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3.xml" ContentType="application/vnd.openxmlformats-officedocument.drawingml.chart+xml"/>
  <Override PartName="/xl/drawings/drawing6.xml" ContentType="application/vnd.openxmlformats-officedocument.drawing+xml"/>
  <Override PartName="/xl/charts/chart4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515f49903aabb4/"/>
    </mc:Choice>
  </mc:AlternateContent>
  <xr:revisionPtr revIDLastSave="1245" documentId="13_ncr:40009_{508192A2-0B38-4741-887F-CE76748B558A}" xr6:coauthVersionLast="47" xr6:coauthVersionMax="47" xr10:uidLastSave="{D4AE28BC-7A8E-4730-9ADD-EE0F681BA28D}"/>
  <bookViews>
    <workbookView xWindow="-108" yWindow="-108" windowWidth="23256" windowHeight="13176" activeTab="1" xr2:uid="{00000000-000D-0000-FFFF-FFFF00000000}"/>
  </bookViews>
  <sheets>
    <sheet name="Results" sheetId="8" r:id="rId1"/>
    <sheet name="Sheet1" sheetId="11" r:id="rId2"/>
    <sheet name="Results_old" sheetId="1" r:id="rId3"/>
    <sheet name="overview" sheetId="10" r:id="rId4"/>
    <sheet name="overview_old" sheetId="3" r:id="rId5"/>
    <sheet name="Results_no_tech" sheetId="9" r:id="rId6"/>
    <sheet name="Results_no_tech_old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1" l="1"/>
  <c r="F11" i="11"/>
  <c r="F12" i="11"/>
  <c r="F13" i="11"/>
  <c r="F9" i="11"/>
  <c r="A3" i="11"/>
  <c r="A4" i="11"/>
  <c r="A5" i="11"/>
  <c r="A6" i="11"/>
  <c r="A7" i="11"/>
  <c r="B24" i="11"/>
  <c r="B25" i="11"/>
  <c r="B26" i="11"/>
  <c r="B27" i="11"/>
  <c r="B23" i="11"/>
  <c r="I3" i="11" l="1"/>
  <c r="L4" i="11"/>
  <c r="M4" i="11"/>
  <c r="L5" i="11"/>
  <c r="M5" i="11"/>
  <c r="L6" i="11"/>
  <c r="M6" i="11"/>
  <c r="L7" i="11"/>
  <c r="M7" i="11"/>
  <c r="M3" i="11"/>
  <c r="L3" i="11"/>
  <c r="I4" i="11" l="1"/>
  <c r="I5" i="11"/>
  <c r="I6" i="11"/>
  <c r="I7" i="11"/>
  <c r="U26" i="10"/>
  <c r="U27" i="10"/>
  <c r="U28" i="10"/>
  <c r="U25" i="10"/>
  <c r="AP2" i="10"/>
  <c r="I39" i="10" s="1"/>
  <c r="I68" i="10" s="1"/>
  <c r="C148" i="10" s="1"/>
  <c r="C249" i="10" s="1"/>
  <c r="AQ2" i="10"/>
  <c r="AP3" i="10"/>
  <c r="AQ3" i="10"/>
  <c r="AP4" i="10"/>
  <c r="AQ4" i="10"/>
  <c r="M41" i="10" s="1"/>
  <c r="AP5" i="10"/>
  <c r="AQ5" i="10"/>
  <c r="M42" i="10" s="1"/>
  <c r="AP6" i="10"/>
  <c r="AQ6" i="10"/>
  <c r="AO3" i="10"/>
  <c r="AO4" i="10"/>
  <c r="AO5" i="10"/>
  <c r="AO6" i="10"/>
  <c r="AM2" i="10"/>
  <c r="I34" i="10" s="1"/>
  <c r="I67" i="10" s="1"/>
  <c r="C147" i="10" s="1"/>
  <c r="C248" i="10" s="1"/>
  <c r="AN2" i="10"/>
  <c r="AM3" i="10"/>
  <c r="AN3" i="10"/>
  <c r="AM4" i="10"/>
  <c r="AN4" i="10"/>
  <c r="M36" i="10" s="1"/>
  <c r="M81" i="10" s="1"/>
  <c r="E175" i="10" s="1"/>
  <c r="F259" i="10" s="1"/>
  <c r="AM5" i="10"/>
  <c r="AN5" i="10"/>
  <c r="M37" i="10" s="1"/>
  <c r="AM6" i="10"/>
  <c r="AN6" i="10"/>
  <c r="M38" i="10" s="1"/>
  <c r="AL3" i="10"/>
  <c r="D35" i="10" s="1"/>
  <c r="D74" i="10" s="1"/>
  <c r="D112" i="10" s="1"/>
  <c r="D230" i="10" s="1"/>
  <c r="AL4" i="10"/>
  <c r="AL5" i="10"/>
  <c r="AL6" i="10"/>
  <c r="AJ2" i="10"/>
  <c r="AK2" i="10"/>
  <c r="AJ3" i="10"/>
  <c r="AK3" i="10"/>
  <c r="AJ4" i="10"/>
  <c r="AK4" i="10"/>
  <c r="AJ5" i="10"/>
  <c r="AK5" i="10"/>
  <c r="M32" i="10" s="1"/>
  <c r="AJ6" i="10"/>
  <c r="AK6" i="10"/>
  <c r="AI3" i="10"/>
  <c r="AI4" i="10"/>
  <c r="AI5" i="10"/>
  <c r="AI6" i="10"/>
  <c r="D41" i="10"/>
  <c r="D82" i="10" s="1"/>
  <c r="E113" i="10" s="1"/>
  <c r="F231" i="10" s="1"/>
  <c r="AO2" i="10"/>
  <c r="AL2" i="10"/>
  <c r="AI2" i="10"/>
  <c r="V2" i="10"/>
  <c r="W2" i="10"/>
  <c r="X2" i="10"/>
  <c r="Y2" i="10"/>
  <c r="Z2" i="10"/>
  <c r="AA2" i="10"/>
  <c r="AB2" i="10"/>
  <c r="AC2" i="10"/>
  <c r="M24" i="10" s="1"/>
  <c r="AD2" i="10"/>
  <c r="AE2" i="10"/>
  <c r="O24" i="10" s="1"/>
  <c r="O65" i="10" s="1"/>
  <c r="C187" i="10" s="1"/>
  <c r="C266" i="10" s="1"/>
  <c r="AF2" i="10"/>
  <c r="Q24" i="10" s="1"/>
  <c r="AG2" i="10"/>
  <c r="AH2" i="10"/>
  <c r="V3" i="10"/>
  <c r="W3" i="10"/>
  <c r="X3" i="10"/>
  <c r="F25" i="10" s="1"/>
  <c r="F72" i="10" s="1"/>
  <c r="D124" i="10" s="1"/>
  <c r="D237" i="10" s="1"/>
  <c r="Y3" i="10"/>
  <c r="Z3" i="10"/>
  <c r="AA3" i="10"/>
  <c r="I25" i="10" s="1"/>
  <c r="I72" i="10" s="1"/>
  <c r="D145" i="10" s="1"/>
  <c r="D246" i="10" s="1"/>
  <c r="AB3" i="10"/>
  <c r="AC3" i="10"/>
  <c r="AD3" i="10"/>
  <c r="AE3" i="10"/>
  <c r="AF3" i="10"/>
  <c r="Q25" i="10" s="1"/>
  <c r="AG3" i="10"/>
  <c r="AH3" i="10"/>
  <c r="V4" i="10"/>
  <c r="W4" i="10"/>
  <c r="E26" i="10" s="1"/>
  <c r="E79" i="10" s="1"/>
  <c r="E117" i="10" s="1"/>
  <c r="F234" i="10" s="1"/>
  <c r="X4" i="10"/>
  <c r="Y4" i="10"/>
  <c r="Z4" i="10"/>
  <c r="AA4" i="10"/>
  <c r="I26" i="10" s="1"/>
  <c r="I79" i="10" s="1"/>
  <c r="E145" i="10" s="1"/>
  <c r="F246" i="10" s="1"/>
  <c r="AB4" i="10"/>
  <c r="AC4" i="10"/>
  <c r="M26" i="10" s="1"/>
  <c r="K49" i="10" s="1"/>
  <c r="AD4" i="10"/>
  <c r="AE4" i="10"/>
  <c r="AF4" i="10"/>
  <c r="AG4" i="10"/>
  <c r="AH4" i="10"/>
  <c r="V5" i="10"/>
  <c r="D27" i="10" s="1"/>
  <c r="D86" i="10" s="1"/>
  <c r="F110" i="10" s="1"/>
  <c r="H228" i="10" s="1"/>
  <c r="W5" i="10"/>
  <c r="E27" i="10" s="1"/>
  <c r="E86" i="10" s="1"/>
  <c r="F117" i="10" s="1"/>
  <c r="H234" i="10" s="1"/>
  <c r="X5" i="10"/>
  <c r="F27" i="10" s="1"/>
  <c r="F86" i="10" s="1"/>
  <c r="F124" i="10" s="1"/>
  <c r="H237" i="10" s="1"/>
  <c r="Y5" i="10"/>
  <c r="G27" i="10" s="1"/>
  <c r="G86" i="10" s="1"/>
  <c r="F131" i="10" s="1"/>
  <c r="H240" i="10" s="1"/>
  <c r="Z5" i="10"/>
  <c r="AA5" i="10"/>
  <c r="AB5" i="10"/>
  <c r="AC5" i="10"/>
  <c r="AD5" i="10"/>
  <c r="AE5" i="10"/>
  <c r="AF5" i="10"/>
  <c r="AG5" i="10"/>
  <c r="R27" i="10" s="1"/>
  <c r="R86" i="10" s="1"/>
  <c r="F208" i="10" s="1"/>
  <c r="H277" i="10" s="1"/>
  <c r="AH5" i="10"/>
  <c r="V6" i="10"/>
  <c r="W6" i="10"/>
  <c r="X6" i="10"/>
  <c r="Y6" i="10"/>
  <c r="G28" i="10" s="1"/>
  <c r="G93" i="10" s="1"/>
  <c r="G131" i="10" s="1"/>
  <c r="J240" i="10" s="1"/>
  <c r="Z6" i="10"/>
  <c r="AA6" i="10"/>
  <c r="AB6" i="10"/>
  <c r="AC6" i="10"/>
  <c r="AD6" i="10"/>
  <c r="AE6" i="10"/>
  <c r="AF6" i="10"/>
  <c r="AG6" i="10"/>
  <c r="R28" i="10" s="1"/>
  <c r="R93" i="10" s="1"/>
  <c r="G208" i="10" s="1"/>
  <c r="J277" i="10" s="1"/>
  <c r="AH6" i="10"/>
  <c r="S28" i="10" s="1"/>
  <c r="S93" i="10" s="1"/>
  <c r="G215" i="10" s="1"/>
  <c r="J280" i="10" s="1"/>
  <c r="U3" i="10"/>
  <c r="U4" i="10"/>
  <c r="U5" i="10"/>
  <c r="U6" i="10"/>
  <c r="U2" i="10"/>
  <c r="T3" i="10"/>
  <c r="T4" i="10"/>
  <c r="T5" i="10"/>
  <c r="T6" i="10"/>
  <c r="T2" i="10"/>
  <c r="C2" i="10"/>
  <c r="D2" i="10"/>
  <c r="D19" i="10" s="1"/>
  <c r="E2" i="10"/>
  <c r="E19" i="10" s="1"/>
  <c r="E64" i="10" s="1"/>
  <c r="C116" i="10" s="1"/>
  <c r="C233" i="10" s="1"/>
  <c r="F2" i="10"/>
  <c r="G2" i="10"/>
  <c r="H2" i="10"/>
  <c r="I2" i="10"/>
  <c r="J2" i="10"/>
  <c r="J19" i="10" s="1"/>
  <c r="K2" i="10"/>
  <c r="L2" i="10"/>
  <c r="M2" i="10"/>
  <c r="M19" i="10" s="1"/>
  <c r="N2" i="10"/>
  <c r="O2" i="10"/>
  <c r="P2" i="10"/>
  <c r="Q2" i="10"/>
  <c r="R2" i="10"/>
  <c r="Q14" i="10" s="1"/>
  <c r="C3" i="10"/>
  <c r="D3" i="10"/>
  <c r="D20" i="10" s="1"/>
  <c r="E3" i="10"/>
  <c r="F3" i="10"/>
  <c r="G3" i="10"/>
  <c r="G20" i="10" s="1"/>
  <c r="H3" i="10"/>
  <c r="I3" i="10"/>
  <c r="J3" i="10"/>
  <c r="J20" i="10" s="1"/>
  <c r="J71" i="10" s="1"/>
  <c r="D151" i="10" s="1"/>
  <c r="D251" i="10" s="1"/>
  <c r="K3" i="10"/>
  <c r="L3" i="10"/>
  <c r="L20" i="10" s="1"/>
  <c r="M3" i="10"/>
  <c r="M20" i="10" s="1"/>
  <c r="J48" i="10" s="1"/>
  <c r="N3" i="10"/>
  <c r="O3" i="10"/>
  <c r="P3" i="10"/>
  <c r="Q3" i="10"/>
  <c r="R3" i="10"/>
  <c r="Q15" i="10" s="1"/>
  <c r="Q70" i="10" s="1"/>
  <c r="D199" i="10" s="1"/>
  <c r="D272" i="10" s="1"/>
  <c r="C4" i="10"/>
  <c r="D4" i="10"/>
  <c r="D21" i="10" s="1"/>
  <c r="E4" i="10"/>
  <c r="F4" i="10"/>
  <c r="G4" i="10"/>
  <c r="G21" i="10" s="1"/>
  <c r="H4" i="10"/>
  <c r="I4" i="10"/>
  <c r="J4" i="10"/>
  <c r="J21" i="10" s="1"/>
  <c r="K4" i="10"/>
  <c r="K21" i="10" s="1"/>
  <c r="L4" i="10"/>
  <c r="L21" i="10" s="1"/>
  <c r="M4" i="10"/>
  <c r="M21" i="10" s="1"/>
  <c r="N4" i="10"/>
  <c r="O4" i="10"/>
  <c r="P4" i="10"/>
  <c r="Q4" i="10"/>
  <c r="R4" i="10"/>
  <c r="Q16" i="10" s="1"/>
  <c r="C5" i="10"/>
  <c r="D5" i="10"/>
  <c r="E5" i="10"/>
  <c r="F5" i="10"/>
  <c r="G5" i="10"/>
  <c r="G22" i="10" s="1"/>
  <c r="G85" i="10" s="1"/>
  <c r="F130" i="10" s="1"/>
  <c r="H239" i="10" s="1"/>
  <c r="H5" i="10"/>
  <c r="I5" i="10"/>
  <c r="J5" i="10"/>
  <c r="J22" i="10" s="1"/>
  <c r="K5" i="10"/>
  <c r="K22" i="10" s="1"/>
  <c r="L5" i="10"/>
  <c r="L22" i="10" s="1"/>
  <c r="M5" i="10"/>
  <c r="M22" i="10" s="1"/>
  <c r="N5" i="10"/>
  <c r="O5" i="10"/>
  <c r="O22" i="10" s="1"/>
  <c r="P5" i="10"/>
  <c r="Q5" i="10"/>
  <c r="R5" i="10"/>
  <c r="Q17" i="10" s="1"/>
  <c r="C6" i="10"/>
  <c r="D6" i="10"/>
  <c r="D23" i="10" s="1"/>
  <c r="D92" i="10" s="1"/>
  <c r="G109" i="10" s="1"/>
  <c r="J227" i="10" s="1"/>
  <c r="E6" i="10"/>
  <c r="F6" i="10"/>
  <c r="G6" i="10"/>
  <c r="H6" i="10"/>
  <c r="I6" i="10"/>
  <c r="J6" i="10"/>
  <c r="J23" i="10" s="1"/>
  <c r="K6" i="10"/>
  <c r="L6" i="10"/>
  <c r="M6" i="10"/>
  <c r="N6" i="10"/>
  <c r="O6" i="10"/>
  <c r="O23" i="10" s="1"/>
  <c r="O92" i="10" s="1"/>
  <c r="G186" i="10" s="1"/>
  <c r="J265" i="10" s="1"/>
  <c r="P6" i="10"/>
  <c r="Q6" i="10"/>
  <c r="R6" i="10"/>
  <c r="Q18" i="10" s="1"/>
  <c r="H19" i="10"/>
  <c r="P14" i="10"/>
  <c r="P63" i="10" s="1"/>
  <c r="C192" i="10" s="1"/>
  <c r="C268" i="10" s="1"/>
  <c r="S2" i="10"/>
  <c r="F20" i="10"/>
  <c r="H20" i="10"/>
  <c r="N20" i="10"/>
  <c r="S3" i="10"/>
  <c r="F21" i="10"/>
  <c r="N21" i="10"/>
  <c r="S4" i="10"/>
  <c r="R21" i="10" s="1"/>
  <c r="S21" i="10"/>
  <c r="D22" i="10"/>
  <c r="Q22" i="10"/>
  <c r="S5" i="10"/>
  <c r="S22" i="10"/>
  <c r="H23" i="10"/>
  <c r="K23" i="10"/>
  <c r="P18" i="10"/>
  <c r="S6" i="10"/>
  <c r="F19" i="10"/>
  <c r="O19" i="10"/>
  <c r="O64" i="10" s="1"/>
  <c r="C186" i="10" s="1"/>
  <c r="C265" i="10" s="1"/>
  <c r="P15" i="10"/>
  <c r="R48" i="10" s="1"/>
  <c r="F22" i="10"/>
  <c r="F85" i="10" s="1"/>
  <c r="F123" i="10" s="1"/>
  <c r="H236" i="10" s="1"/>
  <c r="F23" i="10"/>
  <c r="N23" i="10"/>
  <c r="N92" i="10" s="1"/>
  <c r="G179" i="10" s="1"/>
  <c r="J262" i="10" s="1"/>
  <c r="B2" i="10"/>
  <c r="B3" i="10"/>
  <c r="C20" i="10" s="1"/>
  <c r="C71" i="10" s="1"/>
  <c r="D102" i="10" s="1"/>
  <c r="D224" i="10" s="1"/>
  <c r="B5" i="10"/>
  <c r="C22" i="10" s="1"/>
  <c r="C85" i="10" s="1"/>
  <c r="F102" i="10" s="1"/>
  <c r="H224" i="10" s="1"/>
  <c r="B6" i="10"/>
  <c r="B4" i="10"/>
  <c r="C21" i="10" s="1"/>
  <c r="C78" i="10" s="1"/>
  <c r="E102" i="10" s="1"/>
  <c r="F224" i="10" s="1"/>
  <c r="J84" i="10"/>
  <c r="F150" i="10" s="1"/>
  <c r="L84" i="10"/>
  <c r="F164" i="10" s="1"/>
  <c r="J70" i="10"/>
  <c r="D150" i="10" s="1"/>
  <c r="J91" i="10"/>
  <c r="G150" i="10" s="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G19" i="10"/>
  <c r="G64" i="10" s="1"/>
  <c r="C130" i="10" s="1"/>
  <c r="C239" i="10" s="1"/>
  <c r="Q19" i="10"/>
  <c r="G24" i="10"/>
  <c r="G65" i="10" s="1"/>
  <c r="C131" i="10" s="1"/>
  <c r="C240" i="10" s="1"/>
  <c r="H24" i="10"/>
  <c r="H65" i="10" s="1"/>
  <c r="C138" i="10" s="1"/>
  <c r="C243" i="10" s="1"/>
  <c r="S24" i="10"/>
  <c r="S65" i="10" s="1"/>
  <c r="C215" i="10" s="1"/>
  <c r="C280" i="10" s="1"/>
  <c r="D39" i="10"/>
  <c r="D68" i="10" s="1"/>
  <c r="C113" i="10" s="1"/>
  <c r="C231" i="10" s="1"/>
  <c r="C25" i="10"/>
  <c r="C72" i="10" s="1"/>
  <c r="D103" i="10" s="1"/>
  <c r="D225" i="10" s="1"/>
  <c r="D25" i="10"/>
  <c r="D72" i="10" s="1"/>
  <c r="D110" i="10" s="1"/>
  <c r="D228" i="10" s="1"/>
  <c r="H25" i="10"/>
  <c r="H72" i="10" s="1"/>
  <c r="D138" i="10" s="1"/>
  <c r="D243" i="10" s="1"/>
  <c r="M35" i="10"/>
  <c r="E21" i="10"/>
  <c r="Q21" i="10"/>
  <c r="G26" i="10"/>
  <c r="G79" i="10" s="1"/>
  <c r="E131" i="10" s="1"/>
  <c r="F240" i="10" s="1"/>
  <c r="O26" i="10"/>
  <c r="O79" i="10" s="1"/>
  <c r="E187" i="10" s="1"/>
  <c r="F266" i="10" s="1"/>
  <c r="R26" i="10"/>
  <c r="R79" i="10" s="1"/>
  <c r="E208" i="10" s="1"/>
  <c r="F277" i="10" s="1"/>
  <c r="I36" i="10"/>
  <c r="I81" i="10" s="1"/>
  <c r="E147" i="10" s="1"/>
  <c r="F248" i="10" s="1"/>
  <c r="H22" i="10"/>
  <c r="R22" i="10"/>
  <c r="I27" i="10"/>
  <c r="I86" i="10" s="1"/>
  <c r="F145" i="10" s="1"/>
  <c r="H246" i="10" s="1"/>
  <c r="N27" i="10"/>
  <c r="N86" i="10" s="1"/>
  <c r="F180" i="10" s="1"/>
  <c r="H263" i="10" s="1"/>
  <c r="O27" i="10"/>
  <c r="O86" i="10" s="1"/>
  <c r="F187" i="10" s="1"/>
  <c r="H266" i="10" s="1"/>
  <c r="Q27" i="10"/>
  <c r="D37" i="10"/>
  <c r="D88" i="10" s="1"/>
  <c r="F112" i="10" s="1"/>
  <c r="H230" i="10" s="1"/>
  <c r="E23" i="10"/>
  <c r="G23" i="10"/>
  <c r="M23" i="10"/>
  <c r="D28" i="10"/>
  <c r="D93" i="10" s="1"/>
  <c r="G110" i="10" s="1"/>
  <c r="J228" i="10" s="1"/>
  <c r="I28" i="10"/>
  <c r="I93" i="10" s="1"/>
  <c r="G145" i="10" s="1"/>
  <c r="J246" i="10" s="1"/>
  <c r="M28" i="10"/>
  <c r="N28" i="10"/>
  <c r="N93" i="10" s="1"/>
  <c r="G180" i="10" s="1"/>
  <c r="J263" i="10" s="1"/>
  <c r="M33" i="10"/>
  <c r="I43" i="10"/>
  <c r="I96" i="10" s="1"/>
  <c r="G148" i="10" s="1"/>
  <c r="J249" i="10" s="1"/>
  <c r="C19" i="10"/>
  <c r="C64" i="10" s="1"/>
  <c r="C102" i="10" s="1"/>
  <c r="C224" i="10" s="1"/>
  <c r="A2" i="10"/>
  <c r="A3" i="10"/>
  <c r="A4" i="10"/>
  <c r="A5" i="10"/>
  <c r="A6" i="10"/>
  <c r="B1" i="10"/>
  <c r="E24" i="10"/>
  <c r="M29" i="10"/>
  <c r="O20" i="10"/>
  <c r="R20" i="10"/>
  <c r="R71" i="10" s="1"/>
  <c r="D207" i="10" s="1"/>
  <c r="D276" i="10" s="1"/>
  <c r="M30" i="10"/>
  <c r="C16" i="10"/>
  <c r="D31" i="10"/>
  <c r="D80" i="10" s="1"/>
  <c r="E111" i="10" s="1"/>
  <c r="F229" i="10" s="1"/>
  <c r="D42" i="10"/>
  <c r="D89" i="10" s="1"/>
  <c r="F113" i="10" s="1"/>
  <c r="H231" i="10" s="1"/>
  <c r="Q23" i="10"/>
  <c r="E28" i="10"/>
  <c r="E93" i="10" s="1"/>
  <c r="G117" i="10" s="1"/>
  <c r="J234" i="10" s="1"/>
  <c r="O28" i="10"/>
  <c r="O93" i="10" s="1"/>
  <c r="G187" i="10" s="1"/>
  <c r="J266" i="10" s="1"/>
  <c r="I38" i="10"/>
  <c r="I95" i="10" s="1"/>
  <c r="G147" i="10" s="1"/>
  <c r="J248" i="10" s="1"/>
  <c r="J24" i="10"/>
  <c r="J65" i="10" s="1"/>
  <c r="C152" i="10" s="1"/>
  <c r="C252" i="10" s="1"/>
  <c r="E20" i="10"/>
  <c r="E71" i="10" s="1"/>
  <c r="D116" i="10" s="1"/>
  <c r="D233" i="10" s="1"/>
  <c r="K20" i="10"/>
  <c r="K71" i="10" s="1"/>
  <c r="D158" i="10" s="1"/>
  <c r="D254" i="10" s="1"/>
  <c r="M25" i="10"/>
  <c r="M72" i="10" s="1"/>
  <c r="D173" i="10" s="1"/>
  <c r="D257" i="10" s="1"/>
  <c r="S25" i="10"/>
  <c r="S72" i="10" s="1"/>
  <c r="D215" i="10" s="1"/>
  <c r="D280" i="10" s="1"/>
  <c r="C26" i="10"/>
  <c r="C79" i="10" s="1"/>
  <c r="E103" i="10" s="1"/>
  <c r="F225" i="10" s="1"/>
  <c r="I31" i="10"/>
  <c r="I80" i="10" s="1"/>
  <c r="E146" i="10" s="1"/>
  <c r="F247" i="10" s="1"/>
  <c r="C17" i="10"/>
  <c r="I22" i="10"/>
  <c r="D32" i="10"/>
  <c r="D87" i="10" s="1"/>
  <c r="F111" i="10" s="1"/>
  <c r="H229" i="10" s="1"/>
  <c r="I37" i="10"/>
  <c r="I88" i="10" s="1"/>
  <c r="F147" i="10" s="1"/>
  <c r="H248" i="10" s="1"/>
  <c r="I23" i="10"/>
  <c r="F28" i="10"/>
  <c r="F93" i="10" s="1"/>
  <c r="G124" i="10" s="1"/>
  <c r="J237" i="10" s="1"/>
  <c r="J28" i="10"/>
  <c r="J93" i="10" s="1"/>
  <c r="G152" i="10" s="1"/>
  <c r="J252" i="10" s="1"/>
  <c r="A1" i="10"/>
  <c r="M34" i="10"/>
  <c r="F26" i="10"/>
  <c r="F79" i="10" s="1"/>
  <c r="E124" i="10" s="1"/>
  <c r="F237" i="10" s="1"/>
  <c r="J26" i="10"/>
  <c r="J79" i="10" s="1"/>
  <c r="E152" i="10" s="1"/>
  <c r="F252" i="10" s="1"/>
  <c r="H27" i="10"/>
  <c r="H86" i="10" s="1"/>
  <c r="F138" i="10" s="1"/>
  <c r="H243" i="10" s="1"/>
  <c r="C28" i="10"/>
  <c r="C93" i="10" s="1"/>
  <c r="G103" i="10" s="1"/>
  <c r="J225" i="10" s="1"/>
  <c r="I29" i="10"/>
  <c r="I66" i="10" s="1"/>
  <c r="C146" i="10" s="1"/>
  <c r="C247" i="10" s="1"/>
  <c r="N25" i="10"/>
  <c r="N72" i="10" s="1"/>
  <c r="D180" i="10" s="1"/>
  <c r="D263" i="10" s="1"/>
  <c r="H21" i="10"/>
  <c r="S27" i="10"/>
  <c r="S86" i="10" s="1"/>
  <c r="F215" i="10" s="1"/>
  <c r="H280" i="10" s="1"/>
  <c r="I42" i="10"/>
  <c r="I89" i="10" s="1"/>
  <c r="F148" i="10" s="1"/>
  <c r="H249" i="10" s="1"/>
  <c r="L23" i="10"/>
  <c r="Q28" i="10"/>
  <c r="I33" i="10"/>
  <c r="I94" i="10" s="1"/>
  <c r="G146" i="10" s="1"/>
  <c r="J247" i="10" s="1"/>
  <c r="F217" i="10"/>
  <c r="A204" i="10"/>
  <c r="E190" i="10"/>
  <c r="F169" i="10"/>
  <c r="A167" i="10"/>
  <c r="D162" i="10"/>
  <c r="F159" i="10"/>
  <c r="F141" i="10"/>
  <c r="D140" i="10"/>
  <c r="G133" i="10"/>
  <c r="G132" i="10"/>
  <c r="G129" i="10"/>
  <c r="A129" i="10"/>
  <c r="F127" i="10"/>
  <c r="A126" i="10"/>
  <c r="G120" i="10"/>
  <c r="G119" i="10"/>
  <c r="E119" i="10"/>
  <c r="A109" i="10"/>
  <c r="B227" i="10" s="1"/>
  <c r="G106" i="10"/>
  <c r="A97" i="10"/>
  <c r="A205" i="10" s="1"/>
  <c r="B275" i="10" s="1"/>
  <c r="S96" i="10"/>
  <c r="G218" i="10" s="1"/>
  <c r="R96" i="10"/>
  <c r="G211" i="10" s="1"/>
  <c r="Q96" i="10"/>
  <c r="G204" i="10" s="1"/>
  <c r="P96" i="10"/>
  <c r="G197" i="10" s="1"/>
  <c r="O96" i="10"/>
  <c r="G190" i="10" s="1"/>
  <c r="N96" i="10"/>
  <c r="G183" i="10" s="1"/>
  <c r="L96" i="10"/>
  <c r="G169" i="10" s="1"/>
  <c r="K96" i="10"/>
  <c r="G162" i="10" s="1"/>
  <c r="J96" i="10"/>
  <c r="G155" i="10" s="1"/>
  <c r="H96" i="10"/>
  <c r="G141" i="10" s="1"/>
  <c r="G96" i="10"/>
  <c r="G134" i="10" s="1"/>
  <c r="F96" i="10"/>
  <c r="G127" i="10" s="1"/>
  <c r="E96" i="10"/>
  <c r="C96" i="10"/>
  <c r="A96" i="10"/>
  <c r="A169" i="10" s="1"/>
  <c r="S95" i="10"/>
  <c r="G217" i="10" s="1"/>
  <c r="R95" i="10"/>
  <c r="G210" i="10" s="1"/>
  <c r="Q95" i="10"/>
  <c r="G203" i="10" s="1"/>
  <c r="P95" i="10"/>
  <c r="G196" i="10" s="1"/>
  <c r="O95" i="10"/>
  <c r="G189" i="10" s="1"/>
  <c r="N95" i="10"/>
  <c r="G182" i="10" s="1"/>
  <c r="L95" i="10"/>
  <c r="G168" i="10" s="1"/>
  <c r="K95" i="10"/>
  <c r="G161" i="10" s="1"/>
  <c r="J95" i="10"/>
  <c r="G154" i="10" s="1"/>
  <c r="H95" i="10"/>
  <c r="G140" i="10" s="1"/>
  <c r="G95" i="10"/>
  <c r="F95" i="10"/>
  <c r="G126" i="10" s="1"/>
  <c r="E95" i="10"/>
  <c r="C95" i="10"/>
  <c r="G105" i="10" s="1"/>
  <c r="A95" i="10"/>
  <c r="S94" i="10"/>
  <c r="G216" i="10" s="1"/>
  <c r="R94" i="10"/>
  <c r="G209" i="10" s="1"/>
  <c r="Q94" i="10"/>
  <c r="G202" i="10" s="1"/>
  <c r="P94" i="10"/>
  <c r="G195" i="10" s="1"/>
  <c r="O94" i="10"/>
  <c r="G188" i="10" s="1"/>
  <c r="N94" i="10"/>
  <c r="G181" i="10" s="1"/>
  <c r="L94" i="10"/>
  <c r="G167" i="10" s="1"/>
  <c r="K94" i="10"/>
  <c r="G160" i="10" s="1"/>
  <c r="J94" i="10"/>
  <c r="G153" i="10" s="1"/>
  <c r="H94" i="10"/>
  <c r="G139" i="10" s="1"/>
  <c r="G94" i="10"/>
  <c r="F94" i="10"/>
  <c r="G125" i="10" s="1"/>
  <c r="E94" i="10"/>
  <c r="G118" i="10" s="1"/>
  <c r="C94" i="10"/>
  <c r="G104" i="10" s="1"/>
  <c r="A94" i="10"/>
  <c r="A202" i="10" s="1"/>
  <c r="L93" i="10"/>
  <c r="G166" i="10" s="1"/>
  <c r="K93" i="10"/>
  <c r="G159" i="10" s="1"/>
  <c r="A93" i="10"/>
  <c r="A92" i="10"/>
  <c r="A165" i="10" s="1"/>
  <c r="S91" i="10"/>
  <c r="G213" i="10" s="1"/>
  <c r="R91" i="10"/>
  <c r="G206" i="10" s="1"/>
  <c r="O91" i="10"/>
  <c r="G185" i="10" s="1"/>
  <c r="N91" i="10"/>
  <c r="G178" i="10" s="1"/>
  <c r="M91" i="10"/>
  <c r="G171" i="10" s="1"/>
  <c r="L91" i="10"/>
  <c r="G164" i="10" s="1"/>
  <c r="K91" i="10"/>
  <c r="G157" i="10" s="1"/>
  <c r="I91" i="10"/>
  <c r="G143" i="10" s="1"/>
  <c r="H91" i="10"/>
  <c r="G136" i="10" s="1"/>
  <c r="G91" i="10"/>
  <c r="F91" i="10"/>
  <c r="G122" i="10" s="1"/>
  <c r="E91" i="10"/>
  <c r="G115" i="10" s="1"/>
  <c r="D91" i="10"/>
  <c r="G108" i="10" s="1"/>
  <c r="A91" i="10"/>
  <c r="A90" i="10"/>
  <c r="S89" i="10"/>
  <c r="F218" i="10" s="1"/>
  <c r="R89" i="10"/>
  <c r="F211" i="10" s="1"/>
  <c r="Q89" i="10"/>
  <c r="F204" i="10" s="1"/>
  <c r="P89" i="10"/>
  <c r="F197" i="10" s="1"/>
  <c r="O89" i="10"/>
  <c r="F190" i="10" s="1"/>
  <c r="N89" i="10"/>
  <c r="F183" i="10" s="1"/>
  <c r="L89" i="10"/>
  <c r="K89" i="10"/>
  <c r="F162" i="10" s="1"/>
  <c r="J89" i="10"/>
  <c r="F155" i="10" s="1"/>
  <c r="H89" i="10"/>
  <c r="G89" i="10"/>
  <c r="F134" i="10" s="1"/>
  <c r="F89" i="10"/>
  <c r="E89" i="10"/>
  <c r="F120" i="10" s="1"/>
  <c r="C89" i="10"/>
  <c r="F106" i="10" s="1"/>
  <c r="A89" i="10"/>
  <c r="A162" i="10" s="1"/>
  <c r="S88" i="10"/>
  <c r="R88" i="10"/>
  <c r="F210" i="10" s="1"/>
  <c r="Q88" i="10"/>
  <c r="F203" i="10" s="1"/>
  <c r="P88" i="10"/>
  <c r="F196" i="10" s="1"/>
  <c r="O88" i="10"/>
  <c r="F189" i="10" s="1"/>
  <c r="N88" i="10"/>
  <c r="F182" i="10" s="1"/>
  <c r="L88" i="10"/>
  <c r="F168" i="10" s="1"/>
  <c r="K88" i="10"/>
  <c r="F161" i="10" s="1"/>
  <c r="J88" i="10"/>
  <c r="F154" i="10" s="1"/>
  <c r="H88" i="10"/>
  <c r="F140" i="10" s="1"/>
  <c r="G88" i="10"/>
  <c r="F133" i="10" s="1"/>
  <c r="F88" i="10"/>
  <c r="F126" i="10" s="1"/>
  <c r="E88" i="10"/>
  <c r="F119" i="10" s="1"/>
  <c r="C88" i="10"/>
  <c r="F105" i="10" s="1"/>
  <c r="A88" i="10"/>
  <c r="A196" i="10" s="1"/>
  <c r="S87" i="10"/>
  <c r="F216" i="10" s="1"/>
  <c r="R87" i="10"/>
  <c r="F209" i="10" s="1"/>
  <c r="Q87" i="10"/>
  <c r="F202" i="10" s="1"/>
  <c r="P87" i="10"/>
  <c r="F195" i="10" s="1"/>
  <c r="O87" i="10"/>
  <c r="F188" i="10" s="1"/>
  <c r="N87" i="10"/>
  <c r="F181" i="10" s="1"/>
  <c r="L87" i="10"/>
  <c r="F167" i="10" s="1"/>
  <c r="K87" i="10"/>
  <c r="F160" i="10" s="1"/>
  <c r="J87" i="10"/>
  <c r="F153" i="10" s="1"/>
  <c r="H87" i="10"/>
  <c r="F139" i="10" s="1"/>
  <c r="G87" i="10"/>
  <c r="F132" i="10" s="1"/>
  <c r="F87" i="10"/>
  <c r="F125" i="10" s="1"/>
  <c r="E87" i="10"/>
  <c r="F118" i="10" s="1"/>
  <c r="C87" i="10"/>
  <c r="F104" i="10" s="1"/>
  <c r="A87" i="10"/>
  <c r="A125" i="10" s="1"/>
  <c r="L86" i="10"/>
  <c r="F166" i="10" s="1"/>
  <c r="K86" i="10"/>
  <c r="A86" i="10"/>
  <c r="A124" i="10" s="1"/>
  <c r="B237" i="10" s="1"/>
  <c r="A85" i="10"/>
  <c r="S84" i="10"/>
  <c r="F213" i="10" s="1"/>
  <c r="R84" i="10"/>
  <c r="F206" i="10" s="1"/>
  <c r="O84" i="10"/>
  <c r="F185" i="10" s="1"/>
  <c r="N84" i="10"/>
  <c r="F178" i="10" s="1"/>
  <c r="M84" i="10"/>
  <c r="F171" i="10" s="1"/>
  <c r="K84" i="10"/>
  <c r="F157" i="10" s="1"/>
  <c r="I84" i="10"/>
  <c r="F143" i="10" s="1"/>
  <c r="H84" i="10"/>
  <c r="F136" i="10" s="1"/>
  <c r="G84" i="10"/>
  <c r="F129" i="10" s="1"/>
  <c r="F84" i="10"/>
  <c r="F122" i="10" s="1"/>
  <c r="E84" i="10"/>
  <c r="F115" i="10" s="1"/>
  <c r="D84" i="10"/>
  <c r="F108" i="10" s="1"/>
  <c r="A84" i="10"/>
  <c r="A83" i="10"/>
  <c r="S82" i="10"/>
  <c r="E218" i="10" s="1"/>
  <c r="R82" i="10"/>
  <c r="E211" i="10" s="1"/>
  <c r="Q82" i="10"/>
  <c r="E204" i="10" s="1"/>
  <c r="P82" i="10"/>
  <c r="E197" i="10" s="1"/>
  <c r="O82" i="10"/>
  <c r="N82" i="10"/>
  <c r="E183" i="10" s="1"/>
  <c r="L82" i="10"/>
  <c r="E169" i="10" s="1"/>
  <c r="K82" i="10"/>
  <c r="E162" i="10" s="1"/>
  <c r="J82" i="10"/>
  <c r="E155" i="10" s="1"/>
  <c r="H82" i="10"/>
  <c r="E141" i="10" s="1"/>
  <c r="G82" i="10"/>
  <c r="E134" i="10" s="1"/>
  <c r="F82" i="10"/>
  <c r="E127" i="10" s="1"/>
  <c r="E82" i="10"/>
  <c r="E120" i="10" s="1"/>
  <c r="C82" i="10"/>
  <c r="E106" i="10" s="1"/>
  <c r="A82" i="10"/>
  <c r="S81" i="10"/>
  <c r="E217" i="10" s="1"/>
  <c r="R81" i="10"/>
  <c r="E210" i="10" s="1"/>
  <c r="Q81" i="10"/>
  <c r="E203" i="10" s="1"/>
  <c r="P81" i="10"/>
  <c r="E196" i="10" s="1"/>
  <c r="O81" i="10"/>
  <c r="E189" i="10" s="1"/>
  <c r="N81" i="10"/>
  <c r="E182" i="10" s="1"/>
  <c r="L81" i="10"/>
  <c r="E168" i="10" s="1"/>
  <c r="K81" i="10"/>
  <c r="E161" i="10" s="1"/>
  <c r="J81" i="10"/>
  <c r="E154" i="10" s="1"/>
  <c r="H81" i="10"/>
  <c r="E140" i="10" s="1"/>
  <c r="G81" i="10"/>
  <c r="E133" i="10" s="1"/>
  <c r="F81" i="10"/>
  <c r="E126" i="10" s="1"/>
  <c r="E81" i="10"/>
  <c r="C81" i="10"/>
  <c r="E105" i="10" s="1"/>
  <c r="A81" i="10"/>
  <c r="S80" i="10"/>
  <c r="E216" i="10" s="1"/>
  <c r="R80" i="10"/>
  <c r="E209" i="10" s="1"/>
  <c r="Q80" i="10"/>
  <c r="E202" i="10" s="1"/>
  <c r="P80" i="10"/>
  <c r="E195" i="10" s="1"/>
  <c r="O80" i="10"/>
  <c r="E188" i="10" s="1"/>
  <c r="N80" i="10"/>
  <c r="E181" i="10" s="1"/>
  <c r="L80" i="10"/>
  <c r="E167" i="10" s="1"/>
  <c r="K80" i="10"/>
  <c r="E160" i="10" s="1"/>
  <c r="J80" i="10"/>
  <c r="E153" i="10" s="1"/>
  <c r="H80" i="10"/>
  <c r="E139" i="10" s="1"/>
  <c r="G80" i="10"/>
  <c r="E132" i="10" s="1"/>
  <c r="F80" i="10"/>
  <c r="E125" i="10" s="1"/>
  <c r="E80" i="10"/>
  <c r="E118" i="10" s="1"/>
  <c r="C80" i="10"/>
  <c r="E104" i="10" s="1"/>
  <c r="A80" i="10"/>
  <c r="L79" i="10"/>
  <c r="E166" i="10" s="1"/>
  <c r="K79" i="10"/>
  <c r="E159" i="10" s="1"/>
  <c r="A79" i="10"/>
  <c r="A78" i="10"/>
  <c r="S77" i="10"/>
  <c r="E213" i="10" s="1"/>
  <c r="R77" i="10"/>
  <c r="E206" i="10" s="1"/>
  <c r="O77" i="10"/>
  <c r="E185" i="10" s="1"/>
  <c r="N77" i="10"/>
  <c r="E178" i="10" s="1"/>
  <c r="M77" i="10"/>
  <c r="E171" i="10" s="1"/>
  <c r="L77" i="10"/>
  <c r="E164" i="10" s="1"/>
  <c r="K77" i="10"/>
  <c r="E157" i="10" s="1"/>
  <c r="J77" i="10"/>
  <c r="E150" i="10" s="1"/>
  <c r="I77" i="10"/>
  <c r="E143" i="10" s="1"/>
  <c r="H77" i="10"/>
  <c r="E136" i="10" s="1"/>
  <c r="G77" i="10"/>
  <c r="E129" i="10" s="1"/>
  <c r="F77" i="10"/>
  <c r="E122" i="10" s="1"/>
  <c r="E77" i="10"/>
  <c r="E115" i="10" s="1"/>
  <c r="D77" i="10"/>
  <c r="E108" i="10" s="1"/>
  <c r="A77" i="10"/>
  <c r="A76" i="10"/>
  <c r="S75" i="10"/>
  <c r="D218" i="10" s="1"/>
  <c r="R75" i="10"/>
  <c r="D211" i="10" s="1"/>
  <c r="Q75" i="10"/>
  <c r="D204" i="10" s="1"/>
  <c r="P75" i="10"/>
  <c r="D197" i="10" s="1"/>
  <c r="O75" i="10"/>
  <c r="D190" i="10" s="1"/>
  <c r="N75" i="10"/>
  <c r="D183" i="10" s="1"/>
  <c r="L75" i="10"/>
  <c r="D169" i="10" s="1"/>
  <c r="K75" i="10"/>
  <c r="J75" i="10"/>
  <c r="D155" i="10" s="1"/>
  <c r="H75" i="10"/>
  <c r="D141" i="10" s="1"/>
  <c r="G75" i="10"/>
  <c r="D134" i="10" s="1"/>
  <c r="F75" i="10"/>
  <c r="D127" i="10" s="1"/>
  <c r="E75" i="10"/>
  <c r="D120" i="10" s="1"/>
  <c r="C75" i="10"/>
  <c r="D106" i="10" s="1"/>
  <c r="A75" i="10"/>
  <c r="S74" i="10"/>
  <c r="D217" i="10" s="1"/>
  <c r="R74" i="10"/>
  <c r="D210" i="10" s="1"/>
  <c r="Q74" i="10"/>
  <c r="D203" i="10" s="1"/>
  <c r="P74" i="10"/>
  <c r="D196" i="10" s="1"/>
  <c r="O74" i="10"/>
  <c r="D189" i="10" s="1"/>
  <c r="N74" i="10"/>
  <c r="D182" i="10" s="1"/>
  <c r="L74" i="10"/>
  <c r="D168" i="10" s="1"/>
  <c r="K74" i="10"/>
  <c r="D161" i="10" s="1"/>
  <c r="J74" i="10"/>
  <c r="D154" i="10" s="1"/>
  <c r="H74" i="10"/>
  <c r="G74" i="10"/>
  <c r="D133" i="10" s="1"/>
  <c r="F74" i="10"/>
  <c r="D126" i="10" s="1"/>
  <c r="E74" i="10"/>
  <c r="D119" i="10" s="1"/>
  <c r="C74" i="10"/>
  <c r="D105" i="10" s="1"/>
  <c r="A74" i="10"/>
  <c r="A147" i="10" s="1"/>
  <c r="B248" i="10" s="1"/>
  <c r="S73" i="10"/>
  <c r="D216" i="10" s="1"/>
  <c r="R73" i="10"/>
  <c r="D209" i="10" s="1"/>
  <c r="Q73" i="10"/>
  <c r="D202" i="10" s="1"/>
  <c r="P73" i="10"/>
  <c r="D195" i="10" s="1"/>
  <c r="O73" i="10"/>
  <c r="D188" i="10" s="1"/>
  <c r="N73" i="10"/>
  <c r="D181" i="10" s="1"/>
  <c r="L73" i="10"/>
  <c r="D167" i="10" s="1"/>
  <c r="K73" i="10"/>
  <c r="D160" i="10" s="1"/>
  <c r="J73" i="10"/>
  <c r="D153" i="10" s="1"/>
  <c r="H73" i="10"/>
  <c r="D139" i="10" s="1"/>
  <c r="G73" i="10"/>
  <c r="D132" i="10" s="1"/>
  <c r="F73" i="10"/>
  <c r="D125" i="10" s="1"/>
  <c r="E73" i="10"/>
  <c r="D118" i="10" s="1"/>
  <c r="C73" i="10"/>
  <c r="D104" i="10" s="1"/>
  <c r="A73" i="10"/>
  <c r="L72" i="10"/>
  <c r="D166" i="10" s="1"/>
  <c r="K72" i="10"/>
  <c r="D159" i="10" s="1"/>
  <c r="A72" i="10"/>
  <c r="A71" i="10"/>
  <c r="S70" i="10"/>
  <c r="D213" i="10" s="1"/>
  <c r="R70" i="10"/>
  <c r="D206" i="10" s="1"/>
  <c r="O70" i="10"/>
  <c r="D185" i="10" s="1"/>
  <c r="N70" i="10"/>
  <c r="D178" i="10" s="1"/>
  <c r="M70" i="10"/>
  <c r="D171" i="10" s="1"/>
  <c r="L70" i="10"/>
  <c r="D164" i="10" s="1"/>
  <c r="K70" i="10"/>
  <c r="D157" i="10" s="1"/>
  <c r="I70" i="10"/>
  <c r="D143" i="10" s="1"/>
  <c r="H70" i="10"/>
  <c r="D136" i="10" s="1"/>
  <c r="G70" i="10"/>
  <c r="D129" i="10" s="1"/>
  <c r="F70" i="10"/>
  <c r="D122" i="10" s="1"/>
  <c r="E70" i="10"/>
  <c r="D115" i="10" s="1"/>
  <c r="D70" i="10"/>
  <c r="D108" i="10" s="1"/>
  <c r="A70" i="10"/>
  <c r="A69" i="10"/>
  <c r="S68" i="10"/>
  <c r="C218" i="10" s="1"/>
  <c r="R68" i="10"/>
  <c r="C211" i="10" s="1"/>
  <c r="Q68" i="10"/>
  <c r="C204" i="10" s="1"/>
  <c r="P68" i="10"/>
  <c r="C197" i="10" s="1"/>
  <c r="O68" i="10"/>
  <c r="C190" i="10" s="1"/>
  <c r="N68" i="10"/>
  <c r="C183" i="10" s="1"/>
  <c r="L68" i="10"/>
  <c r="C169" i="10" s="1"/>
  <c r="K68" i="10"/>
  <c r="C162" i="10" s="1"/>
  <c r="J68" i="10"/>
  <c r="C155" i="10" s="1"/>
  <c r="H68" i="10"/>
  <c r="C141" i="10" s="1"/>
  <c r="G68" i="10"/>
  <c r="C134" i="10" s="1"/>
  <c r="F68" i="10"/>
  <c r="C127" i="10" s="1"/>
  <c r="E68" i="10"/>
  <c r="C120" i="10" s="1"/>
  <c r="C68" i="10"/>
  <c r="C106" i="10" s="1"/>
  <c r="A68" i="10"/>
  <c r="S67" i="10"/>
  <c r="C217" i="10" s="1"/>
  <c r="R67" i="10"/>
  <c r="C210" i="10" s="1"/>
  <c r="Q67" i="10"/>
  <c r="C203" i="10" s="1"/>
  <c r="P67" i="10"/>
  <c r="C196" i="10" s="1"/>
  <c r="O67" i="10"/>
  <c r="C189" i="10" s="1"/>
  <c r="N67" i="10"/>
  <c r="C182" i="10" s="1"/>
  <c r="L67" i="10"/>
  <c r="C168" i="10" s="1"/>
  <c r="K67" i="10"/>
  <c r="C161" i="10" s="1"/>
  <c r="J67" i="10"/>
  <c r="C154" i="10" s="1"/>
  <c r="H67" i="10"/>
  <c r="C140" i="10" s="1"/>
  <c r="G67" i="10"/>
  <c r="C133" i="10" s="1"/>
  <c r="F67" i="10"/>
  <c r="C126" i="10" s="1"/>
  <c r="E67" i="10"/>
  <c r="C119" i="10" s="1"/>
  <c r="C67" i="10"/>
  <c r="C105" i="10" s="1"/>
  <c r="A67" i="10"/>
  <c r="S66" i="10"/>
  <c r="C216" i="10" s="1"/>
  <c r="R66" i="10"/>
  <c r="C209" i="10" s="1"/>
  <c r="Q66" i="10"/>
  <c r="C202" i="10" s="1"/>
  <c r="P66" i="10"/>
  <c r="C195" i="10" s="1"/>
  <c r="O66" i="10"/>
  <c r="C188" i="10" s="1"/>
  <c r="N66" i="10"/>
  <c r="C181" i="10" s="1"/>
  <c r="L66" i="10"/>
  <c r="C167" i="10" s="1"/>
  <c r="K66" i="10"/>
  <c r="C160" i="10" s="1"/>
  <c r="J66" i="10"/>
  <c r="C153" i="10" s="1"/>
  <c r="H66" i="10"/>
  <c r="C139" i="10" s="1"/>
  <c r="G66" i="10"/>
  <c r="C132" i="10" s="1"/>
  <c r="F66" i="10"/>
  <c r="C125" i="10" s="1"/>
  <c r="E66" i="10"/>
  <c r="C118" i="10" s="1"/>
  <c r="C66" i="10"/>
  <c r="C104" i="10" s="1"/>
  <c r="A66" i="10"/>
  <c r="A139" i="10" s="1"/>
  <c r="L65" i="10"/>
  <c r="C166" i="10" s="1"/>
  <c r="K65" i="10"/>
  <c r="C159" i="10" s="1"/>
  <c r="A65" i="10"/>
  <c r="A64" i="10"/>
  <c r="S63" i="10"/>
  <c r="C213" i="10" s="1"/>
  <c r="R63" i="10"/>
  <c r="C206" i="10" s="1"/>
  <c r="O63" i="10"/>
  <c r="C185" i="10" s="1"/>
  <c r="N63" i="10"/>
  <c r="C178" i="10" s="1"/>
  <c r="M63" i="10"/>
  <c r="C171" i="10" s="1"/>
  <c r="L63" i="10"/>
  <c r="C164" i="10" s="1"/>
  <c r="K63" i="10"/>
  <c r="C157" i="10" s="1"/>
  <c r="J63" i="10"/>
  <c r="C150" i="10" s="1"/>
  <c r="I63" i="10"/>
  <c r="C143" i="10" s="1"/>
  <c r="H63" i="10"/>
  <c r="C136" i="10" s="1"/>
  <c r="G63" i="10"/>
  <c r="C129" i="10" s="1"/>
  <c r="F63" i="10"/>
  <c r="C122" i="10" s="1"/>
  <c r="E63" i="10"/>
  <c r="C115" i="10" s="1"/>
  <c r="D63" i="10"/>
  <c r="C108" i="10" s="1"/>
  <c r="A63" i="10"/>
  <c r="S62" i="10"/>
  <c r="B213" i="10" s="1"/>
  <c r="A279" i="10" s="1"/>
  <c r="R62" i="10"/>
  <c r="B206" i="10" s="1"/>
  <c r="A276" i="10" s="1"/>
  <c r="Q62" i="10"/>
  <c r="B199" i="10" s="1"/>
  <c r="A272" i="10" s="1"/>
  <c r="P62" i="10"/>
  <c r="B192" i="10" s="1"/>
  <c r="A268" i="10" s="1"/>
  <c r="O62" i="10"/>
  <c r="B185" i="10" s="1"/>
  <c r="A265" i="10" s="1"/>
  <c r="N62" i="10"/>
  <c r="B178" i="10" s="1"/>
  <c r="A262" i="10" s="1"/>
  <c r="M62" i="10"/>
  <c r="B171" i="10" s="1"/>
  <c r="A256" i="10" s="1"/>
  <c r="L62" i="10"/>
  <c r="B164" i="10" s="1"/>
  <c r="A255" i="10" s="1"/>
  <c r="K62" i="10"/>
  <c r="B157" i="10" s="1"/>
  <c r="A254" i="10" s="1"/>
  <c r="J62" i="10"/>
  <c r="B150" i="10" s="1"/>
  <c r="A251" i="10" s="1"/>
  <c r="I62" i="10"/>
  <c r="B143" i="10" s="1"/>
  <c r="A245" i="10" s="1"/>
  <c r="H62" i="10"/>
  <c r="B136" i="10" s="1"/>
  <c r="A242" i="10" s="1"/>
  <c r="G62" i="10"/>
  <c r="B129" i="10" s="1"/>
  <c r="A239" i="10" s="1"/>
  <c r="F62" i="10"/>
  <c r="B122" i="10" s="1"/>
  <c r="A236" i="10" s="1"/>
  <c r="E62" i="10"/>
  <c r="B115" i="10" s="1"/>
  <c r="A233" i="10" s="1"/>
  <c r="D62" i="10"/>
  <c r="B108" i="10" s="1"/>
  <c r="A227" i="10" s="1"/>
  <c r="C62" i="10"/>
  <c r="B101" i="10" s="1"/>
  <c r="A223" i="10" s="1"/>
  <c r="L53" i="10"/>
  <c r="N46" i="10"/>
  <c r="N53" i="10" s="1"/>
  <c r="M46" i="10"/>
  <c r="M53" i="10" s="1"/>
  <c r="L46" i="10"/>
  <c r="K46" i="10"/>
  <c r="K53" i="10" s="1"/>
  <c r="J46" i="10"/>
  <c r="J53" i="10" s="1"/>
  <c r="I46" i="10"/>
  <c r="I53" i="10" s="1"/>
  <c r="C24" i="10"/>
  <c r="C65" i="10" s="1"/>
  <c r="C103" i="10" s="1"/>
  <c r="C225" i="10" s="1"/>
  <c r="N22" i="10"/>
  <c r="N85" i="10" s="1"/>
  <c r="F179" i="10" s="1"/>
  <c r="H262" i="10" s="1"/>
  <c r="B20" i="10"/>
  <c r="B18" i="10"/>
  <c r="B91" i="10" s="1"/>
  <c r="G100" i="10" s="1"/>
  <c r="J222" i="10" s="1"/>
  <c r="B17" i="10"/>
  <c r="B84" i="10" s="1"/>
  <c r="P16" i="10"/>
  <c r="B16" i="10"/>
  <c r="B77" i="10" s="1"/>
  <c r="E100" i="10" s="1"/>
  <c r="F222" i="10" s="1"/>
  <c r="B15" i="10"/>
  <c r="B70" i="10" s="1"/>
  <c r="D100" i="10" s="1"/>
  <c r="D222" i="10" s="1"/>
  <c r="B14" i="10"/>
  <c r="B63" i="10" s="1"/>
  <c r="C100" i="10" s="1"/>
  <c r="C222" i="10" s="1"/>
  <c r="A8" i="10"/>
  <c r="M43" i="10"/>
  <c r="D43" i="10"/>
  <c r="D96" i="10" s="1"/>
  <c r="G113" i="10" s="1"/>
  <c r="J231" i="10" s="1"/>
  <c r="D38" i="10"/>
  <c r="D95" i="10" s="1"/>
  <c r="G112" i="10" s="1"/>
  <c r="J230" i="10" s="1"/>
  <c r="D33" i="10"/>
  <c r="D94" i="10" s="1"/>
  <c r="G111" i="10" s="1"/>
  <c r="J229" i="10" s="1"/>
  <c r="H28" i="10"/>
  <c r="H93" i="10" s="1"/>
  <c r="G138" i="10" s="1"/>
  <c r="J243" i="10" s="1"/>
  <c r="S23" i="10"/>
  <c r="S92" i="10" s="1"/>
  <c r="G214" i="10" s="1"/>
  <c r="J279" i="10" s="1"/>
  <c r="R23" i="10"/>
  <c r="R92" i="10" s="1"/>
  <c r="G207" i="10" s="1"/>
  <c r="J276" i="10" s="1"/>
  <c r="C18" i="10"/>
  <c r="C23" i="10"/>
  <c r="C92" i="10" s="1"/>
  <c r="G102" i="10" s="1"/>
  <c r="J224" i="10" s="1"/>
  <c r="I32" i="10"/>
  <c r="I87" i="10" s="1"/>
  <c r="F146" i="10" s="1"/>
  <c r="H247" i="10" s="1"/>
  <c r="M27" i="10"/>
  <c r="J27" i="10"/>
  <c r="J86" i="10" s="1"/>
  <c r="F152" i="10" s="1"/>
  <c r="H252" i="10" s="1"/>
  <c r="C27" i="10"/>
  <c r="C86" i="10" s="1"/>
  <c r="F103" i="10" s="1"/>
  <c r="H225" i="10" s="1"/>
  <c r="P17" i="10"/>
  <c r="E22" i="10"/>
  <c r="I41" i="10"/>
  <c r="I82" i="10" s="1"/>
  <c r="E148" i="10" s="1"/>
  <c r="F249" i="10" s="1"/>
  <c r="D36" i="10"/>
  <c r="D81" i="10" s="1"/>
  <c r="E112" i="10" s="1"/>
  <c r="F230" i="10" s="1"/>
  <c r="M31" i="10"/>
  <c r="S26" i="10"/>
  <c r="S79" i="10" s="1"/>
  <c r="E215" i="10" s="1"/>
  <c r="F280" i="10" s="1"/>
  <c r="Q26" i="10"/>
  <c r="V49" i="10" s="1"/>
  <c r="N26" i="10"/>
  <c r="N79" i="10" s="1"/>
  <c r="E180" i="10" s="1"/>
  <c r="F263" i="10" s="1"/>
  <c r="H26" i="10"/>
  <c r="H79" i="10" s="1"/>
  <c r="E138" i="10" s="1"/>
  <c r="F243" i="10" s="1"/>
  <c r="D26" i="10"/>
  <c r="D79" i="10" s="1"/>
  <c r="E110" i="10" s="1"/>
  <c r="F228" i="10" s="1"/>
  <c r="O21" i="10"/>
  <c r="I21" i="10"/>
  <c r="M40" i="10"/>
  <c r="I40" i="10"/>
  <c r="I75" i="10" s="1"/>
  <c r="D148" i="10" s="1"/>
  <c r="D249" i="10" s="1"/>
  <c r="D40" i="10"/>
  <c r="D75" i="10" s="1"/>
  <c r="D113" i="10" s="1"/>
  <c r="D231" i="10" s="1"/>
  <c r="I35" i="10"/>
  <c r="I74" i="10" s="1"/>
  <c r="D147" i="10" s="1"/>
  <c r="D248" i="10" s="1"/>
  <c r="I30" i="10"/>
  <c r="I73" i="10" s="1"/>
  <c r="D146" i="10" s="1"/>
  <c r="D247" i="10" s="1"/>
  <c r="D30" i="10"/>
  <c r="D73" i="10" s="1"/>
  <c r="D111" i="10" s="1"/>
  <c r="D229" i="10" s="1"/>
  <c r="R25" i="10"/>
  <c r="R72" i="10" s="1"/>
  <c r="D208" i="10" s="1"/>
  <c r="D277" i="10" s="1"/>
  <c r="O25" i="10"/>
  <c r="O72" i="10" s="1"/>
  <c r="D187" i="10" s="1"/>
  <c r="D266" i="10" s="1"/>
  <c r="J25" i="10"/>
  <c r="J72" i="10" s="1"/>
  <c r="D152" i="10" s="1"/>
  <c r="D252" i="10" s="1"/>
  <c r="G25" i="10"/>
  <c r="G72" i="10" s="1"/>
  <c r="D131" i="10" s="1"/>
  <c r="D240" i="10" s="1"/>
  <c r="E25" i="10"/>
  <c r="E72" i="10" s="1"/>
  <c r="D117" i="10" s="1"/>
  <c r="D234" i="10" s="1"/>
  <c r="S20" i="10"/>
  <c r="Q20" i="10"/>
  <c r="I20" i="10"/>
  <c r="C15" i="10"/>
  <c r="M39" i="10"/>
  <c r="D34" i="10"/>
  <c r="D67" i="10" s="1"/>
  <c r="C112" i="10" s="1"/>
  <c r="C230" i="10" s="1"/>
  <c r="D29" i="10"/>
  <c r="D66" i="10" s="1"/>
  <c r="C111" i="10" s="1"/>
  <c r="C229" i="10" s="1"/>
  <c r="R24" i="10"/>
  <c r="R65" i="10" s="1"/>
  <c r="C208" i="10" s="1"/>
  <c r="C277" i="10" s="1"/>
  <c r="N24" i="10"/>
  <c r="N65" i="10" s="1"/>
  <c r="C180" i="10" s="1"/>
  <c r="C263" i="10" s="1"/>
  <c r="I24" i="10"/>
  <c r="I65" i="10" s="1"/>
  <c r="C145" i="10" s="1"/>
  <c r="C246" i="10" s="1"/>
  <c r="F24" i="10"/>
  <c r="F65" i="10" s="1"/>
  <c r="C124" i="10" s="1"/>
  <c r="C237" i="10" s="1"/>
  <c r="D24" i="10"/>
  <c r="D65" i="10" s="1"/>
  <c r="C110" i="10" s="1"/>
  <c r="C228" i="10" s="1"/>
  <c r="S19" i="10"/>
  <c r="R19" i="10"/>
  <c r="N19" i="10"/>
  <c r="L19" i="10"/>
  <c r="K19" i="10"/>
  <c r="I19" i="10"/>
  <c r="C14" i="10"/>
  <c r="AP30" i="8"/>
  <c r="AO27" i="8"/>
  <c r="AP27" i="8"/>
  <c r="AO28" i="8"/>
  <c r="AP28" i="8"/>
  <c r="AO29" i="8"/>
  <c r="AP29" i="8"/>
  <c r="AO30" i="8"/>
  <c r="AN27" i="8"/>
  <c r="AN28" i="8"/>
  <c r="AN29" i="8"/>
  <c r="AN30" i="8"/>
  <c r="AW21" i="8"/>
  <c r="AV21" i="8"/>
  <c r="AU21" i="8"/>
  <c r="AT21" i="8"/>
  <c r="AS21" i="8"/>
  <c r="AU15" i="8"/>
  <c r="AT15" i="8"/>
  <c r="G117" i="9"/>
  <c r="F117" i="9"/>
  <c r="E117" i="9"/>
  <c r="G116" i="9"/>
  <c r="F116" i="9"/>
  <c r="E116" i="9"/>
  <c r="G115" i="9"/>
  <c r="F115" i="9"/>
  <c r="E115" i="9"/>
  <c r="G114" i="9"/>
  <c r="F114" i="9"/>
  <c r="E114" i="9"/>
  <c r="C114" i="9"/>
  <c r="G112" i="9"/>
  <c r="F112" i="9"/>
  <c r="E112" i="9"/>
  <c r="C112" i="9"/>
  <c r="G111" i="9"/>
  <c r="F111" i="9"/>
  <c r="E111" i="9"/>
  <c r="G110" i="9"/>
  <c r="F110" i="9"/>
  <c r="E110" i="9"/>
  <c r="G109" i="9"/>
  <c r="F109" i="9"/>
  <c r="E109" i="9"/>
  <c r="F107" i="9"/>
  <c r="B107" i="9"/>
  <c r="G106" i="9"/>
  <c r="E106" i="9"/>
  <c r="B106" i="9"/>
  <c r="B105" i="9"/>
  <c r="E104" i="9"/>
  <c r="B104" i="9"/>
  <c r="G102" i="9"/>
  <c r="F102" i="9"/>
  <c r="E102" i="9"/>
  <c r="B102" i="9"/>
  <c r="G101" i="9"/>
  <c r="F101" i="9"/>
  <c r="E101" i="9"/>
  <c r="C101" i="9"/>
  <c r="B101" i="9"/>
  <c r="G100" i="9"/>
  <c r="F100" i="9"/>
  <c r="E100" i="9"/>
  <c r="B100" i="9"/>
  <c r="J99" i="9"/>
  <c r="J104" i="9" s="1"/>
  <c r="J109" i="9" s="1"/>
  <c r="J114" i="9" s="1"/>
  <c r="G99" i="9"/>
  <c r="F99" i="9"/>
  <c r="E99" i="9"/>
  <c r="B99" i="9"/>
  <c r="G97" i="9"/>
  <c r="F97" i="9"/>
  <c r="E97" i="9"/>
  <c r="B97" i="9"/>
  <c r="G96" i="9"/>
  <c r="F96" i="9"/>
  <c r="E96" i="9"/>
  <c r="B96" i="9"/>
  <c r="G95" i="9"/>
  <c r="F95" i="9"/>
  <c r="E95" i="9"/>
  <c r="D95" i="9"/>
  <c r="B95" i="9"/>
  <c r="J94" i="9"/>
  <c r="G94" i="9"/>
  <c r="F94" i="9"/>
  <c r="E94" i="9"/>
  <c r="B94" i="9"/>
  <c r="D67" i="9"/>
  <c r="C67" i="9"/>
  <c r="B67" i="9"/>
  <c r="D66" i="9"/>
  <c r="D117" i="9" s="1"/>
  <c r="C66" i="9"/>
  <c r="C117" i="9" s="1"/>
  <c r="B66" i="9"/>
  <c r="B117" i="9" s="1"/>
  <c r="D65" i="9"/>
  <c r="D116" i="9" s="1"/>
  <c r="C65" i="9"/>
  <c r="C116" i="9" s="1"/>
  <c r="B65" i="9"/>
  <c r="B116" i="9" s="1"/>
  <c r="D64" i="9"/>
  <c r="D115" i="9" s="1"/>
  <c r="C64" i="9"/>
  <c r="C115" i="9" s="1"/>
  <c r="B64" i="9"/>
  <c r="B115" i="9" s="1"/>
  <c r="D63" i="9"/>
  <c r="D114" i="9" s="1"/>
  <c r="C63" i="9"/>
  <c r="B63" i="9"/>
  <c r="B114" i="9" s="1"/>
  <c r="G62" i="9"/>
  <c r="F62" i="9"/>
  <c r="E62" i="9"/>
  <c r="D62" i="9"/>
  <c r="C62" i="9"/>
  <c r="B62" i="9"/>
  <c r="D60" i="9"/>
  <c r="C60" i="9"/>
  <c r="B60" i="9"/>
  <c r="D59" i="9"/>
  <c r="D112" i="9" s="1"/>
  <c r="C59" i="9"/>
  <c r="B59" i="9"/>
  <c r="B112" i="9" s="1"/>
  <c r="D58" i="9"/>
  <c r="D111" i="9" s="1"/>
  <c r="C58" i="9"/>
  <c r="C111" i="9" s="1"/>
  <c r="B58" i="9"/>
  <c r="B111" i="9" s="1"/>
  <c r="D57" i="9"/>
  <c r="D110" i="9" s="1"/>
  <c r="C57" i="9"/>
  <c r="C110" i="9" s="1"/>
  <c r="B57" i="9"/>
  <c r="B110" i="9" s="1"/>
  <c r="D56" i="9"/>
  <c r="D109" i="9" s="1"/>
  <c r="C56" i="9"/>
  <c r="C109" i="9" s="1"/>
  <c r="B56" i="9"/>
  <c r="B109" i="9" s="1"/>
  <c r="A56" i="9"/>
  <c r="G55" i="9"/>
  <c r="F55" i="9"/>
  <c r="E55" i="9"/>
  <c r="D55" i="9"/>
  <c r="C55" i="9"/>
  <c r="B55" i="9"/>
  <c r="G53" i="9"/>
  <c r="F53" i="9"/>
  <c r="E53" i="9"/>
  <c r="D53" i="9"/>
  <c r="C53" i="9"/>
  <c r="G52" i="9"/>
  <c r="G107" i="9" s="1"/>
  <c r="F52" i="9"/>
  <c r="E52" i="9"/>
  <c r="E107" i="9" s="1"/>
  <c r="D52" i="9"/>
  <c r="D107" i="9" s="1"/>
  <c r="C52" i="9"/>
  <c r="C107" i="9" s="1"/>
  <c r="G51" i="9"/>
  <c r="F51" i="9"/>
  <c r="F106" i="9" s="1"/>
  <c r="E51" i="9"/>
  <c r="D51" i="9"/>
  <c r="D106" i="9" s="1"/>
  <c r="C51" i="9"/>
  <c r="C106" i="9" s="1"/>
  <c r="G50" i="9"/>
  <c r="G105" i="9" s="1"/>
  <c r="F50" i="9"/>
  <c r="F105" i="9" s="1"/>
  <c r="E50" i="9"/>
  <c r="E105" i="9" s="1"/>
  <c r="D50" i="9"/>
  <c r="D105" i="9" s="1"/>
  <c r="C50" i="9"/>
  <c r="C105" i="9" s="1"/>
  <c r="G49" i="9"/>
  <c r="G104" i="9" s="1"/>
  <c r="F49" i="9"/>
  <c r="F104" i="9" s="1"/>
  <c r="E49" i="9"/>
  <c r="D49" i="9"/>
  <c r="D104" i="9" s="1"/>
  <c r="C49" i="9"/>
  <c r="C104" i="9" s="1"/>
  <c r="G48" i="9"/>
  <c r="F48" i="9"/>
  <c r="E48" i="9"/>
  <c r="D48" i="9"/>
  <c r="C48" i="9"/>
  <c r="B48" i="9"/>
  <c r="D46" i="9"/>
  <c r="C46" i="9"/>
  <c r="D45" i="9"/>
  <c r="D102" i="9" s="1"/>
  <c r="C45" i="9"/>
  <c r="C102" i="9" s="1"/>
  <c r="D44" i="9"/>
  <c r="D101" i="9" s="1"/>
  <c r="C44" i="9"/>
  <c r="D43" i="9"/>
  <c r="D100" i="9" s="1"/>
  <c r="C43" i="9"/>
  <c r="C100" i="9" s="1"/>
  <c r="D42" i="9"/>
  <c r="D99" i="9" s="1"/>
  <c r="C42" i="9"/>
  <c r="C99" i="9" s="1"/>
  <c r="A42" i="9"/>
  <c r="G41" i="9"/>
  <c r="F41" i="9"/>
  <c r="E41" i="9"/>
  <c r="D41" i="9"/>
  <c r="C41" i="9"/>
  <c r="B41" i="9"/>
  <c r="D39" i="9"/>
  <c r="C39" i="9"/>
  <c r="D38" i="9"/>
  <c r="D97" i="9" s="1"/>
  <c r="C38" i="9"/>
  <c r="C97" i="9" s="1"/>
  <c r="D37" i="9"/>
  <c r="D96" i="9" s="1"/>
  <c r="C37" i="9"/>
  <c r="C96" i="9" s="1"/>
  <c r="D36" i="9"/>
  <c r="C36" i="9"/>
  <c r="C95" i="9" s="1"/>
  <c r="D35" i="9"/>
  <c r="D94" i="9" s="1"/>
  <c r="C35" i="9"/>
  <c r="C94" i="9" s="1"/>
  <c r="A35" i="9"/>
  <c r="G34" i="9"/>
  <c r="F34" i="9"/>
  <c r="E34" i="9"/>
  <c r="D34" i="9"/>
  <c r="C34" i="9"/>
  <c r="B34" i="9"/>
  <c r="D32" i="9"/>
  <c r="C32" i="9"/>
  <c r="D31" i="9"/>
  <c r="C31" i="9"/>
  <c r="D30" i="9"/>
  <c r="C30" i="9"/>
  <c r="A30" i="9"/>
  <c r="A58" i="9" s="1"/>
  <c r="D29" i="9"/>
  <c r="C29" i="9"/>
  <c r="D28" i="9"/>
  <c r="C28" i="9"/>
  <c r="A28" i="9"/>
  <c r="A63" i="9" s="1"/>
  <c r="E24" i="9"/>
  <c r="B22" i="9"/>
  <c r="G19" i="9"/>
  <c r="F19" i="9"/>
  <c r="E19" i="9"/>
  <c r="D19" i="9"/>
  <c r="C19" i="9"/>
  <c r="B25" i="9" s="1"/>
  <c r="B19" i="9"/>
  <c r="A19" i="9"/>
  <c r="A32" i="9" s="1"/>
  <c r="G18" i="9"/>
  <c r="G24" i="9" s="1"/>
  <c r="F18" i="9"/>
  <c r="E18" i="9"/>
  <c r="D18" i="9"/>
  <c r="C18" i="9"/>
  <c r="B24" i="9" s="1"/>
  <c r="B18" i="9"/>
  <c r="G17" i="9"/>
  <c r="G23" i="9" s="1"/>
  <c r="F17" i="9"/>
  <c r="E17" i="9"/>
  <c r="E23" i="9" s="1"/>
  <c r="D17" i="9"/>
  <c r="D23" i="9" s="1"/>
  <c r="C17" i="9"/>
  <c r="B23" i="9" s="1"/>
  <c r="B17" i="9"/>
  <c r="C23" i="9" s="1"/>
  <c r="A17" i="9"/>
  <c r="A23" i="9" s="1"/>
  <c r="G16" i="9"/>
  <c r="G22" i="9" s="1"/>
  <c r="F16" i="9"/>
  <c r="F22" i="9" s="1"/>
  <c r="E16" i="9"/>
  <c r="D16" i="9"/>
  <c r="D22" i="9" s="1"/>
  <c r="C16" i="9"/>
  <c r="B16" i="9"/>
  <c r="C22" i="9" s="1"/>
  <c r="G15" i="9"/>
  <c r="F15" i="9"/>
  <c r="E15" i="9"/>
  <c r="E25" i="9" s="1"/>
  <c r="D15" i="9"/>
  <c r="D25" i="9" s="1"/>
  <c r="C15" i="9"/>
  <c r="B15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A18" i="9" s="1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A16" i="9" s="1"/>
  <c r="AN22" i="8"/>
  <c r="AO22" i="8"/>
  <c r="AP22" i="8"/>
  <c r="AQ22" i="8"/>
  <c r="AR22" i="8"/>
  <c r="AS22" i="8"/>
  <c r="AT22" i="8"/>
  <c r="AU22" i="8"/>
  <c r="AV22" i="8"/>
  <c r="AW22" i="8"/>
  <c r="AN23" i="8"/>
  <c r="AO23" i="8"/>
  <c r="AP23" i="8"/>
  <c r="AQ23" i="8"/>
  <c r="AR23" i="8"/>
  <c r="AS23" i="8"/>
  <c r="AT23" i="8"/>
  <c r="AU23" i="8"/>
  <c r="AV23" i="8"/>
  <c r="AW23" i="8"/>
  <c r="AN24" i="8"/>
  <c r="AO24" i="8"/>
  <c r="AP24" i="8"/>
  <c r="AQ24" i="8"/>
  <c r="AR24" i="8"/>
  <c r="AS24" i="8"/>
  <c r="AT24" i="8"/>
  <c r="AU24" i="8"/>
  <c r="AV24" i="8"/>
  <c r="AW24" i="8"/>
  <c r="AO21" i="8"/>
  <c r="AP21" i="8"/>
  <c r="AQ21" i="8"/>
  <c r="AR21" i="8"/>
  <c r="AN21" i="8"/>
  <c r="AN16" i="8"/>
  <c r="AO16" i="8"/>
  <c r="AP16" i="8"/>
  <c r="AQ16" i="8"/>
  <c r="AR16" i="8"/>
  <c r="AS16" i="8"/>
  <c r="AT16" i="8"/>
  <c r="AU16" i="8"/>
  <c r="AV16" i="8"/>
  <c r="AW16" i="8"/>
  <c r="AN17" i="8"/>
  <c r="AO17" i="8"/>
  <c r="AP17" i="8"/>
  <c r="AQ17" i="8"/>
  <c r="AR17" i="8"/>
  <c r="AS17" i="8"/>
  <c r="AT17" i="8"/>
  <c r="AU17" i="8"/>
  <c r="AV17" i="8"/>
  <c r="AW17" i="8"/>
  <c r="AN18" i="8"/>
  <c r="AO18" i="8"/>
  <c r="AP18" i="8"/>
  <c r="AQ18" i="8"/>
  <c r="AR18" i="8"/>
  <c r="AS18" i="8"/>
  <c r="AT18" i="8"/>
  <c r="AU18" i="8"/>
  <c r="AV18" i="8"/>
  <c r="AW18" i="8"/>
  <c r="AO15" i="8"/>
  <c r="AP15" i="8"/>
  <c r="AQ15" i="8"/>
  <c r="AR15" i="8"/>
  <c r="AS15" i="8"/>
  <c r="AV15" i="8"/>
  <c r="AW15" i="8"/>
  <c r="AN15" i="8"/>
  <c r="H122" i="8"/>
  <c r="G122" i="8"/>
  <c r="F122" i="8"/>
  <c r="D122" i="8"/>
  <c r="C122" i="8"/>
  <c r="H121" i="8"/>
  <c r="G121" i="8"/>
  <c r="F121" i="8"/>
  <c r="H120" i="8"/>
  <c r="G120" i="8"/>
  <c r="F120" i="8"/>
  <c r="H119" i="8"/>
  <c r="G119" i="8"/>
  <c r="F119" i="8"/>
  <c r="H117" i="8"/>
  <c r="G117" i="8"/>
  <c r="F117" i="8"/>
  <c r="H116" i="8"/>
  <c r="G116" i="8"/>
  <c r="F116" i="8"/>
  <c r="H115" i="8"/>
  <c r="G115" i="8"/>
  <c r="F115" i="8"/>
  <c r="E115" i="8"/>
  <c r="D115" i="8"/>
  <c r="H114" i="8"/>
  <c r="G114" i="8"/>
  <c r="F114" i="8"/>
  <c r="C112" i="8"/>
  <c r="H111" i="8"/>
  <c r="C111" i="8"/>
  <c r="C110" i="8"/>
  <c r="H109" i="8"/>
  <c r="C109" i="8"/>
  <c r="H107" i="8"/>
  <c r="G107" i="8"/>
  <c r="F107" i="8"/>
  <c r="C107" i="8"/>
  <c r="H106" i="8"/>
  <c r="G106" i="8"/>
  <c r="F106" i="8"/>
  <c r="D106" i="8"/>
  <c r="C106" i="8"/>
  <c r="H105" i="8"/>
  <c r="G105" i="8"/>
  <c r="F105" i="8"/>
  <c r="C105" i="8"/>
  <c r="H104" i="8"/>
  <c r="G104" i="8"/>
  <c r="F104" i="8"/>
  <c r="E104" i="8"/>
  <c r="D104" i="8"/>
  <c r="C104" i="8"/>
  <c r="H102" i="8"/>
  <c r="G102" i="8"/>
  <c r="F102" i="8"/>
  <c r="C102" i="8"/>
  <c r="H101" i="8"/>
  <c r="G101" i="8"/>
  <c r="F101" i="8"/>
  <c r="C101" i="8"/>
  <c r="H100" i="8"/>
  <c r="G100" i="8"/>
  <c r="F100" i="8"/>
  <c r="C100" i="8"/>
  <c r="K99" i="8"/>
  <c r="K104" i="8" s="1"/>
  <c r="K109" i="8" s="1"/>
  <c r="K114" i="8" s="1"/>
  <c r="K119" i="8" s="1"/>
  <c r="H99" i="8"/>
  <c r="G99" i="8"/>
  <c r="F99" i="8"/>
  <c r="C99" i="8"/>
  <c r="H97" i="8"/>
  <c r="G97" i="8"/>
  <c r="F97" i="8"/>
  <c r="C97" i="8"/>
  <c r="H96" i="8"/>
  <c r="G96" i="8"/>
  <c r="F96" i="8"/>
  <c r="C96" i="8"/>
  <c r="H95" i="8"/>
  <c r="G95" i="8"/>
  <c r="F95" i="8"/>
  <c r="C95" i="8"/>
  <c r="K94" i="8"/>
  <c r="H94" i="8"/>
  <c r="G94" i="8"/>
  <c r="F94" i="8"/>
  <c r="C94" i="8"/>
  <c r="D67" i="8"/>
  <c r="C67" i="8"/>
  <c r="B67" i="8"/>
  <c r="D66" i="8"/>
  <c r="E122" i="8" s="1"/>
  <c r="C66" i="8"/>
  <c r="B66" i="8"/>
  <c r="D65" i="8"/>
  <c r="E121" i="8" s="1"/>
  <c r="C65" i="8"/>
  <c r="D121" i="8" s="1"/>
  <c r="B65" i="8"/>
  <c r="C121" i="8" s="1"/>
  <c r="D64" i="8"/>
  <c r="E120" i="8" s="1"/>
  <c r="C64" i="8"/>
  <c r="D120" i="8" s="1"/>
  <c r="B64" i="8"/>
  <c r="C120" i="8" s="1"/>
  <c r="D63" i="8"/>
  <c r="E119" i="8" s="1"/>
  <c r="C63" i="8"/>
  <c r="D119" i="8" s="1"/>
  <c r="B63" i="8"/>
  <c r="C119" i="8" s="1"/>
  <c r="A63" i="8"/>
  <c r="G62" i="8"/>
  <c r="F62" i="8"/>
  <c r="E62" i="8"/>
  <c r="D62" i="8"/>
  <c r="C62" i="8"/>
  <c r="B62" i="8"/>
  <c r="D60" i="8"/>
  <c r="C60" i="8"/>
  <c r="B60" i="8"/>
  <c r="D59" i="8"/>
  <c r="E117" i="8" s="1"/>
  <c r="C59" i="8"/>
  <c r="D117" i="8" s="1"/>
  <c r="B59" i="8"/>
  <c r="C117" i="8" s="1"/>
  <c r="D58" i="8"/>
  <c r="E116" i="8" s="1"/>
  <c r="C58" i="8"/>
  <c r="D116" i="8" s="1"/>
  <c r="B58" i="8"/>
  <c r="C116" i="8" s="1"/>
  <c r="D57" i="8"/>
  <c r="C57" i="8"/>
  <c r="B57" i="8"/>
  <c r="C115" i="8" s="1"/>
  <c r="D56" i="8"/>
  <c r="E114" i="8" s="1"/>
  <c r="C56" i="8"/>
  <c r="D114" i="8" s="1"/>
  <c r="B56" i="8"/>
  <c r="C114" i="8" s="1"/>
  <c r="G55" i="8"/>
  <c r="F55" i="8"/>
  <c r="E55" i="8"/>
  <c r="D55" i="8"/>
  <c r="C55" i="8"/>
  <c r="B55" i="8"/>
  <c r="G53" i="8"/>
  <c r="F53" i="8"/>
  <c r="E53" i="8"/>
  <c r="D53" i="8"/>
  <c r="C53" i="8"/>
  <c r="G52" i="8"/>
  <c r="H112" i="8" s="1"/>
  <c r="F52" i="8"/>
  <c r="G112" i="8" s="1"/>
  <c r="E52" i="8"/>
  <c r="F112" i="8" s="1"/>
  <c r="D52" i="8"/>
  <c r="E112" i="8" s="1"/>
  <c r="C52" i="8"/>
  <c r="D112" i="8" s="1"/>
  <c r="G51" i="8"/>
  <c r="F51" i="8"/>
  <c r="G111" i="8" s="1"/>
  <c r="E51" i="8"/>
  <c r="F111" i="8" s="1"/>
  <c r="D51" i="8"/>
  <c r="E111" i="8" s="1"/>
  <c r="C51" i="8"/>
  <c r="D111" i="8" s="1"/>
  <c r="G50" i="8"/>
  <c r="H110" i="8" s="1"/>
  <c r="F50" i="8"/>
  <c r="G110" i="8" s="1"/>
  <c r="E50" i="8"/>
  <c r="F110" i="8" s="1"/>
  <c r="D50" i="8"/>
  <c r="E110" i="8" s="1"/>
  <c r="C50" i="8"/>
  <c r="D110" i="8" s="1"/>
  <c r="G49" i="8"/>
  <c r="F49" i="8"/>
  <c r="G109" i="8" s="1"/>
  <c r="E49" i="8"/>
  <c r="F109" i="8" s="1"/>
  <c r="D49" i="8"/>
  <c r="E109" i="8" s="1"/>
  <c r="C49" i="8"/>
  <c r="D109" i="8" s="1"/>
  <c r="A49" i="8"/>
  <c r="G48" i="8"/>
  <c r="F48" i="8"/>
  <c r="E48" i="8"/>
  <c r="D48" i="8"/>
  <c r="C48" i="8"/>
  <c r="B48" i="8"/>
  <c r="D46" i="8"/>
  <c r="C46" i="8"/>
  <c r="D45" i="8"/>
  <c r="E107" i="8" s="1"/>
  <c r="C45" i="8"/>
  <c r="D107" i="8" s="1"/>
  <c r="D44" i="8"/>
  <c r="E106" i="8" s="1"/>
  <c r="C44" i="8"/>
  <c r="D43" i="8"/>
  <c r="E105" i="8" s="1"/>
  <c r="C43" i="8"/>
  <c r="D105" i="8" s="1"/>
  <c r="D42" i="8"/>
  <c r="C42" i="8"/>
  <c r="G41" i="8"/>
  <c r="F41" i="8"/>
  <c r="E41" i="8"/>
  <c r="D41" i="8"/>
  <c r="C41" i="8"/>
  <c r="B41" i="8"/>
  <c r="D39" i="8"/>
  <c r="C39" i="8"/>
  <c r="D98" i="8" s="1"/>
  <c r="D38" i="8"/>
  <c r="E97" i="8" s="1"/>
  <c r="C38" i="8"/>
  <c r="D97" i="8" s="1"/>
  <c r="D37" i="8"/>
  <c r="E96" i="8" s="1"/>
  <c r="C37" i="8"/>
  <c r="D96" i="8" s="1"/>
  <c r="D36" i="8"/>
  <c r="E95" i="8" s="1"/>
  <c r="C36" i="8"/>
  <c r="D95" i="8" s="1"/>
  <c r="D35" i="8"/>
  <c r="E99" i="8" s="1"/>
  <c r="C35" i="8"/>
  <c r="D99" i="8" s="1"/>
  <c r="A35" i="8"/>
  <c r="G34" i="8"/>
  <c r="F34" i="8"/>
  <c r="E34" i="8"/>
  <c r="D34" i="8"/>
  <c r="C34" i="8"/>
  <c r="B34" i="8"/>
  <c r="D32" i="8"/>
  <c r="C32" i="8"/>
  <c r="D31" i="8"/>
  <c r="C31" i="8"/>
  <c r="D30" i="8"/>
  <c r="C30" i="8"/>
  <c r="B96" i="8" s="1"/>
  <c r="D29" i="8"/>
  <c r="C29" i="8"/>
  <c r="D28" i="8"/>
  <c r="C28" i="8"/>
  <c r="A28" i="8"/>
  <c r="A56" i="8" s="1"/>
  <c r="G24" i="8"/>
  <c r="F24" i="8"/>
  <c r="E24" i="8"/>
  <c r="E22" i="8"/>
  <c r="D22" i="8"/>
  <c r="B22" i="8"/>
  <c r="G19" i="8"/>
  <c r="G25" i="8" s="1"/>
  <c r="F19" i="8"/>
  <c r="E19" i="8"/>
  <c r="D19" i="8"/>
  <c r="C19" i="8"/>
  <c r="B19" i="8"/>
  <c r="A19" i="8"/>
  <c r="A32" i="8" s="1"/>
  <c r="G18" i="8"/>
  <c r="F18" i="8"/>
  <c r="E18" i="8"/>
  <c r="D18" i="8"/>
  <c r="D24" i="8" s="1"/>
  <c r="C18" i="8"/>
  <c r="B18" i="8"/>
  <c r="A18" i="8"/>
  <c r="A24" i="8" s="1"/>
  <c r="G17" i="8"/>
  <c r="F17" i="8"/>
  <c r="E17" i="8"/>
  <c r="E23" i="8" s="1"/>
  <c r="D17" i="8"/>
  <c r="C17" i="8"/>
  <c r="B17" i="8"/>
  <c r="C23" i="8" s="1"/>
  <c r="A17" i="8"/>
  <c r="A51" i="8" s="1"/>
  <c r="G16" i="8"/>
  <c r="G22" i="8" s="1"/>
  <c r="F16" i="8"/>
  <c r="E16" i="8"/>
  <c r="D16" i="8"/>
  <c r="C16" i="8"/>
  <c r="B16" i="8"/>
  <c r="A16" i="8"/>
  <c r="A22" i="8" s="1"/>
  <c r="G15" i="8"/>
  <c r="F15" i="8"/>
  <c r="F25" i="8" s="1"/>
  <c r="E15" i="8"/>
  <c r="E25" i="8" s="1"/>
  <c r="D15" i="8"/>
  <c r="D23" i="8" s="1"/>
  <c r="C15" i="8"/>
  <c r="B15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E263" i="10" l="1"/>
  <c r="G246" i="10"/>
  <c r="E233" i="10"/>
  <c r="E249" i="10"/>
  <c r="I246" i="10"/>
  <c r="I263" i="10"/>
  <c r="E228" i="10"/>
  <c r="E230" i="10"/>
  <c r="H11" i="10"/>
  <c r="H83" i="10" s="1"/>
  <c r="E142" i="10" s="1"/>
  <c r="F244" i="10" s="1"/>
  <c r="I230" i="10"/>
  <c r="K237" i="10"/>
  <c r="I228" i="10"/>
  <c r="I237" i="10"/>
  <c r="E277" i="10"/>
  <c r="O12" i="10"/>
  <c r="O90" i="10" s="1"/>
  <c r="F191" i="10" s="1"/>
  <c r="H267" i="10" s="1"/>
  <c r="G228" i="10"/>
  <c r="L92" i="10"/>
  <c r="G165" i="10" s="1"/>
  <c r="J255" i="10" s="1"/>
  <c r="L13" i="10"/>
  <c r="L97" i="10" s="1"/>
  <c r="G170" i="10" s="1"/>
  <c r="Q13" i="10"/>
  <c r="S51" i="10" s="1"/>
  <c r="G230" i="10"/>
  <c r="K246" i="10"/>
  <c r="G263" i="10"/>
  <c r="G231" i="10"/>
  <c r="K225" i="10"/>
  <c r="K263" i="10"/>
  <c r="K230" i="10"/>
  <c r="N13" i="10"/>
  <c r="N97" i="10" s="1"/>
  <c r="G184" i="10" s="1"/>
  <c r="J264" i="10" s="1"/>
  <c r="E252" i="10"/>
  <c r="K228" i="10"/>
  <c r="E266" i="10"/>
  <c r="J9" i="10"/>
  <c r="J69" i="10" s="1"/>
  <c r="C156" i="10" s="1"/>
  <c r="C253" i="10" s="1"/>
  <c r="J64" i="10"/>
  <c r="C151" i="10" s="1"/>
  <c r="C251" i="10" s="1"/>
  <c r="E251" i="10" s="1"/>
  <c r="G71" i="10"/>
  <c r="D130" i="10" s="1"/>
  <c r="D239" i="10" s="1"/>
  <c r="E239" i="10" s="1"/>
  <c r="G10" i="10"/>
  <c r="G76" i="10" s="1"/>
  <c r="D135" i="10" s="1"/>
  <c r="D241" i="10" s="1"/>
  <c r="L78" i="10"/>
  <c r="E165" i="10" s="1"/>
  <c r="F255" i="10" s="1"/>
  <c r="L11" i="10"/>
  <c r="L83" i="10" s="1"/>
  <c r="E170" i="10" s="1"/>
  <c r="I85" i="10"/>
  <c r="F144" i="10" s="1"/>
  <c r="H245" i="10" s="1"/>
  <c r="I12" i="10"/>
  <c r="I90" i="10" s="1"/>
  <c r="F149" i="10" s="1"/>
  <c r="H250" i="10" s="1"/>
  <c r="F92" i="10"/>
  <c r="G123" i="10" s="1"/>
  <c r="J236" i="10" s="1"/>
  <c r="F13" i="10"/>
  <c r="F97" i="10" s="1"/>
  <c r="G128" i="10" s="1"/>
  <c r="J238" i="10" s="1"/>
  <c r="H71" i="10"/>
  <c r="D137" i="10" s="1"/>
  <c r="D242" i="10" s="1"/>
  <c r="H10" i="10"/>
  <c r="H76" i="10" s="1"/>
  <c r="D142" i="10" s="1"/>
  <c r="D244" i="10" s="1"/>
  <c r="E78" i="10"/>
  <c r="E116" i="10" s="1"/>
  <c r="F233" i="10" s="1"/>
  <c r="G233" i="10" s="1"/>
  <c r="E11" i="10"/>
  <c r="E83" i="10" s="1"/>
  <c r="E121" i="10" s="1"/>
  <c r="F235" i="10" s="1"/>
  <c r="M78" i="10"/>
  <c r="E172" i="10" s="1"/>
  <c r="F256" i="10" s="1"/>
  <c r="J49" i="10"/>
  <c r="M11" i="10"/>
  <c r="M80" i="10"/>
  <c r="E174" i="10" s="1"/>
  <c r="F258" i="10" s="1"/>
  <c r="L49" i="10"/>
  <c r="J85" i="10"/>
  <c r="F151" i="10" s="1"/>
  <c r="H251" i="10" s="1"/>
  <c r="J12" i="10"/>
  <c r="J90" i="10" s="1"/>
  <c r="F156" i="10" s="1"/>
  <c r="H253" i="10" s="1"/>
  <c r="G92" i="10"/>
  <c r="G130" i="10" s="1"/>
  <c r="J239" i="10" s="1"/>
  <c r="K239" i="10" s="1"/>
  <c r="G13" i="10"/>
  <c r="G97" i="10" s="1"/>
  <c r="G135" i="10" s="1"/>
  <c r="J241" i="10" s="1"/>
  <c r="K266" i="10"/>
  <c r="D64" i="10"/>
  <c r="C109" i="10" s="1"/>
  <c r="C227" i="10" s="1"/>
  <c r="D9" i="10"/>
  <c r="D69" i="10" s="1"/>
  <c r="C114" i="10" s="1"/>
  <c r="C232" i="10" s="1"/>
  <c r="L64" i="10"/>
  <c r="C165" i="10" s="1"/>
  <c r="C255" i="10" s="1"/>
  <c r="L9" i="10"/>
  <c r="L69" i="10" s="1"/>
  <c r="C170" i="10" s="1"/>
  <c r="S64" i="10"/>
  <c r="C214" i="10" s="1"/>
  <c r="C279" i="10" s="1"/>
  <c r="K279" i="10" s="1"/>
  <c r="S9" i="10"/>
  <c r="S69" i="10" s="1"/>
  <c r="C219" i="10" s="1"/>
  <c r="C281" i="10" s="1"/>
  <c r="I71" i="10"/>
  <c r="D144" i="10" s="1"/>
  <c r="D245" i="10" s="1"/>
  <c r="I10" i="10"/>
  <c r="I76" i="10" s="1"/>
  <c r="D149" i="10" s="1"/>
  <c r="D250" i="10" s="1"/>
  <c r="Q71" i="10"/>
  <c r="D200" i="10" s="1"/>
  <c r="D273" i="10" s="1"/>
  <c r="U48" i="10"/>
  <c r="P20" i="10"/>
  <c r="P71" i="10" s="1"/>
  <c r="D193" i="10" s="1"/>
  <c r="D269" i="10" s="1"/>
  <c r="V15" i="10"/>
  <c r="F78" i="10"/>
  <c r="E123" i="10" s="1"/>
  <c r="F236" i="10" s="1"/>
  <c r="F11" i="10"/>
  <c r="F83" i="10" s="1"/>
  <c r="E128" i="10" s="1"/>
  <c r="F238" i="10" s="1"/>
  <c r="N78" i="10"/>
  <c r="E179" i="10" s="1"/>
  <c r="F262" i="10" s="1"/>
  <c r="N11" i="10"/>
  <c r="N83" i="10" s="1"/>
  <c r="E184" i="10" s="1"/>
  <c r="F264" i="10" s="1"/>
  <c r="C84" i="10"/>
  <c r="F101" i="10" s="1"/>
  <c r="H223" i="10" s="1"/>
  <c r="C12" i="10"/>
  <c r="C90" i="10" s="1"/>
  <c r="F107" i="10" s="1"/>
  <c r="H226" i="10" s="1"/>
  <c r="K85" i="10"/>
  <c r="F158" i="10" s="1"/>
  <c r="H254" i="10" s="1"/>
  <c r="K12" i="10"/>
  <c r="K90" i="10" s="1"/>
  <c r="F163" i="10" s="1"/>
  <c r="R85" i="10"/>
  <c r="F207" i="10" s="1"/>
  <c r="H276" i="10" s="1"/>
  <c r="R12" i="10"/>
  <c r="R90" i="10" s="1"/>
  <c r="F212" i="10" s="1"/>
  <c r="H278" i="10" s="1"/>
  <c r="H92" i="10"/>
  <c r="G137" i="10" s="1"/>
  <c r="J242" i="10" s="1"/>
  <c r="H13" i="10"/>
  <c r="H97" i="10" s="1"/>
  <c r="G142" i="10" s="1"/>
  <c r="J244" i="10" s="1"/>
  <c r="P91" i="10"/>
  <c r="G192" i="10" s="1"/>
  <c r="J268" i="10" s="1"/>
  <c r="K268" i="10" s="1"/>
  <c r="R51" i="10"/>
  <c r="Q63" i="10"/>
  <c r="C199" i="10" s="1"/>
  <c r="C272" i="10" s="1"/>
  <c r="E272" i="10" s="1"/>
  <c r="T47" i="10"/>
  <c r="Q9" i="10"/>
  <c r="Y14" i="10" s="1"/>
  <c r="V14" i="10"/>
  <c r="D78" i="10"/>
  <c r="E109" i="10" s="1"/>
  <c r="F227" i="10" s="1"/>
  <c r="D11" i="10"/>
  <c r="D83" i="10" s="1"/>
  <c r="E114" i="10" s="1"/>
  <c r="F232" i="10" s="1"/>
  <c r="S78" i="10"/>
  <c r="E214" i="10" s="1"/>
  <c r="F279" i="10" s="1"/>
  <c r="S11" i="10"/>
  <c r="S83" i="10" s="1"/>
  <c r="E219" i="10" s="1"/>
  <c r="F281" i="10" s="1"/>
  <c r="U50" i="10"/>
  <c r="Q85" i="10"/>
  <c r="F200" i="10" s="1"/>
  <c r="H273" i="10" s="1"/>
  <c r="V17" i="10"/>
  <c r="P22" i="10"/>
  <c r="P85" i="10" s="1"/>
  <c r="F193" i="10" s="1"/>
  <c r="H269" i="10" s="1"/>
  <c r="Q12" i="10"/>
  <c r="Y17" i="10" s="1"/>
  <c r="C63" i="10"/>
  <c r="C101" i="10" s="1"/>
  <c r="C223" i="10" s="1"/>
  <c r="C9" i="10"/>
  <c r="C69" i="10" s="1"/>
  <c r="C107" i="10" s="1"/>
  <c r="C226" i="10" s="1"/>
  <c r="K64" i="10"/>
  <c r="C158" i="10" s="1"/>
  <c r="C254" i="10" s="1"/>
  <c r="E254" i="10" s="1"/>
  <c r="K9" i="10"/>
  <c r="R9" i="10"/>
  <c r="R69" i="10" s="1"/>
  <c r="C212" i="10" s="1"/>
  <c r="C278" i="10" s="1"/>
  <c r="R64" i="10"/>
  <c r="C207" i="10" s="1"/>
  <c r="C276" i="10" s="1"/>
  <c r="E276" i="10" s="1"/>
  <c r="N47" i="10"/>
  <c r="M68" i="10"/>
  <c r="C176" i="10" s="1"/>
  <c r="C260" i="10" s="1"/>
  <c r="I224" i="10"/>
  <c r="L47" i="10"/>
  <c r="M66" i="10"/>
  <c r="C174" i="10" s="1"/>
  <c r="C258" i="10" s="1"/>
  <c r="M9" i="10"/>
  <c r="G78" i="10"/>
  <c r="E130" i="10" s="1"/>
  <c r="F239" i="10" s="1"/>
  <c r="G239" i="10" s="1"/>
  <c r="G11" i="10"/>
  <c r="G83" i="10" s="1"/>
  <c r="E135" i="10" s="1"/>
  <c r="F241" i="10" s="1"/>
  <c r="O78" i="10"/>
  <c r="E186" i="10" s="1"/>
  <c r="F265" i="10" s="1"/>
  <c r="G265" i="10" s="1"/>
  <c r="O11" i="10"/>
  <c r="O83" i="10" s="1"/>
  <c r="E191" i="10" s="1"/>
  <c r="F267" i="10" s="1"/>
  <c r="D85" i="10"/>
  <c r="F109" i="10" s="1"/>
  <c r="H227" i="10" s="1"/>
  <c r="D12" i="10"/>
  <c r="D90" i="10" s="1"/>
  <c r="F114" i="10" s="1"/>
  <c r="H232" i="10" s="1"/>
  <c r="L85" i="10"/>
  <c r="F165" i="10" s="1"/>
  <c r="H255" i="10" s="1"/>
  <c r="L12" i="10"/>
  <c r="L90" i="10" s="1"/>
  <c r="F170" i="10" s="1"/>
  <c r="S85" i="10"/>
  <c r="F214" i="10" s="1"/>
  <c r="H279" i="10" s="1"/>
  <c r="S12" i="10"/>
  <c r="S90" i="10" s="1"/>
  <c r="F219" i="10" s="1"/>
  <c r="H281" i="10" s="1"/>
  <c r="I92" i="10"/>
  <c r="G144" i="10" s="1"/>
  <c r="J245" i="10" s="1"/>
  <c r="I13" i="10"/>
  <c r="I97" i="10" s="1"/>
  <c r="G149" i="10" s="1"/>
  <c r="J250" i="10" s="1"/>
  <c r="N64" i="10"/>
  <c r="C179" i="10" s="1"/>
  <c r="C262" i="10" s="1"/>
  <c r="I262" i="10" s="1"/>
  <c r="N9" i="10"/>
  <c r="N69" i="10" s="1"/>
  <c r="C184" i="10" s="1"/>
  <c r="C264" i="10" s="1"/>
  <c r="F64" i="10"/>
  <c r="C123" i="10" s="1"/>
  <c r="C236" i="10" s="1"/>
  <c r="I236" i="10" s="1"/>
  <c r="F9" i="10"/>
  <c r="F69" i="10" s="1"/>
  <c r="C128" i="10" s="1"/>
  <c r="C238" i="10" s="1"/>
  <c r="K224" i="10"/>
  <c r="C91" i="10"/>
  <c r="G101" i="10" s="1"/>
  <c r="J223" i="10" s="1"/>
  <c r="C13" i="10"/>
  <c r="C97" i="10" s="1"/>
  <c r="G107" i="10" s="1"/>
  <c r="J226" i="10" s="1"/>
  <c r="K92" i="10"/>
  <c r="G158" i="10" s="1"/>
  <c r="J254" i="10" s="1"/>
  <c r="K13" i="10"/>
  <c r="K97" i="10" s="1"/>
  <c r="G163" i="10" s="1"/>
  <c r="M96" i="10"/>
  <c r="G176" i="10" s="1"/>
  <c r="J260" i="10" s="1"/>
  <c r="N51" i="10"/>
  <c r="H64" i="10"/>
  <c r="C137" i="10" s="1"/>
  <c r="C242" i="10" s="1"/>
  <c r="H9" i="10"/>
  <c r="J78" i="10"/>
  <c r="E151" i="10" s="1"/>
  <c r="F251" i="10" s="1"/>
  <c r="J11" i="10"/>
  <c r="J83" i="10" s="1"/>
  <c r="E156" i="10" s="1"/>
  <c r="F253" i="10" s="1"/>
  <c r="I266" i="10"/>
  <c r="C70" i="10"/>
  <c r="D101" i="10" s="1"/>
  <c r="D223" i="10" s="1"/>
  <c r="E223" i="10" s="1"/>
  <c r="C10" i="10"/>
  <c r="C76" i="10" s="1"/>
  <c r="D107" i="10" s="1"/>
  <c r="D226" i="10" s="1"/>
  <c r="E226" i="10" s="1"/>
  <c r="E85" i="10"/>
  <c r="F116" i="10" s="1"/>
  <c r="H233" i="10" s="1"/>
  <c r="I233" i="10" s="1"/>
  <c r="E12" i="10"/>
  <c r="E90" i="10" s="1"/>
  <c r="F121" i="10" s="1"/>
  <c r="H235" i="10" s="1"/>
  <c r="J50" i="10"/>
  <c r="M85" i="10"/>
  <c r="F172" i="10" s="1"/>
  <c r="H256" i="10" s="1"/>
  <c r="M12" i="10"/>
  <c r="J92" i="10"/>
  <c r="G151" i="10" s="1"/>
  <c r="J251" i="10" s="1"/>
  <c r="J13" i="10"/>
  <c r="J97" i="10" s="1"/>
  <c r="G156" i="10" s="1"/>
  <c r="J253" i="10" s="1"/>
  <c r="E65" i="10"/>
  <c r="C117" i="10" s="1"/>
  <c r="C234" i="10" s="1"/>
  <c r="G234" i="10" s="1"/>
  <c r="E9" i="10"/>
  <c r="D71" i="10"/>
  <c r="D109" i="10" s="1"/>
  <c r="D227" i="10" s="1"/>
  <c r="E227" i="10" s="1"/>
  <c r="D10" i="10"/>
  <c r="D76" i="10" s="1"/>
  <c r="D114" i="10" s="1"/>
  <c r="D232" i="10" s="1"/>
  <c r="L71" i="10"/>
  <c r="D165" i="10" s="1"/>
  <c r="D255" i="10" s="1"/>
  <c r="L10" i="10"/>
  <c r="L76" i="10" s="1"/>
  <c r="D170" i="10" s="1"/>
  <c r="S71" i="10"/>
  <c r="D214" i="10" s="1"/>
  <c r="D279" i="10" s="1"/>
  <c r="S10" i="10"/>
  <c r="S76" i="10" s="1"/>
  <c r="D219" i="10" s="1"/>
  <c r="D281" i="10" s="1"/>
  <c r="I78" i="10"/>
  <c r="E144" i="10" s="1"/>
  <c r="F245" i="10" s="1"/>
  <c r="I11" i="10"/>
  <c r="I83" i="10" s="1"/>
  <c r="E149" i="10" s="1"/>
  <c r="F250" i="10" s="1"/>
  <c r="Q78" i="10"/>
  <c r="E200" i="10" s="1"/>
  <c r="F273" i="10" s="1"/>
  <c r="U49" i="10"/>
  <c r="P21" i="10"/>
  <c r="P78" i="10" s="1"/>
  <c r="E193" i="10" s="1"/>
  <c r="F269" i="10" s="1"/>
  <c r="V16" i="10"/>
  <c r="I64" i="10"/>
  <c r="C144" i="10" s="1"/>
  <c r="C245" i="10" s="1"/>
  <c r="I9" i="10"/>
  <c r="I69" i="10" s="1"/>
  <c r="C149" i="10" s="1"/>
  <c r="C250" i="10" s="1"/>
  <c r="U47" i="10"/>
  <c r="Q64" i="10"/>
  <c r="C200" i="10" s="1"/>
  <c r="C273" i="10" s="1"/>
  <c r="P19" i="10"/>
  <c r="P64" i="10" s="1"/>
  <c r="C193" i="10" s="1"/>
  <c r="C269" i="10" s="1"/>
  <c r="F71" i="10"/>
  <c r="D123" i="10" s="1"/>
  <c r="D236" i="10" s="1"/>
  <c r="F10" i="10"/>
  <c r="F76" i="10" s="1"/>
  <c r="D128" i="10" s="1"/>
  <c r="D238" i="10" s="1"/>
  <c r="N71" i="10"/>
  <c r="D179" i="10" s="1"/>
  <c r="D262" i="10" s="1"/>
  <c r="N10" i="10"/>
  <c r="N76" i="10" s="1"/>
  <c r="D184" i="10" s="1"/>
  <c r="D264" i="10" s="1"/>
  <c r="C77" i="10"/>
  <c r="E101" i="10" s="1"/>
  <c r="F223" i="10" s="1"/>
  <c r="G223" i="10" s="1"/>
  <c r="C11" i="10"/>
  <c r="C83" i="10" s="1"/>
  <c r="E107" i="10" s="1"/>
  <c r="F226" i="10" s="1"/>
  <c r="G226" i="10" s="1"/>
  <c r="K78" i="10"/>
  <c r="E158" i="10" s="1"/>
  <c r="F254" i="10" s="1"/>
  <c r="K11" i="10"/>
  <c r="K83" i="10" s="1"/>
  <c r="E163" i="10" s="1"/>
  <c r="R78" i="10"/>
  <c r="E207" i="10" s="1"/>
  <c r="F276" i="10" s="1"/>
  <c r="R11" i="10"/>
  <c r="R83" i="10" s="1"/>
  <c r="E212" i="10" s="1"/>
  <c r="F278" i="10" s="1"/>
  <c r="M82" i="10"/>
  <c r="E176" i="10" s="1"/>
  <c r="F260" i="10" s="1"/>
  <c r="N49" i="10"/>
  <c r="H85" i="10"/>
  <c r="F137" i="10" s="1"/>
  <c r="H242" i="10" s="1"/>
  <c r="H12" i="10"/>
  <c r="H90" i="10" s="1"/>
  <c r="F142" i="10" s="1"/>
  <c r="H244" i="10" s="1"/>
  <c r="P84" i="10"/>
  <c r="F192" i="10" s="1"/>
  <c r="H268" i="10" s="1"/>
  <c r="I268" i="10" s="1"/>
  <c r="R50" i="10"/>
  <c r="M88" i="10"/>
  <c r="F175" i="10" s="1"/>
  <c r="H259" i="10" s="1"/>
  <c r="M50" i="10"/>
  <c r="E92" i="10"/>
  <c r="G116" i="10" s="1"/>
  <c r="J233" i="10" s="1"/>
  <c r="K233" i="10" s="1"/>
  <c r="E13" i="10"/>
  <c r="E97" i="10" s="1"/>
  <c r="G121" i="10" s="1"/>
  <c r="J235" i="10" s="1"/>
  <c r="M92" i="10"/>
  <c r="G172" i="10" s="1"/>
  <c r="J256" i="10" s="1"/>
  <c r="J51" i="10"/>
  <c r="M13" i="10"/>
  <c r="M94" i="10"/>
  <c r="G174" i="10" s="1"/>
  <c r="J258" i="10" s="1"/>
  <c r="L51" i="10"/>
  <c r="O71" i="10"/>
  <c r="D186" i="10" s="1"/>
  <c r="D265" i="10" s="1"/>
  <c r="E265" i="10" s="1"/>
  <c r="O10" i="10"/>
  <c r="O76" i="10" s="1"/>
  <c r="D191" i="10" s="1"/>
  <c r="D267" i="10" s="1"/>
  <c r="G252" i="10"/>
  <c r="I240" i="10"/>
  <c r="I277" i="10"/>
  <c r="I231" i="10"/>
  <c r="E10" i="10"/>
  <c r="E76" i="10" s="1"/>
  <c r="D121" i="10" s="1"/>
  <c r="D235" i="10" s="1"/>
  <c r="M10" i="10"/>
  <c r="O13" i="10"/>
  <c r="O97" i="10" s="1"/>
  <c r="G191" i="10" s="1"/>
  <c r="J267" i="10" s="1"/>
  <c r="Q77" i="10"/>
  <c r="E199" i="10" s="1"/>
  <c r="F272" i="10" s="1"/>
  <c r="T49" i="10"/>
  <c r="T50" i="10"/>
  <c r="Q84" i="10"/>
  <c r="F199" i="10" s="1"/>
  <c r="H272" i="10" s="1"/>
  <c r="Q91" i="10"/>
  <c r="G199" i="10" s="1"/>
  <c r="J272" i="10" s="1"/>
  <c r="T51" i="10"/>
  <c r="M64" i="10"/>
  <c r="C172" i="10" s="1"/>
  <c r="C256" i="10" s="1"/>
  <c r="J47" i="10"/>
  <c r="J55" i="10" s="1"/>
  <c r="E224" i="10"/>
  <c r="I239" i="10"/>
  <c r="E248" i="10"/>
  <c r="G247" i="10"/>
  <c r="E237" i="10"/>
  <c r="V48" i="10"/>
  <c r="P25" i="10"/>
  <c r="P72" i="10" s="1"/>
  <c r="D194" i="10" s="1"/>
  <c r="D270" i="10" s="1"/>
  <c r="Q72" i="10"/>
  <c r="D201" i="10" s="1"/>
  <c r="D274" i="10" s="1"/>
  <c r="G225" i="10"/>
  <c r="I243" i="10"/>
  <c r="I280" i="10"/>
  <c r="I249" i="10"/>
  <c r="K248" i="10"/>
  <c r="B21" i="10"/>
  <c r="M71" i="10"/>
  <c r="D172" i="10" s="1"/>
  <c r="D256" i="10" s="1"/>
  <c r="M79" i="10"/>
  <c r="E173" i="10" s="1"/>
  <c r="F257" i="10" s="1"/>
  <c r="A156" i="10"/>
  <c r="B253" i="10" s="1"/>
  <c r="A121" i="10"/>
  <c r="B235" i="10" s="1"/>
  <c r="A191" i="10"/>
  <c r="B267" i="10" s="1"/>
  <c r="E240" i="10"/>
  <c r="I229" i="10"/>
  <c r="M95" i="10"/>
  <c r="G175" i="10" s="1"/>
  <c r="J259" i="10" s="1"/>
  <c r="M51" i="10"/>
  <c r="G224" i="10"/>
  <c r="K47" i="10"/>
  <c r="K56" i="10" s="1"/>
  <c r="M65" i="10"/>
  <c r="C173" i="10" s="1"/>
  <c r="C257" i="10" s="1"/>
  <c r="E257" i="10" s="1"/>
  <c r="K240" i="10"/>
  <c r="E243" i="10"/>
  <c r="E280" i="10"/>
  <c r="G248" i="10"/>
  <c r="I247" i="10"/>
  <c r="Q92" i="10"/>
  <c r="G200" i="10" s="1"/>
  <c r="J273" i="10" s="1"/>
  <c r="U51" i="10"/>
  <c r="P23" i="10"/>
  <c r="P92" i="10" s="1"/>
  <c r="G193" i="10" s="1"/>
  <c r="J269" i="10" s="1"/>
  <c r="K277" i="10"/>
  <c r="K231" i="10"/>
  <c r="R13" i="10"/>
  <c r="R97" i="10" s="1"/>
  <c r="G212" i="10" s="1"/>
  <c r="J278" i="10" s="1"/>
  <c r="B22" i="10"/>
  <c r="R47" i="10"/>
  <c r="S55" i="10" s="1"/>
  <c r="H78" i="10"/>
  <c r="E137" i="10" s="1"/>
  <c r="F242" i="10" s="1"/>
  <c r="E231" i="10"/>
  <c r="Q93" i="10"/>
  <c r="G201" i="10" s="1"/>
  <c r="J274" i="10" s="1"/>
  <c r="V51" i="10"/>
  <c r="P28" i="10"/>
  <c r="P93" i="10" s="1"/>
  <c r="G194" i="10" s="1"/>
  <c r="J270" i="10" s="1"/>
  <c r="V18" i="10"/>
  <c r="E246" i="10"/>
  <c r="E229" i="10"/>
  <c r="M75" i="10"/>
  <c r="D176" i="10" s="1"/>
  <c r="D260" i="10" s="1"/>
  <c r="N48" i="10"/>
  <c r="N55" i="10" s="1"/>
  <c r="G237" i="10"/>
  <c r="Q79" i="10"/>
  <c r="E201" i="10" s="1"/>
  <c r="F274" i="10" s="1"/>
  <c r="P26" i="10"/>
  <c r="P79" i="10" s="1"/>
  <c r="E194" i="10" s="1"/>
  <c r="F270" i="10" s="1"/>
  <c r="I225" i="10"/>
  <c r="M86" i="10"/>
  <c r="F173" i="10" s="1"/>
  <c r="H257" i="10" s="1"/>
  <c r="K50" i="10"/>
  <c r="M87" i="10"/>
  <c r="F174" i="10" s="1"/>
  <c r="H258" i="10" s="1"/>
  <c r="L50" i="10"/>
  <c r="K243" i="10"/>
  <c r="K280" i="10"/>
  <c r="K249" i="10"/>
  <c r="G9" i="10"/>
  <c r="G69" i="10" s="1"/>
  <c r="C135" i="10" s="1"/>
  <c r="C241" i="10" s="1"/>
  <c r="O9" i="10"/>
  <c r="O69" i="10" s="1"/>
  <c r="C191" i="10" s="1"/>
  <c r="C267" i="10" s="1"/>
  <c r="Q10" i="10"/>
  <c r="Y15" i="10" s="1"/>
  <c r="S13" i="10"/>
  <c r="S97" i="10" s="1"/>
  <c r="G219" i="10" s="1"/>
  <c r="J281" i="10" s="1"/>
  <c r="K48" i="10"/>
  <c r="A210" i="10"/>
  <c r="A175" i="10"/>
  <c r="B259" i="10" s="1"/>
  <c r="A105" i="10"/>
  <c r="A140" i="10"/>
  <c r="P70" i="10"/>
  <c r="D192" i="10" s="1"/>
  <c r="D268" i="10" s="1"/>
  <c r="E268" i="10" s="1"/>
  <c r="M89" i="10"/>
  <c r="F176" i="10" s="1"/>
  <c r="H260" i="10" s="1"/>
  <c r="N50" i="10"/>
  <c r="N57" i="10" s="1"/>
  <c r="E247" i="10"/>
  <c r="G240" i="10"/>
  <c r="G277" i="10"/>
  <c r="J10" i="10"/>
  <c r="J76" i="10" s="1"/>
  <c r="D156" i="10" s="1"/>
  <c r="D253" i="10" s="1"/>
  <c r="R10" i="10"/>
  <c r="R76" i="10" s="1"/>
  <c r="D212" i="10" s="1"/>
  <c r="D278" i="10" s="1"/>
  <c r="F12" i="10"/>
  <c r="F90" i="10" s="1"/>
  <c r="F128" i="10" s="1"/>
  <c r="H238" i="10" s="1"/>
  <c r="N12" i="10"/>
  <c r="N90" i="10" s="1"/>
  <c r="F184" i="10" s="1"/>
  <c r="H264" i="10" s="1"/>
  <c r="D13" i="10"/>
  <c r="D97" i="10" s="1"/>
  <c r="G114" i="10" s="1"/>
  <c r="J232" i="10" s="1"/>
  <c r="B19" i="10"/>
  <c r="B23" i="10"/>
  <c r="T48" i="10"/>
  <c r="O85" i="10"/>
  <c r="F186" i="10" s="1"/>
  <c r="H265" i="10" s="1"/>
  <c r="I265" i="10" s="1"/>
  <c r="V47" i="10"/>
  <c r="V56" i="10" s="1"/>
  <c r="Q65" i="10"/>
  <c r="C201" i="10" s="1"/>
  <c r="C274" i="10" s="1"/>
  <c r="P24" i="10"/>
  <c r="P65" i="10" s="1"/>
  <c r="C194" i="10" s="1"/>
  <c r="C270" i="10" s="1"/>
  <c r="M67" i="10"/>
  <c r="C175" i="10" s="1"/>
  <c r="C259" i="10" s="1"/>
  <c r="G259" i="10" s="1"/>
  <c r="M47" i="10"/>
  <c r="E225" i="10"/>
  <c r="L48" i="10"/>
  <c r="M73" i="10"/>
  <c r="D174" i="10" s="1"/>
  <c r="D258" i="10" s="1"/>
  <c r="G243" i="10"/>
  <c r="G280" i="10"/>
  <c r="G249" i="10"/>
  <c r="I248" i="10"/>
  <c r="K227" i="10"/>
  <c r="K252" i="10"/>
  <c r="K247" i="10"/>
  <c r="K10" i="10"/>
  <c r="K76" i="10" s="1"/>
  <c r="D163" i="10" s="1"/>
  <c r="Q11" i="10"/>
  <c r="G12" i="10"/>
  <c r="G90" i="10" s="1"/>
  <c r="F135" i="10" s="1"/>
  <c r="H241" i="10" s="1"/>
  <c r="M49" i="10"/>
  <c r="G229" i="10"/>
  <c r="Q86" i="10"/>
  <c r="F201" i="10" s="1"/>
  <c r="H274" i="10" s="1"/>
  <c r="P27" i="10"/>
  <c r="P86" i="10" s="1"/>
  <c r="F194" i="10" s="1"/>
  <c r="H270" i="10" s="1"/>
  <c r="V50" i="10"/>
  <c r="M93" i="10"/>
  <c r="G173" i="10" s="1"/>
  <c r="J257" i="10" s="1"/>
  <c r="K51" i="10"/>
  <c r="P77" i="10"/>
  <c r="E192" i="10" s="1"/>
  <c r="F268" i="10" s="1"/>
  <c r="G268" i="10" s="1"/>
  <c r="R49" i="10"/>
  <c r="B71" i="10"/>
  <c r="B25" i="10"/>
  <c r="K265" i="10"/>
  <c r="G266" i="10"/>
  <c r="M48" i="10"/>
  <c r="M74" i="10"/>
  <c r="D175" i="10" s="1"/>
  <c r="D259" i="10" s="1"/>
  <c r="A183" i="10"/>
  <c r="A148" i="10"/>
  <c r="B249" i="10" s="1"/>
  <c r="A218" i="10"/>
  <c r="A113" i="10"/>
  <c r="B231" i="10" s="1"/>
  <c r="I252" i="10"/>
  <c r="K229" i="10"/>
  <c r="A212" i="10"/>
  <c r="B278" i="10" s="1"/>
  <c r="A177" i="10"/>
  <c r="B261" i="10" s="1"/>
  <c r="A107" i="10"/>
  <c r="B226" i="10" s="1"/>
  <c r="A185" i="10"/>
  <c r="A150" i="10"/>
  <c r="A115" i="10"/>
  <c r="A158" i="10"/>
  <c r="A193" i="10"/>
  <c r="B269" i="10" s="1"/>
  <c r="A123" i="10"/>
  <c r="B236" i="10" s="1"/>
  <c r="A168" i="10"/>
  <c r="A203" i="10"/>
  <c r="A133" i="10"/>
  <c r="A172" i="10"/>
  <c r="B256" i="10" s="1"/>
  <c r="A207" i="10"/>
  <c r="B276" i="10" s="1"/>
  <c r="A102" i="10"/>
  <c r="B224" i="10" s="1"/>
  <c r="A137" i="10"/>
  <c r="B242" i="10" s="1"/>
  <c r="A215" i="10"/>
  <c r="B280" i="10" s="1"/>
  <c r="A110" i="10"/>
  <c r="B228" i="10" s="1"/>
  <c r="A145" i="10"/>
  <c r="B246" i="10" s="1"/>
  <c r="A188" i="10"/>
  <c r="A118" i="10"/>
  <c r="A153" i="10"/>
  <c r="A201" i="10"/>
  <c r="B274" i="10" s="1"/>
  <c r="A131" i="10"/>
  <c r="B240" i="10" s="1"/>
  <c r="A213" i="10"/>
  <c r="A178" i="10"/>
  <c r="A108" i="10"/>
  <c r="A151" i="10"/>
  <c r="B251" i="10" s="1"/>
  <c r="A186" i="10"/>
  <c r="B265" i="10" s="1"/>
  <c r="A116" i="10"/>
  <c r="B233" i="10" s="1"/>
  <c r="A173" i="10"/>
  <c r="B257" i="10" s="1"/>
  <c r="A208" i="10"/>
  <c r="B277" i="10" s="1"/>
  <c r="A103" i="10"/>
  <c r="B225" i="10" s="1"/>
  <c r="A181" i="10"/>
  <c r="A216" i="10"/>
  <c r="A111" i="10"/>
  <c r="B229" i="10" s="1"/>
  <c r="A146" i="10"/>
  <c r="B247" i="10" s="1"/>
  <c r="A189" i="10"/>
  <c r="A119" i="10"/>
  <c r="A154" i="10"/>
  <c r="A166" i="10"/>
  <c r="A180" i="10"/>
  <c r="B263" i="10" s="1"/>
  <c r="A176" i="10"/>
  <c r="B260" i="10" s="1"/>
  <c r="A211" i="10"/>
  <c r="A106" i="10"/>
  <c r="A141" i="10"/>
  <c r="A114" i="10"/>
  <c r="B232" i="10" s="1"/>
  <c r="A219" i="10"/>
  <c r="B281" i="10" s="1"/>
  <c r="A149" i="10"/>
  <c r="B250" i="10" s="1"/>
  <c r="A184" i="10"/>
  <c r="B264" i="10" s="1"/>
  <c r="A192" i="10"/>
  <c r="B268" i="10" s="1"/>
  <c r="A122" i="10"/>
  <c r="A142" i="10"/>
  <c r="B244" i="10" s="1"/>
  <c r="A206" i="10"/>
  <c r="A101" i="10"/>
  <c r="B223" i="10" s="1"/>
  <c r="A136" i="10"/>
  <c r="A171" i="10"/>
  <c r="A214" i="10"/>
  <c r="B279" i="10" s="1"/>
  <c r="A144" i="10"/>
  <c r="B245" i="10" s="1"/>
  <c r="A179" i="10"/>
  <c r="B262" i="10" s="1"/>
  <c r="A152" i="10"/>
  <c r="B252" i="10" s="1"/>
  <c r="A187" i="10"/>
  <c r="B266" i="10" s="1"/>
  <c r="A117" i="10"/>
  <c r="B234" i="10" s="1"/>
  <c r="A143" i="10"/>
  <c r="A209" i="10"/>
  <c r="A174" i="10"/>
  <c r="B258" i="10" s="1"/>
  <c r="A104" i="10"/>
  <c r="A217" i="10"/>
  <c r="A182" i="10"/>
  <c r="A155" i="10"/>
  <c r="A190" i="10"/>
  <c r="A120" i="10"/>
  <c r="A160" i="10"/>
  <c r="A195" i="10"/>
  <c r="A112" i="10"/>
  <c r="B230" i="10" s="1"/>
  <c r="A138" i="10"/>
  <c r="B243" i="10" s="1"/>
  <c r="A157" i="10"/>
  <c r="A163" i="10"/>
  <c r="A198" i="10"/>
  <c r="B271" i="10" s="1"/>
  <c r="A130" i="10"/>
  <c r="B239" i="10" s="1"/>
  <c r="A134" i="10"/>
  <c r="A170" i="10"/>
  <c r="A164" i="10"/>
  <c r="A199" i="10"/>
  <c r="B272" i="10" s="1"/>
  <c r="A128" i="10"/>
  <c r="B238" i="10" s="1"/>
  <c r="A159" i="10"/>
  <c r="A194" i="10"/>
  <c r="B270" i="10" s="1"/>
  <c r="A132" i="10"/>
  <c r="A161" i="10"/>
  <c r="A127" i="10"/>
  <c r="A135" i="10"/>
  <c r="B241" i="10" s="1"/>
  <c r="A197" i="10"/>
  <c r="A200" i="10"/>
  <c r="B273" i="10" s="1"/>
  <c r="B118" i="9"/>
  <c r="E22" i="9"/>
  <c r="F23" i="9"/>
  <c r="C24" i="9"/>
  <c r="F25" i="9"/>
  <c r="G25" i="9"/>
  <c r="C25" i="9"/>
  <c r="D24" i="9"/>
  <c r="A22" i="9"/>
  <c r="A29" i="9"/>
  <c r="J95" i="9"/>
  <c r="J100" i="9" s="1"/>
  <c r="J105" i="9" s="1"/>
  <c r="J110" i="9" s="1"/>
  <c r="J115" i="9" s="1"/>
  <c r="A60" i="9"/>
  <c r="A46" i="9"/>
  <c r="A39" i="9"/>
  <c r="A67" i="9"/>
  <c r="A24" i="9"/>
  <c r="A31" i="9"/>
  <c r="J97" i="9"/>
  <c r="J102" i="9" s="1"/>
  <c r="J107" i="9" s="1"/>
  <c r="J112" i="9" s="1"/>
  <c r="J117" i="9" s="1"/>
  <c r="A44" i="9"/>
  <c r="A65" i="9"/>
  <c r="J96" i="9"/>
  <c r="J101" i="9" s="1"/>
  <c r="J106" i="9" s="1"/>
  <c r="J111" i="9" s="1"/>
  <c r="J116" i="9" s="1"/>
  <c r="A25" i="9"/>
  <c r="F24" i="9"/>
  <c r="A37" i="9"/>
  <c r="B23" i="8"/>
  <c r="B24" i="8"/>
  <c r="B25" i="8"/>
  <c r="B97" i="8"/>
  <c r="D25" i="8"/>
  <c r="B94" i="8"/>
  <c r="F22" i="8"/>
  <c r="F23" i="8"/>
  <c r="G23" i="8"/>
  <c r="B95" i="8"/>
  <c r="C22" i="8"/>
  <c r="C24" i="8"/>
  <c r="C25" i="8"/>
  <c r="D100" i="8"/>
  <c r="A60" i="8"/>
  <c r="A39" i="8"/>
  <c r="A46" i="8"/>
  <c r="A67" i="8"/>
  <c r="K102" i="8"/>
  <c r="K107" i="8" s="1"/>
  <c r="K112" i="8" s="1"/>
  <c r="K117" i="8" s="1"/>
  <c r="K122" i="8" s="1"/>
  <c r="A30" i="8"/>
  <c r="K101" i="8"/>
  <c r="K106" i="8" s="1"/>
  <c r="K111" i="8" s="1"/>
  <c r="K116" i="8" s="1"/>
  <c r="K121" i="8" s="1"/>
  <c r="A53" i="8"/>
  <c r="K100" i="8"/>
  <c r="K105" i="8" s="1"/>
  <c r="K110" i="8" s="1"/>
  <c r="K115" i="8" s="1"/>
  <c r="K120" i="8" s="1"/>
  <c r="A50" i="8"/>
  <c r="K95" i="8"/>
  <c r="K96" i="8"/>
  <c r="K97" i="8"/>
  <c r="D102" i="8"/>
  <c r="A25" i="8"/>
  <c r="A31" i="8"/>
  <c r="A52" i="8"/>
  <c r="D101" i="8"/>
  <c r="E102" i="8"/>
  <c r="A42" i="8"/>
  <c r="E101" i="8"/>
  <c r="A23" i="8"/>
  <c r="A29" i="8"/>
  <c r="D94" i="8"/>
  <c r="E100" i="8"/>
  <c r="E94" i="8"/>
  <c r="A17" i="4"/>
  <c r="A18" i="4"/>
  <c r="A19" i="4"/>
  <c r="A16" i="4"/>
  <c r="A12" i="4"/>
  <c r="A11" i="4"/>
  <c r="A10" i="4"/>
  <c r="A9" i="4"/>
  <c r="A50" i="1"/>
  <c r="A51" i="1"/>
  <c r="A52" i="1"/>
  <c r="A53" i="1"/>
  <c r="A49" i="1"/>
  <c r="A17" i="1"/>
  <c r="K96" i="1" s="1"/>
  <c r="A18" i="1"/>
  <c r="K97" i="1" s="1"/>
  <c r="A19" i="1"/>
  <c r="A16" i="1"/>
  <c r="K95" i="1" s="1"/>
  <c r="K94" i="1"/>
  <c r="C95" i="1"/>
  <c r="C96" i="1"/>
  <c r="C97" i="1"/>
  <c r="F95" i="1"/>
  <c r="G95" i="1"/>
  <c r="H95" i="1"/>
  <c r="F96" i="1"/>
  <c r="G96" i="1"/>
  <c r="H96" i="1"/>
  <c r="F97" i="1"/>
  <c r="G97" i="1"/>
  <c r="H97" i="1"/>
  <c r="F94" i="1"/>
  <c r="G94" i="1"/>
  <c r="H94" i="1"/>
  <c r="C94" i="1"/>
  <c r="I234" i="10" l="1"/>
  <c r="K253" i="10"/>
  <c r="I253" i="10"/>
  <c r="I267" i="10"/>
  <c r="I281" i="10"/>
  <c r="K57" i="10"/>
  <c r="G272" i="10"/>
  <c r="E238" i="10"/>
  <c r="T58" i="10"/>
  <c r="V57" i="10"/>
  <c r="T55" i="10"/>
  <c r="M57" i="10"/>
  <c r="G278" i="10"/>
  <c r="Y18" i="10"/>
  <c r="K255" i="10"/>
  <c r="I260" i="10"/>
  <c r="J58" i="10"/>
  <c r="K264" i="10"/>
  <c r="K238" i="10"/>
  <c r="K269" i="10"/>
  <c r="Q97" i="10"/>
  <c r="G205" i="10" s="1"/>
  <c r="J275" i="10" s="1"/>
  <c r="E259" i="10"/>
  <c r="I238" i="10"/>
  <c r="I258" i="10"/>
  <c r="E260" i="10"/>
  <c r="G242" i="10"/>
  <c r="T56" i="10"/>
  <c r="I242" i="10"/>
  <c r="E281" i="10"/>
  <c r="E279" i="10"/>
  <c r="P11" i="10"/>
  <c r="X16" i="10" s="1"/>
  <c r="M55" i="10"/>
  <c r="K257" i="10"/>
  <c r="E258" i="10"/>
  <c r="L58" i="10"/>
  <c r="G276" i="10"/>
  <c r="E278" i="10"/>
  <c r="K281" i="10"/>
  <c r="U58" i="10"/>
  <c r="I255" i="10"/>
  <c r="G281" i="10"/>
  <c r="K276" i="10"/>
  <c r="K278" i="10"/>
  <c r="K251" i="10"/>
  <c r="G267" i="10"/>
  <c r="S56" i="10"/>
  <c r="P10" i="10"/>
  <c r="X15" i="10" s="1"/>
  <c r="M58" i="10"/>
  <c r="K226" i="10"/>
  <c r="I269" i="10"/>
  <c r="E234" i="10"/>
  <c r="I264" i="10"/>
  <c r="I278" i="10"/>
  <c r="L57" i="10"/>
  <c r="K234" i="10"/>
  <c r="I276" i="10"/>
  <c r="K272" i="10"/>
  <c r="I223" i="10"/>
  <c r="E273" i="10"/>
  <c r="K273" i="10"/>
  <c r="I272" i="10"/>
  <c r="K262" i="10"/>
  <c r="I259" i="10"/>
  <c r="G269" i="10"/>
  <c r="E255" i="10"/>
  <c r="I256" i="10"/>
  <c r="G251" i="10"/>
  <c r="K223" i="10"/>
  <c r="M56" i="10"/>
  <c r="K55" i="10"/>
  <c r="P12" i="10"/>
  <c r="X17" i="10" s="1"/>
  <c r="E236" i="10"/>
  <c r="U56" i="10"/>
  <c r="E232" i="10"/>
  <c r="J57" i="10"/>
  <c r="G256" i="10"/>
  <c r="S57" i="10"/>
  <c r="G273" i="10"/>
  <c r="G238" i="10"/>
  <c r="G236" i="10"/>
  <c r="G255" i="10"/>
  <c r="E256" i="10"/>
  <c r="K259" i="10"/>
  <c r="K256" i="10"/>
  <c r="K260" i="10"/>
  <c r="I232" i="10"/>
  <c r="I241" i="10"/>
  <c r="B24" i="10"/>
  <c r="B64" i="10"/>
  <c r="Q76" i="10"/>
  <c r="D205" i="10" s="1"/>
  <c r="D275" i="10" s="1"/>
  <c r="S48" i="10"/>
  <c r="B26" i="10"/>
  <c r="B78" i="10"/>
  <c r="E264" i="10"/>
  <c r="G279" i="10"/>
  <c r="G264" i="10"/>
  <c r="E250" i="10"/>
  <c r="K236" i="10"/>
  <c r="K58" i="10"/>
  <c r="S49" i="10"/>
  <c r="Q83" i="10"/>
  <c r="E205" i="10" s="1"/>
  <c r="F275" i="10" s="1"/>
  <c r="K232" i="10"/>
  <c r="I257" i="10"/>
  <c r="U16" i="10"/>
  <c r="T57" i="10"/>
  <c r="K258" i="10"/>
  <c r="U17" i="10"/>
  <c r="G260" i="10"/>
  <c r="E262" i="10"/>
  <c r="M90" i="10"/>
  <c r="F177" i="10" s="1"/>
  <c r="H261" i="10" s="1"/>
  <c r="I50" i="10"/>
  <c r="G253" i="10"/>
  <c r="K254" i="10"/>
  <c r="K250" i="10"/>
  <c r="G232" i="10"/>
  <c r="K242" i="10"/>
  <c r="G262" i="10"/>
  <c r="E245" i="10"/>
  <c r="J56" i="10"/>
  <c r="I250" i="10"/>
  <c r="B27" i="10"/>
  <c r="B85" i="10"/>
  <c r="U15" i="10"/>
  <c r="E274" i="10"/>
  <c r="M97" i="10"/>
  <c r="G177" i="10" s="1"/>
  <c r="J261" i="10" s="1"/>
  <c r="I51" i="10"/>
  <c r="K245" i="10"/>
  <c r="Q90" i="10"/>
  <c r="F205" i="10" s="1"/>
  <c r="H275" i="10" s="1"/>
  <c r="S50" i="10"/>
  <c r="G227" i="10"/>
  <c r="K241" i="10"/>
  <c r="I245" i="10"/>
  <c r="U14" i="10"/>
  <c r="E270" i="10"/>
  <c r="Q50" i="10"/>
  <c r="H69" i="10"/>
  <c r="C142" i="10" s="1"/>
  <c r="C244" i="10" s="1"/>
  <c r="G244" i="10" s="1"/>
  <c r="U9" i="10"/>
  <c r="P13" i="10"/>
  <c r="B30" i="10"/>
  <c r="B72" i="10"/>
  <c r="G270" i="10"/>
  <c r="I279" i="10"/>
  <c r="I270" i="10"/>
  <c r="K270" i="10"/>
  <c r="V55" i="10"/>
  <c r="G241" i="10"/>
  <c r="U18" i="10"/>
  <c r="I274" i="10"/>
  <c r="L55" i="10"/>
  <c r="E253" i="10"/>
  <c r="Y16" i="10"/>
  <c r="G274" i="10"/>
  <c r="V58" i="10"/>
  <c r="K267" i="10"/>
  <c r="E267" i="10"/>
  <c r="G254" i="10"/>
  <c r="G250" i="10"/>
  <c r="E69" i="10"/>
  <c r="C121" i="10" s="1"/>
  <c r="C235" i="10" s="1"/>
  <c r="K235" i="10" s="1"/>
  <c r="V9" i="10"/>
  <c r="I273" i="10"/>
  <c r="S58" i="10"/>
  <c r="I254" i="10"/>
  <c r="E269" i="10"/>
  <c r="I251" i="10"/>
  <c r="E241" i="10"/>
  <c r="P9" i="10"/>
  <c r="K274" i="10"/>
  <c r="G257" i="10"/>
  <c r="M76" i="10"/>
  <c r="D177" i="10" s="1"/>
  <c r="D261" i="10" s="1"/>
  <c r="I48" i="10"/>
  <c r="G245" i="10"/>
  <c r="N58" i="10"/>
  <c r="M69" i="10"/>
  <c r="C177" i="10" s="1"/>
  <c r="C261" i="10" s="1"/>
  <c r="I47" i="10"/>
  <c r="K69" i="10"/>
  <c r="C163" i="10" s="1"/>
  <c r="W9" i="10"/>
  <c r="U57" i="10"/>
  <c r="S47" i="10"/>
  <c r="R58" i="10" s="1"/>
  <c r="Q69" i="10"/>
  <c r="C205" i="10" s="1"/>
  <c r="C275" i="10" s="1"/>
  <c r="I226" i="10"/>
  <c r="U55" i="10"/>
  <c r="L56" i="10"/>
  <c r="E242" i="10"/>
  <c r="G258" i="10"/>
  <c r="B28" i="10"/>
  <c r="B92" i="10"/>
  <c r="N56" i="10"/>
  <c r="I227" i="10"/>
  <c r="M83" i="10"/>
  <c r="E177" i="10" s="1"/>
  <c r="F261" i="10" s="1"/>
  <c r="I49" i="10"/>
  <c r="A43" i="9"/>
  <c r="A64" i="9"/>
  <c r="A57" i="9"/>
  <c r="A36" i="9"/>
  <c r="A38" i="9"/>
  <c r="A66" i="9"/>
  <c r="A45" i="9"/>
  <c r="A59" i="9"/>
  <c r="A58" i="8"/>
  <c r="A37" i="8"/>
  <c r="A44" i="8"/>
  <c r="A65" i="8"/>
  <c r="A45" i="8"/>
  <c r="A66" i="8"/>
  <c r="A59" i="8"/>
  <c r="A38" i="8"/>
  <c r="A64" i="8"/>
  <c r="A36" i="8"/>
  <c r="A57" i="8"/>
  <c r="A43" i="8"/>
  <c r="G117" i="4"/>
  <c r="F117" i="4"/>
  <c r="E117" i="4"/>
  <c r="G116" i="4"/>
  <c r="F116" i="4"/>
  <c r="E116" i="4"/>
  <c r="G115" i="4"/>
  <c r="F115" i="4"/>
  <c r="E115" i="4"/>
  <c r="G114" i="4"/>
  <c r="F114" i="4"/>
  <c r="E114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B107" i="4"/>
  <c r="B106" i="4"/>
  <c r="B105" i="4"/>
  <c r="B104" i="4"/>
  <c r="G102" i="4"/>
  <c r="F102" i="4"/>
  <c r="E102" i="4"/>
  <c r="B102" i="4"/>
  <c r="G101" i="4"/>
  <c r="F101" i="4"/>
  <c r="E101" i="4"/>
  <c r="B101" i="4"/>
  <c r="G100" i="4"/>
  <c r="F100" i="4"/>
  <c r="E100" i="4"/>
  <c r="B100" i="4"/>
  <c r="G99" i="4"/>
  <c r="F99" i="4"/>
  <c r="E99" i="4"/>
  <c r="B99" i="4"/>
  <c r="J97" i="4"/>
  <c r="J102" i="4" s="1"/>
  <c r="J107" i="4" s="1"/>
  <c r="J112" i="4" s="1"/>
  <c r="J117" i="4" s="1"/>
  <c r="G97" i="4"/>
  <c r="F97" i="4"/>
  <c r="E97" i="4"/>
  <c r="B97" i="4"/>
  <c r="J96" i="4"/>
  <c r="J101" i="4" s="1"/>
  <c r="J106" i="4" s="1"/>
  <c r="J111" i="4" s="1"/>
  <c r="J116" i="4" s="1"/>
  <c r="G96" i="4"/>
  <c r="F96" i="4"/>
  <c r="E96" i="4"/>
  <c r="B96" i="4"/>
  <c r="J95" i="4"/>
  <c r="J100" i="4" s="1"/>
  <c r="J105" i="4" s="1"/>
  <c r="J110" i="4" s="1"/>
  <c r="J115" i="4" s="1"/>
  <c r="G95" i="4"/>
  <c r="F95" i="4"/>
  <c r="E95" i="4"/>
  <c r="B95" i="4"/>
  <c r="J94" i="4"/>
  <c r="J99" i="4" s="1"/>
  <c r="J104" i="4" s="1"/>
  <c r="J109" i="4" s="1"/>
  <c r="J114" i="4" s="1"/>
  <c r="G94" i="4"/>
  <c r="F94" i="4"/>
  <c r="E94" i="4"/>
  <c r="B94" i="4"/>
  <c r="D67" i="4"/>
  <c r="C67" i="4"/>
  <c r="B67" i="4"/>
  <c r="D66" i="4"/>
  <c r="D117" i="4" s="1"/>
  <c r="C66" i="4"/>
  <c r="C117" i="4" s="1"/>
  <c r="B66" i="4"/>
  <c r="B117" i="4" s="1"/>
  <c r="D65" i="4"/>
  <c r="D116" i="4" s="1"/>
  <c r="C65" i="4"/>
  <c r="C116" i="4" s="1"/>
  <c r="B65" i="4"/>
  <c r="B116" i="4" s="1"/>
  <c r="D64" i="4"/>
  <c r="D115" i="4" s="1"/>
  <c r="C64" i="4"/>
  <c r="C115" i="4" s="1"/>
  <c r="B64" i="4"/>
  <c r="B115" i="4" s="1"/>
  <c r="D63" i="4"/>
  <c r="D114" i="4" s="1"/>
  <c r="C63" i="4"/>
  <c r="C114" i="4" s="1"/>
  <c r="B63" i="4"/>
  <c r="B114" i="4" s="1"/>
  <c r="G62" i="4"/>
  <c r="F62" i="4"/>
  <c r="E62" i="4"/>
  <c r="D62" i="4"/>
  <c r="C62" i="4"/>
  <c r="B62" i="4"/>
  <c r="D60" i="4"/>
  <c r="C60" i="4"/>
  <c r="B60" i="4"/>
  <c r="D59" i="4"/>
  <c r="D112" i="4" s="1"/>
  <c r="C59" i="4"/>
  <c r="C112" i="4" s="1"/>
  <c r="B59" i="4"/>
  <c r="B112" i="4" s="1"/>
  <c r="D58" i="4"/>
  <c r="D111" i="4" s="1"/>
  <c r="C58" i="4"/>
  <c r="C111" i="4" s="1"/>
  <c r="B58" i="4"/>
  <c r="B111" i="4" s="1"/>
  <c r="D57" i="4"/>
  <c r="D110" i="4" s="1"/>
  <c r="C57" i="4"/>
  <c r="C110" i="4" s="1"/>
  <c r="B57" i="4"/>
  <c r="B110" i="4" s="1"/>
  <c r="D56" i="4"/>
  <c r="D109" i="4" s="1"/>
  <c r="C56" i="4"/>
  <c r="C109" i="4" s="1"/>
  <c r="B56" i="4"/>
  <c r="B109" i="4" s="1"/>
  <c r="G55" i="4"/>
  <c r="F55" i="4"/>
  <c r="E55" i="4"/>
  <c r="D55" i="4"/>
  <c r="C55" i="4"/>
  <c r="B55" i="4"/>
  <c r="G53" i="4"/>
  <c r="F53" i="4"/>
  <c r="E53" i="4"/>
  <c r="D53" i="4"/>
  <c r="C53" i="4"/>
  <c r="G52" i="4"/>
  <c r="G107" i="4" s="1"/>
  <c r="F52" i="4"/>
  <c r="F107" i="4" s="1"/>
  <c r="E52" i="4"/>
  <c r="E107" i="4" s="1"/>
  <c r="D52" i="4"/>
  <c r="D107" i="4" s="1"/>
  <c r="C52" i="4"/>
  <c r="C107" i="4" s="1"/>
  <c r="G51" i="4"/>
  <c r="G106" i="4" s="1"/>
  <c r="F51" i="4"/>
  <c r="F106" i="4" s="1"/>
  <c r="E51" i="4"/>
  <c r="E106" i="4" s="1"/>
  <c r="D51" i="4"/>
  <c r="D106" i="4" s="1"/>
  <c r="C51" i="4"/>
  <c r="C106" i="4" s="1"/>
  <c r="G50" i="4"/>
  <c r="G105" i="4" s="1"/>
  <c r="F50" i="4"/>
  <c r="F105" i="4" s="1"/>
  <c r="E50" i="4"/>
  <c r="E105" i="4" s="1"/>
  <c r="D50" i="4"/>
  <c r="D105" i="4" s="1"/>
  <c r="C50" i="4"/>
  <c r="C105" i="4" s="1"/>
  <c r="G49" i="4"/>
  <c r="G104" i="4" s="1"/>
  <c r="F49" i="4"/>
  <c r="F104" i="4" s="1"/>
  <c r="E49" i="4"/>
  <c r="E104" i="4" s="1"/>
  <c r="D49" i="4"/>
  <c r="D104" i="4" s="1"/>
  <c r="C49" i="4"/>
  <c r="C104" i="4" s="1"/>
  <c r="G48" i="4"/>
  <c r="F48" i="4"/>
  <c r="E48" i="4"/>
  <c r="D48" i="4"/>
  <c r="C48" i="4"/>
  <c r="B48" i="4"/>
  <c r="D46" i="4"/>
  <c r="C46" i="4"/>
  <c r="A46" i="4"/>
  <c r="D45" i="4"/>
  <c r="D102" i="4" s="1"/>
  <c r="C45" i="4"/>
  <c r="C102" i="4" s="1"/>
  <c r="D44" i="4"/>
  <c r="D101" i="4" s="1"/>
  <c r="C44" i="4"/>
  <c r="C101" i="4" s="1"/>
  <c r="D43" i="4"/>
  <c r="D100" i="4" s="1"/>
  <c r="C43" i="4"/>
  <c r="C100" i="4" s="1"/>
  <c r="D42" i="4"/>
  <c r="D99" i="4" s="1"/>
  <c r="C42" i="4"/>
  <c r="C99" i="4" s="1"/>
  <c r="G41" i="4"/>
  <c r="F41" i="4"/>
  <c r="E41" i="4"/>
  <c r="D41" i="4"/>
  <c r="C41" i="4"/>
  <c r="B41" i="4"/>
  <c r="D39" i="4"/>
  <c r="C39" i="4"/>
  <c r="D38" i="4"/>
  <c r="D97" i="4" s="1"/>
  <c r="C38" i="4"/>
  <c r="C97" i="4" s="1"/>
  <c r="D37" i="4"/>
  <c r="D96" i="4" s="1"/>
  <c r="C37" i="4"/>
  <c r="C96" i="4" s="1"/>
  <c r="D36" i="4"/>
  <c r="D95" i="4" s="1"/>
  <c r="C36" i="4"/>
  <c r="C95" i="4" s="1"/>
  <c r="D35" i="4"/>
  <c r="D94" i="4" s="1"/>
  <c r="C35" i="4"/>
  <c r="C94" i="4" s="1"/>
  <c r="G34" i="4"/>
  <c r="F34" i="4"/>
  <c r="E34" i="4"/>
  <c r="D34" i="4"/>
  <c r="C34" i="4"/>
  <c r="B34" i="4"/>
  <c r="D32" i="4"/>
  <c r="C32" i="4"/>
  <c r="A32" i="4"/>
  <c r="A39" i="4" s="1"/>
  <c r="D31" i="4"/>
  <c r="C31" i="4"/>
  <c r="A31" i="4"/>
  <c r="A66" i="4" s="1"/>
  <c r="D30" i="4"/>
  <c r="C30" i="4"/>
  <c r="A30" i="4"/>
  <c r="A65" i="4" s="1"/>
  <c r="D29" i="4"/>
  <c r="C29" i="4"/>
  <c r="A29" i="4"/>
  <c r="A43" i="4" s="1"/>
  <c r="D28" i="4"/>
  <c r="C28" i="4"/>
  <c r="A28" i="4"/>
  <c r="A63" i="4" s="1"/>
  <c r="A25" i="4"/>
  <c r="A24" i="4"/>
  <c r="A23" i="4"/>
  <c r="A22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D23" i="4" s="1"/>
  <c r="C15" i="4"/>
  <c r="B15" i="4"/>
  <c r="C22" i="4" s="1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1" i="3"/>
  <c r="A92" i="3"/>
  <c r="A93" i="3"/>
  <c r="A94" i="3"/>
  <c r="A202" i="3" s="1"/>
  <c r="A95" i="3"/>
  <c r="A96" i="3"/>
  <c r="A97" i="3"/>
  <c r="A84" i="3"/>
  <c r="A85" i="3"/>
  <c r="A86" i="3"/>
  <c r="A159" i="3" s="1"/>
  <c r="A87" i="3"/>
  <c r="A88" i="3"/>
  <c r="A126" i="3" s="1"/>
  <c r="A89" i="3"/>
  <c r="A90" i="3"/>
  <c r="A77" i="3"/>
  <c r="A78" i="3"/>
  <c r="A79" i="3"/>
  <c r="A80" i="3"/>
  <c r="A81" i="3"/>
  <c r="A82" i="3"/>
  <c r="A83" i="3"/>
  <c r="A70" i="3"/>
  <c r="A71" i="3"/>
  <c r="A214" i="3" s="1"/>
  <c r="B279" i="3" s="1"/>
  <c r="A72" i="3"/>
  <c r="A73" i="3"/>
  <c r="A74" i="3"/>
  <c r="A75" i="3"/>
  <c r="A76" i="3"/>
  <c r="A219" i="3" s="1"/>
  <c r="B281" i="3" s="1"/>
  <c r="A158" i="3"/>
  <c r="A128" i="3"/>
  <c r="B238" i="3" s="1"/>
  <c r="C183" i="3"/>
  <c r="D139" i="3"/>
  <c r="D188" i="3"/>
  <c r="E108" i="3"/>
  <c r="E171" i="3"/>
  <c r="F178" i="3"/>
  <c r="G164" i="3"/>
  <c r="G155" i="3"/>
  <c r="D70" i="3"/>
  <c r="D108" i="3" s="1"/>
  <c r="E70" i="3"/>
  <c r="D115" i="3" s="1"/>
  <c r="F70" i="3"/>
  <c r="D122" i="3" s="1"/>
  <c r="G70" i="3"/>
  <c r="D129" i="3" s="1"/>
  <c r="H70" i="3"/>
  <c r="D136" i="3" s="1"/>
  <c r="I70" i="3"/>
  <c r="D143" i="3" s="1"/>
  <c r="J70" i="3"/>
  <c r="D150" i="3" s="1"/>
  <c r="K70" i="3"/>
  <c r="D157" i="3" s="1"/>
  <c r="L70" i="3"/>
  <c r="D164" i="3" s="1"/>
  <c r="M70" i="3"/>
  <c r="D171" i="3" s="1"/>
  <c r="N70" i="3"/>
  <c r="D178" i="3" s="1"/>
  <c r="O70" i="3"/>
  <c r="D185" i="3" s="1"/>
  <c r="R70" i="3"/>
  <c r="D206" i="3" s="1"/>
  <c r="S70" i="3"/>
  <c r="D213" i="3" s="1"/>
  <c r="K72" i="3"/>
  <c r="D159" i="3" s="1"/>
  <c r="L72" i="3"/>
  <c r="D166" i="3" s="1"/>
  <c r="C73" i="3"/>
  <c r="D104" i="3" s="1"/>
  <c r="E73" i="3"/>
  <c r="D118" i="3" s="1"/>
  <c r="F73" i="3"/>
  <c r="D125" i="3" s="1"/>
  <c r="G73" i="3"/>
  <c r="D132" i="3" s="1"/>
  <c r="H73" i="3"/>
  <c r="J73" i="3"/>
  <c r="D153" i="3" s="1"/>
  <c r="K73" i="3"/>
  <c r="D160" i="3" s="1"/>
  <c r="L73" i="3"/>
  <c r="D167" i="3" s="1"/>
  <c r="N73" i="3"/>
  <c r="D181" i="3" s="1"/>
  <c r="O73" i="3"/>
  <c r="P73" i="3"/>
  <c r="D195" i="3" s="1"/>
  <c r="Q73" i="3"/>
  <c r="D202" i="3" s="1"/>
  <c r="R73" i="3"/>
  <c r="D209" i="3" s="1"/>
  <c r="S73" i="3"/>
  <c r="D216" i="3" s="1"/>
  <c r="C74" i="3"/>
  <c r="D105" i="3" s="1"/>
  <c r="E74" i="3"/>
  <c r="D119" i="3" s="1"/>
  <c r="F74" i="3"/>
  <c r="D126" i="3" s="1"/>
  <c r="G74" i="3"/>
  <c r="D133" i="3" s="1"/>
  <c r="H74" i="3"/>
  <c r="D140" i="3" s="1"/>
  <c r="J74" i="3"/>
  <c r="D154" i="3" s="1"/>
  <c r="K74" i="3"/>
  <c r="D161" i="3" s="1"/>
  <c r="L74" i="3"/>
  <c r="D168" i="3" s="1"/>
  <c r="N74" i="3"/>
  <c r="D182" i="3" s="1"/>
  <c r="O74" i="3"/>
  <c r="D189" i="3" s="1"/>
  <c r="P74" i="3"/>
  <c r="D196" i="3" s="1"/>
  <c r="Q74" i="3"/>
  <c r="D203" i="3" s="1"/>
  <c r="R74" i="3"/>
  <c r="D210" i="3" s="1"/>
  <c r="S74" i="3"/>
  <c r="D217" i="3" s="1"/>
  <c r="C75" i="3"/>
  <c r="D106" i="3" s="1"/>
  <c r="E75" i="3"/>
  <c r="D120" i="3" s="1"/>
  <c r="F75" i="3"/>
  <c r="D127" i="3" s="1"/>
  <c r="G75" i="3"/>
  <c r="D134" i="3" s="1"/>
  <c r="H75" i="3"/>
  <c r="D141" i="3" s="1"/>
  <c r="J75" i="3"/>
  <c r="D155" i="3" s="1"/>
  <c r="K75" i="3"/>
  <c r="D162" i="3" s="1"/>
  <c r="L75" i="3"/>
  <c r="D169" i="3" s="1"/>
  <c r="N75" i="3"/>
  <c r="D183" i="3" s="1"/>
  <c r="O75" i="3"/>
  <c r="D190" i="3" s="1"/>
  <c r="P75" i="3"/>
  <c r="D197" i="3" s="1"/>
  <c r="Q75" i="3"/>
  <c r="D204" i="3" s="1"/>
  <c r="R75" i="3"/>
  <c r="D211" i="3" s="1"/>
  <c r="S75" i="3"/>
  <c r="D218" i="3" s="1"/>
  <c r="D77" i="3"/>
  <c r="E77" i="3"/>
  <c r="E115" i="3" s="1"/>
  <c r="F77" i="3"/>
  <c r="E122" i="3" s="1"/>
  <c r="G77" i="3"/>
  <c r="E129" i="3" s="1"/>
  <c r="H77" i="3"/>
  <c r="E136" i="3" s="1"/>
  <c r="I77" i="3"/>
  <c r="E143" i="3" s="1"/>
  <c r="J77" i="3"/>
  <c r="E150" i="3" s="1"/>
  <c r="K77" i="3"/>
  <c r="E157" i="3" s="1"/>
  <c r="L77" i="3"/>
  <c r="E164" i="3" s="1"/>
  <c r="M77" i="3"/>
  <c r="N77" i="3"/>
  <c r="E178" i="3" s="1"/>
  <c r="O77" i="3"/>
  <c r="E185" i="3" s="1"/>
  <c r="R77" i="3"/>
  <c r="E206" i="3" s="1"/>
  <c r="S77" i="3"/>
  <c r="E213" i="3" s="1"/>
  <c r="K79" i="3"/>
  <c r="E159" i="3" s="1"/>
  <c r="L79" i="3"/>
  <c r="E166" i="3" s="1"/>
  <c r="C80" i="3"/>
  <c r="E104" i="3" s="1"/>
  <c r="E80" i="3"/>
  <c r="E118" i="3" s="1"/>
  <c r="F80" i="3"/>
  <c r="E125" i="3" s="1"/>
  <c r="G80" i="3"/>
  <c r="E132" i="3" s="1"/>
  <c r="H80" i="3"/>
  <c r="E139" i="3" s="1"/>
  <c r="J80" i="3"/>
  <c r="E153" i="3" s="1"/>
  <c r="K80" i="3"/>
  <c r="E160" i="3" s="1"/>
  <c r="L80" i="3"/>
  <c r="E167" i="3" s="1"/>
  <c r="N80" i="3"/>
  <c r="E181" i="3" s="1"/>
  <c r="O80" i="3"/>
  <c r="E188" i="3" s="1"/>
  <c r="P80" i="3"/>
  <c r="E195" i="3" s="1"/>
  <c r="Q80" i="3"/>
  <c r="E202" i="3" s="1"/>
  <c r="R80" i="3"/>
  <c r="E209" i="3" s="1"/>
  <c r="S80" i="3"/>
  <c r="E216" i="3" s="1"/>
  <c r="C81" i="3"/>
  <c r="E105" i="3" s="1"/>
  <c r="E81" i="3"/>
  <c r="E119" i="3" s="1"/>
  <c r="F81" i="3"/>
  <c r="E126" i="3" s="1"/>
  <c r="G81" i="3"/>
  <c r="E133" i="3" s="1"/>
  <c r="H81" i="3"/>
  <c r="E140" i="3" s="1"/>
  <c r="J81" i="3"/>
  <c r="E154" i="3" s="1"/>
  <c r="K81" i="3"/>
  <c r="E161" i="3" s="1"/>
  <c r="L81" i="3"/>
  <c r="E168" i="3" s="1"/>
  <c r="N81" i="3"/>
  <c r="E182" i="3" s="1"/>
  <c r="O81" i="3"/>
  <c r="E189" i="3" s="1"/>
  <c r="P81" i="3"/>
  <c r="E196" i="3" s="1"/>
  <c r="Q81" i="3"/>
  <c r="E203" i="3" s="1"/>
  <c r="R81" i="3"/>
  <c r="E210" i="3" s="1"/>
  <c r="S81" i="3"/>
  <c r="E217" i="3" s="1"/>
  <c r="C82" i="3"/>
  <c r="E106" i="3" s="1"/>
  <c r="E82" i="3"/>
  <c r="E120" i="3" s="1"/>
  <c r="F82" i="3"/>
  <c r="E127" i="3" s="1"/>
  <c r="G82" i="3"/>
  <c r="E134" i="3" s="1"/>
  <c r="H82" i="3"/>
  <c r="E141" i="3" s="1"/>
  <c r="J82" i="3"/>
  <c r="E155" i="3" s="1"/>
  <c r="K82" i="3"/>
  <c r="E162" i="3" s="1"/>
  <c r="L82" i="3"/>
  <c r="E169" i="3" s="1"/>
  <c r="N82" i="3"/>
  <c r="E183" i="3" s="1"/>
  <c r="O82" i="3"/>
  <c r="E190" i="3" s="1"/>
  <c r="P82" i="3"/>
  <c r="E197" i="3" s="1"/>
  <c r="Q82" i="3"/>
  <c r="E204" i="3" s="1"/>
  <c r="R82" i="3"/>
  <c r="E211" i="3" s="1"/>
  <c r="S82" i="3"/>
  <c r="E218" i="3" s="1"/>
  <c r="D84" i="3"/>
  <c r="F108" i="3" s="1"/>
  <c r="E84" i="3"/>
  <c r="F115" i="3" s="1"/>
  <c r="F84" i="3"/>
  <c r="F122" i="3" s="1"/>
  <c r="G84" i="3"/>
  <c r="F129" i="3" s="1"/>
  <c r="H84" i="3"/>
  <c r="F136" i="3" s="1"/>
  <c r="I84" i="3"/>
  <c r="F143" i="3" s="1"/>
  <c r="J84" i="3"/>
  <c r="F150" i="3" s="1"/>
  <c r="K84" i="3"/>
  <c r="F157" i="3" s="1"/>
  <c r="L84" i="3"/>
  <c r="F164" i="3" s="1"/>
  <c r="M84" i="3"/>
  <c r="F171" i="3" s="1"/>
  <c r="N84" i="3"/>
  <c r="O84" i="3"/>
  <c r="F185" i="3" s="1"/>
  <c r="R84" i="3"/>
  <c r="F206" i="3" s="1"/>
  <c r="S84" i="3"/>
  <c r="F213" i="3" s="1"/>
  <c r="K86" i="3"/>
  <c r="F159" i="3" s="1"/>
  <c r="L86" i="3"/>
  <c r="F166" i="3" s="1"/>
  <c r="C87" i="3"/>
  <c r="F104" i="3" s="1"/>
  <c r="E87" i="3"/>
  <c r="F118" i="3" s="1"/>
  <c r="F87" i="3"/>
  <c r="F125" i="3" s="1"/>
  <c r="G87" i="3"/>
  <c r="F132" i="3" s="1"/>
  <c r="H87" i="3"/>
  <c r="F139" i="3" s="1"/>
  <c r="J87" i="3"/>
  <c r="F153" i="3" s="1"/>
  <c r="K87" i="3"/>
  <c r="F160" i="3" s="1"/>
  <c r="L87" i="3"/>
  <c r="F167" i="3" s="1"/>
  <c r="N87" i="3"/>
  <c r="F181" i="3" s="1"/>
  <c r="O87" i="3"/>
  <c r="F188" i="3" s="1"/>
  <c r="P87" i="3"/>
  <c r="F195" i="3" s="1"/>
  <c r="Q87" i="3"/>
  <c r="F202" i="3" s="1"/>
  <c r="R87" i="3"/>
  <c r="F209" i="3" s="1"/>
  <c r="S87" i="3"/>
  <c r="F216" i="3" s="1"/>
  <c r="C88" i="3"/>
  <c r="F105" i="3" s="1"/>
  <c r="E88" i="3"/>
  <c r="F119" i="3" s="1"/>
  <c r="F88" i="3"/>
  <c r="F126" i="3" s="1"/>
  <c r="G88" i="3"/>
  <c r="F133" i="3" s="1"/>
  <c r="H88" i="3"/>
  <c r="F140" i="3" s="1"/>
  <c r="J88" i="3"/>
  <c r="F154" i="3" s="1"/>
  <c r="K88" i="3"/>
  <c r="F161" i="3" s="1"/>
  <c r="L88" i="3"/>
  <c r="F168" i="3" s="1"/>
  <c r="N88" i="3"/>
  <c r="F182" i="3" s="1"/>
  <c r="O88" i="3"/>
  <c r="F189" i="3" s="1"/>
  <c r="P88" i="3"/>
  <c r="F196" i="3" s="1"/>
  <c r="Q88" i="3"/>
  <c r="F203" i="3" s="1"/>
  <c r="R88" i="3"/>
  <c r="F210" i="3" s="1"/>
  <c r="S88" i="3"/>
  <c r="F217" i="3" s="1"/>
  <c r="C89" i="3"/>
  <c r="F106" i="3" s="1"/>
  <c r="E89" i="3"/>
  <c r="F120" i="3" s="1"/>
  <c r="F89" i="3"/>
  <c r="F127" i="3" s="1"/>
  <c r="G89" i="3"/>
  <c r="F134" i="3" s="1"/>
  <c r="H89" i="3"/>
  <c r="F141" i="3" s="1"/>
  <c r="J89" i="3"/>
  <c r="F155" i="3" s="1"/>
  <c r="K89" i="3"/>
  <c r="F162" i="3" s="1"/>
  <c r="L89" i="3"/>
  <c r="F169" i="3" s="1"/>
  <c r="N89" i="3"/>
  <c r="F183" i="3" s="1"/>
  <c r="O89" i="3"/>
  <c r="F190" i="3" s="1"/>
  <c r="P89" i="3"/>
  <c r="F197" i="3" s="1"/>
  <c r="Q89" i="3"/>
  <c r="F204" i="3" s="1"/>
  <c r="R89" i="3"/>
  <c r="F211" i="3" s="1"/>
  <c r="S89" i="3"/>
  <c r="F218" i="3" s="1"/>
  <c r="D91" i="3"/>
  <c r="G108" i="3" s="1"/>
  <c r="E91" i="3"/>
  <c r="G115" i="3" s="1"/>
  <c r="F91" i="3"/>
  <c r="G122" i="3" s="1"/>
  <c r="G91" i="3"/>
  <c r="G129" i="3" s="1"/>
  <c r="H91" i="3"/>
  <c r="G136" i="3" s="1"/>
  <c r="I91" i="3"/>
  <c r="G143" i="3" s="1"/>
  <c r="J91" i="3"/>
  <c r="G150" i="3" s="1"/>
  <c r="K91" i="3"/>
  <c r="G157" i="3" s="1"/>
  <c r="L91" i="3"/>
  <c r="M91" i="3"/>
  <c r="G171" i="3" s="1"/>
  <c r="N91" i="3"/>
  <c r="G178" i="3" s="1"/>
  <c r="O91" i="3"/>
  <c r="G185" i="3" s="1"/>
  <c r="R91" i="3"/>
  <c r="G206" i="3" s="1"/>
  <c r="S91" i="3"/>
  <c r="G213" i="3" s="1"/>
  <c r="K93" i="3"/>
  <c r="G159" i="3" s="1"/>
  <c r="L93" i="3"/>
  <c r="G166" i="3" s="1"/>
  <c r="C94" i="3"/>
  <c r="G104" i="3" s="1"/>
  <c r="E94" i="3"/>
  <c r="G118" i="3" s="1"/>
  <c r="F94" i="3"/>
  <c r="G125" i="3" s="1"/>
  <c r="G94" i="3"/>
  <c r="G132" i="3" s="1"/>
  <c r="H94" i="3"/>
  <c r="G139" i="3" s="1"/>
  <c r="J94" i="3"/>
  <c r="G153" i="3" s="1"/>
  <c r="K94" i="3"/>
  <c r="G160" i="3" s="1"/>
  <c r="L94" i="3"/>
  <c r="G167" i="3" s="1"/>
  <c r="N94" i="3"/>
  <c r="G181" i="3" s="1"/>
  <c r="O94" i="3"/>
  <c r="G188" i="3" s="1"/>
  <c r="P94" i="3"/>
  <c r="G195" i="3" s="1"/>
  <c r="Q94" i="3"/>
  <c r="G202" i="3" s="1"/>
  <c r="R94" i="3"/>
  <c r="G209" i="3" s="1"/>
  <c r="S94" i="3"/>
  <c r="G216" i="3" s="1"/>
  <c r="C95" i="3"/>
  <c r="G105" i="3" s="1"/>
  <c r="E95" i="3"/>
  <c r="G119" i="3" s="1"/>
  <c r="F95" i="3"/>
  <c r="G126" i="3" s="1"/>
  <c r="G95" i="3"/>
  <c r="G133" i="3" s="1"/>
  <c r="H95" i="3"/>
  <c r="G140" i="3" s="1"/>
  <c r="J95" i="3"/>
  <c r="G154" i="3" s="1"/>
  <c r="K95" i="3"/>
  <c r="G161" i="3" s="1"/>
  <c r="L95" i="3"/>
  <c r="G168" i="3" s="1"/>
  <c r="N95" i="3"/>
  <c r="G182" i="3" s="1"/>
  <c r="O95" i="3"/>
  <c r="G189" i="3" s="1"/>
  <c r="P95" i="3"/>
  <c r="G196" i="3" s="1"/>
  <c r="Q95" i="3"/>
  <c r="G203" i="3" s="1"/>
  <c r="R95" i="3"/>
  <c r="G210" i="3" s="1"/>
  <c r="S95" i="3"/>
  <c r="G217" i="3" s="1"/>
  <c r="C96" i="3"/>
  <c r="G106" i="3" s="1"/>
  <c r="E96" i="3"/>
  <c r="G120" i="3" s="1"/>
  <c r="F96" i="3"/>
  <c r="G127" i="3" s="1"/>
  <c r="G96" i="3"/>
  <c r="G134" i="3" s="1"/>
  <c r="H96" i="3"/>
  <c r="G141" i="3" s="1"/>
  <c r="J96" i="3"/>
  <c r="K96" i="3"/>
  <c r="G162" i="3" s="1"/>
  <c r="L96" i="3"/>
  <c r="G169" i="3" s="1"/>
  <c r="N96" i="3"/>
  <c r="G183" i="3" s="1"/>
  <c r="O96" i="3"/>
  <c r="G190" i="3" s="1"/>
  <c r="P96" i="3"/>
  <c r="G197" i="3" s="1"/>
  <c r="Q96" i="3"/>
  <c r="G204" i="3" s="1"/>
  <c r="R96" i="3"/>
  <c r="G211" i="3" s="1"/>
  <c r="S96" i="3"/>
  <c r="G218" i="3" s="1"/>
  <c r="D62" i="3"/>
  <c r="B108" i="3" s="1"/>
  <c r="A227" i="3" s="1"/>
  <c r="E62" i="3"/>
  <c r="B115" i="3" s="1"/>
  <c r="A233" i="3" s="1"/>
  <c r="F62" i="3"/>
  <c r="B122" i="3" s="1"/>
  <c r="A236" i="3" s="1"/>
  <c r="G62" i="3"/>
  <c r="B129" i="3" s="1"/>
  <c r="A239" i="3" s="1"/>
  <c r="H62" i="3"/>
  <c r="B136" i="3" s="1"/>
  <c r="A242" i="3" s="1"/>
  <c r="I62" i="3"/>
  <c r="B143" i="3" s="1"/>
  <c r="A245" i="3" s="1"/>
  <c r="J62" i="3"/>
  <c r="B150" i="3" s="1"/>
  <c r="A251" i="3" s="1"/>
  <c r="K62" i="3"/>
  <c r="B157" i="3" s="1"/>
  <c r="A254" i="3" s="1"/>
  <c r="L62" i="3"/>
  <c r="B164" i="3" s="1"/>
  <c r="A255" i="3" s="1"/>
  <c r="M62" i="3"/>
  <c r="B171" i="3" s="1"/>
  <c r="A256" i="3" s="1"/>
  <c r="N62" i="3"/>
  <c r="B178" i="3" s="1"/>
  <c r="A262" i="3" s="1"/>
  <c r="O62" i="3"/>
  <c r="B185" i="3" s="1"/>
  <c r="A265" i="3" s="1"/>
  <c r="P62" i="3"/>
  <c r="B192" i="3" s="1"/>
  <c r="A268" i="3" s="1"/>
  <c r="Q62" i="3"/>
  <c r="B199" i="3" s="1"/>
  <c r="A272" i="3" s="1"/>
  <c r="R62" i="3"/>
  <c r="B206" i="3" s="1"/>
  <c r="A276" i="3" s="1"/>
  <c r="S62" i="3"/>
  <c r="B213" i="3" s="1"/>
  <c r="A279" i="3" s="1"/>
  <c r="C62" i="3"/>
  <c r="B101" i="3" s="1"/>
  <c r="A223" i="3" s="1"/>
  <c r="A205" i="3"/>
  <c r="B275" i="3" s="1"/>
  <c r="A150" i="3"/>
  <c r="A116" i="3"/>
  <c r="B233" i="3" s="1"/>
  <c r="A188" i="3"/>
  <c r="A197" i="3"/>
  <c r="K65" i="3"/>
  <c r="C159" i="3" s="1"/>
  <c r="L65" i="3"/>
  <c r="C166" i="3" s="1"/>
  <c r="C66" i="3"/>
  <c r="C104" i="3" s="1"/>
  <c r="E66" i="3"/>
  <c r="C118" i="3" s="1"/>
  <c r="F66" i="3"/>
  <c r="C125" i="3" s="1"/>
  <c r="G66" i="3"/>
  <c r="C132" i="3" s="1"/>
  <c r="H66" i="3"/>
  <c r="C139" i="3" s="1"/>
  <c r="J66" i="3"/>
  <c r="C153" i="3" s="1"/>
  <c r="K66" i="3"/>
  <c r="C160" i="3" s="1"/>
  <c r="L66" i="3"/>
  <c r="C167" i="3" s="1"/>
  <c r="N66" i="3"/>
  <c r="C181" i="3" s="1"/>
  <c r="O66" i="3"/>
  <c r="C188" i="3" s="1"/>
  <c r="P66" i="3"/>
  <c r="C195" i="3" s="1"/>
  <c r="Q66" i="3"/>
  <c r="C202" i="3" s="1"/>
  <c r="R66" i="3"/>
  <c r="C209" i="3" s="1"/>
  <c r="S66" i="3"/>
  <c r="C216" i="3" s="1"/>
  <c r="C67" i="3"/>
  <c r="C105" i="3" s="1"/>
  <c r="E67" i="3"/>
  <c r="C119" i="3" s="1"/>
  <c r="F67" i="3"/>
  <c r="C126" i="3" s="1"/>
  <c r="G67" i="3"/>
  <c r="C133" i="3" s="1"/>
  <c r="H67" i="3"/>
  <c r="C140" i="3" s="1"/>
  <c r="J67" i="3"/>
  <c r="C154" i="3" s="1"/>
  <c r="K67" i="3"/>
  <c r="C161" i="3" s="1"/>
  <c r="L67" i="3"/>
  <c r="C168" i="3" s="1"/>
  <c r="N67" i="3"/>
  <c r="C182" i="3" s="1"/>
  <c r="O67" i="3"/>
  <c r="C189" i="3" s="1"/>
  <c r="P67" i="3"/>
  <c r="C196" i="3" s="1"/>
  <c r="Q67" i="3"/>
  <c r="C203" i="3" s="1"/>
  <c r="R67" i="3"/>
  <c r="C210" i="3" s="1"/>
  <c r="S67" i="3"/>
  <c r="C217" i="3" s="1"/>
  <c r="C68" i="3"/>
  <c r="C106" i="3" s="1"/>
  <c r="E68" i="3"/>
  <c r="C120" i="3" s="1"/>
  <c r="F68" i="3"/>
  <c r="C127" i="3" s="1"/>
  <c r="G68" i="3"/>
  <c r="C134" i="3" s="1"/>
  <c r="H68" i="3"/>
  <c r="C141" i="3" s="1"/>
  <c r="J68" i="3"/>
  <c r="C155" i="3" s="1"/>
  <c r="K68" i="3"/>
  <c r="C162" i="3" s="1"/>
  <c r="L68" i="3"/>
  <c r="C169" i="3" s="1"/>
  <c r="N68" i="3"/>
  <c r="O68" i="3"/>
  <c r="C190" i="3" s="1"/>
  <c r="P68" i="3"/>
  <c r="C197" i="3" s="1"/>
  <c r="Q68" i="3"/>
  <c r="C204" i="3" s="1"/>
  <c r="R68" i="3"/>
  <c r="C211" i="3" s="1"/>
  <c r="S68" i="3"/>
  <c r="C218" i="3" s="1"/>
  <c r="A69" i="3"/>
  <c r="A212" i="3" s="1"/>
  <c r="B278" i="3" s="1"/>
  <c r="A68" i="3"/>
  <c r="A67" i="3"/>
  <c r="A140" i="3" s="1"/>
  <c r="A66" i="3"/>
  <c r="A65" i="3"/>
  <c r="A64" i="3"/>
  <c r="A63" i="3"/>
  <c r="D63" i="3"/>
  <c r="C108" i="3" s="1"/>
  <c r="E63" i="3"/>
  <c r="C115" i="3" s="1"/>
  <c r="F63" i="3"/>
  <c r="C122" i="3" s="1"/>
  <c r="G63" i="3"/>
  <c r="C129" i="3" s="1"/>
  <c r="H63" i="3"/>
  <c r="C136" i="3" s="1"/>
  <c r="I63" i="3"/>
  <c r="C143" i="3" s="1"/>
  <c r="J63" i="3"/>
  <c r="C150" i="3" s="1"/>
  <c r="K63" i="3"/>
  <c r="C157" i="3" s="1"/>
  <c r="L63" i="3"/>
  <c r="C164" i="3" s="1"/>
  <c r="M63" i="3"/>
  <c r="C171" i="3" s="1"/>
  <c r="N63" i="3"/>
  <c r="C178" i="3" s="1"/>
  <c r="O63" i="3"/>
  <c r="C185" i="3" s="1"/>
  <c r="R63" i="3"/>
  <c r="C206" i="3" s="1"/>
  <c r="S63" i="3"/>
  <c r="C213" i="3" s="1"/>
  <c r="K100" i="1"/>
  <c r="K105" i="1" s="1"/>
  <c r="K110" i="1" s="1"/>
  <c r="K115" i="1" s="1"/>
  <c r="K120" i="1" s="1"/>
  <c r="K101" i="1"/>
  <c r="K106" i="1" s="1"/>
  <c r="K111" i="1" s="1"/>
  <c r="K116" i="1" s="1"/>
  <c r="K121" i="1" s="1"/>
  <c r="K102" i="1"/>
  <c r="K107" i="1" s="1"/>
  <c r="K112" i="1" s="1"/>
  <c r="K117" i="1" s="1"/>
  <c r="K122" i="1" s="1"/>
  <c r="K99" i="1"/>
  <c r="K104" i="1" s="1"/>
  <c r="K109" i="1" s="1"/>
  <c r="N46" i="3"/>
  <c r="N53" i="3" s="1"/>
  <c r="M46" i="3"/>
  <c r="M53" i="3" s="1"/>
  <c r="L46" i="3"/>
  <c r="L53" i="3" s="1"/>
  <c r="K46" i="3"/>
  <c r="K53" i="3" s="1"/>
  <c r="J46" i="3"/>
  <c r="J53" i="3" s="1"/>
  <c r="I46" i="3"/>
  <c r="I53" i="3" s="1"/>
  <c r="O9" i="1"/>
  <c r="AR9" i="1"/>
  <c r="AS9" i="1"/>
  <c r="AT9" i="1"/>
  <c r="AU9" i="1"/>
  <c r="AV9" i="1"/>
  <c r="AW9" i="1"/>
  <c r="AX9" i="1"/>
  <c r="AR10" i="1"/>
  <c r="AS10" i="1"/>
  <c r="AT10" i="1"/>
  <c r="AU10" i="1"/>
  <c r="AV10" i="1"/>
  <c r="AW10" i="1"/>
  <c r="AX10" i="1"/>
  <c r="AR11" i="1"/>
  <c r="AS11" i="1"/>
  <c r="AT11" i="1"/>
  <c r="AU11" i="1"/>
  <c r="AV11" i="1"/>
  <c r="AW11" i="1"/>
  <c r="AX11" i="1"/>
  <c r="AR12" i="1"/>
  <c r="AS12" i="1"/>
  <c r="AT12" i="1"/>
  <c r="AU12" i="1"/>
  <c r="AV12" i="1"/>
  <c r="AW12" i="1"/>
  <c r="AX12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J9" i="1"/>
  <c r="K9" i="1"/>
  <c r="L9" i="1"/>
  <c r="M9" i="1"/>
  <c r="N9" i="1"/>
  <c r="P9" i="1"/>
  <c r="Q9" i="1"/>
  <c r="R9" i="1"/>
  <c r="S9" i="1"/>
  <c r="T9" i="1"/>
  <c r="U9" i="1"/>
  <c r="V9" i="1"/>
  <c r="W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0" i="1"/>
  <c r="I11" i="1"/>
  <c r="I12" i="1"/>
  <c r="B15" i="3"/>
  <c r="B20" i="3" s="1"/>
  <c r="B25" i="3" s="1"/>
  <c r="B30" i="3" s="1"/>
  <c r="B35" i="3" s="1"/>
  <c r="B40" i="3" s="1"/>
  <c r="B10" i="3" s="1"/>
  <c r="H48" i="3" s="1"/>
  <c r="H55" i="3" s="1"/>
  <c r="B16" i="3"/>
  <c r="B17" i="3"/>
  <c r="B22" i="3" s="1"/>
  <c r="B27" i="3" s="1"/>
  <c r="B32" i="3" s="1"/>
  <c r="B37" i="3" s="1"/>
  <c r="B42" i="3" s="1"/>
  <c r="B12" i="3" s="1"/>
  <c r="H50" i="3" s="1"/>
  <c r="H57" i="3" s="1"/>
  <c r="B18" i="3"/>
  <c r="B23" i="3" s="1"/>
  <c r="B28" i="3" s="1"/>
  <c r="B33" i="3" s="1"/>
  <c r="B38" i="3" s="1"/>
  <c r="B43" i="3" s="1"/>
  <c r="B13" i="3" s="1"/>
  <c r="H51" i="3" s="1"/>
  <c r="H58" i="3" s="1"/>
  <c r="B14" i="3"/>
  <c r="B19" i="3" s="1"/>
  <c r="B24" i="3" s="1"/>
  <c r="B29" i="3" s="1"/>
  <c r="B34" i="3" s="1"/>
  <c r="B39" i="3" s="1"/>
  <c r="B9" i="3" s="1"/>
  <c r="H47" i="3" s="1"/>
  <c r="C1" i="3"/>
  <c r="D1" i="3"/>
  <c r="E1" i="3"/>
  <c r="F1" i="3"/>
  <c r="H1" i="3"/>
  <c r="G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Z1" i="3"/>
  <c r="Y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C2" i="3"/>
  <c r="C14" i="3" s="1"/>
  <c r="C63" i="3" s="1"/>
  <c r="C101" i="3" s="1"/>
  <c r="C223" i="3" s="1"/>
  <c r="D2" i="3"/>
  <c r="D19" i="3" s="1"/>
  <c r="E2" i="3"/>
  <c r="E19" i="3" s="1"/>
  <c r="F2" i="3"/>
  <c r="F19" i="3" s="1"/>
  <c r="F64" i="3" s="1"/>
  <c r="C123" i="3" s="1"/>
  <c r="C236" i="3" s="1"/>
  <c r="H2" i="3"/>
  <c r="H19" i="3" s="1"/>
  <c r="H64" i="3" s="1"/>
  <c r="C137" i="3" s="1"/>
  <c r="C242" i="3" s="1"/>
  <c r="G2" i="3"/>
  <c r="G19" i="3" s="1"/>
  <c r="G64" i="3" s="1"/>
  <c r="C130" i="3" s="1"/>
  <c r="C239" i="3" s="1"/>
  <c r="I2" i="3"/>
  <c r="I19" i="3" s="1"/>
  <c r="I64" i="3" s="1"/>
  <c r="C144" i="3" s="1"/>
  <c r="C245" i="3" s="1"/>
  <c r="J2" i="3"/>
  <c r="J19" i="3" s="1"/>
  <c r="J64" i="3" s="1"/>
  <c r="C151" i="3" s="1"/>
  <c r="C251" i="3" s="1"/>
  <c r="K2" i="3"/>
  <c r="K19" i="3" s="1"/>
  <c r="K9" i="3" s="1"/>
  <c r="K69" i="3" s="1"/>
  <c r="C163" i="3" s="1"/>
  <c r="L2" i="3"/>
  <c r="L19" i="3" s="1"/>
  <c r="L9" i="3" s="1"/>
  <c r="L69" i="3" s="1"/>
  <c r="C170" i="3" s="1"/>
  <c r="M2" i="3"/>
  <c r="M19" i="3" s="1"/>
  <c r="N2" i="3"/>
  <c r="N19" i="3" s="1"/>
  <c r="N64" i="3" s="1"/>
  <c r="C179" i="3" s="1"/>
  <c r="C262" i="3" s="1"/>
  <c r="O2" i="3"/>
  <c r="O19" i="3" s="1"/>
  <c r="O64" i="3" s="1"/>
  <c r="C186" i="3" s="1"/>
  <c r="C265" i="3" s="1"/>
  <c r="P2" i="3"/>
  <c r="P14" i="3" s="1"/>
  <c r="Q2" i="3"/>
  <c r="Q19" i="3" s="1"/>
  <c r="R2" i="3"/>
  <c r="Q14" i="3" s="1"/>
  <c r="S2" i="3"/>
  <c r="R19" i="3" s="1"/>
  <c r="R64" i="3" s="1"/>
  <c r="C207" i="3" s="1"/>
  <c r="C276" i="3" s="1"/>
  <c r="T2" i="3"/>
  <c r="S19" i="3" s="1"/>
  <c r="S64" i="3" s="1"/>
  <c r="C214" i="3" s="1"/>
  <c r="C279" i="3" s="1"/>
  <c r="U2" i="3"/>
  <c r="C24" i="3" s="1"/>
  <c r="V2" i="3"/>
  <c r="D24" i="3" s="1"/>
  <c r="W2" i="3"/>
  <c r="E24" i="3" s="1"/>
  <c r="E65" i="3" s="1"/>
  <c r="C117" i="3" s="1"/>
  <c r="C234" i="3" s="1"/>
  <c r="X2" i="3"/>
  <c r="F24" i="3" s="1"/>
  <c r="F65" i="3" s="1"/>
  <c r="C124" i="3" s="1"/>
  <c r="C237" i="3" s="1"/>
  <c r="Z2" i="3"/>
  <c r="H24" i="3" s="1"/>
  <c r="H65" i="3" s="1"/>
  <c r="C138" i="3" s="1"/>
  <c r="C243" i="3" s="1"/>
  <c r="Y2" i="3"/>
  <c r="G24" i="3" s="1"/>
  <c r="G65" i="3" s="1"/>
  <c r="C131" i="3" s="1"/>
  <c r="C240" i="3" s="1"/>
  <c r="AA2" i="3"/>
  <c r="I24" i="3" s="1"/>
  <c r="AB2" i="3"/>
  <c r="J24" i="3" s="1"/>
  <c r="AC2" i="3"/>
  <c r="M24" i="3" s="1"/>
  <c r="K47" i="3" s="1"/>
  <c r="AD2" i="3"/>
  <c r="N24" i="3" s="1"/>
  <c r="N65" i="3" s="1"/>
  <c r="C180" i="3" s="1"/>
  <c r="C263" i="3" s="1"/>
  <c r="AE2" i="3"/>
  <c r="O24" i="3" s="1"/>
  <c r="O65" i="3" s="1"/>
  <c r="C187" i="3" s="1"/>
  <c r="C266" i="3" s="1"/>
  <c r="AF2" i="3"/>
  <c r="Q24" i="3" s="1"/>
  <c r="P24" i="3" s="1"/>
  <c r="P65" i="3" s="1"/>
  <c r="C194" i="3" s="1"/>
  <c r="C270" i="3" s="1"/>
  <c r="AG2" i="3"/>
  <c r="R24" i="3" s="1"/>
  <c r="AH2" i="3"/>
  <c r="S24" i="3" s="1"/>
  <c r="AI2" i="3"/>
  <c r="D29" i="3" s="1"/>
  <c r="D66" i="3" s="1"/>
  <c r="C111" i="3" s="1"/>
  <c r="C229" i="3" s="1"/>
  <c r="AJ2" i="3"/>
  <c r="I29" i="3" s="1"/>
  <c r="AK2" i="3"/>
  <c r="M29" i="3" s="1"/>
  <c r="L47" i="3" s="1"/>
  <c r="AL2" i="3"/>
  <c r="D34" i="3" s="1"/>
  <c r="D67" i="3" s="1"/>
  <c r="C112" i="3" s="1"/>
  <c r="C230" i="3" s="1"/>
  <c r="AM2" i="3"/>
  <c r="I34" i="3" s="1"/>
  <c r="AN2" i="3"/>
  <c r="M34" i="3" s="1"/>
  <c r="M47" i="3" s="1"/>
  <c r="AO2" i="3"/>
  <c r="D39" i="3" s="1"/>
  <c r="AP2" i="3"/>
  <c r="I39" i="3" s="1"/>
  <c r="AQ2" i="3"/>
  <c r="M39" i="3" s="1"/>
  <c r="N47" i="3" s="1"/>
  <c r="C3" i="3"/>
  <c r="C15" i="3" s="1"/>
  <c r="C70" i="3" s="1"/>
  <c r="D101" i="3" s="1"/>
  <c r="D223" i="3" s="1"/>
  <c r="D3" i="3"/>
  <c r="D20" i="3" s="1"/>
  <c r="D71" i="3" s="1"/>
  <c r="D109" i="3" s="1"/>
  <c r="D227" i="3" s="1"/>
  <c r="E3" i="3"/>
  <c r="E20" i="3" s="1"/>
  <c r="E71" i="3" s="1"/>
  <c r="D116" i="3" s="1"/>
  <c r="D233" i="3" s="1"/>
  <c r="F3" i="3"/>
  <c r="F20" i="3" s="1"/>
  <c r="F71" i="3" s="1"/>
  <c r="D123" i="3" s="1"/>
  <c r="D236" i="3" s="1"/>
  <c r="H3" i="3"/>
  <c r="H20" i="3" s="1"/>
  <c r="H71" i="3" s="1"/>
  <c r="D137" i="3" s="1"/>
  <c r="D242" i="3" s="1"/>
  <c r="G3" i="3"/>
  <c r="G20" i="3" s="1"/>
  <c r="G71" i="3" s="1"/>
  <c r="D130" i="3" s="1"/>
  <c r="D239" i="3" s="1"/>
  <c r="I3" i="3"/>
  <c r="I20" i="3" s="1"/>
  <c r="I71" i="3" s="1"/>
  <c r="D144" i="3" s="1"/>
  <c r="D245" i="3" s="1"/>
  <c r="J3" i="3"/>
  <c r="J20" i="3" s="1"/>
  <c r="J71" i="3" s="1"/>
  <c r="D151" i="3" s="1"/>
  <c r="D251" i="3" s="1"/>
  <c r="K3" i="3"/>
  <c r="K20" i="3" s="1"/>
  <c r="K10" i="3" s="1"/>
  <c r="K76" i="3" s="1"/>
  <c r="D163" i="3" s="1"/>
  <c r="L3" i="3"/>
  <c r="L20" i="3" s="1"/>
  <c r="L10" i="3" s="1"/>
  <c r="L76" i="3" s="1"/>
  <c r="D170" i="3" s="1"/>
  <c r="M3" i="3"/>
  <c r="M20" i="3" s="1"/>
  <c r="N3" i="3"/>
  <c r="N20" i="3" s="1"/>
  <c r="N71" i="3" s="1"/>
  <c r="D179" i="3" s="1"/>
  <c r="D262" i="3" s="1"/>
  <c r="O3" i="3"/>
  <c r="O20" i="3" s="1"/>
  <c r="O71" i="3" s="1"/>
  <c r="D186" i="3" s="1"/>
  <c r="D265" i="3" s="1"/>
  <c r="P3" i="3"/>
  <c r="P15" i="3" s="1"/>
  <c r="Q3" i="3"/>
  <c r="Q20" i="3" s="1"/>
  <c r="R3" i="3"/>
  <c r="Q15" i="3" s="1"/>
  <c r="S3" i="3"/>
  <c r="R20" i="3" s="1"/>
  <c r="R71" i="3" s="1"/>
  <c r="D207" i="3" s="1"/>
  <c r="D276" i="3" s="1"/>
  <c r="T3" i="3"/>
  <c r="S20" i="3" s="1"/>
  <c r="S71" i="3" s="1"/>
  <c r="D214" i="3" s="1"/>
  <c r="D279" i="3" s="1"/>
  <c r="U3" i="3"/>
  <c r="C25" i="3" s="1"/>
  <c r="C72" i="3" s="1"/>
  <c r="D103" i="3" s="1"/>
  <c r="D225" i="3" s="1"/>
  <c r="V3" i="3"/>
  <c r="D25" i="3" s="1"/>
  <c r="D72" i="3" s="1"/>
  <c r="D110" i="3" s="1"/>
  <c r="D228" i="3" s="1"/>
  <c r="W3" i="3"/>
  <c r="E25" i="3" s="1"/>
  <c r="E72" i="3" s="1"/>
  <c r="D117" i="3" s="1"/>
  <c r="D234" i="3" s="1"/>
  <c r="X3" i="3"/>
  <c r="F25" i="3" s="1"/>
  <c r="F72" i="3" s="1"/>
  <c r="D124" i="3" s="1"/>
  <c r="D237" i="3" s="1"/>
  <c r="Z3" i="3"/>
  <c r="H25" i="3" s="1"/>
  <c r="H72" i="3" s="1"/>
  <c r="D138" i="3" s="1"/>
  <c r="D243" i="3" s="1"/>
  <c r="Y3" i="3"/>
  <c r="G25" i="3" s="1"/>
  <c r="G72" i="3" s="1"/>
  <c r="D131" i="3" s="1"/>
  <c r="D240" i="3" s="1"/>
  <c r="AA3" i="3"/>
  <c r="I25" i="3" s="1"/>
  <c r="I72" i="3" s="1"/>
  <c r="D145" i="3" s="1"/>
  <c r="D246" i="3" s="1"/>
  <c r="AB3" i="3"/>
  <c r="J25" i="3" s="1"/>
  <c r="J72" i="3" s="1"/>
  <c r="D152" i="3" s="1"/>
  <c r="D252" i="3" s="1"/>
  <c r="AC3" i="3"/>
  <c r="M25" i="3" s="1"/>
  <c r="AD3" i="3"/>
  <c r="N25" i="3" s="1"/>
  <c r="N72" i="3" s="1"/>
  <c r="D180" i="3" s="1"/>
  <c r="D263" i="3" s="1"/>
  <c r="AE3" i="3"/>
  <c r="O25" i="3" s="1"/>
  <c r="O72" i="3" s="1"/>
  <c r="D187" i="3" s="1"/>
  <c r="D266" i="3" s="1"/>
  <c r="AF3" i="3"/>
  <c r="Q25" i="3" s="1"/>
  <c r="P25" i="3" s="1"/>
  <c r="P72" i="3" s="1"/>
  <c r="D194" i="3" s="1"/>
  <c r="D270" i="3" s="1"/>
  <c r="AG3" i="3"/>
  <c r="R25" i="3" s="1"/>
  <c r="R72" i="3" s="1"/>
  <c r="D208" i="3" s="1"/>
  <c r="D277" i="3" s="1"/>
  <c r="AH3" i="3"/>
  <c r="S25" i="3" s="1"/>
  <c r="S72" i="3" s="1"/>
  <c r="D215" i="3" s="1"/>
  <c r="D280" i="3" s="1"/>
  <c r="AI3" i="3"/>
  <c r="D30" i="3" s="1"/>
  <c r="D73" i="3" s="1"/>
  <c r="D111" i="3" s="1"/>
  <c r="D229" i="3" s="1"/>
  <c r="AJ3" i="3"/>
  <c r="I30" i="3" s="1"/>
  <c r="I73" i="3" s="1"/>
  <c r="D146" i="3" s="1"/>
  <c r="D247" i="3" s="1"/>
  <c r="AK3" i="3"/>
  <c r="M30" i="3" s="1"/>
  <c r="AL3" i="3"/>
  <c r="D35" i="3" s="1"/>
  <c r="D74" i="3" s="1"/>
  <c r="D112" i="3" s="1"/>
  <c r="D230" i="3" s="1"/>
  <c r="AM3" i="3"/>
  <c r="I35" i="3" s="1"/>
  <c r="I74" i="3" s="1"/>
  <c r="D147" i="3" s="1"/>
  <c r="D248" i="3" s="1"/>
  <c r="AN3" i="3"/>
  <c r="M35" i="3" s="1"/>
  <c r="M48" i="3" s="1"/>
  <c r="AO3" i="3"/>
  <c r="D40" i="3" s="1"/>
  <c r="D75" i="3" s="1"/>
  <c r="D113" i="3" s="1"/>
  <c r="D231" i="3" s="1"/>
  <c r="AP3" i="3"/>
  <c r="I40" i="3" s="1"/>
  <c r="I75" i="3" s="1"/>
  <c r="D148" i="3" s="1"/>
  <c r="D249" i="3" s="1"/>
  <c r="AQ3" i="3"/>
  <c r="M40" i="3" s="1"/>
  <c r="C4" i="3"/>
  <c r="C16" i="3" s="1"/>
  <c r="C77" i="3" s="1"/>
  <c r="E101" i="3" s="1"/>
  <c r="F223" i="3" s="1"/>
  <c r="D4" i="3"/>
  <c r="D21" i="3" s="1"/>
  <c r="E4" i="3"/>
  <c r="E21" i="3" s="1"/>
  <c r="F4" i="3"/>
  <c r="F21" i="3" s="1"/>
  <c r="H4" i="3"/>
  <c r="H21" i="3" s="1"/>
  <c r="H78" i="3" s="1"/>
  <c r="E137" i="3" s="1"/>
  <c r="F242" i="3" s="1"/>
  <c r="G4" i="3"/>
  <c r="G21" i="3" s="1"/>
  <c r="I4" i="3"/>
  <c r="I21" i="3" s="1"/>
  <c r="I78" i="3" s="1"/>
  <c r="E144" i="3" s="1"/>
  <c r="F245" i="3" s="1"/>
  <c r="J4" i="3"/>
  <c r="J21" i="3" s="1"/>
  <c r="K4" i="3"/>
  <c r="K21" i="3" s="1"/>
  <c r="L4" i="3"/>
  <c r="L21" i="3" s="1"/>
  <c r="M4" i="3"/>
  <c r="M21" i="3" s="1"/>
  <c r="N4" i="3"/>
  <c r="N21" i="3" s="1"/>
  <c r="O4" i="3"/>
  <c r="O21" i="3" s="1"/>
  <c r="P4" i="3"/>
  <c r="P16" i="3" s="1"/>
  <c r="Q4" i="3"/>
  <c r="Q21" i="3" s="1"/>
  <c r="P21" i="3" s="1"/>
  <c r="R4" i="3"/>
  <c r="Q16" i="3" s="1"/>
  <c r="S4" i="3"/>
  <c r="R21" i="3" s="1"/>
  <c r="T4" i="3"/>
  <c r="S21" i="3" s="1"/>
  <c r="U4" i="3"/>
  <c r="C26" i="3" s="1"/>
  <c r="C79" i="3" s="1"/>
  <c r="E103" i="3" s="1"/>
  <c r="F225" i="3" s="1"/>
  <c r="V4" i="3"/>
  <c r="D26" i="3" s="1"/>
  <c r="D79" i="3" s="1"/>
  <c r="E110" i="3" s="1"/>
  <c r="F228" i="3" s="1"/>
  <c r="W4" i="3"/>
  <c r="E26" i="3" s="1"/>
  <c r="E79" i="3" s="1"/>
  <c r="E117" i="3" s="1"/>
  <c r="F234" i="3" s="1"/>
  <c r="X4" i="3"/>
  <c r="F26" i="3" s="1"/>
  <c r="F79" i="3" s="1"/>
  <c r="E124" i="3" s="1"/>
  <c r="F237" i="3" s="1"/>
  <c r="Z4" i="3"/>
  <c r="H26" i="3" s="1"/>
  <c r="H79" i="3" s="1"/>
  <c r="E138" i="3" s="1"/>
  <c r="F243" i="3" s="1"/>
  <c r="Y4" i="3"/>
  <c r="G26" i="3" s="1"/>
  <c r="G79" i="3" s="1"/>
  <c r="E131" i="3" s="1"/>
  <c r="F240" i="3" s="1"/>
  <c r="AA4" i="3"/>
  <c r="I26" i="3" s="1"/>
  <c r="I79" i="3" s="1"/>
  <c r="E145" i="3" s="1"/>
  <c r="F246" i="3" s="1"/>
  <c r="AB4" i="3"/>
  <c r="J26" i="3" s="1"/>
  <c r="J79" i="3" s="1"/>
  <c r="E152" i="3" s="1"/>
  <c r="F252" i="3" s="1"/>
  <c r="AC4" i="3"/>
  <c r="M26" i="3" s="1"/>
  <c r="K49" i="3" s="1"/>
  <c r="AD4" i="3"/>
  <c r="N26" i="3" s="1"/>
  <c r="N79" i="3" s="1"/>
  <c r="E180" i="3" s="1"/>
  <c r="F263" i="3" s="1"/>
  <c r="AE4" i="3"/>
  <c r="O26" i="3" s="1"/>
  <c r="O79" i="3" s="1"/>
  <c r="E187" i="3" s="1"/>
  <c r="F266" i="3" s="1"/>
  <c r="AF4" i="3"/>
  <c r="Q26" i="3" s="1"/>
  <c r="P26" i="3" s="1"/>
  <c r="P79" i="3" s="1"/>
  <c r="E194" i="3" s="1"/>
  <c r="F270" i="3" s="1"/>
  <c r="AG4" i="3"/>
  <c r="R26" i="3" s="1"/>
  <c r="R79" i="3" s="1"/>
  <c r="E208" i="3" s="1"/>
  <c r="F277" i="3" s="1"/>
  <c r="AH4" i="3"/>
  <c r="S26" i="3" s="1"/>
  <c r="S79" i="3" s="1"/>
  <c r="E215" i="3" s="1"/>
  <c r="F280" i="3" s="1"/>
  <c r="AI4" i="3"/>
  <c r="D31" i="3" s="1"/>
  <c r="D80" i="3" s="1"/>
  <c r="E111" i="3" s="1"/>
  <c r="F229" i="3" s="1"/>
  <c r="AJ4" i="3"/>
  <c r="I31" i="3" s="1"/>
  <c r="I80" i="3" s="1"/>
  <c r="E146" i="3" s="1"/>
  <c r="F247" i="3" s="1"/>
  <c r="AK4" i="3"/>
  <c r="M31" i="3" s="1"/>
  <c r="L49" i="3" s="1"/>
  <c r="AL4" i="3"/>
  <c r="D36" i="3" s="1"/>
  <c r="D81" i="3" s="1"/>
  <c r="E112" i="3" s="1"/>
  <c r="F230" i="3" s="1"/>
  <c r="AM4" i="3"/>
  <c r="I36" i="3" s="1"/>
  <c r="I81" i="3" s="1"/>
  <c r="E147" i="3" s="1"/>
  <c r="F248" i="3" s="1"/>
  <c r="AN4" i="3"/>
  <c r="M36" i="3" s="1"/>
  <c r="M49" i="3" s="1"/>
  <c r="AO4" i="3"/>
  <c r="D41" i="3" s="1"/>
  <c r="D82" i="3" s="1"/>
  <c r="E113" i="3" s="1"/>
  <c r="F231" i="3" s="1"/>
  <c r="AP4" i="3"/>
  <c r="I41" i="3" s="1"/>
  <c r="I82" i="3" s="1"/>
  <c r="E148" i="3" s="1"/>
  <c r="F249" i="3" s="1"/>
  <c r="AQ4" i="3"/>
  <c r="M41" i="3" s="1"/>
  <c r="N49" i="3" s="1"/>
  <c r="C5" i="3"/>
  <c r="C17" i="3" s="1"/>
  <c r="C84" i="3" s="1"/>
  <c r="F101" i="3" s="1"/>
  <c r="H223" i="3" s="1"/>
  <c r="D5" i="3"/>
  <c r="D22" i="3" s="1"/>
  <c r="D85" i="3" s="1"/>
  <c r="E5" i="3"/>
  <c r="E22" i="3" s="1"/>
  <c r="E85" i="3" s="1"/>
  <c r="F5" i="3"/>
  <c r="F22" i="3" s="1"/>
  <c r="F85" i="3" s="1"/>
  <c r="H5" i="3"/>
  <c r="H22" i="3" s="1"/>
  <c r="H85" i="3" s="1"/>
  <c r="G5" i="3"/>
  <c r="G22" i="3" s="1"/>
  <c r="G85" i="3" s="1"/>
  <c r="I5" i="3"/>
  <c r="I22" i="3" s="1"/>
  <c r="I85" i="3" s="1"/>
  <c r="F144" i="3" s="1"/>
  <c r="H245" i="3" s="1"/>
  <c r="J5" i="3"/>
  <c r="J22" i="3" s="1"/>
  <c r="J85" i="3" s="1"/>
  <c r="K5" i="3"/>
  <c r="K22" i="3" s="1"/>
  <c r="K12" i="3" s="1"/>
  <c r="K90" i="3" s="1"/>
  <c r="F163" i="3" s="1"/>
  <c r="L5" i="3"/>
  <c r="L22" i="3" s="1"/>
  <c r="L12" i="3" s="1"/>
  <c r="L90" i="3" s="1"/>
  <c r="F170" i="3" s="1"/>
  <c r="M5" i="3"/>
  <c r="M22" i="3" s="1"/>
  <c r="M85" i="3" s="1"/>
  <c r="N5" i="3"/>
  <c r="N22" i="3" s="1"/>
  <c r="N85" i="3" s="1"/>
  <c r="O5" i="3"/>
  <c r="O22" i="3" s="1"/>
  <c r="O85" i="3" s="1"/>
  <c r="P5" i="3"/>
  <c r="P17" i="3" s="1"/>
  <c r="Q5" i="3"/>
  <c r="Q22" i="3" s="1"/>
  <c r="P22" i="3" s="1"/>
  <c r="P85" i="3" s="1"/>
  <c r="R5" i="3"/>
  <c r="Q17" i="3" s="1"/>
  <c r="S5" i="3"/>
  <c r="R22" i="3" s="1"/>
  <c r="T5" i="3"/>
  <c r="S22" i="3" s="1"/>
  <c r="S85" i="3" s="1"/>
  <c r="U5" i="3"/>
  <c r="C27" i="3" s="1"/>
  <c r="C86" i="3" s="1"/>
  <c r="F103" i="3" s="1"/>
  <c r="H225" i="3" s="1"/>
  <c r="V5" i="3"/>
  <c r="D27" i="3" s="1"/>
  <c r="D86" i="3" s="1"/>
  <c r="F110" i="3" s="1"/>
  <c r="H228" i="3" s="1"/>
  <c r="W5" i="3"/>
  <c r="E27" i="3" s="1"/>
  <c r="E86" i="3" s="1"/>
  <c r="F117" i="3" s="1"/>
  <c r="H234" i="3" s="1"/>
  <c r="X5" i="3"/>
  <c r="F27" i="3" s="1"/>
  <c r="F86" i="3" s="1"/>
  <c r="F124" i="3" s="1"/>
  <c r="H237" i="3" s="1"/>
  <c r="Z5" i="3"/>
  <c r="H27" i="3" s="1"/>
  <c r="H86" i="3" s="1"/>
  <c r="F138" i="3" s="1"/>
  <c r="H243" i="3" s="1"/>
  <c r="Y5" i="3"/>
  <c r="G27" i="3" s="1"/>
  <c r="G86" i="3" s="1"/>
  <c r="F131" i="3" s="1"/>
  <c r="H240" i="3" s="1"/>
  <c r="AA5" i="3"/>
  <c r="I27" i="3" s="1"/>
  <c r="I86" i="3" s="1"/>
  <c r="F145" i="3" s="1"/>
  <c r="H246" i="3" s="1"/>
  <c r="AB5" i="3"/>
  <c r="J27" i="3" s="1"/>
  <c r="J86" i="3" s="1"/>
  <c r="F152" i="3" s="1"/>
  <c r="H252" i="3" s="1"/>
  <c r="AC5" i="3"/>
  <c r="M27" i="3" s="1"/>
  <c r="K50" i="3" s="1"/>
  <c r="AD5" i="3"/>
  <c r="N27" i="3" s="1"/>
  <c r="N86" i="3" s="1"/>
  <c r="F180" i="3" s="1"/>
  <c r="H263" i="3" s="1"/>
  <c r="AE5" i="3"/>
  <c r="O27" i="3" s="1"/>
  <c r="O86" i="3" s="1"/>
  <c r="F187" i="3" s="1"/>
  <c r="H266" i="3" s="1"/>
  <c r="AF5" i="3"/>
  <c r="Q27" i="3" s="1"/>
  <c r="P27" i="3" s="1"/>
  <c r="P86" i="3" s="1"/>
  <c r="F194" i="3" s="1"/>
  <c r="H270" i="3" s="1"/>
  <c r="AG5" i="3"/>
  <c r="R27" i="3" s="1"/>
  <c r="R86" i="3" s="1"/>
  <c r="F208" i="3" s="1"/>
  <c r="H277" i="3" s="1"/>
  <c r="AH5" i="3"/>
  <c r="S27" i="3" s="1"/>
  <c r="S86" i="3" s="1"/>
  <c r="F215" i="3" s="1"/>
  <c r="H280" i="3" s="1"/>
  <c r="AI5" i="3"/>
  <c r="D32" i="3" s="1"/>
  <c r="D87" i="3" s="1"/>
  <c r="F111" i="3" s="1"/>
  <c r="H229" i="3" s="1"/>
  <c r="AJ5" i="3"/>
  <c r="I32" i="3" s="1"/>
  <c r="I87" i="3" s="1"/>
  <c r="F146" i="3" s="1"/>
  <c r="H247" i="3" s="1"/>
  <c r="AK5" i="3"/>
  <c r="M32" i="3" s="1"/>
  <c r="L50" i="3" s="1"/>
  <c r="AL5" i="3"/>
  <c r="D37" i="3" s="1"/>
  <c r="D88" i="3" s="1"/>
  <c r="F112" i="3" s="1"/>
  <c r="H230" i="3" s="1"/>
  <c r="AM5" i="3"/>
  <c r="I37" i="3" s="1"/>
  <c r="I88" i="3" s="1"/>
  <c r="F147" i="3" s="1"/>
  <c r="H248" i="3" s="1"/>
  <c r="AN5" i="3"/>
  <c r="M37" i="3" s="1"/>
  <c r="M50" i="3" s="1"/>
  <c r="AO5" i="3"/>
  <c r="D42" i="3" s="1"/>
  <c r="D89" i="3" s="1"/>
  <c r="F113" i="3" s="1"/>
  <c r="H231" i="3" s="1"/>
  <c r="AP5" i="3"/>
  <c r="I42" i="3" s="1"/>
  <c r="I89" i="3" s="1"/>
  <c r="F148" i="3" s="1"/>
  <c r="H249" i="3" s="1"/>
  <c r="AQ5" i="3"/>
  <c r="M42" i="3" s="1"/>
  <c r="N50" i="3" s="1"/>
  <c r="C6" i="3"/>
  <c r="C18" i="3" s="1"/>
  <c r="C91" i="3" s="1"/>
  <c r="G101" i="3" s="1"/>
  <c r="J223" i="3" s="1"/>
  <c r="D6" i="3"/>
  <c r="D23" i="3" s="1"/>
  <c r="D92" i="3" s="1"/>
  <c r="G109" i="3" s="1"/>
  <c r="J227" i="3" s="1"/>
  <c r="E6" i="3"/>
  <c r="E23" i="3" s="1"/>
  <c r="E92" i="3" s="1"/>
  <c r="G116" i="3" s="1"/>
  <c r="J233" i="3" s="1"/>
  <c r="F6" i="3"/>
  <c r="F23" i="3" s="1"/>
  <c r="F92" i="3" s="1"/>
  <c r="G123" i="3" s="1"/>
  <c r="J236" i="3" s="1"/>
  <c r="H6" i="3"/>
  <c r="H23" i="3" s="1"/>
  <c r="H92" i="3" s="1"/>
  <c r="G137" i="3" s="1"/>
  <c r="J242" i="3" s="1"/>
  <c r="G6" i="3"/>
  <c r="G23" i="3" s="1"/>
  <c r="G92" i="3" s="1"/>
  <c r="G130" i="3" s="1"/>
  <c r="J239" i="3" s="1"/>
  <c r="I6" i="3"/>
  <c r="I23" i="3" s="1"/>
  <c r="I92" i="3" s="1"/>
  <c r="G144" i="3" s="1"/>
  <c r="J245" i="3" s="1"/>
  <c r="J6" i="3"/>
  <c r="J23" i="3" s="1"/>
  <c r="J92" i="3" s="1"/>
  <c r="G151" i="3" s="1"/>
  <c r="J251" i="3" s="1"/>
  <c r="K6" i="3"/>
  <c r="K23" i="3" s="1"/>
  <c r="K13" i="3" s="1"/>
  <c r="K97" i="3" s="1"/>
  <c r="G163" i="3" s="1"/>
  <c r="L6" i="3"/>
  <c r="L23" i="3" s="1"/>
  <c r="L13" i="3" s="1"/>
  <c r="L97" i="3" s="1"/>
  <c r="G170" i="3" s="1"/>
  <c r="M6" i="3"/>
  <c r="M23" i="3" s="1"/>
  <c r="M92" i="3" s="1"/>
  <c r="G172" i="3" s="1"/>
  <c r="J256" i="3" s="1"/>
  <c r="N6" i="3"/>
  <c r="N23" i="3" s="1"/>
  <c r="N92" i="3" s="1"/>
  <c r="G179" i="3" s="1"/>
  <c r="J262" i="3" s="1"/>
  <c r="O6" i="3"/>
  <c r="O23" i="3" s="1"/>
  <c r="O92" i="3" s="1"/>
  <c r="G186" i="3" s="1"/>
  <c r="J265" i="3" s="1"/>
  <c r="P6" i="3"/>
  <c r="P18" i="3" s="1"/>
  <c r="Q6" i="3"/>
  <c r="Q23" i="3" s="1"/>
  <c r="P23" i="3" s="1"/>
  <c r="P92" i="3" s="1"/>
  <c r="G193" i="3" s="1"/>
  <c r="J269" i="3" s="1"/>
  <c r="R6" i="3"/>
  <c r="Q18" i="3" s="1"/>
  <c r="S6" i="3"/>
  <c r="R23" i="3" s="1"/>
  <c r="R92" i="3" s="1"/>
  <c r="G207" i="3" s="1"/>
  <c r="J276" i="3" s="1"/>
  <c r="T6" i="3"/>
  <c r="S23" i="3" s="1"/>
  <c r="S92" i="3" s="1"/>
  <c r="G214" i="3" s="1"/>
  <c r="J279" i="3" s="1"/>
  <c r="U6" i="3"/>
  <c r="C28" i="3" s="1"/>
  <c r="C93" i="3" s="1"/>
  <c r="G103" i="3" s="1"/>
  <c r="J225" i="3" s="1"/>
  <c r="V6" i="3"/>
  <c r="D28" i="3" s="1"/>
  <c r="D93" i="3" s="1"/>
  <c r="G110" i="3" s="1"/>
  <c r="J228" i="3" s="1"/>
  <c r="W6" i="3"/>
  <c r="E28" i="3" s="1"/>
  <c r="E93" i="3" s="1"/>
  <c r="G117" i="3" s="1"/>
  <c r="J234" i="3" s="1"/>
  <c r="X6" i="3"/>
  <c r="F28" i="3" s="1"/>
  <c r="F93" i="3" s="1"/>
  <c r="G124" i="3" s="1"/>
  <c r="J237" i="3" s="1"/>
  <c r="Z6" i="3"/>
  <c r="H28" i="3" s="1"/>
  <c r="H93" i="3" s="1"/>
  <c r="G138" i="3" s="1"/>
  <c r="J243" i="3" s="1"/>
  <c r="Y6" i="3"/>
  <c r="G28" i="3" s="1"/>
  <c r="G93" i="3" s="1"/>
  <c r="G131" i="3" s="1"/>
  <c r="J240" i="3" s="1"/>
  <c r="AA6" i="3"/>
  <c r="I28" i="3" s="1"/>
  <c r="I93" i="3" s="1"/>
  <c r="G145" i="3" s="1"/>
  <c r="J246" i="3" s="1"/>
  <c r="AB6" i="3"/>
  <c r="J28" i="3" s="1"/>
  <c r="J93" i="3" s="1"/>
  <c r="G152" i="3" s="1"/>
  <c r="J252" i="3" s="1"/>
  <c r="AC6" i="3"/>
  <c r="M28" i="3" s="1"/>
  <c r="K51" i="3" s="1"/>
  <c r="AD6" i="3"/>
  <c r="N28" i="3" s="1"/>
  <c r="N93" i="3" s="1"/>
  <c r="G180" i="3" s="1"/>
  <c r="J263" i="3" s="1"/>
  <c r="AE6" i="3"/>
  <c r="O28" i="3" s="1"/>
  <c r="O93" i="3" s="1"/>
  <c r="G187" i="3" s="1"/>
  <c r="J266" i="3" s="1"/>
  <c r="AF6" i="3"/>
  <c r="Q28" i="3" s="1"/>
  <c r="P28" i="3" s="1"/>
  <c r="P93" i="3" s="1"/>
  <c r="G194" i="3" s="1"/>
  <c r="J270" i="3" s="1"/>
  <c r="AG6" i="3"/>
  <c r="R28" i="3" s="1"/>
  <c r="R93" i="3" s="1"/>
  <c r="G208" i="3" s="1"/>
  <c r="J277" i="3" s="1"/>
  <c r="AH6" i="3"/>
  <c r="S28" i="3" s="1"/>
  <c r="S93" i="3" s="1"/>
  <c r="G215" i="3" s="1"/>
  <c r="J280" i="3" s="1"/>
  <c r="AI6" i="3"/>
  <c r="D33" i="3" s="1"/>
  <c r="D94" i="3" s="1"/>
  <c r="G111" i="3" s="1"/>
  <c r="J229" i="3" s="1"/>
  <c r="AJ6" i="3"/>
  <c r="I33" i="3" s="1"/>
  <c r="I94" i="3" s="1"/>
  <c r="G146" i="3" s="1"/>
  <c r="J247" i="3" s="1"/>
  <c r="AK6" i="3"/>
  <c r="M33" i="3" s="1"/>
  <c r="L51" i="3" s="1"/>
  <c r="AL6" i="3"/>
  <c r="D38" i="3" s="1"/>
  <c r="D95" i="3" s="1"/>
  <c r="G112" i="3" s="1"/>
  <c r="J230" i="3" s="1"/>
  <c r="AM6" i="3"/>
  <c r="I38" i="3" s="1"/>
  <c r="I95" i="3" s="1"/>
  <c r="G147" i="3" s="1"/>
  <c r="J248" i="3" s="1"/>
  <c r="AN6" i="3"/>
  <c r="M38" i="3" s="1"/>
  <c r="M51" i="3" s="1"/>
  <c r="AO6" i="3"/>
  <c r="D43" i="3" s="1"/>
  <c r="D96" i="3" s="1"/>
  <c r="G113" i="3" s="1"/>
  <c r="J231" i="3" s="1"/>
  <c r="AP6" i="3"/>
  <c r="I43" i="3" s="1"/>
  <c r="I96" i="3" s="1"/>
  <c r="G148" i="3" s="1"/>
  <c r="J249" i="3" s="1"/>
  <c r="AQ6" i="3"/>
  <c r="M43" i="3" s="1"/>
  <c r="N51" i="3" s="1"/>
  <c r="B2" i="3"/>
  <c r="C19" i="3" s="1"/>
  <c r="C64" i="3" s="1"/>
  <c r="C102" i="3" s="1"/>
  <c r="C224" i="3" s="1"/>
  <c r="B3" i="3"/>
  <c r="C20" i="3" s="1"/>
  <c r="C71" i="3" s="1"/>
  <c r="D102" i="3" s="1"/>
  <c r="D224" i="3" s="1"/>
  <c r="B4" i="3"/>
  <c r="C21" i="3" s="1"/>
  <c r="B5" i="3"/>
  <c r="C22" i="3" s="1"/>
  <c r="C85" i="3" s="1"/>
  <c r="B6" i="3"/>
  <c r="C23" i="3" s="1"/>
  <c r="C92" i="3" s="1"/>
  <c r="G102" i="3" s="1"/>
  <c r="J224" i="3" s="1"/>
  <c r="B1" i="3"/>
  <c r="A2" i="3"/>
  <c r="A3" i="3"/>
  <c r="A4" i="3"/>
  <c r="A5" i="3"/>
  <c r="A6" i="3"/>
  <c r="A1" i="3"/>
  <c r="A8" i="3"/>
  <c r="C100" i="1"/>
  <c r="F100" i="1"/>
  <c r="G100" i="1"/>
  <c r="H100" i="1"/>
  <c r="C101" i="1"/>
  <c r="F101" i="1"/>
  <c r="G101" i="1"/>
  <c r="H101" i="1"/>
  <c r="C102" i="1"/>
  <c r="F102" i="1"/>
  <c r="G102" i="1"/>
  <c r="H102" i="1"/>
  <c r="F99" i="1"/>
  <c r="G99" i="1"/>
  <c r="H99" i="1"/>
  <c r="C105" i="1"/>
  <c r="F105" i="1"/>
  <c r="G105" i="1"/>
  <c r="H105" i="1"/>
  <c r="C106" i="1"/>
  <c r="F106" i="1"/>
  <c r="G106" i="1"/>
  <c r="H106" i="1"/>
  <c r="C107" i="1"/>
  <c r="F107" i="1"/>
  <c r="G107" i="1"/>
  <c r="H107" i="1"/>
  <c r="F104" i="1"/>
  <c r="G104" i="1"/>
  <c r="H104" i="1"/>
  <c r="C110" i="1"/>
  <c r="C111" i="1"/>
  <c r="C112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20" i="1"/>
  <c r="G120" i="1"/>
  <c r="H120" i="1"/>
  <c r="F121" i="1"/>
  <c r="G121" i="1"/>
  <c r="H121" i="1"/>
  <c r="F122" i="1"/>
  <c r="G122" i="1"/>
  <c r="H122" i="1"/>
  <c r="F119" i="1"/>
  <c r="G119" i="1"/>
  <c r="H119" i="1"/>
  <c r="C109" i="1"/>
  <c r="C104" i="1"/>
  <c r="C99" i="1"/>
  <c r="C43" i="1"/>
  <c r="D105" i="1" s="1"/>
  <c r="D43" i="1"/>
  <c r="E105" i="1" s="1"/>
  <c r="C44" i="1"/>
  <c r="D106" i="1" s="1"/>
  <c r="D44" i="1"/>
  <c r="E106" i="1" s="1"/>
  <c r="C45" i="1"/>
  <c r="D107" i="1" s="1"/>
  <c r="D45" i="1"/>
  <c r="E107" i="1" s="1"/>
  <c r="C46" i="1"/>
  <c r="D46" i="1"/>
  <c r="C56" i="1"/>
  <c r="D114" i="1" s="1"/>
  <c r="C57" i="1"/>
  <c r="D115" i="1" s="1"/>
  <c r="C58" i="1"/>
  <c r="D116" i="1" s="1"/>
  <c r="C59" i="1"/>
  <c r="D117" i="1" s="1"/>
  <c r="C60" i="1"/>
  <c r="B57" i="1"/>
  <c r="C115" i="1" s="1"/>
  <c r="D57" i="1"/>
  <c r="E115" i="1" s="1"/>
  <c r="B58" i="1"/>
  <c r="C116" i="1" s="1"/>
  <c r="D58" i="1"/>
  <c r="E116" i="1" s="1"/>
  <c r="B59" i="1"/>
  <c r="C117" i="1" s="1"/>
  <c r="D59" i="1"/>
  <c r="E117" i="1" s="1"/>
  <c r="B60" i="1"/>
  <c r="D60" i="1"/>
  <c r="B64" i="1"/>
  <c r="C120" i="1" s="1"/>
  <c r="C64" i="1"/>
  <c r="D120" i="1" s="1"/>
  <c r="D64" i="1"/>
  <c r="E120" i="1" s="1"/>
  <c r="B65" i="1"/>
  <c r="C121" i="1" s="1"/>
  <c r="C65" i="1"/>
  <c r="D121" i="1" s="1"/>
  <c r="D65" i="1"/>
  <c r="E121" i="1" s="1"/>
  <c r="B66" i="1"/>
  <c r="C122" i="1" s="1"/>
  <c r="C66" i="1"/>
  <c r="D122" i="1" s="1"/>
  <c r="D66" i="1"/>
  <c r="E122" i="1" s="1"/>
  <c r="B67" i="1"/>
  <c r="C67" i="1"/>
  <c r="D67" i="1"/>
  <c r="D63" i="1"/>
  <c r="E119" i="1" s="1"/>
  <c r="B63" i="1"/>
  <c r="C119" i="1" s="1"/>
  <c r="C63" i="1"/>
  <c r="D119" i="1" s="1"/>
  <c r="D56" i="1"/>
  <c r="E114" i="1" s="1"/>
  <c r="B56" i="1"/>
  <c r="C114" i="1" s="1"/>
  <c r="D42" i="1"/>
  <c r="E104" i="1" s="1"/>
  <c r="C42" i="1"/>
  <c r="D104" i="1" s="1"/>
  <c r="D35" i="1"/>
  <c r="C35" i="1"/>
  <c r="C28" i="1"/>
  <c r="B34" i="1"/>
  <c r="B41" i="1"/>
  <c r="B48" i="1"/>
  <c r="B55" i="1"/>
  <c r="B62" i="1"/>
  <c r="D41" i="1"/>
  <c r="E41" i="1"/>
  <c r="F41" i="1"/>
  <c r="G41" i="1"/>
  <c r="C41" i="1"/>
  <c r="D62" i="1"/>
  <c r="E62" i="1"/>
  <c r="F62" i="1"/>
  <c r="G62" i="1"/>
  <c r="C62" i="1"/>
  <c r="D55" i="1"/>
  <c r="E55" i="1"/>
  <c r="F55" i="1"/>
  <c r="G55" i="1"/>
  <c r="C55" i="1"/>
  <c r="A42" i="1"/>
  <c r="D34" i="1"/>
  <c r="E34" i="1"/>
  <c r="F34" i="1"/>
  <c r="G34" i="1"/>
  <c r="C34" i="1"/>
  <c r="C36" i="1"/>
  <c r="C37" i="1"/>
  <c r="C38" i="1"/>
  <c r="C39" i="1"/>
  <c r="D98" i="1" s="1"/>
  <c r="D36" i="1"/>
  <c r="D37" i="1"/>
  <c r="D38" i="1"/>
  <c r="D39" i="1"/>
  <c r="D29" i="1"/>
  <c r="D30" i="1"/>
  <c r="D31" i="1"/>
  <c r="D32" i="1"/>
  <c r="D28" i="1"/>
  <c r="C29" i="1"/>
  <c r="C30" i="1"/>
  <c r="C31" i="1"/>
  <c r="C32" i="1"/>
  <c r="A29" i="1"/>
  <c r="A36" i="1" s="1"/>
  <c r="A30" i="1"/>
  <c r="A37" i="1" s="1"/>
  <c r="A31" i="1"/>
  <c r="A45" i="1" s="1"/>
  <c r="A32" i="1"/>
  <c r="A46" i="1" s="1"/>
  <c r="A28" i="1"/>
  <c r="A63" i="1" s="1"/>
  <c r="D48" i="1"/>
  <c r="E48" i="1"/>
  <c r="F48" i="1"/>
  <c r="G48" i="1"/>
  <c r="C48" i="1"/>
  <c r="C50" i="1"/>
  <c r="D110" i="1" s="1"/>
  <c r="D50" i="1"/>
  <c r="E110" i="1" s="1"/>
  <c r="E50" i="1"/>
  <c r="F110" i="1" s="1"/>
  <c r="F50" i="1"/>
  <c r="G110" i="1" s="1"/>
  <c r="G50" i="1"/>
  <c r="H110" i="1" s="1"/>
  <c r="C51" i="1"/>
  <c r="D111" i="1" s="1"/>
  <c r="D51" i="1"/>
  <c r="E111" i="1" s="1"/>
  <c r="E51" i="1"/>
  <c r="F111" i="1" s="1"/>
  <c r="F51" i="1"/>
  <c r="G111" i="1" s="1"/>
  <c r="G51" i="1"/>
  <c r="H111" i="1" s="1"/>
  <c r="C52" i="1"/>
  <c r="D112" i="1" s="1"/>
  <c r="D52" i="1"/>
  <c r="E112" i="1" s="1"/>
  <c r="E52" i="1"/>
  <c r="F112" i="1" s="1"/>
  <c r="F52" i="1"/>
  <c r="G112" i="1" s="1"/>
  <c r="G52" i="1"/>
  <c r="H112" i="1" s="1"/>
  <c r="C53" i="1"/>
  <c r="D53" i="1"/>
  <c r="E53" i="1"/>
  <c r="F53" i="1"/>
  <c r="G53" i="1"/>
  <c r="G49" i="1"/>
  <c r="H109" i="1" s="1"/>
  <c r="F49" i="1"/>
  <c r="G109" i="1" s="1"/>
  <c r="E49" i="1"/>
  <c r="F109" i="1" s="1"/>
  <c r="D49" i="1"/>
  <c r="E109" i="1" s="1"/>
  <c r="C49" i="1"/>
  <c r="D109" i="1" s="1"/>
  <c r="F19" i="1"/>
  <c r="F18" i="1"/>
  <c r="F17" i="1"/>
  <c r="F16" i="1"/>
  <c r="F15" i="1"/>
  <c r="E15" i="1"/>
  <c r="G15" i="1"/>
  <c r="B19" i="1"/>
  <c r="C19" i="1"/>
  <c r="D19" i="1"/>
  <c r="E19" i="1"/>
  <c r="G19" i="1"/>
  <c r="B15" i="1"/>
  <c r="A23" i="1"/>
  <c r="A24" i="1"/>
  <c r="A25" i="1"/>
  <c r="A22" i="1"/>
  <c r="B16" i="1"/>
  <c r="C16" i="1"/>
  <c r="D16" i="1"/>
  <c r="E16" i="1"/>
  <c r="G16" i="1"/>
  <c r="B17" i="1"/>
  <c r="C17" i="1"/>
  <c r="D17" i="1"/>
  <c r="E17" i="1"/>
  <c r="G17" i="1"/>
  <c r="B18" i="1"/>
  <c r="C18" i="1"/>
  <c r="D18" i="1"/>
  <c r="E18" i="1"/>
  <c r="G18" i="1"/>
  <c r="D15" i="1"/>
  <c r="C15" i="1"/>
  <c r="B9" i="1"/>
  <c r="P83" i="10" l="1"/>
  <c r="E198" i="10" s="1"/>
  <c r="F271" i="10" s="1"/>
  <c r="G271" i="10" s="1"/>
  <c r="K275" i="10"/>
  <c r="P90" i="10"/>
  <c r="F198" i="10" s="1"/>
  <c r="H271" i="10" s="1"/>
  <c r="E244" i="10"/>
  <c r="Q49" i="10"/>
  <c r="P76" i="10"/>
  <c r="D198" i="10" s="1"/>
  <c r="D271" i="10" s="1"/>
  <c r="Q48" i="10"/>
  <c r="I275" i="10"/>
  <c r="I56" i="10"/>
  <c r="I55" i="10"/>
  <c r="E261" i="10"/>
  <c r="X9" i="10"/>
  <c r="R56" i="10"/>
  <c r="B93" i="10"/>
  <c r="B33" i="10"/>
  <c r="I235" i="10"/>
  <c r="G235" i="10"/>
  <c r="K261" i="10"/>
  <c r="I261" i="10"/>
  <c r="P69" i="10"/>
  <c r="C198" i="10" s="1"/>
  <c r="C271" i="10" s="1"/>
  <c r="Q47" i="10"/>
  <c r="X14" i="10"/>
  <c r="P97" i="10"/>
  <c r="G198" i="10" s="1"/>
  <c r="J271" i="10" s="1"/>
  <c r="Q51" i="10"/>
  <c r="X18" i="10"/>
  <c r="G275" i="10"/>
  <c r="B79" i="10"/>
  <c r="B31" i="10"/>
  <c r="G261" i="10"/>
  <c r="R55" i="10"/>
  <c r="K244" i="10"/>
  <c r="E235" i="10"/>
  <c r="I244" i="10"/>
  <c r="R57" i="10"/>
  <c r="B86" i="10"/>
  <c r="F100" i="10" s="1"/>
  <c r="H222" i="10" s="1"/>
  <c r="B32" i="10"/>
  <c r="E275" i="10"/>
  <c r="B29" i="10"/>
  <c r="B65" i="10"/>
  <c r="B35" i="10"/>
  <c r="B73" i="10"/>
  <c r="I58" i="10"/>
  <c r="I57" i="10"/>
  <c r="K229" i="3"/>
  <c r="K276" i="3"/>
  <c r="K223" i="3"/>
  <c r="K279" i="3"/>
  <c r="I229" i="3"/>
  <c r="G229" i="3"/>
  <c r="G223" i="3"/>
  <c r="E229" i="3"/>
  <c r="I223" i="3"/>
  <c r="K243" i="3"/>
  <c r="K245" i="3"/>
  <c r="I243" i="3"/>
  <c r="I245" i="3"/>
  <c r="E276" i="3"/>
  <c r="E223" i="3"/>
  <c r="G230" i="3"/>
  <c r="G263" i="3"/>
  <c r="E243" i="3"/>
  <c r="E245" i="3"/>
  <c r="K251" i="3"/>
  <c r="I240" i="3"/>
  <c r="E279" i="3"/>
  <c r="G240" i="3"/>
  <c r="G243" i="3"/>
  <c r="G245" i="3"/>
  <c r="D100" i="1"/>
  <c r="D95" i="1"/>
  <c r="Q91" i="3"/>
  <c r="G199" i="3" s="1"/>
  <c r="J272" i="3" s="1"/>
  <c r="V18" i="3"/>
  <c r="D101" i="1"/>
  <c r="D96" i="1"/>
  <c r="B97" i="1"/>
  <c r="T50" i="3"/>
  <c r="V17" i="3"/>
  <c r="K11" i="3"/>
  <c r="K83" i="3" s="1"/>
  <c r="E163" i="3" s="1"/>
  <c r="B96" i="1"/>
  <c r="E102" i="1"/>
  <c r="E97" i="1"/>
  <c r="R51" i="3"/>
  <c r="U18" i="3"/>
  <c r="V16" i="3"/>
  <c r="B95" i="1"/>
  <c r="E101" i="1"/>
  <c r="E96" i="1"/>
  <c r="B94" i="1"/>
  <c r="K266" i="3"/>
  <c r="K234" i="3"/>
  <c r="K265" i="3"/>
  <c r="K242" i="3"/>
  <c r="R50" i="3"/>
  <c r="U17" i="3"/>
  <c r="E240" i="3"/>
  <c r="T48" i="3"/>
  <c r="V15" i="3"/>
  <c r="E100" i="1"/>
  <c r="E95" i="1"/>
  <c r="D99" i="1"/>
  <c r="D94" i="1"/>
  <c r="I266" i="3"/>
  <c r="I234" i="3"/>
  <c r="R49" i="3"/>
  <c r="U16" i="3"/>
  <c r="T47" i="3"/>
  <c r="V14" i="3"/>
  <c r="E99" i="1"/>
  <c r="E94" i="1"/>
  <c r="G266" i="3"/>
  <c r="G234" i="3"/>
  <c r="G242" i="3"/>
  <c r="P19" i="3"/>
  <c r="P64" i="3" s="1"/>
  <c r="C193" i="3" s="1"/>
  <c r="C269" i="3" s="1"/>
  <c r="K269" i="3" s="1"/>
  <c r="D102" i="1"/>
  <c r="D97" i="1"/>
  <c r="E266" i="3"/>
  <c r="E234" i="3"/>
  <c r="E265" i="3"/>
  <c r="E242" i="3"/>
  <c r="R47" i="3"/>
  <c r="A60" i="4"/>
  <c r="A36" i="4"/>
  <c r="A57" i="4"/>
  <c r="A67" i="4"/>
  <c r="A38" i="4"/>
  <c r="A59" i="4"/>
  <c r="A56" i="4"/>
  <c r="K224" i="3"/>
  <c r="K270" i="3"/>
  <c r="K239" i="3"/>
  <c r="I270" i="3"/>
  <c r="K230" i="3"/>
  <c r="K263" i="3"/>
  <c r="K262" i="3"/>
  <c r="K236" i="3"/>
  <c r="G270" i="3"/>
  <c r="I230" i="3"/>
  <c r="I263" i="3"/>
  <c r="E270" i="3"/>
  <c r="E239" i="3"/>
  <c r="E230" i="3"/>
  <c r="E263" i="3"/>
  <c r="E262" i="3"/>
  <c r="E236" i="3"/>
  <c r="K237" i="3"/>
  <c r="W9" i="3"/>
  <c r="I237" i="3"/>
  <c r="G237" i="3"/>
  <c r="K240" i="3"/>
  <c r="E251" i="3"/>
  <c r="E224" i="3"/>
  <c r="E237" i="3"/>
  <c r="R12" i="3"/>
  <c r="R90" i="3" s="1"/>
  <c r="F212" i="3" s="1"/>
  <c r="H278" i="3" s="1"/>
  <c r="E22" i="4"/>
  <c r="G24" i="4"/>
  <c r="B25" i="4"/>
  <c r="C23" i="4"/>
  <c r="B23" i="4"/>
  <c r="E24" i="4"/>
  <c r="B22" i="4"/>
  <c r="C24" i="4"/>
  <c r="E23" i="4"/>
  <c r="G22" i="4"/>
  <c r="D24" i="4"/>
  <c r="F25" i="4"/>
  <c r="F22" i="4"/>
  <c r="D25" i="4"/>
  <c r="B24" i="4"/>
  <c r="E25" i="4"/>
  <c r="G25" i="4"/>
  <c r="F24" i="4"/>
  <c r="D22" i="4"/>
  <c r="F23" i="4"/>
  <c r="C25" i="4"/>
  <c r="G23" i="4"/>
  <c r="B118" i="4"/>
  <c r="A42" i="4"/>
  <c r="A37" i="4"/>
  <c r="A45" i="4"/>
  <c r="A64" i="4"/>
  <c r="A35" i="4"/>
  <c r="A58" i="4"/>
  <c r="A44" i="4"/>
  <c r="B74" i="3"/>
  <c r="M81" i="3"/>
  <c r="E175" i="3" s="1"/>
  <c r="F259" i="3" s="1"/>
  <c r="K85" i="3"/>
  <c r="F158" i="3" s="1"/>
  <c r="H254" i="3" s="1"/>
  <c r="F102" i="3"/>
  <c r="H224" i="3" s="1"/>
  <c r="I224" i="3" s="1"/>
  <c r="F130" i="3"/>
  <c r="H239" i="3" s="1"/>
  <c r="I239" i="3" s="1"/>
  <c r="B73" i="3"/>
  <c r="M74" i="3"/>
  <c r="D175" i="3" s="1"/>
  <c r="D259" i="3" s="1"/>
  <c r="B85" i="3"/>
  <c r="R85" i="3"/>
  <c r="F207" i="3" s="1"/>
  <c r="H276" i="3" s="1"/>
  <c r="I276" i="3" s="1"/>
  <c r="B72" i="3"/>
  <c r="Q85" i="3"/>
  <c r="F200" i="3" s="1"/>
  <c r="H273" i="3" s="1"/>
  <c r="F193" i="3"/>
  <c r="H269" i="3" s="1"/>
  <c r="B71" i="3"/>
  <c r="P78" i="3"/>
  <c r="E193" i="3" s="1"/>
  <c r="F269" i="3" s="1"/>
  <c r="F186" i="3"/>
  <c r="H265" i="3" s="1"/>
  <c r="I265" i="3" s="1"/>
  <c r="F137" i="3"/>
  <c r="H242" i="3" s="1"/>
  <c r="I242" i="3" s="1"/>
  <c r="B95" i="3"/>
  <c r="F179" i="3"/>
  <c r="H262" i="3" s="1"/>
  <c r="I262" i="3" s="1"/>
  <c r="F123" i="3"/>
  <c r="H236" i="3" s="1"/>
  <c r="I236" i="3" s="1"/>
  <c r="B87" i="3"/>
  <c r="F172" i="3"/>
  <c r="H256" i="3" s="1"/>
  <c r="F116" i="3"/>
  <c r="H233" i="3" s="1"/>
  <c r="B76" i="3"/>
  <c r="Q93" i="3"/>
  <c r="G201" i="3" s="1"/>
  <c r="J274" i="3" s="1"/>
  <c r="P77" i="3"/>
  <c r="E192" i="3" s="1"/>
  <c r="F268" i="3" s="1"/>
  <c r="L85" i="3"/>
  <c r="F165" i="3" s="1"/>
  <c r="H255" i="3" s="1"/>
  <c r="F151" i="3"/>
  <c r="H251" i="3" s="1"/>
  <c r="I251" i="3" s="1"/>
  <c r="A141" i="3"/>
  <c r="A106" i="3"/>
  <c r="A176" i="3"/>
  <c r="B260" i="3" s="1"/>
  <c r="A211" i="3"/>
  <c r="F214" i="3"/>
  <c r="H279" i="3" s="1"/>
  <c r="I279" i="3" s="1"/>
  <c r="S78" i="3"/>
  <c r="E214" i="3" s="1"/>
  <c r="F279" i="3" s="1"/>
  <c r="G279" i="3" s="1"/>
  <c r="L11" i="3"/>
  <c r="L83" i="3" s="1"/>
  <c r="E170" i="3" s="1"/>
  <c r="L78" i="3"/>
  <c r="E165" i="3" s="1"/>
  <c r="F255" i="3" s="1"/>
  <c r="F109" i="3"/>
  <c r="H227" i="3" s="1"/>
  <c r="D78" i="3"/>
  <c r="E109" i="3" s="1"/>
  <c r="F227" i="3" s="1"/>
  <c r="L48" i="3"/>
  <c r="L55" i="3" s="1"/>
  <c r="M73" i="3"/>
  <c r="D174" i="3" s="1"/>
  <c r="D258" i="3" s="1"/>
  <c r="K48" i="3"/>
  <c r="K55" i="3" s="1"/>
  <c r="M72" i="3"/>
  <c r="D173" i="3" s="1"/>
  <c r="D257" i="3" s="1"/>
  <c r="J48" i="3"/>
  <c r="M71" i="3"/>
  <c r="D172" i="3" s="1"/>
  <c r="D256" i="3" s="1"/>
  <c r="B21" i="3"/>
  <c r="B77" i="3"/>
  <c r="E100" i="3" s="1"/>
  <c r="F222" i="3" s="1"/>
  <c r="A191" i="3"/>
  <c r="B267" i="3" s="1"/>
  <c r="A156" i="3"/>
  <c r="B253" i="3" s="1"/>
  <c r="A121" i="3"/>
  <c r="B235" i="3" s="1"/>
  <c r="A218" i="3"/>
  <c r="A183" i="3"/>
  <c r="A113" i="3"/>
  <c r="B231" i="3" s="1"/>
  <c r="A148" i="3"/>
  <c r="B249" i="3" s="1"/>
  <c r="A169" i="3"/>
  <c r="A204" i="3"/>
  <c r="A134" i="3"/>
  <c r="M89" i="3"/>
  <c r="F176" i="3" s="1"/>
  <c r="H260" i="3" s="1"/>
  <c r="A107" i="3"/>
  <c r="B226" i="3" s="1"/>
  <c r="A177" i="3"/>
  <c r="B261" i="3" s="1"/>
  <c r="A142" i="3"/>
  <c r="B244" i="3" s="1"/>
  <c r="A190" i="3"/>
  <c r="A155" i="3"/>
  <c r="A120" i="3"/>
  <c r="A182" i="3"/>
  <c r="A217" i="3"/>
  <c r="A147" i="3"/>
  <c r="B248" i="3" s="1"/>
  <c r="A203" i="3"/>
  <c r="A168" i="3"/>
  <c r="A133" i="3"/>
  <c r="B94" i="3"/>
  <c r="B86" i="3"/>
  <c r="F100" i="3" s="1"/>
  <c r="H222" i="3" s="1"/>
  <c r="M96" i="3"/>
  <c r="G176" i="3" s="1"/>
  <c r="J260" i="3" s="1"/>
  <c r="Q92" i="3"/>
  <c r="G200" i="3" s="1"/>
  <c r="J273" i="3" s="1"/>
  <c r="M88" i="3"/>
  <c r="F175" i="3" s="1"/>
  <c r="H259" i="3" s="1"/>
  <c r="Q84" i="3"/>
  <c r="F199" i="3" s="1"/>
  <c r="H272" i="3" s="1"/>
  <c r="M80" i="3"/>
  <c r="E174" i="3" s="1"/>
  <c r="F258" i="3" s="1"/>
  <c r="O78" i="3"/>
  <c r="E186" i="3" s="1"/>
  <c r="F265" i="3" s="1"/>
  <c r="G265" i="3" s="1"/>
  <c r="G78" i="3"/>
  <c r="E130" i="3" s="1"/>
  <c r="F239" i="3" s="1"/>
  <c r="G239" i="3" s="1"/>
  <c r="T49" i="3"/>
  <c r="Q77" i="3"/>
  <c r="E199" i="3" s="1"/>
  <c r="F272" i="3" s="1"/>
  <c r="N48" i="3"/>
  <c r="N55" i="3" s="1"/>
  <c r="M75" i="3"/>
  <c r="D176" i="3" s="1"/>
  <c r="D260" i="3" s="1"/>
  <c r="A171" i="3"/>
  <c r="A136" i="3"/>
  <c r="A101" i="3"/>
  <c r="B223" i="3" s="1"/>
  <c r="A206" i="3"/>
  <c r="A198" i="3"/>
  <c r="B271" i="3" s="1"/>
  <c r="A163" i="3"/>
  <c r="A119" i="3"/>
  <c r="A154" i="3"/>
  <c r="A189" i="3"/>
  <c r="A111" i="3"/>
  <c r="B229" i="3" s="1"/>
  <c r="A216" i="3"/>
  <c r="A146" i="3"/>
  <c r="B247" i="3" s="1"/>
  <c r="A132" i="3"/>
  <c r="A167" i="3"/>
  <c r="B93" i="3"/>
  <c r="M95" i="3"/>
  <c r="G175" i="3" s="1"/>
  <c r="J259" i="3" s="1"/>
  <c r="M87" i="3"/>
  <c r="F174" i="3" s="1"/>
  <c r="H258" i="3" s="1"/>
  <c r="P84" i="3"/>
  <c r="F192" i="3" s="1"/>
  <c r="H268" i="3" s="1"/>
  <c r="M79" i="3"/>
  <c r="E173" i="3" s="1"/>
  <c r="F257" i="3" s="1"/>
  <c r="N78" i="3"/>
  <c r="E179" i="3" s="1"/>
  <c r="F262" i="3" s="1"/>
  <c r="G262" i="3" s="1"/>
  <c r="F78" i="3"/>
  <c r="E123" i="3" s="1"/>
  <c r="F236" i="3" s="1"/>
  <c r="G236" i="3" s="1"/>
  <c r="A137" i="3"/>
  <c r="B242" i="3" s="1"/>
  <c r="A207" i="3"/>
  <c r="B276" i="3" s="1"/>
  <c r="A172" i="3"/>
  <c r="B256" i="3" s="1"/>
  <c r="A127" i="3"/>
  <c r="A162" i="3"/>
  <c r="A153" i="3"/>
  <c r="A118" i="3"/>
  <c r="A145" i="3"/>
  <c r="B246" i="3" s="1"/>
  <c r="A215" i="3"/>
  <c r="B280" i="3" s="1"/>
  <c r="A131" i="3"/>
  <c r="B240" i="3" s="1"/>
  <c r="A201" i="3"/>
  <c r="B274" i="3" s="1"/>
  <c r="A166" i="3"/>
  <c r="B92" i="3"/>
  <c r="B84" i="3"/>
  <c r="M94" i="3"/>
  <c r="G174" i="3" s="1"/>
  <c r="J258" i="3" s="1"/>
  <c r="P91" i="3"/>
  <c r="G192" i="3" s="1"/>
  <c r="J268" i="3" s="1"/>
  <c r="M86" i="3"/>
  <c r="F173" i="3" s="1"/>
  <c r="H257" i="3" s="1"/>
  <c r="M78" i="3"/>
  <c r="E172" i="3" s="1"/>
  <c r="F256" i="3" s="1"/>
  <c r="E78" i="3"/>
  <c r="E116" i="3" s="1"/>
  <c r="F233" i="3" s="1"/>
  <c r="A112" i="3"/>
  <c r="B230" i="3" s="1"/>
  <c r="A151" i="3"/>
  <c r="B251" i="3" s="1"/>
  <c r="A186" i="3"/>
  <c r="B265" i="3" s="1"/>
  <c r="P20" i="3"/>
  <c r="P71" i="3" s="1"/>
  <c r="D193" i="3" s="1"/>
  <c r="D269" i="3" s="1"/>
  <c r="Q71" i="3"/>
  <c r="D200" i="3" s="1"/>
  <c r="D273" i="3" s="1"/>
  <c r="A103" i="3"/>
  <c r="B225" i="3" s="1"/>
  <c r="A208" i="3"/>
  <c r="B277" i="3" s="1"/>
  <c r="A138" i="3"/>
  <c r="B243" i="3" s="1"/>
  <c r="A173" i="3"/>
  <c r="B257" i="3" s="1"/>
  <c r="M65" i="3"/>
  <c r="C173" i="3" s="1"/>
  <c r="C257" i="3" s="1"/>
  <c r="A161" i="3"/>
  <c r="A196" i="3"/>
  <c r="A187" i="3"/>
  <c r="B266" i="3" s="1"/>
  <c r="A152" i="3"/>
  <c r="B252" i="3" s="1"/>
  <c r="A117" i="3"/>
  <c r="B234" i="3" s="1"/>
  <c r="A179" i="3"/>
  <c r="B262" i="3" s="1"/>
  <c r="A144" i="3"/>
  <c r="B245" i="3" s="1"/>
  <c r="A109" i="3"/>
  <c r="B227" i="3" s="1"/>
  <c r="A165" i="3"/>
  <c r="A130" i="3"/>
  <c r="B239" i="3" s="1"/>
  <c r="A200" i="3"/>
  <c r="B273" i="3" s="1"/>
  <c r="B91" i="3"/>
  <c r="G100" i="3" s="1"/>
  <c r="J222" i="3" s="1"/>
  <c r="B75" i="3"/>
  <c r="M93" i="3"/>
  <c r="G173" i="3" s="1"/>
  <c r="J257" i="3" s="1"/>
  <c r="Q72" i="3"/>
  <c r="D201" i="3" s="1"/>
  <c r="D274" i="3" s="1"/>
  <c r="L71" i="3"/>
  <c r="D165" i="3" s="1"/>
  <c r="D255" i="3" s="1"/>
  <c r="A110" i="3"/>
  <c r="B228" i="3" s="1"/>
  <c r="A181" i="3"/>
  <c r="R48" i="3"/>
  <c r="P70" i="3"/>
  <c r="D192" i="3" s="1"/>
  <c r="D268" i="3" s="1"/>
  <c r="B68" i="3"/>
  <c r="A195" i="3"/>
  <c r="A160" i="3"/>
  <c r="A125" i="3"/>
  <c r="A213" i="3"/>
  <c r="A108" i="3"/>
  <c r="A143" i="3"/>
  <c r="A199" i="3"/>
  <c r="B272" i="3" s="1"/>
  <c r="A164" i="3"/>
  <c r="B90" i="3"/>
  <c r="K78" i="3"/>
  <c r="E158" i="3" s="1"/>
  <c r="F254" i="3" s="1"/>
  <c r="C78" i="3"/>
  <c r="E102" i="3" s="1"/>
  <c r="F224" i="3" s="1"/>
  <c r="G224" i="3" s="1"/>
  <c r="K71" i="3"/>
  <c r="D158" i="3" s="1"/>
  <c r="D254" i="3" s="1"/>
  <c r="A105" i="3"/>
  <c r="A180" i="3"/>
  <c r="B263" i="3" s="1"/>
  <c r="A174" i="3"/>
  <c r="B258" i="3" s="1"/>
  <c r="A209" i="3"/>
  <c r="A139" i="3"/>
  <c r="A124" i="3"/>
  <c r="B237" i="3" s="1"/>
  <c r="A194" i="3"/>
  <c r="B270" i="3" s="1"/>
  <c r="A115" i="3"/>
  <c r="A185" i="3"/>
  <c r="A123" i="3"/>
  <c r="B236" i="3" s="1"/>
  <c r="A193" i="3"/>
  <c r="B269" i="3" s="1"/>
  <c r="B97" i="3"/>
  <c r="B89" i="3"/>
  <c r="L92" i="3"/>
  <c r="G165" i="3" s="1"/>
  <c r="J255" i="3" s="1"/>
  <c r="Q79" i="3"/>
  <c r="E201" i="3" s="1"/>
  <c r="F274" i="3" s="1"/>
  <c r="R78" i="3"/>
  <c r="E207" i="3" s="1"/>
  <c r="F276" i="3" s="1"/>
  <c r="G276" i="3" s="1"/>
  <c r="J78" i="3"/>
  <c r="E151" i="3" s="1"/>
  <c r="F251" i="3" s="1"/>
  <c r="G251" i="3" s="1"/>
  <c r="Q70" i="3"/>
  <c r="D199" i="3" s="1"/>
  <c r="D272" i="3" s="1"/>
  <c r="A104" i="3"/>
  <c r="A178" i="3"/>
  <c r="A210" i="3"/>
  <c r="A175" i="3"/>
  <c r="B259" i="3" s="1"/>
  <c r="A157" i="3"/>
  <c r="A122" i="3"/>
  <c r="A192" i="3"/>
  <c r="B268" i="3" s="1"/>
  <c r="A149" i="3"/>
  <c r="B250" i="3" s="1"/>
  <c r="A114" i="3"/>
  <c r="B232" i="3" s="1"/>
  <c r="A184" i="3"/>
  <c r="B264" i="3" s="1"/>
  <c r="A135" i="3"/>
  <c r="B241" i="3" s="1"/>
  <c r="A170" i="3"/>
  <c r="B96" i="3"/>
  <c r="B88" i="3"/>
  <c r="K92" i="3"/>
  <c r="G158" i="3" s="1"/>
  <c r="J254" i="3" s="1"/>
  <c r="Q86" i="3"/>
  <c r="F201" i="3" s="1"/>
  <c r="H274" i="3" s="1"/>
  <c r="M82" i="3"/>
  <c r="E176" i="3" s="1"/>
  <c r="F260" i="3" s="1"/>
  <c r="Q78" i="3"/>
  <c r="E200" i="3" s="1"/>
  <c r="F273" i="3" s="1"/>
  <c r="A129" i="3"/>
  <c r="A102" i="3"/>
  <c r="B224" i="3" s="1"/>
  <c r="B69" i="3"/>
  <c r="I68" i="3"/>
  <c r="C148" i="3" s="1"/>
  <c r="C249" i="3" s="1"/>
  <c r="I249" i="3" s="1"/>
  <c r="D65" i="3"/>
  <c r="C110" i="3" s="1"/>
  <c r="C228" i="3" s="1"/>
  <c r="G228" i="3" s="1"/>
  <c r="M64" i="3"/>
  <c r="C172" i="3" s="1"/>
  <c r="C256" i="3" s="1"/>
  <c r="K256" i="3" s="1"/>
  <c r="E64" i="3"/>
  <c r="C116" i="3" s="1"/>
  <c r="C233" i="3" s="1"/>
  <c r="E233" i="3" s="1"/>
  <c r="Q63" i="3"/>
  <c r="C199" i="3" s="1"/>
  <c r="C272" i="3" s="1"/>
  <c r="B64" i="3"/>
  <c r="I67" i="3"/>
  <c r="C147" i="3" s="1"/>
  <c r="C248" i="3" s="1"/>
  <c r="K248" i="3" s="1"/>
  <c r="S65" i="3"/>
  <c r="C215" i="3" s="1"/>
  <c r="C280" i="3" s="1"/>
  <c r="K280" i="3" s="1"/>
  <c r="C65" i="3"/>
  <c r="C103" i="3" s="1"/>
  <c r="C225" i="3" s="1"/>
  <c r="E225" i="3" s="1"/>
  <c r="L64" i="3"/>
  <c r="C165" i="3" s="1"/>
  <c r="C255" i="3" s="1"/>
  <c r="D64" i="3"/>
  <c r="C109" i="3" s="1"/>
  <c r="C227" i="3" s="1"/>
  <c r="K227" i="3" s="1"/>
  <c r="P63" i="3"/>
  <c r="C192" i="3" s="1"/>
  <c r="C268" i="3" s="1"/>
  <c r="I66" i="3"/>
  <c r="C146" i="3" s="1"/>
  <c r="C247" i="3" s="1"/>
  <c r="G247" i="3" s="1"/>
  <c r="R65" i="3"/>
  <c r="C208" i="3" s="1"/>
  <c r="C277" i="3" s="1"/>
  <c r="I277" i="3" s="1"/>
  <c r="J65" i="3"/>
  <c r="C152" i="3" s="1"/>
  <c r="C252" i="3" s="1"/>
  <c r="G252" i="3" s="1"/>
  <c r="K64" i="3"/>
  <c r="C158" i="3" s="1"/>
  <c r="C254" i="3" s="1"/>
  <c r="B65" i="3"/>
  <c r="Q65" i="3"/>
  <c r="C201" i="3" s="1"/>
  <c r="C274" i="3" s="1"/>
  <c r="I65" i="3"/>
  <c r="C145" i="3" s="1"/>
  <c r="C246" i="3" s="1"/>
  <c r="E246" i="3" s="1"/>
  <c r="B70" i="3"/>
  <c r="D100" i="3" s="1"/>
  <c r="D222" i="3" s="1"/>
  <c r="M68" i="3"/>
  <c r="C176" i="3" s="1"/>
  <c r="C260" i="3" s="1"/>
  <c r="Q64" i="3"/>
  <c r="C200" i="3" s="1"/>
  <c r="C273" i="3" s="1"/>
  <c r="B66" i="3"/>
  <c r="D68" i="3"/>
  <c r="C113" i="3" s="1"/>
  <c r="C231" i="3" s="1"/>
  <c r="I231" i="3" s="1"/>
  <c r="M67" i="3"/>
  <c r="C175" i="3" s="1"/>
  <c r="C259" i="3" s="1"/>
  <c r="B63" i="3"/>
  <c r="C100" i="3" s="1"/>
  <c r="C222" i="3" s="1"/>
  <c r="B67" i="3"/>
  <c r="M66" i="3"/>
  <c r="C174" i="3" s="1"/>
  <c r="C258" i="3" s="1"/>
  <c r="M58" i="3"/>
  <c r="E11" i="3"/>
  <c r="E83" i="3" s="1"/>
  <c r="E121" i="3" s="1"/>
  <c r="F235" i="3" s="1"/>
  <c r="C25" i="1"/>
  <c r="A44" i="1"/>
  <c r="A43" i="1"/>
  <c r="A60" i="1"/>
  <c r="E25" i="1"/>
  <c r="G23" i="1"/>
  <c r="A67" i="1"/>
  <c r="E23" i="1"/>
  <c r="E24" i="1"/>
  <c r="C23" i="1"/>
  <c r="G22" i="1"/>
  <c r="A35" i="1"/>
  <c r="A58" i="1"/>
  <c r="D24" i="1"/>
  <c r="A39" i="1"/>
  <c r="A57" i="1"/>
  <c r="C24" i="1"/>
  <c r="D22" i="1"/>
  <c r="G25" i="1"/>
  <c r="F22" i="1"/>
  <c r="A65" i="1"/>
  <c r="F23" i="1"/>
  <c r="A64" i="1"/>
  <c r="C22" i="1"/>
  <c r="D25" i="1"/>
  <c r="D23" i="1"/>
  <c r="F25" i="1"/>
  <c r="A56" i="1"/>
  <c r="K57" i="3"/>
  <c r="Q13" i="3"/>
  <c r="Y18" i="3" s="1"/>
  <c r="V48" i="3"/>
  <c r="S11" i="3"/>
  <c r="S83" i="3" s="1"/>
  <c r="E219" i="3" s="1"/>
  <c r="F281" i="3" s="1"/>
  <c r="V47" i="3"/>
  <c r="U51" i="3"/>
  <c r="P58" i="3"/>
  <c r="P57" i="3"/>
  <c r="F13" i="3"/>
  <c r="F97" i="3" s="1"/>
  <c r="G128" i="3" s="1"/>
  <c r="J238" i="3" s="1"/>
  <c r="H12" i="3"/>
  <c r="H90" i="3" s="1"/>
  <c r="F142" i="3" s="1"/>
  <c r="H244" i="3" s="1"/>
  <c r="G11" i="3"/>
  <c r="G83" i="3" s="1"/>
  <c r="E135" i="3" s="1"/>
  <c r="F241" i="3" s="1"/>
  <c r="J9" i="3"/>
  <c r="J69" i="3" s="1"/>
  <c r="C156" i="3" s="1"/>
  <c r="C253" i="3" s="1"/>
  <c r="U50" i="3"/>
  <c r="P47" i="3"/>
  <c r="N58" i="3"/>
  <c r="U49" i="3"/>
  <c r="V50" i="3"/>
  <c r="P51" i="3"/>
  <c r="J13" i="3"/>
  <c r="J97" i="3" s="1"/>
  <c r="G156" i="3" s="1"/>
  <c r="J253" i="3" s="1"/>
  <c r="N57" i="3"/>
  <c r="C12" i="3"/>
  <c r="C90" i="3" s="1"/>
  <c r="F107" i="3" s="1"/>
  <c r="H226" i="3" s="1"/>
  <c r="U48" i="3"/>
  <c r="V49" i="3"/>
  <c r="P50" i="3"/>
  <c r="Q12" i="3"/>
  <c r="Y17" i="3" s="1"/>
  <c r="J12" i="3"/>
  <c r="J90" i="3" s="1"/>
  <c r="F156" i="3" s="1"/>
  <c r="H253" i="3" s="1"/>
  <c r="N56" i="3"/>
  <c r="R11" i="3"/>
  <c r="R83" i="3" s="1"/>
  <c r="E212" i="3" s="1"/>
  <c r="F278" i="3" s="1"/>
  <c r="S10" i="3"/>
  <c r="S76" i="3" s="1"/>
  <c r="D219" i="3" s="1"/>
  <c r="D281" i="3" s="1"/>
  <c r="E9" i="3"/>
  <c r="U47" i="3"/>
  <c r="V51" i="3"/>
  <c r="T51" i="3"/>
  <c r="P55" i="3"/>
  <c r="P48" i="3"/>
  <c r="K114" i="1"/>
  <c r="K119" i="1" s="1"/>
  <c r="E12" i="3"/>
  <c r="E90" i="3" s="1"/>
  <c r="F121" i="3" s="1"/>
  <c r="H235" i="3" s="1"/>
  <c r="F11" i="3"/>
  <c r="F83" i="3" s="1"/>
  <c r="E128" i="3" s="1"/>
  <c r="F238" i="3" s="1"/>
  <c r="H10" i="3"/>
  <c r="H76" i="3" s="1"/>
  <c r="D142" i="3" s="1"/>
  <c r="D244" i="3" s="1"/>
  <c r="G9" i="3"/>
  <c r="G69" i="3" s="1"/>
  <c r="C135" i="3" s="1"/>
  <c r="C241" i="3" s="1"/>
  <c r="M11" i="3"/>
  <c r="C11" i="3"/>
  <c r="C83" i="3" s="1"/>
  <c r="E107" i="3" s="1"/>
  <c r="F226" i="3" s="1"/>
  <c r="D10" i="3"/>
  <c r="D76" i="3" s="1"/>
  <c r="D114" i="3" s="1"/>
  <c r="D232" i="3" s="1"/>
  <c r="G13" i="3"/>
  <c r="G97" i="3" s="1"/>
  <c r="G135" i="3" s="1"/>
  <c r="J241" i="3" s="1"/>
  <c r="J49" i="3"/>
  <c r="O13" i="3"/>
  <c r="O97" i="3" s="1"/>
  <c r="G191" i="3" s="1"/>
  <c r="J267" i="3" s="1"/>
  <c r="C9" i="3"/>
  <c r="C69" i="3" s="1"/>
  <c r="C107" i="3" s="1"/>
  <c r="C226" i="3" s="1"/>
  <c r="I13" i="3"/>
  <c r="I97" i="3" s="1"/>
  <c r="G149" i="3" s="1"/>
  <c r="J250" i="3" s="1"/>
  <c r="Q11" i="3"/>
  <c r="Y16" i="3" s="1"/>
  <c r="J11" i="3"/>
  <c r="J83" i="3" s="1"/>
  <c r="E156" i="3" s="1"/>
  <c r="F253" i="3" s="1"/>
  <c r="R10" i="3"/>
  <c r="R76" i="3" s="1"/>
  <c r="D212" i="3" s="1"/>
  <c r="D278" i="3" s="1"/>
  <c r="C10" i="3"/>
  <c r="C76" i="3" s="1"/>
  <c r="D107" i="3" s="1"/>
  <c r="D226" i="3" s="1"/>
  <c r="S9" i="3"/>
  <c r="S69" i="3" s="1"/>
  <c r="C219" i="3" s="1"/>
  <c r="C281" i="3" s="1"/>
  <c r="D9" i="3"/>
  <c r="D69" i="3" s="1"/>
  <c r="C114" i="3" s="1"/>
  <c r="C232" i="3" s="1"/>
  <c r="H13" i="3"/>
  <c r="H97" i="3" s="1"/>
  <c r="G142" i="3" s="1"/>
  <c r="J244" i="3" s="1"/>
  <c r="G12" i="3"/>
  <c r="G90" i="3" s="1"/>
  <c r="F135" i="3" s="1"/>
  <c r="H241" i="3" s="1"/>
  <c r="I11" i="3"/>
  <c r="I83" i="3" s="1"/>
  <c r="E149" i="3" s="1"/>
  <c r="F250" i="3" s="1"/>
  <c r="Q10" i="3"/>
  <c r="Y15" i="3" s="1"/>
  <c r="J10" i="3"/>
  <c r="J76" i="3" s="1"/>
  <c r="D156" i="3" s="1"/>
  <c r="D253" i="3" s="1"/>
  <c r="R9" i="3"/>
  <c r="R69" i="3" s="1"/>
  <c r="C212" i="3" s="1"/>
  <c r="C278" i="3" s="1"/>
  <c r="N13" i="3"/>
  <c r="N97" i="3" s="1"/>
  <c r="G184" i="3" s="1"/>
  <c r="J264" i="3" s="1"/>
  <c r="O12" i="3"/>
  <c r="O90" i="3" s="1"/>
  <c r="F191" i="3" s="1"/>
  <c r="H267" i="3" s="1"/>
  <c r="Q9" i="3"/>
  <c r="Y14" i="3" s="1"/>
  <c r="L58" i="3"/>
  <c r="M13" i="3"/>
  <c r="E13" i="3"/>
  <c r="E97" i="3" s="1"/>
  <c r="G121" i="3" s="1"/>
  <c r="J235" i="3" s="1"/>
  <c r="N12" i="3"/>
  <c r="N90" i="3" s="1"/>
  <c r="F184" i="3" s="1"/>
  <c r="H264" i="3" s="1"/>
  <c r="F12" i="3"/>
  <c r="F90" i="3" s="1"/>
  <c r="F128" i="3" s="1"/>
  <c r="H238" i="3" s="1"/>
  <c r="O11" i="3"/>
  <c r="O83" i="3" s="1"/>
  <c r="E191" i="3" s="1"/>
  <c r="F267" i="3" s="1"/>
  <c r="H11" i="3"/>
  <c r="H83" i="3" s="1"/>
  <c r="E142" i="3" s="1"/>
  <c r="F244" i="3" s="1"/>
  <c r="G10" i="3"/>
  <c r="G76" i="3" s="1"/>
  <c r="D135" i="3" s="1"/>
  <c r="D241" i="3" s="1"/>
  <c r="L57" i="3"/>
  <c r="S13" i="3"/>
  <c r="S97" i="3" s="1"/>
  <c r="G219" i="3" s="1"/>
  <c r="J281" i="3" s="1"/>
  <c r="D13" i="3"/>
  <c r="D97" i="3" s="1"/>
  <c r="G114" i="3" s="1"/>
  <c r="J232" i="3" s="1"/>
  <c r="N11" i="3"/>
  <c r="N83" i="3" s="1"/>
  <c r="E184" i="3" s="1"/>
  <c r="F264" i="3" s="1"/>
  <c r="O10" i="3"/>
  <c r="O76" i="3" s="1"/>
  <c r="D191" i="3" s="1"/>
  <c r="D267" i="3" s="1"/>
  <c r="R13" i="3"/>
  <c r="R97" i="3" s="1"/>
  <c r="G212" i="3" s="1"/>
  <c r="J278" i="3" s="1"/>
  <c r="C13" i="3"/>
  <c r="C97" i="3" s="1"/>
  <c r="G107" i="3" s="1"/>
  <c r="J226" i="3" s="1"/>
  <c r="S12" i="3"/>
  <c r="S90" i="3" s="1"/>
  <c r="F219" i="3" s="1"/>
  <c r="H281" i="3" s="1"/>
  <c r="L56" i="3"/>
  <c r="N10" i="3"/>
  <c r="N76" i="3" s="1"/>
  <c r="D184" i="3" s="1"/>
  <c r="D264" i="3" s="1"/>
  <c r="F10" i="3"/>
  <c r="F76" i="3" s="1"/>
  <c r="D128" i="3" s="1"/>
  <c r="D238" i="3" s="1"/>
  <c r="O9" i="3"/>
  <c r="O69" i="3" s="1"/>
  <c r="C191" i="3" s="1"/>
  <c r="C267" i="3" s="1"/>
  <c r="D11" i="3"/>
  <c r="D83" i="3" s="1"/>
  <c r="E114" i="3" s="1"/>
  <c r="F232" i="3" s="1"/>
  <c r="E10" i="3"/>
  <c r="E76" i="3" s="1"/>
  <c r="D121" i="3" s="1"/>
  <c r="D235" i="3" s="1"/>
  <c r="N9" i="3"/>
  <c r="N69" i="3" s="1"/>
  <c r="C184" i="3" s="1"/>
  <c r="C264" i="3" s="1"/>
  <c r="F9" i="3"/>
  <c r="F69" i="3" s="1"/>
  <c r="C128" i="3" s="1"/>
  <c r="C238" i="3" s="1"/>
  <c r="I12" i="3"/>
  <c r="I90" i="3" s="1"/>
  <c r="F149" i="3" s="1"/>
  <c r="H250" i="3" s="1"/>
  <c r="M57" i="3"/>
  <c r="M56" i="3"/>
  <c r="I10" i="3"/>
  <c r="I76" i="3" s="1"/>
  <c r="D149" i="3" s="1"/>
  <c r="D250" i="3" s="1"/>
  <c r="M9" i="3"/>
  <c r="M69" i="3" s="1"/>
  <c r="C177" i="3" s="1"/>
  <c r="C261" i="3" s="1"/>
  <c r="K58" i="3"/>
  <c r="M55" i="3"/>
  <c r="I9" i="3"/>
  <c r="I69" i="3" s="1"/>
  <c r="C149" i="3" s="1"/>
  <c r="C250" i="3" s="1"/>
  <c r="M12" i="3"/>
  <c r="D12" i="3"/>
  <c r="D90" i="3" s="1"/>
  <c r="F114" i="3" s="1"/>
  <c r="H232" i="3" s="1"/>
  <c r="K56" i="3"/>
  <c r="P13" i="3"/>
  <c r="X18" i="3" s="1"/>
  <c r="P12" i="3"/>
  <c r="X17" i="3" s="1"/>
  <c r="J47" i="3"/>
  <c r="J51" i="3"/>
  <c r="M10" i="3"/>
  <c r="J50" i="3"/>
  <c r="P11" i="3"/>
  <c r="X16" i="3" s="1"/>
  <c r="A66" i="1"/>
  <c r="B25" i="1"/>
  <c r="B23" i="1"/>
  <c r="B24" i="1"/>
  <c r="B22" i="1"/>
  <c r="E22" i="1"/>
  <c r="A38" i="1"/>
  <c r="A59" i="1"/>
  <c r="G24" i="1"/>
  <c r="F24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B10" i="1"/>
  <c r="B11" i="1"/>
  <c r="B12" i="1"/>
  <c r="E271" i="10" l="1"/>
  <c r="Q56" i="10"/>
  <c r="I271" i="10"/>
  <c r="Q58" i="10"/>
  <c r="Q55" i="10"/>
  <c r="Q57" i="10"/>
  <c r="K271" i="10"/>
  <c r="B94" i="10"/>
  <c r="B38" i="10"/>
  <c r="B36" i="10"/>
  <c r="B80" i="10"/>
  <c r="B34" i="10"/>
  <c r="B66" i="10"/>
  <c r="B87" i="10"/>
  <c r="B37" i="10"/>
  <c r="B40" i="10"/>
  <c r="B74" i="10"/>
  <c r="U14" i="3"/>
  <c r="S56" i="3"/>
  <c r="S55" i="3"/>
  <c r="T55" i="3"/>
  <c r="P9" i="3"/>
  <c r="X14" i="3" s="1"/>
  <c r="S57" i="3"/>
  <c r="G253" i="3"/>
  <c r="K232" i="3"/>
  <c r="S58" i="3"/>
  <c r="K272" i="3"/>
  <c r="I241" i="3"/>
  <c r="E241" i="3"/>
  <c r="T56" i="3"/>
  <c r="T57" i="3"/>
  <c r="E238" i="3"/>
  <c r="I250" i="3"/>
  <c r="T58" i="3"/>
  <c r="E253" i="3"/>
  <c r="E269" i="3"/>
  <c r="I269" i="3"/>
  <c r="U15" i="3"/>
  <c r="K257" i="3"/>
  <c r="I248" i="3"/>
  <c r="K253" i="3"/>
  <c r="I278" i="3"/>
  <c r="I233" i="3"/>
  <c r="G269" i="3"/>
  <c r="G257" i="3"/>
  <c r="I258" i="3"/>
  <c r="I255" i="3"/>
  <c r="G273" i="3"/>
  <c r="E227" i="3"/>
  <c r="K233" i="3"/>
  <c r="I227" i="3"/>
  <c r="E252" i="3"/>
  <c r="E250" i="3"/>
  <c r="K278" i="3"/>
  <c r="K264" i="3"/>
  <c r="E69" i="3"/>
  <c r="C121" i="3" s="1"/>
  <c r="C235" i="3" s="1"/>
  <c r="K235" i="3" s="1"/>
  <c r="V9" i="3"/>
  <c r="G274" i="3"/>
  <c r="I246" i="3"/>
  <c r="K255" i="3"/>
  <c r="E274" i="3"/>
  <c r="E228" i="3"/>
  <c r="G232" i="3"/>
  <c r="I232" i="3"/>
  <c r="G264" i="3"/>
  <c r="I264" i="3"/>
  <c r="E278" i="3"/>
  <c r="E232" i="3"/>
  <c r="G278" i="3"/>
  <c r="G233" i="3"/>
  <c r="K259" i="3"/>
  <c r="I259" i="3"/>
  <c r="E257" i="3"/>
  <c r="I254" i="3"/>
  <c r="I252" i="3"/>
  <c r="G226" i="3"/>
  <c r="G241" i="3"/>
  <c r="I225" i="3"/>
  <c r="E264" i="3"/>
  <c r="I257" i="3"/>
  <c r="K252" i="3"/>
  <c r="G249" i="3"/>
  <c r="K281" i="3"/>
  <c r="G250" i="3"/>
  <c r="I253" i="3"/>
  <c r="G281" i="3"/>
  <c r="G260" i="3"/>
  <c r="G256" i="3"/>
  <c r="K273" i="3"/>
  <c r="I260" i="3"/>
  <c r="G259" i="3"/>
  <c r="E247" i="3"/>
  <c r="K249" i="3"/>
  <c r="E231" i="3"/>
  <c r="K228" i="3"/>
  <c r="K247" i="3"/>
  <c r="K250" i="3"/>
  <c r="K238" i="3"/>
  <c r="I274" i="3"/>
  <c r="E272" i="3"/>
  <c r="E268" i="3"/>
  <c r="G272" i="3"/>
  <c r="K260" i="3"/>
  <c r="E258" i="3"/>
  <c r="G268" i="3"/>
  <c r="G246" i="3"/>
  <c r="K246" i="3"/>
  <c r="E249" i="3"/>
  <c r="E280" i="3"/>
  <c r="K254" i="3"/>
  <c r="E273" i="3"/>
  <c r="K268" i="3"/>
  <c r="K274" i="3"/>
  <c r="I280" i="3"/>
  <c r="E277" i="3"/>
  <c r="G231" i="3"/>
  <c r="G248" i="3"/>
  <c r="E260" i="3"/>
  <c r="I273" i="3"/>
  <c r="I247" i="3"/>
  <c r="I281" i="3"/>
  <c r="K226" i="3"/>
  <c r="I267" i="3"/>
  <c r="K267" i="3"/>
  <c r="G238" i="3"/>
  <c r="K258" i="3"/>
  <c r="G227" i="3"/>
  <c r="E259" i="3"/>
  <c r="G280" i="3"/>
  <c r="G277" i="3"/>
  <c r="E248" i="3"/>
  <c r="I228" i="3"/>
  <c r="E254" i="3"/>
  <c r="K231" i="3"/>
  <c r="G267" i="3"/>
  <c r="E267" i="3"/>
  <c r="I238" i="3"/>
  <c r="E226" i="3"/>
  <c r="K241" i="3"/>
  <c r="E281" i="3"/>
  <c r="I226" i="3"/>
  <c r="E255" i="3"/>
  <c r="I268" i="3"/>
  <c r="G258" i="3"/>
  <c r="E256" i="3"/>
  <c r="G255" i="3"/>
  <c r="I256" i="3"/>
  <c r="K277" i="3"/>
  <c r="G225" i="3"/>
  <c r="K225" i="3"/>
  <c r="G254" i="3"/>
  <c r="I272" i="3"/>
  <c r="I51" i="3"/>
  <c r="M97" i="3"/>
  <c r="G177" i="3" s="1"/>
  <c r="J261" i="3" s="1"/>
  <c r="K261" i="3" s="1"/>
  <c r="I49" i="3"/>
  <c r="M83" i="3"/>
  <c r="E177" i="3" s="1"/>
  <c r="F261" i="3" s="1"/>
  <c r="G261" i="3" s="1"/>
  <c r="J55" i="3"/>
  <c r="S50" i="3"/>
  <c r="Q90" i="3"/>
  <c r="F205" i="3" s="1"/>
  <c r="H275" i="3" s="1"/>
  <c r="P10" i="3"/>
  <c r="X15" i="3" s="1"/>
  <c r="S49" i="3"/>
  <c r="Q83" i="3"/>
  <c r="E205" i="3" s="1"/>
  <c r="F275" i="3" s="1"/>
  <c r="Q50" i="3"/>
  <c r="P90" i="3"/>
  <c r="F198" i="3" s="1"/>
  <c r="H271" i="3" s="1"/>
  <c r="Q49" i="3"/>
  <c r="P83" i="3"/>
  <c r="E198" i="3" s="1"/>
  <c r="F271" i="3" s="1"/>
  <c r="Q51" i="3"/>
  <c r="P97" i="3"/>
  <c r="G198" i="3" s="1"/>
  <c r="J271" i="3" s="1"/>
  <c r="S51" i="3"/>
  <c r="Q97" i="3"/>
  <c r="G205" i="3" s="1"/>
  <c r="J275" i="3" s="1"/>
  <c r="B26" i="3"/>
  <c r="B78" i="3"/>
  <c r="I48" i="3"/>
  <c r="M76" i="3"/>
  <c r="D177" i="3" s="1"/>
  <c r="D261" i="3" s="1"/>
  <c r="E261" i="3" s="1"/>
  <c r="I50" i="3"/>
  <c r="M90" i="3"/>
  <c r="F177" i="3" s="1"/>
  <c r="H261" i="3" s="1"/>
  <c r="I261" i="3" s="1"/>
  <c r="S48" i="3"/>
  <c r="Q76" i="3"/>
  <c r="D205" i="3" s="1"/>
  <c r="D275" i="3" s="1"/>
  <c r="S47" i="3"/>
  <c r="Q69" i="3"/>
  <c r="C205" i="3" s="1"/>
  <c r="C275" i="3" s="1"/>
  <c r="U56" i="3"/>
  <c r="U58" i="3"/>
  <c r="U57" i="3"/>
  <c r="V57" i="3"/>
  <c r="U55" i="3"/>
  <c r="V58" i="3"/>
  <c r="V56" i="3"/>
  <c r="V55" i="3"/>
  <c r="I47" i="3"/>
  <c r="J56" i="3"/>
  <c r="J57" i="3"/>
  <c r="J58" i="3"/>
  <c r="B88" i="10" l="1"/>
  <c r="B42" i="10"/>
  <c r="B39" i="10"/>
  <c r="B67" i="10"/>
  <c r="B41" i="10"/>
  <c r="B81" i="10"/>
  <c r="B95" i="10"/>
  <c r="B43" i="10"/>
  <c r="B75" i="10"/>
  <c r="B10" i="10"/>
  <c r="P69" i="3"/>
  <c r="C198" i="3" s="1"/>
  <c r="C271" i="3" s="1"/>
  <c r="I271" i="3" s="1"/>
  <c r="Q47" i="3"/>
  <c r="Q57" i="3" s="1"/>
  <c r="G235" i="3"/>
  <c r="E235" i="3"/>
  <c r="I235" i="3"/>
  <c r="R57" i="3"/>
  <c r="E275" i="3"/>
  <c r="K275" i="3"/>
  <c r="G275" i="3"/>
  <c r="R56" i="3"/>
  <c r="I55" i="3"/>
  <c r="I275" i="3"/>
  <c r="Q48" i="3"/>
  <c r="P76" i="3"/>
  <c r="D198" i="3" s="1"/>
  <c r="D271" i="3" s="1"/>
  <c r="B31" i="3"/>
  <c r="B79" i="3"/>
  <c r="R55" i="3"/>
  <c r="R58" i="3"/>
  <c r="I56" i="3"/>
  <c r="I58" i="3"/>
  <c r="I57" i="3"/>
  <c r="B96" i="10" l="1"/>
  <c r="B13" i="10"/>
  <c r="B82" i="10"/>
  <c r="B11" i="10"/>
  <c r="B68" i="10"/>
  <c r="B9" i="10"/>
  <c r="H48" i="10"/>
  <c r="H55" i="10" s="1"/>
  <c r="B76" i="10"/>
  <c r="P48" i="10"/>
  <c r="P55" i="10"/>
  <c r="B89" i="10"/>
  <c r="B12" i="10"/>
  <c r="Q55" i="3"/>
  <c r="Q56" i="3"/>
  <c r="Q58" i="3"/>
  <c r="G271" i="3"/>
  <c r="K271" i="3"/>
  <c r="E271" i="3"/>
  <c r="B36" i="3"/>
  <c r="B80" i="3"/>
  <c r="B69" i="10" l="1"/>
  <c r="H47" i="10"/>
  <c r="P47" i="10"/>
  <c r="H49" i="10"/>
  <c r="H56" i="10" s="1"/>
  <c r="P49" i="10"/>
  <c r="B83" i="10"/>
  <c r="P56" i="10"/>
  <c r="B90" i="10"/>
  <c r="H50" i="10"/>
  <c r="H57" i="10" s="1"/>
  <c r="P57" i="10"/>
  <c r="P50" i="10"/>
  <c r="B97" i="10"/>
  <c r="P58" i="10"/>
  <c r="H51" i="10"/>
  <c r="H58" i="10" s="1"/>
  <c r="P51" i="10"/>
  <c r="B41" i="3"/>
  <c r="B81" i="3"/>
  <c r="B11" i="3" l="1"/>
  <c r="B82" i="3"/>
  <c r="H49" i="3" l="1"/>
  <c r="H56" i="3" s="1"/>
  <c r="B83" i="3"/>
  <c r="P56" i="3"/>
  <c r="P49" i="3"/>
  <c r="H9" i="3" l="1"/>
  <c r="H69" i="3" l="1"/>
  <c r="C142" i="3" s="1"/>
  <c r="C244" i="3" s="1"/>
  <c r="E244" i="3" s="1"/>
  <c r="U9" i="3"/>
  <c r="X9" i="3" s="1"/>
  <c r="K244" i="3" l="1"/>
  <c r="G244" i="3"/>
  <c r="I244" i="3"/>
</calcChain>
</file>

<file path=xl/sharedStrings.xml><?xml version="1.0" encoding="utf-8"?>
<sst xmlns="http://schemas.openxmlformats.org/spreadsheetml/2006/main" count="664" uniqueCount="141">
  <si>
    <t>scenario</t>
  </si>
  <si>
    <t>cars_in_use_unadjusted</t>
  </si>
  <si>
    <t>coefficient</t>
  </si>
  <si>
    <t>cars_in_use</t>
  </si>
  <si>
    <t>cars_driving</t>
  </si>
  <si>
    <t>cars_driving_percent</t>
  </si>
  <si>
    <t>million_km_driven</t>
  </si>
  <si>
    <t>avg_km_driven</t>
  </si>
  <si>
    <t>bc_exhaust</t>
  </si>
  <si>
    <t>bc_non_exhaust</t>
  </si>
  <si>
    <t>benzene</t>
  </si>
  <si>
    <t>ch4</t>
  </si>
  <si>
    <t>co</t>
  </si>
  <si>
    <t>co2_ttw</t>
  </si>
  <si>
    <t>co2_wtw</t>
  </si>
  <si>
    <t>hc</t>
  </si>
  <si>
    <t>nox</t>
  </si>
  <si>
    <t>n2o</t>
  </si>
  <si>
    <t>nh3</t>
  </si>
  <si>
    <t>nmhc</t>
  </si>
  <si>
    <t>no2</t>
  </si>
  <si>
    <t>pb</t>
  </si>
  <si>
    <t>pm10_non_exhaust</t>
  </si>
  <si>
    <t>pm25_exhaust</t>
  </si>
  <si>
    <t>pm25_non_exhaust</t>
  </si>
  <si>
    <t>pn</t>
  </si>
  <si>
    <t>so2</t>
  </si>
  <si>
    <t>c_bc_exhaust</t>
  </si>
  <si>
    <t>c_benzene</t>
  </si>
  <si>
    <t>c_ch4</t>
  </si>
  <si>
    <t>c_co</t>
  </si>
  <si>
    <t>c_co2_ttw</t>
  </si>
  <si>
    <t>c_co2_wtw</t>
  </si>
  <si>
    <t>c_hc</t>
  </si>
  <si>
    <t>c_nox</t>
  </si>
  <si>
    <t>c_nmhc</t>
  </si>
  <si>
    <t>c_no2</t>
  </si>
  <si>
    <t>c_pb</t>
  </si>
  <si>
    <t>c_pm25_exhaust</t>
  </si>
  <si>
    <t>c_pn</t>
  </si>
  <si>
    <t>c_so2</t>
  </si>
  <si>
    <t>diurnal_benzene</t>
  </si>
  <si>
    <t>diurnal_hc</t>
  </si>
  <si>
    <t>diurnal_nmhc</t>
  </si>
  <si>
    <t>run_benzene</t>
  </si>
  <si>
    <t>run_nmhc</t>
  </si>
  <si>
    <t>soak_benzene</t>
  </si>
  <si>
    <t>soak_hc</t>
  </si>
  <si>
    <t>soak_nmhc</t>
  </si>
  <si>
    <t>reference_2019</t>
  </si>
  <si>
    <t>conservative</t>
  </si>
  <si>
    <t>optimistic_PHEV</t>
  </si>
  <si>
    <t>optimistic_EV</t>
  </si>
  <si>
    <t>EV_only</t>
  </si>
  <si>
    <t>Conservative Scenario</t>
  </si>
  <si>
    <t>Optimistic Plug-In Hybrid Scenario</t>
  </si>
  <si>
    <t>Optimistic All-Electric Car Hybrid Scenario</t>
  </si>
  <si>
    <t>All-Electric Cars Only Scenario</t>
  </si>
  <si>
    <t>BC (exhaust)</t>
  </si>
  <si>
    <t>Benzene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</si>
  <si>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</si>
  <si>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t>CO</t>
  </si>
  <si>
    <t>HC</t>
  </si>
  <si>
    <r>
      <t>NO</t>
    </r>
    <r>
      <rPr>
        <vertAlign val="subscript"/>
        <sz val="11"/>
        <color theme="1"/>
        <rFont val="Calibri"/>
        <family val="2"/>
        <scheme val="minor"/>
      </rPr>
      <t>x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</si>
  <si>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(TTW)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</si>
  <si>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(WTW)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</si>
  <si>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</si>
  <si>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</si>
  <si>
    <t>MNHC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</si>
  <si>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</si>
  <si>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(non-exhaust)</t>
    </r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</si>
  <si>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 xml:space="preserve"> (non-exhaust)</t>
    </r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</si>
  <si>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 xml:space="preserve"> (exhaust)</t>
    </r>
  </si>
  <si>
    <t>PN</t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</si>
  <si>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</si>
  <si>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t>BC (non-exhaust)</t>
  </si>
  <si>
    <t>PM10</t>
  </si>
  <si>
    <t>PM2.5</t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</si>
  <si>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</si>
  <si>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</si>
  <si>
    <t>Reference Scenario</t>
  </si>
  <si>
    <t>Lead</t>
  </si>
  <si>
    <t>Hot</t>
  </si>
  <si>
    <t>Cold</t>
  </si>
  <si>
    <t>Diurnal</t>
  </si>
  <si>
    <t>Running</t>
  </si>
  <si>
    <t>Hot soak</t>
  </si>
  <si>
    <t>NMHC</t>
  </si>
  <si>
    <r>
      <t>PM</t>
    </r>
    <r>
      <rPr>
        <b/>
        <vertAlign val="subscript"/>
        <sz val="11"/>
        <color theme="1"/>
        <rFont val="Calibri"/>
        <family val="2"/>
        <scheme val="minor"/>
      </rPr>
      <t>2.5</t>
    </r>
  </si>
  <si>
    <r>
      <t>PM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</si>
  <si>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</si>
  <si>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(TTW)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</si>
  <si>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(WTW)</t>
    </r>
  </si>
  <si>
    <t>Non-exhaust</t>
  </si>
  <si>
    <t>d</t>
  </si>
  <si>
    <t>a</t>
  </si>
  <si>
    <t>b</t>
  </si>
  <si>
    <t>c</t>
  </si>
  <si>
    <t>e</t>
  </si>
  <si>
    <t>BC</t>
  </si>
  <si>
    <t>MHHC</t>
  </si>
  <si>
    <t>run_hc</t>
  </si>
  <si>
    <t>Total</t>
  </si>
  <si>
    <t>Q1</t>
  </si>
  <si>
    <t>Q2</t>
  </si>
  <si>
    <t>Q3</t>
  </si>
  <si>
    <t>Q4</t>
  </si>
  <si>
    <t>Division</t>
  </si>
  <si>
    <t>Productivity</t>
  </si>
  <si>
    <t>P - new apps</t>
  </si>
  <si>
    <t>Game</t>
  </si>
  <si>
    <t>H - new apps</t>
  </si>
  <si>
    <t>Utility</t>
  </si>
  <si>
    <t>U - new apps</t>
  </si>
  <si>
    <t xml:space="preserve">NMHC      </t>
  </si>
  <si>
    <t xml:space="preserve">NOx      </t>
  </si>
  <si>
    <t xml:space="preserve">CO2 (TTW)      </t>
  </si>
  <si>
    <t>X1</t>
  </si>
  <si>
    <t>X2</t>
  </si>
  <si>
    <t>Hot emissions</t>
  </si>
  <si>
    <t>Cold start emissions</t>
  </si>
  <si>
    <t>Diurnal losses</t>
  </si>
  <si>
    <t>Running losses</t>
  </si>
  <si>
    <t>Hot soak losses</t>
  </si>
  <si>
    <t>Non-exhaust emissions</t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</si>
  <si>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total</t>
    </r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</si>
  <si>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 xml:space="preserve"> (total)</t>
    </r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</si>
  <si>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/PM</t>
    </r>
    <r>
      <rPr>
        <vertAlign val="subscript"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 xml:space="preserve"> (hot emissions)</t>
    </r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</si>
  <si>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/PM</t>
    </r>
    <r>
      <rPr>
        <vertAlign val="subscript"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 xml:space="preserve"> cold start emissions</t>
    </r>
  </si>
  <si>
    <t>f</t>
  </si>
  <si>
    <t>sss</t>
  </si>
  <si>
    <t>Hot/total</t>
  </si>
  <si>
    <t xml:space="preserve">CO2 (WTW)      </t>
  </si>
  <si>
    <t>hhddrhh</t>
  </si>
  <si>
    <t>Fuel/electricity prod.</t>
  </si>
  <si>
    <t>Optimistic PHEV Scenario</t>
  </si>
  <si>
    <t>Optimistic EV Scenario</t>
  </si>
  <si>
    <t>EV Only Scenario</t>
  </si>
  <si>
    <t>Without technological improvements</t>
  </si>
  <si>
    <t>NOx decrease</t>
  </si>
  <si>
    <t>Cars  Daniel (ej multiplicerade med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</si>
</sst>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\+0.0\ %;\-0.0\ %;\±0.0\ %"/>
    <numFmt numFmtId="167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6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1" fillId="10" borderId="0" xfId="20"/>
    <xf numFmtId="11" fontId="1" fillId="10" borderId="0" xfId="20" applyNumberFormat="1"/>
    <xf numFmtId="0" fontId="1" fillId="14" borderId="0" xfId="24"/>
    <xf numFmtId="0" fontId="1" fillId="18" borderId="0" xfId="28"/>
    <xf numFmtId="0" fontId="1" fillId="22" borderId="0" xfId="32"/>
    <xf numFmtId="3" fontId="0" fillId="0" borderId="0" xfId="0" applyNumberFormat="1"/>
    <xf numFmtId="3" fontId="1" fillId="10" borderId="0" xfId="20" applyNumberFormat="1"/>
    <xf numFmtId="3" fontId="1" fillId="14" borderId="0" xfId="24" applyNumberFormat="1"/>
    <xf numFmtId="3" fontId="1" fillId="18" borderId="0" xfId="28" applyNumberFormat="1"/>
    <xf numFmtId="3" fontId="1" fillId="22" borderId="0" xfId="32" applyNumberFormat="1"/>
    <xf numFmtId="0" fontId="16" fillId="0" borderId="0" xfId="0" applyFont="1"/>
    <xf numFmtId="11" fontId="1" fillId="14" borderId="0" xfId="24" applyNumberFormat="1"/>
    <xf numFmtId="0" fontId="0" fillId="18" borderId="0" xfId="28" applyFont="1"/>
    <xf numFmtId="3" fontId="0" fillId="0" borderId="11" xfId="0" applyNumberFormat="1" applyBorder="1"/>
    <xf numFmtId="11" fontId="0" fillId="0" borderId="11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11" fontId="0" fillId="0" borderId="0" xfId="0" applyNumberFormat="1" applyBorder="1"/>
    <xf numFmtId="3" fontId="0" fillId="0" borderId="14" xfId="0" applyNumberFormat="1" applyBorder="1"/>
    <xf numFmtId="0" fontId="0" fillId="0" borderId="0" xfId="0" applyBorder="1"/>
    <xf numFmtId="3" fontId="0" fillId="0" borderId="16" xfId="0" applyNumberFormat="1" applyBorder="1"/>
    <xf numFmtId="0" fontId="0" fillId="0" borderId="16" xfId="0" applyBorder="1"/>
    <xf numFmtId="11" fontId="0" fillId="0" borderId="16" xfId="0" applyNumberFormat="1" applyBorder="1"/>
    <xf numFmtId="3" fontId="0" fillId="0" borderId="17" xfId="0" applyNumberFormat="1" applyBorder="1"/>
    <xf numFmtId="0" fontId="0" fillId="0" borderId="11" xfId="0" applyBorder="1"/>
    <xf numFmtId="0" fontId="0" fillId="0" borderId="0" xfId="0" applyFill="1" applyBorder="1"/>
    <xf numFmtId="3" fontId="0" fillId="0" borderId="0" xfId="0" applyNumberFormat="1" applyFill="1" applyBorder="1"/>
    <xf numFmtId="165" fontId="0" fillId="0" borderId="0" xfId="1" applyNumberFormat="1" applyFont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3" fontId="0" fillId="0" borderId="1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21" fillId="0" borderId="0" xfId="0" applyFont="1" applyFill="1"/>
    <xf numFmtId="3" fontId="21" fillId="0" borderId="0" xfId="8" applyNumberFormat="1" applyFont="1" applyFill="1"/>
    <xf numFmtId="0" fontId="21" fillId="0" borderId="0" xfId="0" applyFont="1" applyFill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3" fontId="21" fillId="0" borderId="11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3" fontId="21" fillId="0" borderId="0" xfId="0" applyNumberFormat="1" applyFont="1" applyFill="1" applyBorder="1" applyAlignment="1">
      <alignment horizontal="center" vertical="center"/>
    </xf>
    <xf numFmtId="166" fontId="21" fillId="0" borderId="0" xfId="0" applyNumberFormat="1" applyFont="1" applyFill="1" applyBorder="1" applyAlignment="1">
      <alignment horizontal="center" vertical="center"/>
    </xf>
    <xf numFmtId="3" fontId="21" fillId="0" borderId="0" xfId="8" applyNumberFormat="1" applyFont="1" applyFill="1" applyBorder="1" applyAlignment="1">
      <alignment horizontal="center" vertical="center"/>
    </xf>
    <xf numFmtId="166" fontId="21" fillId="0" borderId="0" xfId="8" applyNumberFormat="1" applyFont="1" applyFill="1" applyBorder="1" applyAlignment="1">
      <alignment horizontal="center" vertical="center"/>
    </xf>
    <xf numFmtId="3" fontId="21" fillId="0" borderId="11" xfId="8" applyNumberFormat="1" applyFont="1" applyFill="1" applyBorder="1" applyAlignment="1">
      <alignment horizontal="center" vertical="center"/>
    </xf>
    <xf numFmtId="166" fontId="21" fillId="0" borderId="11" xfId="8" applyNumberFormat="1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3" fontId="21" fillId="0" borderId="16" xfId="0" applyNumberFormat="1" applyFont="1" applyFill="1" applyBorder="1" applyAlignment="1">
      <alignment horizontal="center" vertical="center"/>
    </xf>
    <xf numFmtId="166" fontId="21" fillId="0" borderId="16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center" vertical="center"/>
    </xf>
    <xf numFmtId="166" fontId="21" fillId="0" borderId="22" xfId="0" applyNumberFormat="1" applyFont="1" applyFill="1" applyBorder="1" applyAlignment="1">
      <alignment horizontal="center" vertical="center"/>
    </xf>
    <xf numFmtId="3" fontId="21" fillId="0" borderId="22" xfId="8" applyNumberFormat="1" applyFont="1" applyFill="1" applyBorder="1" applyAlignment="1">
      <alignment horizontal="center" vertical="center"/>
    </xf>
    <xf numFmtId="166" fontId="21" fillId="0" borderId="22" xfId="8" applyNumberFormat="1" applyFont="1" applyFill="1" applyBorder="1" applyAlignment="1">
      <alignment horizontal="center" vertical="center"/>
    </xf>
    <xf numFmtId="167" fontId="21" fillId="0" borderId="11" xfId="0" applyNumberFormat="1" applyFont="1" applyFill="1" applyBorder="1" applyAlignment="1">
      <alignment horizontal="center" vertical="center"/>
    </xf>
    <xf numFmtId="167" fontId="21" fillId="0" borderId="11" xfId="8" applyNumberFormat="1" applyFont="1" applyFill="1" applyBorder="1" applyAlignment="1">
      <alignment horizontal="center" vertical="center"/>
    </xf>
    <xf numFmtId="167" fontId="21" fillId="0" borderId="0" xfId="0" applyNumberFormat="1" applyFont="1" applyFill="1" applyBorder="1" applyAlignment="1">
      <alignment horizontal="center" vertical="center"/>
    </xf>
    <xf numFmtId="167" fontId="21" fillId="0" borderId="16" xfId="0" applyNumberFormat="1" applyFont="1" applyFill="1" applyBorder="1" applyAlignment="1">
      <alignment horizontal="center" vertical="center"/>
    </xf>
    <xf numFmtId="164" fontId="0" fillId="0" borderId="0" xfId="1" applyNumberFormat="1" applyFont="1" applyBorder="1"/>
    <xf numFmtId="0" fontId="21" fillId="0" borderId="0" xfId="0" applyFont="1" applyFill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9" fontId="0" fillId="0" borderId="0" xfId="1" applyFont="1"/>
    <xf numFmtId="1" fontId="0" fillId="0" borderId="0" xfId="0" applyNumberFormat="1"/>
    <xf numFmtId="0" fontId="0" fillId="0" borderId="24" xfId="0" applyBorder="1"/>
    <xf numFmtId="0" fontId="7" fillId="3" borderId="24" xfId="8" applyBorder="1"/>
    <xf numFmtId="3" fontId="0" fillId="0" borderId="24" xfId="0" applyNumberFormat="1" applyBorder="1"/>
    <xf numFmtId="3" fontId="7" fillId="3" borderId="24" xfId="8" applyNumberFormat="1" applyBorder="1"/>
    <xf numFmtId="0" fontId="21" fillId="0" borderId="10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D9D9D9"/>
      <color rgb="FF00CC00"/>
      <color rgb="FF67F596"/>
      <color rgb="FFE3DE00"/>
      <color rgb="FF672C94"/>
      <color rgb="FFDE3434"/>
      <color rgb="FFE43C00"/>
      <color rgb="FF920000"/>
      <color rgb="FFA83800"/>
      <color rgb="FFC7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emission changes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Results!$A$9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Results!$I$9:$AA$9</c:f>
              <c:numCache>
                <c:formatCode>0.0%</c:formatCode>
                <c:ptCount val="19"/>
                <c:pt idx="0">
                  <c:v>-0.80863706656014689</c:v>
                </c:pt>
                <c:pt idx="1">
                  <c:v>0.26890480995890464</c:v>
                </c:pt>
                <c:pt idx="2">
                  <c:v>-0.82459208118840632</c:v>
                </c:pt>
                <c:pt idx="3">
                  <c:v>-0.34270688949440409</c:v>
                </c:pt>
                <c:pt idx="4">
                  <c:v>-9.568277419674609E-2</c:v>
                </c:pt>
                <c:pt idx="5">
                  <c:v>3.6111672161354802E-2</c:v>
                </c:pt>
                <c:pt idx="6">
                  <c:v>3.06312318753168E-2</c:v>
                </c:pt>
                <c:pt idx="7">
                  <c:v>-0.5776764440138602</c:v>
                </c:pt>
                <c:pt idx="8">
                  <c:v>-0.82458366118223403</c:v>
                </c:pt>
                <c:pt idx="9">
                  <c:v>-0.14617542276271944</c:v>
                </c:pt>
                <c:pt idx="10">
                  <c:v>-0.21220827212103599</c:v>
                </c:pt>
                <c:pt idx="11">
                  <c:v>-0.68953379967433515</c:v>
                </c:pt>
                <c:pt idx="12">
                  <c:v>-0.86225408441208107</c:v>
                </c:pt>
                <c:pt idx="13">
                  <c:v>0.24155097928000302</c:v>
                </c:pt>
                <c:pt idx="14">
                  <c:v>0.27502533277371377</c:v>
                </c:pt>
                <c:pt idx="15">
                  <c:v>-0.53206528852399249</c:v>
                </c:pt>
                <c:pt idx="16">
                  <c:v>0.26890477979922234</c:v>
                </c:pt>
                <c:pt idx="17">
                  <c:v>-0.66285928624228641</c:v>
                </c:pt>
                <c:pt idx="18">
                  <c:v>0.17768291305504214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0E9-A5C5-7B740F3F556D}"/>
            </c:ext>
          </c:extLst>
        </c:ser>
        <c:ser>
          <c:idx val="1"/>
          <c:order val="1"/>
          <c:tx>
            <c:strRef>
              <c:f>Results!$A$10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Results!$I$10:$AA$10</c:f>
              <c:numCache>
                <c:formatCode>0.0%</c:formatCode>
                <c:ptCount val="19"/>
                <c:pt idx="0">
                  <c:v>-0.85750967505563769</c:v>
                </c:pt>
                <c:pt idx="1">
                  <c:v>0.37052349100299664</c:v>
                </c:pt>
                <c:pt idx="2">
                  <c:v>-0.89016318352036383</c:v>
                </c:pt>
                <c:pt idx="3">
                  <c:v>-0.51142926769342512</c:v>
                </c:pt>
                <c:pt idx="4">
                  <c:v>-0.33099478140150274</c:v>
                </c:pt>
                <c:pt idx="5">
                  <c:v>-0.24725513882910222</c:v>
                </c:pt>
                <c:pt idx="6">
                  <c:v>-0.27107998739161376</c:v>
                </c:pt>
                <c:pt idx="7">
                  <c:v>-0.69630049808893002</c:v>
                </c:pt>
                <c:pt idx="8">
                  <c:v>-0.8732547273531015</c:v>
                </c:pt>
                <c:pt idx="9">
                  <c:v>-0.39167953533851541</c:v>
                </c:pt>
                <c:pt idx="10">
                  <c:v>-0.40472443726592988</c:v>
                </c:pt>
                <c:pt idx="11">
                  <c:v>-0.7843085263879096</c:v>
                </c:pt>
                <c:pt idx="12">
                  <c:v>-0.90045392955925607</c:v>
                </c:pt>
                <c:pt idx="13">
                  <c:v>-0.12887561677897841</c:v>
                </c:pt>
                <c:pt idx="14">
                  <c:v>0.38233751773481384</c:v>
                </c:pt>
                <c:pt idx="15">
                  <c:v>-0.65001615699312343</c:v>
                </c:pt>
                <c:pt idx="16">
                  <c:v>0.37052345482931259</c:v>
                </c:pt>
                <c:pt idx="17">
                  <c:v>-0.72736054831347685</c:v>
                </c:pt>
                <c:pt idx="18">
                  <c:v>-0.17193540902854954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C-40E9-A5C5-7B740F3F556D}"/>
            </c:ext>
          </c:extLst>
        </c:ser>
        <c:ser>
          <c:idx val="2"/>
          <c:order val="2"/>
          <c:tx>
            <c:strRef>
              <c:f>Results!$A$11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Results!$I$11:$AA$11</c:f>
              <c:numCache>
                <c:formatCode>0.0%</c:formatCode>
                <c:ptCount val="19"/>
                <c:pt idx="0">
                  <c:v>-0.88953559046339958</c:v>
                </c:pt>
                <c:pt idx="1">
                  <c:v>0.45505920146099621</c:v>
                </c:pt>
                <c:pt idx="2">
                  <c:v>-0.91587843591013951</c:v>
                </c:pt>
                <c:pt idx="3">
                  <c:v>-0.56038227323188372</c:v>
                </c:pt>
                <c:pt idx="4">
                  <c:v>-0.53556367808342853</c:v>
                </c:pt>
                <c:pt idx="5">
                  <c:v>-0.38754198906197945</c:v>
                </c:pt>
                <c:pt idx="6">
                  <c:v>-0.42758523144428484</c:v>
                </c:pt>
                <c:pt idx="7">
                  <c:v>-0.75201168902101134</c:v>
                </c:pt>
                <c:pt idx="8">
                  <c:v>-0.88487655697481626</c:v>
                </c:pt>
                <c:pt idx="9">
                  <c:v>-0.38930812609727694</c:v>
                </c:pt>
                <c:pt idx="10">
                  <c:v>-0.56994834372666081</c:v>
                </c:pt>
                <c:pt idx="11">
                  <c:v>-0.84323696202196385</c:v>
                </c:pt>
                <c:pt idx="12">
                  <c:v>-0.89846096482165982</c:v>
                </c:pt>
                <c:pt idx="13">
                  <c:v>-0.39659651025867659</c:v>
                </c:pt>
                <c:pt idx="14">
                  <c:v>0.46759679400934306</c:v>
                </c:pt>
                <c:pt idx="15">
                  <c:v>-0.73686524267360731</c:v>
                </c:pt>
                <c:pt idx="16">
                  <c:v>0.45505916935944968</c:v>
                </c:pt>
                <c:pt idx="17">
                  <c:v>-0.80600824760358947</c:v>
                </c:pt>
                <c:pt idx="18">
                  <c:v>-0.40612569131930842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C-40E9-A5C5-7B740F3F556D}"/>
            </c:ext>
          </c:extLst>
        </c:ser>
        <c:ser>
          <c:idx val="3"/>
          <c:order val="3"/>
          <c:tx>
            <c:strRef>
              <c:f>Results!$A$12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Results!$I$12:$AA$12</c:f>
              <c:numCache>
                <c:formatCode>0.0%</c:formatCode>
                <c:ptCount val="19"/>
                <c:pt idx="0">
                  <c:v>-1</c:v>
                </c:pt>
                <c:pt idx="1">
                  <c:v>0.70487218233850713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-0.91206547403226046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0.72698416486804152</c:v>
                </c:pt>
                <c:pt idx="15">
                  <c:v>-1</c:v>
                </c:pt>
                <c:pt idx="16">
                  <c:v>0.7048721501681281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C-40E9-A5C5-7B740F3F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081231"/>
        <c:axId val="167085807"/>
      </c:barChart>
      <c:catAx>
        <c:axId val="16708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085807"/>
        <c:crosses val="autoZero"/>
        <c:auto val="1"/>
        <c:lblAlgn val="ctr"/>
        <c:lblOffset val="100"/>
        <c:noMultiLvlLbl val="0"/>
      </c:catAx>
      <c:valAx>
        <c:axId val="167085807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0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Results!$C$134</c:f>
              <c:strCache>
                <c:ptCount val="1"/>
                <c:pt idx="0">
                  <c:v>Productivity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Results!$D$134:$G$134</c:f>
              <c:numCache>
                <c:formatCode>General</c:formatCode>
                <c:ptCount val="4"/>
                <c:pt idx="0">
                  <c:v>2000</c:v>
                </c:pt>
                <c:pt idx="1">
                  <c:v>1400</c:v>
                </c:pt>
                <c:pt idx="2">
                  <c:v>1900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C-474A-863D-F08516400D77}"/>
            </c:ext>
          </c:extLst>
        </c:ser>
        <c:ser>
          <c:idx val="2"/>
          <c:order val="2"/>
          <c:tx>
            <c:strRef>
              <c:f>Results!$C$136</c:f>
              <c:strCache>
                <c:ptCount val="1"/>
                <c:pt idx="0">
                  <c:v>Game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Results!$D$136:$G$136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C-474A-863D-F08516400D77}"/>
            </c:ext>
          </c:extLst>
        </c:ser>
        <c:ser>
          <c:idx val="4"/>
          <c:order val="4"/>
          <c:tx>
            <c:strRef>
              <c:f>Results!$C$138</c:f>
              <c:strCache>
                <c:ptCount val="1"/>
                <c:pt idx="0">
                  <c:v>Utility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Results!$D$138:$G$138</c:f>
              <c:numCache>
                <c:formatCode>General</c:formatCode>
                <c:ptCount val="4"/>
                <c:pt idx="0">
                  <c:v>1900</c:v>
                </c:pt>
                <c:pt idx="1">
                  <c:v>2100</c:v>
                </c:pt>
                <c:pt idx="2">
                  <c:v>1500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C-474A-863D-F0851640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5293023"/>
        <c:axId val="2135304255"/>
      </c:barChart>
      <c:barChart>
        <c:barDir val="col"/>
        <c:grouping val="clustered"/>
        <c:varyColors val="0"/>
        <c:ser>
          <c:idx val="1"/>
          <c:order val="1"/>
          <c:tx>
            <c:strRef>
              <c:f>Results!$C$135</c:f>
              <c:strCache>
                <c:ptCount val="1"/>
                <c:pt idx="0">
                  <c:v>P - new apps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Results!$D$135:$G$135</c:f>
              <c:numCache>
                <c:formatCode>General</c:formatCode>
                <c:ptCount val="4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C-474A-863D-F08516400D77}"/>
            </c:ext>
          </c:extLst>
        </c:ser>
        <c:ser>
          <c:idx val="3"/>
          <c:order val="3"/>
          <c:tx>
            <c:strRef>
              <c:f>Results!$C$137</c:f>
              <c:strCache>
                <c:ptCount val="1"/>
                <c:pt idx="0">
                  <c:v>H - new apps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Results!$D$137:$G$137</c:f>
              <c:numCache>
                <c:formatCode>General</c:formatCode>
                <c:ptCount val="4"/>
                <c:pt idx="0">
                  <c:v>600</c:v>
                </c:pt>
                <c:pt idx="1">
                  <c:v>700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C-474A-863D-F08516400D77}"/>
            </c:ext>
          </c:extLst>
        </c:ser>
        <c:ser>
          <c:idx val="5"/>
          <c:order val="5"/>
          <c:tx>
            <c:strRef>
              <c:f>Results!$C$139</c:f>
              <c:strCache>
                <c:ptCount val="1"/>
                <c:pt idx="0">
                  <c:v>U - new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Results!$D$139:$G$139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700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7C-474A-863D-F0851640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3733599"/>
        <c:axId val="223741919"/>
      </c:barChart>
      <c:catAx>
        <c:axId val="21352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04255"/>
        <c:crosses val="autoZero"/>
        <c:auto val="1"/>
        <c:lblAlgn val="ctr"/>
        <c:lblOffset val="100"/>
        <c:noMultiLvlLbl val="0"/>
      </c:catAx>
      <c:valAx>
        <c:axId val="21353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293023"/>
        <c:crosses val="autoZero"/>
        <c:crossBetween val="between"/>
      </c:valAx>
      <c:valAx>
        <c:axId val="223741919"/>
        <c:scaling>
          <c:orientation val="minMax"/>
          <c:max val="25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223733599"/>
        <c:crosses val="max"/>
        <c:crossBetween val="between"/>
      </c:valAx>
      <c:catAx>
        <c:axId val="223733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41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Pathways</a:t>
            </a:r>
            <a:r>
              <a:rPr lang="en-US" sz="1600" baseline="0"/>
              <a:t> of </a:t>
            </a:r>
            <a:r>
              <a:rPr lang="en-US" sz="1600"/>
              <a:t>formation</a:t>
            </a:r>
            <a:r>
              <a:rPr lang="en-US" sz="1600" baseline="0"/>
              <a:t> for pollutants: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Relative contribution to total emissions</a:t>
            </a:r>
            <a:endParaRPr lang="en-US" sz="1000"/>
          </a:p>
        </c:rich>
      </c:tx>
      <c:layout>
        <c:manualLayout>
          <c:xMode val="edge"/>
          <c:yMode val="edge"/>
          <c:x val="0.19052171845517601"/>
          <c:y val="3.604655057217512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99923601431624E-2"/>
          <c:y val="0.13888735935459079"/>
          <c:w val="0.8948611334993406"/>
          <c:h val="0.72119405444371976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Results!$D$93</c:f>
              <c:strCache>
                <c:ptCount val="1"/>
                <c:pt idx="0">
                  <c:v>Hot emissions</c:v>
                </c:pt>
              </c:strCache>
            </c:strRef>
          </c:tx>
          <c:spPr>
            <a:solidFill>
              <a:srgbClr val="CC44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221EE96-030E-4500-92B8-EA434F732A4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6E1-4E54-9554-4AF5431BE0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C91631-CF58-4194-B601-444A4F371DE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E1-4E54-9554-4AF5431BE0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0DB858-7D0C-4115-AA75-8D8BA5537AF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E1-4E54-9554-4AF5431BE0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FCE88A-E59F-4A53-AFA0-332906C3540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E1-4E54-9554-4AF5431BE0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02A11A-47E5-4C09-9F80-59851923A3C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6E1-4E54-9554-4AF5431BE0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9FF890-D4D7-44F5-BD1F-AFF4578E4EC2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E1-4E54-9554-4AF5431BE0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D8225E-8B5B-4C12-AE19-D3A20D41806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6E1-4E54-9554-4AF5431BE08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A3C907-7B13-4A3B-B71B-0047AADF6EC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6E1-4E54-9554-4AF5431BE0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F60A9EA-7F2C-4A78-8C7E-9E26BE6F822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E1-4E54-9554-4AF5431BE08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07D89F3-AA9E-4107-8424-A2E73E16086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6E1-4E54-9554-4AF5431BE08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49E865-56DF-41F3-8346-67DF43EF6E7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E1-4E54-9554-4AF5431BE08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B648F2-8586-444A-ADE6-6EDDB4CAD8F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E1-4E54-9554-4AF5431BE08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B0E7592-8DF9-4F7A-A2B3-2FA1266AF72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6E1-4E54-9554-4AF5431BE08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5A61797-7380-4A1B-94FF-E9D87B1E68A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6E1-4E54-9554-4AF5431BE08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DD4265-754F-42AF-958F-867E0C92C2F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6E1-4E54-9554-4AF5431BE083}"/>
                </c:ext>
              </c:extLst>
            </c:dLbl>
            <c:dLbl>
              <c:idx val="15"/>
              <c:tx>
                <c:rich>
                  <a:bodyPr rot="-5400000" vert="horz" wrap="square" lIns="183600" tIns="0" rIns="36000" bIns="0" anchor="ctr">
                    <a:spAutoFit/>
                  </a:bodyPr>
                  <a:lstStyle/>
                  <a:p>
                    <a:pPr>
                      <a:defRPr sz="900">
                        <a:solidFill>
                          <a:srgbClr val="D9D9D9"/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</a:defRPr>
                    </a:pPr>
                    <a:fld id="{ABEEAA54-B17A-4DA8-B499-B198CB202559}" type="CELLRANGE">
                      <a:rPr lang="en-US"/>
                      <a:pPr>
                        <a:defRPr sz="900">
                          <a:solidFill>
                            <a:srgbClr val="D9D9D9"/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6E1-4E54-9554-4AF5431BE083}"/>
                </c:ext>
              </c:extLst>
            </c:dLbl>
            <c:dLbl>
              <c:idx val="16"/>
              <c:tx>
                <c:rich>
                  <a:bodyPr rot="-5400000" vert="horz" wrap="square" lIns="54000" tIns="0" rIns="36000" bIns="0" anchor="ctr">
                    <a:spAutoFit/>
                  </a:bodyPr>
                  <a:lstStyle/>
                  <a:p>
                    <a:pPr>
                      <a:defRPr sz="900">
                        <a:solidFill>
                          <a:srgbClr val="D9D9D9"/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</a:defRPr>
                    </a:pPr>
                    <a:fld id="{A33B3398-7321-4939-BA37-2E3CE373EC2B}" type="CELLRANGE">
                      <a:rPr lang="en-US"/>
                      <a:pPr>
                        <a:defRPr sz="900">
                          <a:solidFill>
                            <a:srgbClr val="D9D9D9"/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6E1-4E54-9554-4AF5431BE083}"/>
                </c:ext>
              </c:extLst>
            </c:dLbl>
            <c:dLbl>
              <c:idx val="17"/>
              <c:tx>
                <c:rich>
                  <a:bodyPr rot="-5400000" vert="horz" wrap="square" lIns="54000" tIns="0" rIns="36000" bIns="0" anchor="ctr">
                    <a:spAutoFit/>
                  </a:bodyPr>
                  <a:lstStyle/>
                  <a:p>
                    <a:pPr>
                      <a:defRPr sz="900">
                        <a:solidFill>
                          <a:srgbClr val="D9D9D9"/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</a:defRPr>
                    </a:pPr>
                    <a:fld id="{0655FE2C-21CB-4328-82C0-129040D97906}" type="CELLRANGE">
                      <a:rPr lang="en-US"/>
                      <a:pPr>
                        <a:defRPr sz="900">
                          <a:solidFill>
                            <a:srgbClr val="D9D9D9"/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6E1-4E54-9554-4AF5431BE083}"/>
                </c:ext>
              </c:extLst>
            </c:dLbl>
            <c:dLbl>
              <c:idx val="18"/>
              <c:tx>
                <c:rich>
                  <a:bodyPr rot="-5400000" vert="horz" wrap="square" lIns="54000" tIns="0" rIns="36000" bIns="0" anchor="ctr">
                    <a:spAutoFit/>
                  </a:bodyPr>
                  <a:lstStyle/>
                  <a:p>
                    <a:pPr>
                      <a:defRPr sz="900">
                        <a:solidFill>
                          <a:srgbClr val="D9D9D9"/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</a:defRPr>
                    </a:pPr>
                    <a:fld id="{75917937-4D1F-4978-BF22-784112A9641A}" type="CELLRANGE">
                      <a:rPr lang="en-US"/>
                      <a:pPr>
                        <a:defRPr sz="900">
                          <a:solidFill>
                            <a:srgbClr val="D9D9D9"/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6E1-4E54-9554-4AF5431BE08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DBB250C-2160-4CDB-BE42-F4A9542A9B2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6E1-4E54-9554-4AF5431BE08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D72E648-0F16-4DF3-BC31-1329A3666AB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6E1-4E54-9554-4AF5431BE08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35F3410-C7D0-453A-A26A-25662C1CA4C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6E1-4E54-9554-4AF5431BE08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06E5144-4106-439E-8E16-54BC15C79EA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6E1-4E54-9554-4AF5431BE08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E5B20B1-F0D4-4BD6-80C1-12CCED99746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6E1-4E54-9554-4AF5431BE08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6EB9561-E560-449E-BF01-082A9013A0C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6E1-4E54-9554-4AF5431BE08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70995B6-B5D2-417C-AADE-12BF0F65FD7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6E1-4E54-9554-4AF5431BE08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077EFEF-8095-4EF2-A5E5-D35AA6E2957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6E1-4E54-9554-4AF5431BE08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45E5D98-63BE-4025-9E50-122D91122A0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6E1-4E54-9554-4AF5431BE08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47AABA2-D242-4504-9479-C7CC7E4D6BC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6E1-4E54-9554-4AF5431BE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6000" tIns="0" rIns="36000" bIns="0" anchor="ctr">
                <a:spAutoFit/>
              </a:bodyPr>
              <a:lstStyle/>
              <a:p>
                <a:pPr>
                  <a:defRPr sz="900">
                    <a:solidFill>
                      <a:srgbClr val="D9D9D9"/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cat>
            <c:strRef>
              <c:f>Results!$A$94:$A$122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Results!$D$94:$D$122</c:f>
              <c:numCache>
                <c:formatCode>#,##0</c:formatCode>
                <c:ptCount val="29"/>
                <c:pt idx="0">
                  <c:v>960753363.66587901</c:v>
                </c:pt>
                <c:pt idx="1">
                  <c:v>990182422.72331905</c:v>
                </c:pt>
                <c:pt idx="2">
                  <c:v>700312353.956882</c:v>
                </c:pt>
                <c:pt idx="3">
                  <c:v>549949414.301929</c:v>
                </c:pt>
                <c:pt idx="4">
                  <c:v>0</c:v>
                </c:pt>
                <c:pt idx="5">
                  <c:v>960753363.66587901</c:v>
                </c:pt>
                <c:pt idx="6" formatCode="General">
                  <c:v>990182422.72331905</c:v>
                </c:pt>
                <c:pt idx="7" formatCode="General">
                  <c:v>700312353.956882</c:v>
                </c:pt>
                <c:pt idx="8" formatCode="General">
                  <c:v>549949414.301929</c:v>
                </c:pt>
                <c:pt idx="9" formatCode="General">
                  <c:v>0</c:v>
                </c:pt>
                <c:pt idx="10" formatCode="General">
                  <c:v>1948943.9158026599</c:v>
                </c:pt>
                <c:pt idx="11" formatCode="General">
                  <c:v>341876.60627126298</c:v>
                </c:pt>
                <c:pt idx="12" formatCode="General">
                  <c:v>247019.427981922</c:v>
                </c:pt>
                <c:pt idx="13" formatCode="General">
                  <c:v>224369.13385018599</c:v>
                </c:pt>
                <c:pt idx="14" formatCode="General">
                  <c:v>0</c:v>
                </c:pt>
                <c:pt idx="15" formatCode="General">
                  <c:v>65964.240615697505</c:v>
                </c:pt>
                <c:pt idx="16" formatCode="General">
                  <c:v>20479.667141323502</c:v>
                </c:pt>
                <c:pt idx="17" formatCode="General">
                  <c:v>14227.924264102299</c:v>
                </c:pt>
                <c:pt idx="18" formatCode="General">
                  <c:v>10340.7547568309</c:v>
                </c:pt>
                <c:pt idx="19" formatCode="General">
                  <c:v>0</c:v>
                </c:pt>
                <c:pt idx="20">
                  <c:v>11392.022063070701</c:v>
                </c:pt>
                <c:pt idx="21">
                  <c:v>5330.7225572113002</c:v>
                </c:pt>
                <c:pt idx="22">
                  <c:v>3987.0236612526101</c:v>
                </c:pt>
                <c:pt idx="23">
                  <c:v>2997.6369610230199</c:v>
                </c:pt>
                <c:pt idx="24" formatCode="General">
                  <c:v>0</c:v>
                </c:pt>
                <c:pt idx="25">
                  <c:v>11392.022063070701</c:v>
                </c:pt>
                <c:pt idx="26">
                  <c:v>5330.7225572113002</c:v>
                </c:pt>
                <c:pt idx="27">
                  <c:v>3987.0236612526101</c:v>
                </c:pt>
                <c:pt idx="28">
                  <c:v>2997.6369610230199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Results!$K$94:$K$122</c15:f>
                <c15:dlblRangeCache>
                  <c:ptCount val="29"/>
                  <c:pt idx="0">
                    <c:v>Reference Scenario</c:v>
                  </c:pt>
                  <c:pt idx="1">
                    <c:v>Conservative Scenario</c:v>
                  </c:pt>
                  <c:pt idx="2">
                    <c:v>Optimistic PHEV Scenario</c:v>
                  </c:pt>
                  <c:pt idx="3">
                    <c:v>Optimistic EV Scenario</c:v>
                  </c:pt>
                  <c:pt idx="5">
                    <c:v>Reference Scenario</c:v>
                  </c:pt>
                  <c:pt idx="6">
                    <c:v>Conservative Scenario</c:v>
                  </c:pt>
                  <c:pt idx="7">
                    <c:v>Optimistic PHEV Scenario</c:v>
                  </c:pt>
                  <c:pt idx="8">
                    <c:v>Optimistic EV Scenario</c:v>
                  </c:pt>
                  <c:pt idx="10">
                    <c:v>Reference Scenario</c:v>
                  </c:pt>
                  <c:pt idx="11">
                    <c:v>Conservative Scenario</c:v>
                  </c:pt>
                  <c:pt idx="12">
                    <c:v>Optimistic PHEV Scenario</c:v>
                  </c:pt>
                  <c:pt idx="13">
                    <c:v>Optimistic EV Scenario</c:v>
                  </c:pt>
                  <c:pt idx="15">
                    <c:v>Reference Scenario</c:v>
                  </c:pt>
                  <c:pt idx="16">
                    <c:v>Conservative Scenario</c:v>
                  </c:pt>
                  <c:pt idx="17">
                    <c:v>Optimistic PHEV Scenario</c:v>
                  </c:pt>
                  <c:pt idx="18">
                    <c:v>Optimistic EV Scenario</c:v>
                  </c:pt>
                  <c:pt idx="20">
                    <c:v>Reference Scenario</c:v>
                  </c:pt>
                  <c:pt idx="21">
                    <c:v>Conservative Scenario</c:v>
                  </c:pt>
                  <c:pt idx="22">
                    <c:v>Optimistic PHEV Scenario</c:v>
                  </c:pt>
                  <c:pt idx="23">
                    <c:v>Optimistic EV Scenario</c:v>
                  </c:pt>
                  <c:pt idx="25">
                    <c:v>Reference Scenario</c:v>
                  </c:pt>
                  <c:pt idx="26">
                    <c:v>Conservative Scenario</c:v>
                  </c:pt>
                  <c:pt idx="27">
                    <c:v>Optimistic PHEV Scenario</c:v>
                  </c:pt>
                  <c:pt idx="28">
                    <c:v>Optimistic EV Scenario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56E1-4E54-9554-4AF5431BE083}"/>
            </c:ext>
          </c:extLst>
        </c:ser>
        <c:ser>
          <c:idx val="2"/>
          <c:order val="1"/>
          <c:tx>
            <c:strRef>
              <c:f>Results!$E$93</c:f>
              <c:strCache>
                <c:ptCount val="1"/>
                <c:pt idx="0">
                  <c:v>Cold start emissions</c:v>
                </c:pt>
              </c:strCache>
            </c:strRef>
          </c:tx>
          <c:spPr>
            <a:solidFill>
              <a:srgbClr val="5972A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Results!$E$94:$E$122</c:f>
              <c:numCache>
                <c:formatCode>#,##0</c:formatCode>
                <c:ptCount val="29"/>
                <c:pt idx="0">
                  <c:v>73797175.557188705</c:v>
                </c:pt>
                <c:pt idx="1">
                  <c:v>65559340.762739398</c:v>
                </c:pt>
                <c:pt idx="2">
                  <c:v>42200809.179698803</c:v>
                </c:pt>
                <c:pt idx="3">
                  <c:v>33190496.184338901</c:v>
                </c:pt>
                <c:pt idx="5">
                  <c:v>73797175.557188705</c:v>
                </c:pt>
                <c:pt idx="6" formatCode="General">
                  <c:v>65559340.762739398</c:v>
                </c:pt>
                <c:pt idx="7" formatCode="General">
                  <c:v>42200809.179698803</c:v>
                </c:pt>
                <c:pt idx="8" formatCode="General">
                  <c:v>33190496.184338901</c:v>
                </c:pt>
                <c:pt idx="10" formatCode="General">
                  <c:v>159466.89606381301</c:v>
                </c:pt>
                <c:pt idx="11" formatCode="General">
                  <c:v>179416.08732321899</c:v>
                </c:pt>
                <c:pt idx="12" formatCode="General">
                  <c:v>124232.86948918601</c:v>
                </c:pt>
                <c:pt idx="13" formatCode="General">
                  <c:v>98600.7243342039</c:v>
                </c:pt>
                <c:pt idx="15" formatCode="General">
                  <c:v>690020.340715545</c:v>
                </c:pt>
                <c:pt idx="16" formatCode="General">
                  <c:v>537405.541683338</c:v>
                </c:pt>
                <c:pt idx="17" formatCode="General">
                  <c:v>348710.15585361701</c:v>
                </c:pt>
                <c:pt idx="18" formatCode="General">
                  <c:v>241805.27175694</c:v>
                </c:pt>
                <c:pt idx="20">
                  <c:v>1791.2425103965099</c:v>
                </c:pt>
                <c:pt idx="21">
                  <c:v>535.86613841978101</c:v>
                </c:pt>
                <c:pt idx="22">
                  <c:v>368.08455744882701</c:v>
                </c:pt>
                <c:pt idx="23">
                  <c:v>381.94797892663001</c:v>
                </c:pt>
                <c:pt idx="25">
                  <c:v>1791.2425103965099</c:v>
                </c:pt>
                <c:pt idx="26">
                  <c:v>535.86613841978101</c:v>
                </c:pt>
                <c:pt idx="27">
                  <c:v>368.08455744882701</c:v>
                </c:pt>
                <c:pt idx="28">
                  <c:v>381.94797892663001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6E1-4E54-9554-4AF5431BE083}"/>
            </c:ext>
          </c:extLst>
        </c:ser>
        <c:ser>
          <c:idx val="7"/>
          <c:order val="2"/>
          <c:tx>
            <c:strRef>
              <c:f>Results!$B$93</c:f>
              <c:strCache>
                <c:ptCount val="1"/>
                <c:pt idx="0">
                  <c:v>Fuel/electricity prod.</c:v>
                </c:pt>
              </c:strCache>
            </c:strRef>
          </c:tx>
          <c:invertIfNegative val="0"/>
          <c:cat>
            <c:strRef>
              <c:f>Results!$A$94:$A$122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Results!$B$94:$B$122</c:f>
              <c:numCache>
                <c:formatCode>#,##0</c:formatCode>
                <c:ptCount val="29"/>
                <c:pt idx="0">
                  <c:v>205809299.73538017</c:v>
                </c:pt>
                <c:pt idx="1">
                  <c:v>216153815.58923054</c:v>
                </c:pt>
                <c:pt idx="2">
                  <c:v>175041726.09269333</c:v>
                </c:pt>
                <c:pt idx="3">
                  <c:v>162088184.55073082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6E1-4E54-9554-4AF5431BE083}"/>
            </c:ext>
          </c:extLst>
        </c:ser>
        <c:ser>
          <c:idx val="3"/>
          <c:order val="3"/>
          <c:tx>
            <c:strRef>
              <c:f>Results!$F$93</c:f>
              <c:strCache>
                <c:ptCount val="1"/>
                <c:pt idx="0">
                  <c:v>Diurnal losses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Results!$F$94:$F$122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5" formatCode="General">
                  <c:v>173852.12886478199</c:v>
                </c:pt>
                <c:pt idx="16" formatCode="General">
                  <c:v>195504.39798939801</c:v>
                </c:pt>
                <c:pt idx="17" formatCode="General">
                  <c:v>124885.571997176</c:v>
                </c:pt>
                <c:pt idx="18" formatCode="General">
                  <c:v>85805.405282630105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6E1-4E54-9554-4AF5431BE083}"/>
            </c:ext>
          </c:extLst>
        </c:ser>
        <c:ser>
          <c:idx val="4"/>
          <c:order val="4"/>
          <c:tx>
            <c:strRef>
              <c:f>Results!$G$93</c:f>
              <c:strCache>
                <c:ptCount val="1"/>
                <c:pt idx="0">
                  <c:v>Running losses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Results!$G$94:$G$122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5" formatCode="General">
                  <c:v>11445.759382632399</c:v>
                </c:pt>
                <c:pt idx="16" formatCode="General">
                  <c:v>9033.7513546152004</c:v>
                </c:pt>
                <c:pt idx="17" formatCode="General">
                  <c:v>6152.4803512107901</c:v>
                </c:pt>
                <c:pt idx="18" formatCode="General">
                  <c:v>4219.2494807757803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6E1-4E54-9554-4AF5431BE083}"/>
            </c:ext>
          </c:extLst>
        </c:ser>
        <c:ser>
          <c:idx val="5"/>
          <c:order val="5"/>
          <c:tx>
            <c:strRef>
              <c:f>Results!$H$93</c:f>
              <c:strCache>
                <c:ptCount val="1"/>
                <c:pt idx="0">
                  <c:v>Hot soak losses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Results!$H$94:$H$122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5" formatCode="General">
                  <c:v>19121.028444352902</c:v>
                </c:pt>
                <c:pt idx="16" formatCode="General">
                  <c:v>18398.788848577999</c:v>
                </c:pt>
                <c:pt idx="17" formatCode="General">
                  <c:v>11891.347277044</c:v>
                </c:pt>
                <c:pt idx="18" formatCode="General">
                  <c:v>8154.42997521507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6E1-4E54-9554-4AF5431BE083}"/>
            </c:ext>
          </c:extLst>
        </c:ser>
        <c:ser>
          <c:idx val="0"/>
          <c:order val="6"/>
          <c:tx>
            <c:strRef>
              <c:f>Results!$C$93</c:f>
              <c:strCache>
                <c:ptCount val="1"/>
                <c:pt idx="0">
                  <c:v>Non-exhaust emissions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f>Results!$A$94:$A$122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Results!$C$94:$C$122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 formatCode="#,##0">
                  <c:v>1325018.65331596</c:v>
                </c:pt>
                <c:pt idx="21" formatCode="#,##0">
                  <c:v>1689432.3493755599</c:v>
                </c:pt>
                <c:pt idx="22" formatCode="#,##0">
                  <c:v>1831622.9961771099</c:v>
                </c:pt>
                <c:pt idx="23" formatCode="#,##0">
                  <c:v>1944593.1276090799</c:v>
                </c:pt>
                <c:pt idx="25" formatCode="#,##0">
                  <c:v>575439.78456013103</c:v>
                </c:pt>
                <c:pt idx="26" formatCode="#,##0">
                  <c:v>730178.29311498499</c:v>
                </c:pt>
                <c:pt idx="27" formatCode="#,##0">
                  <c:v>788653.72158158605</c:v>
                </c:pt>
                <c:pt idx="28" formatCode="#,##0">
                  <c:v>837298.93493844499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6E1-4E54-9554-4AF5431B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92586031"/>
        <c:axId val="1792582703"/>
      </c:barChart>
      <c:barChart>
        <c:barDir val="col"/>
        <c:grouping val="percentStacked"/>
        <c:varyColors val="0"/>
        <c:ser>
          <c:idx val="6"/>
          <c:order val="7"/>
          <c:tx>
            <c:strRef>
              <c:f>Results!$I$93</c:f>
              <c:strCache>
                <c:ptCount val="1"/>
                <c:pt idx="0">
                  <c:v>X1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289405-6902-4DA9-85BD-6FB08380E2F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56E1-4E54-9554-4AF5431BE0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A6A258-1CBD-4C8C-9C40-7BD5E499211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56E1-4E54-9554-4AF5431BE0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(WTW)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6-56E1-4E54-9554-4AF5431BE0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A2201E-CEB5-4701-9908-24987F75F54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56E1-4E54-9554-4AF5431BE0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0703F9-59AA-42DC-A294-CCCCE6956E7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56E1-4E54-9554-4AF5431BE0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E23242-EB6D-4325-B004-CE571FB7F34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56E1-4E54-9554-4AF5431BE0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D4958D-950A-44B5-A9F7-BF48004F421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56E1-4E54-9554-4AF5431BE08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(TTW)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B-56E1-4E54-9554-4AF5431BE0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B8BBB8-B1F9-4E19-9FC5-170851B6019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56E1-4E54-9554-4AF5431BE08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876E616-317C-4985-A184-0D49B848D85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56E1-4E54-9554-4AF5431BE08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B925D3-6D4B-4ACC-A9C7-7D16F240DE2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56E1-4E54-9554-4AF5431BE08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5CDDAA-7341-4C32-B9F0-2F7FB5A8FDC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56E1-4E54-9554-4AF5431BE08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-25000"/>
                      <a:t>x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0-56E1-4E54-9554-4AF5431BE08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73D8D10-020D-4463-9416-E1FC2210C7E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56E1-4E54-9554-4AF5431BE08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EB0CEEA-E00C-4237-A208-5961C67C303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56E1-4E54-9554-4AF5431BE08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FCC68AD-465A-4D63-BB4D-B5F561ACD95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56E1-4E54-9554-4AF5431BE08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BD0C8DA-C3B3-4DC0-9B50-A4E433D0D05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56E1-4E54-9554-4AF5431BE08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FF4BD20-E3CD-4B45-8D22-F668FC186AB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6E1-4E54-9554-4AF5431BE08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A54BC4F-5D85-4C09-B491-62BAA3BD016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56E1-4E54-9554-4AF5431BE08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5CA4642-4CCB-467D-AE11-4018DD56DE8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56E1-4E54-9554-4AF5431BE08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62D88F6-B7DA-4655-978E-4EE64AD2D7C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56E1-4E54-9554-4AF5431BE08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3CAE1AB-04E4-4700-A58A-971C906EAD9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56E1-4E54-9554-4AF5431BE083}"/>
                </c:ext>
              </c:extLst>
            </c:dLbl>
            <c:dLbl>
              <c:idx val="22"/>
              <c:tx>
                <c:rich>
                  <a:bodyPr rot="0" spcFirstLastPara="1" vertOverflow="ellipsis" vert="horz" wrap="square" lIns="0" tIns="0" rIns="180000" bIns="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PM</a:t>
                    </a:r>
                    <a:r>
                      <a:rPr lang="en-US" sz="900" b="0" i="0" u="none" strike="noStrike" kern="1200" baseline="-2500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10</a:t>
                    </a:r>
                    <a:endParaRPr lang="en-US"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8.1357629363845926E-2"/>
                      <c:h val="3.8408740122196694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3A-56E1-4E54-9554-4AF5431BE08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ACA4BEF-3455-42D0-B1F0-3DB0FEFBE94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56E1-4E54-9554-4AF5431BE08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FDCCA42-E405-4C0A-86D9-E3953B81DDA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56E1-4E54-9554-4AF5431BE08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7DECB7B-3679-491A-822A-585CA32DFE4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56E1-4E54-9554-4AF5431BE08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07269B5-DCDB-45EB-81CC-5DEC0685AB1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56E1-4E54-9554-4AF5431BE08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PM</a:t>
                    </a:r>
                    <a:r>
                      <a:rPr lang="en-US" sz="900" b="0" i="0" u="none" strike="noStrike" kern="1200" baseline="-2500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2.5</a:t>
                    </a:r>
                    <a:endParaRPr lang="en-US"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</a:endParaRP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F-56E1-4E54-9554-4AF5431BE08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6E1-4E54-9554-4AF5431BE08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1-56E1-4E54-9554-4AF5431BE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1800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Results!$I$94:$I$122</c:f>
              <c:numCache>
                <c:formatCode>General</c:formatCode>
                <c:ptCount val="2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Results!$A$94:$A$122</c15:f>
                <c15:dlblRangeCache>
                  <c:ptCount val="29"/>
                  <c:pt idx="2">
                    <c:v>CO2 (WTW)      </c:v>
                  </c:pt>
                  <c:pt idx="7">
                    <c:v>CO2 (TTW)      </c:v>
                  </c:pt>
                  <c:pt idx="12">
                    <c:v>NOx      </c:v>
                  </c:pt>
                  <c:pt idx="17">
                    <c:v>NMHC      </c:v>
                  </c:pt>
                  <c:pt idx="22">
                    <c:v>PM10</c:v>
                  </c:pt>
                  <c:pt idx="27">
                    <c:v>PM2.5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2-56E1-4E54-9554-4AF5431B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7774831"/>
        <c:axId val="167773999"/>
      </c:barChart>
      <c:catAx>
        <c:axId val="17925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582703"/>
        <c:crosses val="autoZero"/>
        <c:auto val="1"/>
        <c:lblAlgn val="ctr"/>
        <c:lblOffset val="0"/>
        <c:noMultiLvlLbl val="0"/>
      </c:catAx>
      <c:valAx>
        <c:axId val="17925827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586031"/>
        <c:crosses val="autoZero"/>
        <c:crossBetween val="between"/>
      </c:valAx>
      <c:valAx>
        <c:axId val="167773999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67774831"/>
        <c:crosses val="max"/>
        <c:crossBetween val="between"/>
      </c:valAx>
      <c:catAx>
        <c:axId val="16777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7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6.6189129552756729E-2"/>
          <c:y val="0.92339679379355322"/>
          <c:w val="0.90557273035990382"/>
          <c:h val="6.9600631629535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emission changes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Results_old!$A$9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Results_old!$I$9:$AA$9</c:f>
              <c:numCache>
                <c:formatCode>0.0%</c:formatCode>
                <c:ptCount val="19"/>
                <c:pt idx="0">
                  <c:v>-0.80863706656014689</c:v>
                </c:pt>
                <c:pt idx="1">
                  <c:v>0.26890480995890464</c:v>
                </c:pt>
                <c:pt idx="2">
                  <c:v>-0.82459208118840632</c:v>
                </c:pt>
                <c:pt idx="3">
                  <c:v>-0.34270688949440198</c:v>
                </c:pt>
                <c:pt idx="4">
                  <c:v>-9.568277419674609E-2</c:v>
                </c:pt>
                <c:pt idx="5">
                  <c:v>3.4138694514509238E-2</c:v>
                </c:pt>
                <c:pt idx="6">
                  <c:v>3.06312318753168E-2</c:v>
                </c:pt>
                <c:pt idx="7">
                  <c:v>-0.5776764440138602</c:v>
                </c:pt>
                <c:pt idx="8">
                  <c:v>-0.82458366118223403</c:v>
                </c:pt>
                <c:pt idx="9">
                  <c:v>-0.14617542276271944</c:v>
                </c:pt>
                <c:pt idx="10">
                  <c:v>-0.21220827212103599</c:v>
                </c:pt>
                <c:pt idx="11">
                  <c:v>-0.68953379967433515</c:v>
                </c:pt>
                <c:pt idx="12">
                  <c:v>-0.86225408441208107</c:v>
                </c:pt>
                <c:pt idx="13">
                  <c:v>0.24155097928000302</c:v>
                </c:pt>
                <c:pt idx="14">
                  <c:v>0.27502533277371377</c:v>
                </c:pt>
                <c:pt idx="15">
                  <c:v>-0.53206528852399249</c:v>
                </c:pt>
                <c:pt idx="16">
                  <c:v>0.26890477979922234</c:v>
                </c:pt>
                <c:pt idx="17">
                  <c:v>-0.66285928624228641</c:v>
                </c:pt>
                <c:pt idx="18">
                  <c:v>0.17768291305504458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7-41B1-9ED7-BA8826100272}"/>
            </c:ext>
          </c:extLst>
        </c:ser>
        <c:ser>
          <c:idx val="1"/>
          <c:order val="1"/>
          <c:tx>
            <c:strRef>
              <c:f>Results_old!$A$10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Results_old!$I$10:$AA$10</c:f>
              <c:numCache>
                <c:formatCode>0.0%</c:formatCode>
                <c:ptCount val="19"/>
                <c:pt idx="0">
                  <c:v>-0.85750967505563769</c:v>
                </c:pt>
                <c:pt idx="1">
                  <c:v>0.37052349100299486</c:v>
                </c:pt>
                <c:pt idx="2">
                  <c:v>-0.89016318352036383</c:v>
                </c:pt>
                <c:pt idx="3">
                  <c:v>-0.51142926769342356</c:v>
                </c:pt>
                <c:pt idx="4">
                  <c:v>-0.33099478140150274</c:v>
                </c:pt>
                <c:pt idx="5">
                  <c:v>-0.24868852562009358</c:v>
                </c:pt>
                <c:pt idx="6">
                  <c:v>-0.27107998739161376</c:v>
                </c:pt>
                <c:pt idx="7">
                  <c:v>-0.69630049808893002</c:v>
                </c:pt>
                <c:pt idx="8">
                  <c:v>-0.8732547273531015</c:v>
                </c:pt>
                <c:pt idx="9">
                  <c:v>-0.39167953533851541</c:v>
                </c:pt>
                <c:pt idx="10">
                  <c:v>-0.40472443726593077</c:v>
                </c:pt>
                <c:pt idx="11">
                  <c:v>-0.7843085263879096</c:v>
                </c:pt>
                <c:pt idx="12">
                  <c:v>-0.90045392955925607</c:v>
                </c:pt>
                <c:pt idx="13">
                  <c:v>-0.12887561677897841</c:v>
                </c:pt>
                <c:pt idx="14">
                  <c:v>0.38233751773481384</c:v>
                </c:pt>
                <c:pt idx="15">
                  <c:v>-0.65001615699312343</c:v>
                </c:pt>
                <c:pt idx="16">
                  <c:v>0.37052345482931259</c:v>
                </c:pt>
                <c:pt idx="17">
                  <c:v>-0.72736054831347685</c:v>
                </c:pt>
                <c:pt idx="18">
                  <c:v>-0.17193540902854954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7-41B1-9ED7-BA8826100272}"/>
            </c:ext>
          </c:extLst>
        </c:ser>
        <c:ser>
          <c:idx val="2"/>
          <c:order val="2"/>
          <c:tx>
            <c:strRef>
              <c:f>Results_old!$A$11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Results_old!$I$11:$AA$11</c:f>
              <c:numCache>
                <c:formatCode>0.0%</c:formatCode>
                <c:ptCount val="19"/>
                <c:pt idx="0">
                  <c:v>-0.88953559046339936</c:v>
                </c:pt>
                <c:pt idx="1">
                  <c:v>0.45505920146099621</c:v>
                </c:pt>
                <c:pt idx="2">
                  <c:v>-0.91587843591013951</c:v>
                </c:pt>
                <c:pt idx="3">
                  <c:v>-0.56038227323188239</c:v>
                </c:pt>
                <c:pt idx="4">
                  <c:v>-0.53556367808342853</c:v>
                </c:pt>
                <c:pt idx="5">
                  <c:v>-0.3887082397641759</c:v>
                </c:pt>
                <c:pt idx="6">
                  <c:v>-0.42758523144428484</c:v>
                </c:pt>
                <c:pt idx="7">
                  <c:v>-0.75201168902101134</c:v>
                </c:pt>
                <c:pt idx="8">
                  <c:v>-0.88487655697481626</c:v>
                </c:pt>
                <c:pt idx="9">
                  <c:v>-0.38930812609727694</c:v>
                </c:pt>
                <c:pt idx="10">
                  <c:v>-0.56994834372666081</c:v>
                </c:pt>
                <c:pt idx="11">
                  <c:v>-0.84323696202196385</c:v>
                </c:pt>
                <c:pt idx="12">
                  <c:v>-0.89846096482165982</c:v>
                </c:pt>
                <c:pt idx="13">
                  <c:v>-0.39659651025867659</c:v>
                </c:pt>
                <c:pt idx="14">
                  <c:v>0.46759679400934306</c:v>
                </c:pt>
                <c:pt idx="15">
                  <c:v>-0.73686524267360731</c:v>
                </c:pt>
                <c:pt idx="16">
                  <c:v>0.45505916935944968</c:v>
                </c:pt>
                <c:pt idx="17">
                  <c:v>-0.80600824760358947</c:v>
                </c:pt>
                <c:pt idx="18">
                  <c:v>-0.40612569131930842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7-41B1-9ED7-BA8826100272}"/>
            </c:ext>
          </c:extLst>
        </c:ser>
        <c:ser>
          <c:idx val="3"/>
          <c:order val="3"/>
          <c:tx>
            <c:strRef>
              <c:f>Results_old!$A$12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Results_old!$I$12:$AA$12</c:f>
              <c:numCache>
                <c:formatCode>0.0%</c:formatCode>
                <c:ptCount val="19"/>
                <c:pt idx="0">
                  <c:v>-1</c:v>
                </c:pt>
                <c:pt idx="1">
                  <c:v>0.70487218233850713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-0.91223292012787138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0.72698416486804152</c:v>
                </c:pt>
                <c:pt idx="15">
                  <c:v>-1</c:v>
                </c:pt>
                <c:pt idx="16">
                  <c:v>0.7048721501681281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7-41B1-9ED7-BA882610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081231"/>
        <c:axId val="167085807"/>
      </c:barChart>
      <c:catAx>
        <c:axId val="16708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085807"/>
        <c:crosses val="autoZero"/>
        <c:auto val="1"/>
        <c:lblAlgn val="ctr"/>
        <c:lblOffset val="100"/>
        <c:noMultiLvlLbl val="0"/>
      </c:catAx>
      <c:valAx>
        <c:axId val="167085807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0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emission changes 2019-2030</a:t>
            </a:r>
          </a:p>
        </c:rich>
      </c:tx>
      <c:layout>
        <c:manualLayout>
          <c:xMode val="edge"/>
          <c:yMode val="edge"/>
          <c:x val="0.17098475628432974"/>
          <c:y val="1.74508415290454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652604166666662E-2"/>
          <c:y val="0.110669389547578"/>
          <c:w val="0.88809392361111106"/>
          <c:h val="0.76818944444444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Results_old!$A$22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0"/>
                  <c:y val="7.05402839723845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74-439A-9317-5208F1375169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Results_old!$B$22:$G$22</c:f>
              <c:numCache>
                <c:formatCode>0.0%</c:formatCode>
                <c:ptCount val="6"/>
                <c:pt idx="0">
                  <c:v>2.3428884929408866E-2</c:v>
                </c:pt>
                <c:pt idx="1">
                  <c:v>2.0302625907091532E-2</c:v>
                </c:pt>
                <c:pt idx="2">
                  <c:v>-0.75273982735433498</c:v>
                </c:pt>
                <c:pt idx="3">
                  <c:v>-0.19283872379259392</c:v>
                </c:pt>
                <c:pt idx="4">
                  <c:v>0.26684448917931114</c:v>
                </c:pt>
                <c:pt idx="5">
                  <c:v>0.25044333231146454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4-439A-9317-5208F1375169}"/>
            </c:ext>
          </c:extLst>
        </c:ser>
        <c:ser>
          <c:idx val="1"/>
          <c:order val="1"/>
          <c:tx>
            <c:strRef>
              <c:f>Results_old!$A$23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8.0989543759423714E-17"/>
                  <c:y val="7.054056041448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74-439A-9317-5208F1375169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Results_old!$B$23:$G$23</c:f>
              <c:numCache>
                <c:formatCode>0.0%</c:formatCode>
                <c:ptCount val="6"/>
                <c:pt idx="0">
                  <c:v>-0.26170579161681484</c:v>
                </c:pt>
                <c:pt idx="1">
                  <c:v>-0.28242550907379238</c:v>
                </c:pt>
                <c:pt idx="2">
                  <c:v>-0.82398990442801723</c:v>
                </c:pt>
                <c:pt idx="3">
                  <c:v>-0.4729928085012951</c:v>
                </c:pt>
                <c:pt idx="4">
                  <c:v>0.37196760822654173</c:v>
                </c:pt>
                <c:pt idx="5">
                  <c:v>0.34721288846802056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4-439A-9317-5208F1375169}"/>
            </c:ext>
          </c:extLst>
        </c:ser>
        <c:ser>
          <c:idx val="2"/>
          <c:order val="2"/>
          <c:tx>
            <c:strRef>
              <c:f>Results_old!$A$24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4.4176625104115083E-3"/>
                  <c:y val="4.9731657651889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74-439A-9317-5208F1375169}"/>
                </c:ext>
              </c:extLst>
            </c:dLbl>
            <c:dLbl>
              <c:idx val="4"/>
              <c:layout>
                <c:manualLayout>
                  <c:x val="0"/>
                  <c:y val="5.64970252065437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74-439A-9317-5208F1375169}"/>
                </c:ext>
              </c:extLst>
            </c:dLbl>
            <c:dLbl>
              <c:idx val="5"/>
              <c:layout>
                <c:manualLayout>
                  <c:x val="-1.6197908751884743E-16"/>
                  <c:y val="5.29862105150835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74-439A-9317-5208F1375169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Results_old!$B$24:$G$24</c:f>
              <c:numCache>
                <c:formatCode>0.0%</c:formatCode>
                <c:ptCount val="6"/>
                <c:pt idx="0">
                  <c:v>-0.40044839607562721</c:v>
                </c:pt>
                <c:pt idx="1">
                  <c:v>-0.43652834041391342</c:v>
                </c:pt>
                <c:pt idx="2">
                  <c:v>-0.84692520484033895</c:v>
                </c:pt>
                <c:pt idx="3">
                  <c:v>-0.63822912723028957</c:v>
                </c:pt>
                <c:pt idx="4">
                  <c:v>0.45565696298201575</c:v>
                </c:pt>
                <c:pt idx="5">
                  <c:v>0.42819570632063964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4-439A-9317-5208F1375169}"/>
            </c:ext>
          </c:extLst>
        </c:ser>
        <c:ser>
          <c:idx val="3"/>
          <c:order val="3"/>
          <c:tx>
            <c:strRef>
              <c:f>Results_old!$A$25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Results_old!$B$25:$G$25</c:f>
              <c:numCache>
                <c:formatCode>0.0%</c:formatCode>
                <c:ptCount val="6"/>
                <c:pt idx="0">
                  <c:v>-0.9185076500998034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0.70996316990373431</c:v>
                </c:pt>
                <c:pt idx="5">
                  <c:v>0.66667153879837748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4-439A-9317-5208F137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4407055"/>
        <c:axId val="274408303"/>
      </c:barChart>
      <c:barChart>
        <c:barDir val="col"/>
        <c:grouping val="clustered"/>
        <c:varyColors val="0"/>
        <c:ser>
          <c:idx val="4"/>
          <c:order val="4"/>
          <c:tx>
            <c:strRef>
              <c:f>Results_old!$A$26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</a:t>
                    </a:r>
                    <a:r>
                      <a:rPr lang="en-US"/>
                      <a:t>(WTW)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3-4C74-439A-9317-5208F13751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</a:t>
                    </a:r>
                    <a:r>
                      <a:rPr lang="en-US"/>
                      <a:t>(TTW)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4-4C74-439A-9317-5208F13751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-25000"/>
                      <a:t>x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5-4C74-439A-9317-5208F13751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DB6484-0C3E-430F-A668-DA33940AC23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C74-439A-9317-5208F13751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7-4C74-439A-9317-5208F13751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8-4C74-439A-9317-5208F13751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Results_old!$B$21:$G$21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Results_old!$B$26:$G$26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Results_old!$B$21:$G$21</c15:f>
                <c15:dlblRangeCache>
                  <c:ptCount val="6"/>
                  <c:pt idx="0">
                    <c:v>CO2 (WTW)</c:v>
                  </c:pt>
                  <c:pt idx="1">
                    <c:v>CO2 (TTW)</c:v>
                  </c:pt>
                  <c:pt idx="2">
                    <c:v>NOx</c:v>
                  </c:pt>
                  <c:pt idx="3">
                    <c:v>NMHC</c:v>
                  </c:pt>
                  <c:pt idx="4">
                    <c:v>PM10</c:v>
                  </c:pt>
                  <c:pt idx="5">
                    <c:v>PM2.5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4C74-439A-9317-5208F137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7708671"/>
        <c:axId val="277710751"/>
      </c:barChart>
      <c:catAx>
        <c:axId val="2744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4408303"/>
        <c:crosses val="autoZero"/>
        <c:auto val="1"/>
        <c:lblAlgn val="ctr"/>
        <c:lblOffset val="0"/>
        <c:noMultiLvlLbl val="0"/>
      </c:catAx>
      <c:valAx>
        <c:axId val="274408303"/>
        <c:scaling>
          <c:orientation val="minMax"/>
          <c:max val="0.8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+0\ %;\-0\ %;\±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4407055"/>
        <c:crosses val="autoZero"/>
        <c:crossBetween val="between"/>
      </c:valAx>
      <c:valAx>
        <c:axId val="2777107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77708671"/>
        <c:crosses val="max"/>
        <c:crossBetween val="between"/>
      </c:valAx>
      <c:catAx>
        <c:axId val="27770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71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893055555555557E-2"/>
          <c:y val="0.9500469444444446"/>
          <c:w val="0.88885347222222222"/>
          <c:h val="3.5907817352531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5642232004593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Results_old!$C$48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Results_old!$C$49:$C$52</c:f>
              <c:numCache>
                <c:formatCode>#,##0</c:formatCode>
                <c:ptCount val="4"/>
                <c:pt idx="0">
                  <c:v>65964.240615697505</c:v>
                </c:pt>
                <c:pt idx="1">
                  <c:v>20479.667141323502</c:v>
                </c:pt>
                <c:pt idx="2">
                  <c:v>14227.924264102299</c:v>
                </c:pt>
                <c:pt idx="3">
                  <c:v>10340.7547568309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C-4644-B5FA-E688FECFBAEC}"/>
            </c:ext>
          </c:extLst>
        </c:ser>
        <c:ser>
          <c:idx val="1"/>
          <c:order val="1"/>
          <c:tx>
            <c:strRef>
              <c:f>Results_old!$D$48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Results_old!$D$49:$D$52</c:f>
              <c:numCache>
                <c:formatCode>#,##0</c:formatCode>
                <c:ptCount val="4"/>
                <c:pt idx="0">
                  <c:v>690725.22222711204</c:v>
                </c:pt>
                <c:pt idx="1">
                  <c:v>535882.47742506</c:v>
                </c:pt>
                <c:pt idx="2">
                  <c:v>348895.11518535903</c:v>
                </c:pt>
                <c:pt idx="3">
                  <c:v>241028.042812851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C-4644-B5FA-E688FECFBAEC}"/>
            </c:ext>
          </c:extLst>
        </c:ser>
        <c:ser>
          <c:idx val="2"/>
          <c:order val="2"/>
          <c:tx>
            <c:strRef>
              <c:f>Results_old!$E$48</c:f>
              <c:strCache>
                <c:ptCount val="1"/>
                <c:pt idx="0">
                  <c:v>Diurnal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Results_old!$E$49:$E$52</c:f>
              <c:numCache>
                <c:formatCode>#,##0</c:formatCode>
                <c:ptCount val="4"/>
                <c:pt idx="0">
                  <c:v>174275.17515841499</c:v>
                </c:pt>
                <c:pt idx="1">
                  <c:v>192316.24801544801</c:v>
                </c:pt>
                <c:pt idx="2">
                  <c:v>125567.109185754</c:v>
                </c:pt>
                <c:pt idx="3">
                  <c:v>84111.586091702804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C-4644-B5FA-E688FECFBAEC}"/>
            </c:ext>
          </c:extLst>
        </c:ser>
        <c:ser>
          <c:idx val="3"/>
          <c:order val="3"/>
          <c:tx>
            <c:strRef>
              <c:f>Results_old!$F$48</c:f>
              <c:strCache>
                <c:ptCount val="1"/>
                <c:pt idx="0">
                  <c:v>Running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Results_old!$F$49:$F$52</c:f>
              <c:numCache>
                <c:formatCode>#,##0</c:formatCode>
                <c:ptCount val="4"/>
                <c:pt idx="0">
                  <c:v>11445.759382632399</c:v>
                </c:pt>
                <c:pt idx="1">
                  <c:v>9033.7513546152004</c:v>
                </c:pt>
                <c:pt idx="2">
                  <c:v>6152.4803512107901</c:v>
                </c:pt>
                <c:pt idx="3">
                  <c:v>4219.2494807757803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C-4644-B5FA-E688FECFBAEC}"/>
            </c:ext>
          </c:extLst>
        </c:ser>
        <c:ser>
          <c:idx val="4"/>
          <c:order val="4"/>
          <c:tx>
            <c:strRef>
              <c:f>Results_old!$G$48</c:f>
              <c:strCache>
                <c:ptCount val="1"/>
                <c:pt idx="0">
                  <c:v>Hot soak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Results_old!$G$49:$G$52</c:f>
              <c:numCache>
                <c:formatCode>#,##0</c:formatCode>
                <c:ptCount val="4"/>
                <c:pt idx="0">
                  <c:v>19121.028444352902</c:v>
                </c:pt>
                <c:pt idx="1">
                  <c:v>18398.788848577999</c:v>
                </c:pt>
                <c:pt idx="2">
                  <c:v>11891.347277044</c:v>
                </c:pt>
                <c:pt idx="3">
                  <c:v>8154.42997521507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C-4644-B5FA-E688FECF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38744453917491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Results_old!$B$48</c:f>
              <c:strCache>
                <c:ptCount val="1"/>
                <c:pt idx="0">
                  <c:v>Non-exhaust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Results_old!$B$63:$B$67</c:f>
              <c:numCache>
                <c:formatCode>#,##0</c:formatCode>
                <c:ptCount val="5"/>
                <c:pt idx="0">
                  <c:v>575439.78456013103</c:v>
                </c:pt>
                <c:pt idx="1">
                  <c:v>730178.29311498499</c:v>
                </c:pt>
                <c:pt idx="2">
                  <c:v>788653.72158158605</c:v>
                </c:pt>
                <c:pt idx="3">
                  <c:v>837298.93493844499</c:v>
                </c:pt>
                <c:pt idx="4">
                  <c:v>981051.26279531501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E-4C2D-AE68-2826C3D28552}"/>
            </c:ext>
          </c:extLst>
        </c:ser>
        <c:ser>
          <c:idx val="1"/>
          <c:order val="1"/>
          <c:tx>
            <c:strRef>
              <c:f>Results_old!$C$48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Results_old!$C$63:$C$67</c:f>
              <c:numCache>
                <c:formatCode>#,##0</c:formatCode>
                <c:ptCount val="5"/>
                <c:pt idx="0">
                  <c:v>11392.022063070701</c:v>
                </c:pt>
                <c:pt idx="1">
                  <c:v>5330.7225572113002</c:v>
                </c:pt>
                <c:pt idx="2">
                  <c:v>3987.0236612526101</c:v>
                </c:pt>
                <c:pt idx="3">
                  <c:v>2997.6369610230199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E-4C2D-AE68-2826C3D28552}"/>
            </c:ext>
          </c:extLst>
        </c:ser>
        <c:ser>
          <c:idx val="2"/>
          <c:order val="2"/>
          <c:tx>
            <c:strRef>
              <c:f>Results_old!$D$48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Results_old!$D$63:$D$67</c:f>
              <c:numCache>
                <c:formatCode>#,##0</c:formatCode>
                <c:ptCount val="5"/>
                <c:pt idx="0">
                  <c:v>1797.23032706921</c:v>
                </c:pt>
                <c:pt idx="1">
                  <c:v>538.23878718860794</c:v>
                </c:pt>
                <c:pt idx="2">
                  <c:v>367.87986308498802</c:v>
                </c:pt>
                <c:pt idx="3">
                  <c:v>380.89128856197698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E-4C2D-AE68-2826C3D2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6438900159712"/>
          <c:y val="0.91041950133105976"/>
          <c:w val="0.28128825326085671"/>
          <c:h val="7.477430485896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38744453917491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Results_old!$B$48</c:f>
              <c:strCache>
                <c:ptCount val="1"/>
                <c:pt idx="0">
                  <c:v>Non-exhaust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Results_old!$B$56:$B$60</c:f>
              <c:numCache>
                <c:formatCode>#,##0</c:formatCode>
                <c:ptCount val="5"/>
                <c:pt idx="0">
                  <c:v>1325018.65331596</c:v>
                </c:pt>
                <c:pt idx="1">
                  <c:v>1689432.3493755599</c:v>
                </c:pt>
                <c:pt idx="2">
                  <c:v>1831622.9961771099</c:v>
                </c:pt>
                <c:pt idx="3">
                  <c:v>1944593.1276090799</c:v>
                </c:pt>
                <c:pt idx="4">
                  <c:v>2288286.2324314401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9-4038-8B06-9BC3D2C4363E}"/>
            </c:ext>
          </c:extLst>
        </c:ser>
        <c:ser>
          <c:idx val="1"/>
          <c:order val="1"/>
          <c:tx>
            <c:strRef>
              <c:f>Results_old!$C$48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Results_old!$C$56:$C$60</c:f>
              <c:numCache>
                <c:formatCode>#,##0</c:formatCode>
                <c:ptCount val="5"/>
                <c:pt idx="0">
                  <c:v>11392.022063070701</c:v>
                </c:pt>
                <c:pt idx="1">
                  <c:v>5330.7225572113002</c:v>
                </c:pt>
                <c:pt idx="2">
                  <c:v>3987.0236612526101</c:v>
                </c:pt>
                <c:pt idx="3">
                  <c:v>2997.6369610230199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9-4038-8B06-9BC3D2C4363E}"/>
            </c:ext>
          </c:extLst>
        </c:ser>
        <c:ser>
          <c:idx val="2"/>
          <c:order val="2"/>
          <c:tx>
            <c:strRef>
              <c:f>Results_old!$D$48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Results_old!$D$56:$D$60</c:f>
              <c:numCache>
                <c:formatCode>#,##0</c:formatCode>
                <c:ptCount val="5"/>
                <c:pt idx="0">
                  <c:v>1797.23032706921</c:v>
                </c:pt>
                <c:pt idx="1">
                  <c:v>538.23878718860794</c:v>
                </c:pt>
                <c:pt idx="2">
                  <c:v>367.87986308498802</c:v>
                </c:pt>
                <c:pt idx="3">
                  <c:v>380.89128856197698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9-4038-8B06-9BC3D2C4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6438900159712"/>
          <c:y val="0.91041950133105976"/>
          <c:w val="0.2791574221953641"/>
          <c:h val="7.4579019713604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Results_old!$A$27</c:f>
          <c:strCache>
            <c:ptCount val="1"/>
            <c:pt idx="0">
              <c:v>CO2 (WTW)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69680865970713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Results_old!$C$27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Results_old!$A$28:$A$32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Results_old!$C$28:$C$32</c:f>
              <c:numCache>
                <c:formatCode>#,##0</c:formatCode>
                <c:ptCount val="5"/>
                <c:pt idx="0">
                  <c:v>1153956298.23387</c:v>
                </c:pt>
                <c:pt idx="1">
                  <c:v>1193350859.7823701</c:v>
                </c:pt>
                <c:pt idx="2">
                  <c:v>866980607.79606795</c:v>
                </c:pt>
                <c:pt idx="3">
                  <c:v>705403976.78259802</c:v>
                </c:pt>
                <c:pt idx="4">
                  <c:v>101279374.596038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9-4BA7-B9D4-1D4C6BF9C83A}"/>
            </c:ext>
          </c:extLst>
        </c:ser>
        <c:ser>
          <c:idx val="1"/>
          <c:order val="1"/>
          <c:tx>
            <c:strRef>
              <c:f>Results_old!$D$27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Results_old!$A$28:$A$32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Results_old!$D$28:$D$32</c:f>
              <c:numCache>
                <c:formatCode>#,##0</c:formatCode>
                <c:ptCount val="5"/>
                <c:pt idx="0">
                  <c:v>88852072.368701607</c:v>
                </c:pt>
                <c:pt idx="1">
                  <c:v>78575125.124355406</c:v>
                </c:pt>
                <c:pt idx="2">
                  <c:v>50577614.349953897</c:v>
                </c:pt>
                <c:pt idx="3">
                  <c:v>39723775.182810202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9-4BA7-B9D4-1D4C6BF9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Results_old!$A$34</c:f>
          <c:strCache>
            <c:ptCount val="1"/>
            <c:pt idx="0">
              <c:v>CO2 (TTW)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69680865970713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Results_old!$C$27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Results_old!$A$35:$A$38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Results_old!$C$35:$C$38</c:f>
              <c:numCache>
                <c:formatCode>#,##0</c:formatCode>
                <c:ptCount val="4"/>
                <c:pt idx="0">
                  <c:v>960753363.66587901</c:v>
                </c:pt>
                <c:pt idx="1">
                  <c:v>990182422.72331905</c:v>
                </c:pt>
                <c:pt idx="2">
                  <c:v>700312353.956882</c:v>
                </c:pt>
                <c:pt idx="3">
                  <c:v>549949414.301929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A-4D20-AD96-2033CA214161}"/>
            </c:ext>
          </c:extLst>
        </c:ser>
        <c:ser>
          <c:idx val="1"/>
          <c:order val="1"/>
          <c:tx>
            <c:strRef>
              <c:f>Results_old!$D$27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Results_old!$A$35:$A$38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Results_old!$D$35:$D$38</c:f>
              <c:numCache>
                <c:formatCode>#,##0</c:formatCode>
                <c:ptCount val="4"/>
                <c:pt idx="0">
                  <c:v>74004901.805145696</c:v>
                </c:pt>
                <c:pt idx="1">
                  <c:v>65584152.7158347</c:v>
                </c:pt>
                <c:pt idx="2">
                  <c:v>42203781.620174199</c:v>
                </c:pt>
                <c:pt idx="3">
                  <c:v>33107542.813449599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A-4D20-AD96-2033CA21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Results_old!$A$41</c:f>
          <c:strCache>
            <c:ptCount val="1"/>
            <c:pt idx="0">
              <c:v>NOx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3041532545717119"/>
          <c:w val="0.8986553819444445"/>
          <c:h val="0.669680719642266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Results_old!$C$27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Results_old!$A$42:$A$45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Results_old!$C$42:$C$45</c:f>
              <c:numCache>
                <c:formatCode>#,##0</c:formatCode>
                <c:ptCount val="4"/>
                <c:pt idx="0">
                  <c:v>1948943.9158026599</c:v>
                </c:pt>
                <c:pt idx="1">
                  <c:v>341876.60627126298</c:v>
                </c:pt>
                <c:pt idx="2">
                  <c:v>247019.427981922</c:v>
                </c:pt>
                <c:pt idx="3">
                  <c:v>224369.13385018599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A-4832-B1F0-2C7C16C18253}"/>
            </c:ext>
          </c:extLst>
        </c:ser>
        <c:ser>
          <c:idx val="1"/>
          <c:order val="1"/>
          <c:tx>
            <c:strRef>
              <c:f>Results_old!$D$27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Results_old!$A$42:$A$45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Results_old!$D$42:$D$45</c:f>
              <c:numCache>
                <c:formatCode>#,##0</c:formatCode>
                <c:ptCount val="4"/>
                <c:pt idx="0">
                  <c:v>160170.80681375999</c:v>
                </c:pt>
                <c:pt idx="1">
                  <c:v>179623.464172387</c:v>
                </c:pt>
                <c:pt idx="2">
                  <c:v>124206.05591806999</c:v>
                </c:pt>
                <c:pt idx="3">
                  <c:v>98483.170282547901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A-4832-B1F0-2C7C16C1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emission changes 2019-2030</a:t>
            </a:r>
          </a:p>
        </c:rich>
      </c:tx>
      <c:layout>
        <c:manualLayout>
          <c:xMode val="edge"/>
          <c:yMode val="edge"/>
          <c:x val="0.17098475628432974"/>
          <c:y val="1.74508415290454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652604166666662E-2"/>
          <c:y val="0.110669389547578"/>
          <c:w val="0.88809392361111106"/>
          <c:h val="0.76818944444444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Results!$A$22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0"/>
                  <c:y val="7.05402839723845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08-44DC-91D2-659C713A08B9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Results!$B$22:$G$22</c:f>
              <c:numCache>
                <c:formatCode>0.0%</c:formatCode>
                <c:ptCount val="6"/>
                <c:pt idx="0">
                  <c:v>2.5424670427351304E-2</c:v>
                </c:pt>
                <c:pt idx="1">
                  <c:v>2.0483508015862739E-2</c:v>
                </c:pt>
                <c:pt idx="2">
                  <c:v>-0.75275563440456505</c:v>
                </c:pt>
                <c:pt idx="3">
                  <c:v>-0.18698531541734831</c:v>
                </c:pt>
                <c:pt idx="4">
                  <c:v>0.26684838469292194</c:v>
                </c:pt>
                <c:pt idx="5">
                  <c:v>0.25045202170389014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8-44DC-91D2-659C713A08B9}"/>
            </c:ext>
          </c:extLst>
        </c:ser>
        <c:ser>
          <c:idx val="1"/>
          <c:order val="1"/>
          <c:tx>
            <c:strRef>
              <c:f>Results!$A$23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8.0989543759423714E-17"/>
                  <c:y val="7.054056041448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08-44DC-91D2-659C713A08B9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Results!$B$23:$G$23</c:f>
              <c:numCache>
                <c:formatCode>0.0%</c:formatCode>
                <c:ptCount val="6"/>
                <c:pt idx="0">
                  <c:v>-0.26025104940533939</c:v>
                </c:pt>
                <c:pt idx="1">
                  <c:v>-0.28228430126362192</c:v>
                </c:pt>
                <c:pt idx="2">
                  <c:v>-0.82391842453963871</c:v>
                </c:pt>
                <c:pt idx="3">
                  <c:v>-0.47327609615700272</c:v>
                </c:pt>
                <c:pt idx="4">
                  <c:v>0.37197390009084885</c:v>
                </c:pt>
                <c:pt idx="5">
                  <c:v>0.3472269408537898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8-44DC-91D2-659C713A08B9}"/>
            </c:ext>
          </c:extLst>
        </c:ser>
        <c:ser>
          <c:idx val="2"/>
          <c:order val="2"/>
          <c:tx>
            <c:strRef>
              <c:f>Results!$A$24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4.4176625104115083E-3"/>
                  <c:y val="4.9731657651889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08-44DC-91D2-659C713A08B9}"/>
                </c:ext>
              </c:extLst>
            </c:dLbl>
            <c:dLbl>
              <c:idx val="4"/>
              <c:layout>
                <c:manualLayout>
                  <c:x val="0"/>
                  <c:y val="5.64970252065437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08-44DC-91D2-659C713A08B9}"/>
                </c:ext>
              </c:extLst>
            </c:dLbl>
            <c:dLbl>
              <c:idx val="5"/>
              <c:layout>
                <c:manualLayout>
                  <c:x val="-1.6197908751884743E-16"/>
                  <c:y val="5.29862105150835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08-44DC-91D2-659C713A08B9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Results!$B$24:$G$24</c:f>
              <c:numCache>
                <c:formatCode>0.0%</c:formatCode>
                <c:ptCount val="6"/>
                <c:pt idx="0">
                  <c:v>-0.39918395321249678</c:v>
                </c:pt>
                <c:pt idx="1">
                  <c:v>-0.43633501856352286</c:v>
                </c:pt>
                <c:pt idx="2">
                  <c:v>-0.84681834471410222</c:v>
                </c:pt>
                <c:pt idx="3">
                  <c:v>-0.63523132519452929</c:v>
                </c:pt>
                <c:pt idx="4">
                  <c:v>0.455664265988585</c:v>
                </c:pt>
                <c:pt idx="5">
                  <c:v>0.42821202994989749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08-44DC-91D2-659C713A08B9}"/>
            </c:ext>
          </c:extLst>
        </c:ser>
        <c:ser>
          <c:idx val="3"/>
          <c:order val="3"/>
          <c:tx>
            <c:strRef>
              <c:f>Results!$A$25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Results!$B$25:$G$25</c:f>
              <c:numCache>
                <c:formatCode>0.0%</c:formatCode>
                <c:ptCount val="6"/>
                <c:pt idx="0">
                  <c:v>-0.91834678017220872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0.70997082117507215</c:v>
                </c:pt>
                <c:pt idx="5">
                  <c:v>0.66668849315251388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08-44DC-91D2-659C713A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4407055"/>
        <c:axId val="274408303"/>
      </c:barChart>
      <c:barChart>
        <c:barDir val="col"/>
        <c:grouping val="clustered"/>
        <c:varyColors val="0"/>
        <c:ser>
          <c:idx val="4"/>
          <c:order val="4"/>
          <c:tx>
            <c:strRef>
              <c:f>Results!$A$26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</a:t>
                    </a:r>
                    <a:r>
                      <a:rPr lang="en-US"/>
                      <a:t>(WTW)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9-6B08-44DC-91D2-659C713A08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</a:t>
                    </a:r>
                    <a:r>
                      <a:rPr lang="en-US"/>
                      <a:t>(TTW)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A-6B08-44DC-91D2-659C713A08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-25000"/>
                      <a:t>x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B-6B08-44DC-91D2-659C713A08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0557CF-BF7C-449F-86E6-39BBD43423B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08-44DC-91D2-659C713A08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D-6B08-44DC-91D2-659C713A08B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E-6B08-44DC-91D2-659C713A08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Results!$B$21:$G$21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Results!$B$26:$G$26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Results!$B$21:$G$21</c15:f>
                <c15:dlblRangeCache>
                  <c:ptCount val="6"/>
                  <c:pt idx="0">
                    <c:v>CO2 (WTW)</c:v>
                  </c:pt>
                  <c:pt idx="1">
                    <c:v>CO2 (TTW)</c:v>
                  </c:pt>
                  <c:pt idx="2">
                    <c:v>NOx</c:v>
                  </c:pt>
                  <c:pt idx="3">
                    <c:v>NMHC</c:v>
                  </c:pt>
                  <c:pt idx="4">
                    <c:v>PM10</c:v>
                  </c:pt>
                  <c:pt idx="5">
                    <c:v>PM2.5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B08-44DC-91D2-659C713A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7708671"/>
        <c:axId val="277710751"/>
      </c:barChart>
      <c:catAx>
        <c:axId val="2744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4408303"/>
        <c:crosses val="autoZero"/>
        <c:auto val="1"/>
        <c:lblAlgn val="ctr"/>
        <c:lblOffset val="0"/>
        <c:noMultiLvlLbl val="0"/>
      </c:catAx>
      <c:valAx>
        <c:axId val="274408303"/>
        <c:scaling>
          <c:orientation val="minMax"/>
          <c:max val="0.8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+0\ %;\-0\ %;\±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4407055"/>
        <c:crosses val="autoZero"/>
        <c:crossBetween val="between"/>
      </c:valAx>
      <c:valAx>
        <c:axId val="2777107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77708671"/>
        <c:crosses val="max"/>
        <c:crossBetween val="between"/>
      </c:valAx>
      <c:catAx>
        <c:axId val="27770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71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893055555555557E-2"/>
          <c:y val="0.9500469444444446"/>
          <c:w val="0.88885347222222222"/>
          <c:h val="3.5907817352531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driving distance (millions</a:t>
            </a:r>
            <a:r>
              <a:rPr lang="en-US" baseline="0"/>
              <a:t> of km/year)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8194197964516288E-2"/>
          <c:y val="0.14794999251270494"/>
          <c:w val="0.88748806089426968"/>
          <c:h val="0.7276892361111111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6,624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 b="0" i="0" u="none" strike="noStrike" baseline="0">
                        <a:effectLst/>
                      </a:rPr>
                      <a:t>±0 %)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3712-4B99-952B-06FB9A8061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8,358</a:t>
                    </a:r>
                  </a:p>
                  <a:p>
                    <a:r>
                      <a:rPr lang="en-US"/>
                      <a:t>(+26.2 %)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6-3712-4B99-952B-06FB9A8061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9,001</a:t>
                    </a:r>
                  </a:p>
                  <a:p>
                    <a:r>
                      <a:rPr lang="en-US"/>
                      <a:t>(+35.9 %)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3712-4B99-952B-06FB9A8061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9,551</a:t>
                    </a:r>
                  </a:p>
                  <a:p>
                    <a:r>
                      <a:rPr lang="en-US"/>
                      <a:t>(+44.2 %)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3712-4B99-952B-06FB9A8061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11,143</a:t>
                    </a:r>
                  </a:p>
                  <a:p>
                    <a:r>
                      <a:rPr lang="en-US" baseline="0"/>
                      <a:t>(+68.2 %)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3712-4B99-952B-06FB9A806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Results_old!$A$15:$A$19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Results_old!$G$2:$G$6</c:f>
              <c:numCache>
                <c:formatCode>#,##0</c:formatCode>
                <c:ptCount val="5"/>
                <c:pt idx="0">
                  <c:v>6624</c:v>
                </c:pt>
                <c:pt idx="1">
                  <c:v>8358</c:v>
                </c:pt>
                <c:pt idx="2">
                  <c:v>9001</c:v>
                </c:pt>
                <c:pt idx="3">
                  <c:v>9551</c:v>
                </c:pt>
                <c:pt idx="4">
                  <c:v>11143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Results_old!$AC$14:$AG$14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3712-4B99-952B-06FB9A8061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5317567"/>
        <c:axId val="2135311743"/>
      </c:barChart>
      <c:catAx>
        <c:axId val="21353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11743"/>
        <c:crosses val="autoZero"/>
        <c:auto val="1"/>
        <c:lblAlgn val="ctr"/>
        <c:lblOffset val="0"/>
        <c:noMultiLvlLbl val="0"/>
      </c:catAx>
      <c:valAx>
        <c:axId val="21353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Results_old!$C$134</c:f>
              <c:strCache>
                <c:ptCount val="1"/>
                <c:pt idx="0">
                  <c:v>Productivity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Results_old!$D$134:$G$134</c:f>
              <c:numCache>
                <c:formatCode>General</c:formatCode>
                <c:ptCount val="4"/>
                <c:pt idx="0">
                  <c:v>2000</c:v>
                </c:pt>
                <c:pt idx="1">
                  <c:v>1400</c:v>
                </c:pt>
                <c:pt idx="2">
                  <c:v>1900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F-462C-99E2-4D404132FDC0}"/>
            </c:ext>
          </c:extLst>
        </c:ser>
        <c:ser>
          <c:idx val="2"/>
          <c:order val="2"/>
          <c:tx>
            <c:strRef>
              <c:f>Results_old!$C$136</c:f>
              <c:strCache>
                <c:ptCount val="1"/>
                <c:pt idx="0">
                  <c:v>Game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Results_old!$D$136:$G$136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F-462C-99E2-4D404132FDC0}"/>
            </c:ext>
          </c:extLst>
        </c:ser>
        <c:ser>
          <c:idx val="4"/>
          <c:order val="4"/>
          <c:tx>
            <c:strRef>
              <c:f>Results_old!$C$138</c:f>
              <c:strCache>
                <c:ptCount val="1"/>
                <c:pt idx="0">
                  <c:v>Utility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Results_old!$D$138:$G$138</c:f>
              <c:numCache>
                <c:formatCode>General</c:formatCode>
                <c:ptCount val="4"/>
                <c:pt idx="0">
                  <c:v>1900</c:v>
                </c:pt>
                <c:pt idx="1">
                  <c:v>2100</c:v>
                </c:pt>
                <c:pt idx="2">
                  <c:v>1500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F-462C-99E2-4D404132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5293023"/>
        <c:axId val="2135304255"/>
      </c:barChart>
      <c:barChart>
        <c:barDir val="col"/>
        <c:grouping val="clustered"/>
        <c:varyColors val="0"/>
        <c:ser>
          <c:idx val="1"/>
          <c:order val="1"/>
          <c:tx>
            <c:strRef>
              <c:f>Results_old!$C$135</c:f>
              <c:strCache>
                <c:ptCount val="1"/>
                <c:pt idx="0">
                  <c:v>P - new apps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Results_old!$D$135:$G$135</c:f>
              <c:numCache>
                <c:formatCode>General</c:formatCode>
                <c:ptCount val="4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F-462C-99E2-4D404132FDC0}"/>
            </c:ext>
          </c:extLst>
        </c:ser>
        <c:ser>
          <c:idx val="3"/>
          <c:order val="3"/>
          <c:tx>
            <c:strRef>
              <c:f>Results_old!$C$137</c:f>
              <c:strCache>
                <c:ptCount val="1"/>
                <c:pt idx="0">
                  <c:v>H - new apps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Results_old!$D$137:$G$137</c:f>
              <c:numCache>
                <c:formatCode>General</c:formatCode>
                <c:ptCount val="4"/>
                <c:pt idx="0">
                  <c:v>600</c:v>
                </c:pt>
                <c:pt idx="1">
                  <c:v>700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F-462C-99E2-4D404132FDC0}"/>
            </c:ext>
          </c:extLst>
        </c:ser>
        <c:ser>
          <c:idx val="5"/>
          <c:order val="5"/>
          <c:tx>
            <c:strRef>
              <c:f>Results_old!$C$139</c:f>
              <c:strCache>
                <c:ptCount val="1"/>
                <c:pt idx="0">
                  <c:v>U - new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Results_old!$D$139:$G$139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700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F-462C-99E2-4D404132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3733599"/>
        <c:axId val="223741919"/>
      </c:barChart>
      <c:catAx>
        <c:axId val="21352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04255"/>
        <c:crosses val="autoZero"/>
        <c:auto val="1"/>
        <c:lblAlgn val="ctr"/>
        <c:lblOffset val="100"/>
        <c:noMultiLvlLbl val="0"/>
      </c:catAx>
      <c:valAx>
        <c:axId val="21353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293023"/>
        <c:crosses val="autoZero"/>
        <c:crossBetween val="between"/>
      </c:valAx>
      <c:valAx>
        <c:axId val="223741919"/>
        <c:scaling>
          <c:orientation val="minMax"/>
          <c:max val="25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223733599"/>
        <c:crosses val="max"/>
        <c:crossBetween val="between"/>
      </c:valAx>
      <c:catAx>
        <c:axId val="223733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41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Pathways</a:t>
            </a:r>
            <a:r>
              <a:rPr lang="en-US" sz="1600" baseline="0"/>
              <a:t> of </a:t>
            </a:r>
            <a:r>
              <a:rPr lang="en-US" sz="1600"/>
              <a:t>formation</a:t>
            </a:r>
            <a:r>
              <a:rPr lang="en-US" sz="1600" baseline="0"/>
              <a:t> for pollutants: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Relative contribution to total emissions</a:t>
            </a:r>
            <a:endParaRPr lang="en-US" sz="1000"/>
          </a:p>
        </c:rich>
      </c:tx>
      <c:layout>
        <c:manualLayout>
          <c:xMode val="edge"/>
          <c:yMode val="edge"/>
          <c:x val="0.19052171845517601"/>
          <c:y val="3.604655057217512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99923601431624E-2"/>
          <c:y val="0.13888735935459079"/>
          <c:w val="0.8948611334993406"/>
          <c:h val="0.72119405444371976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Results_old!$D$93</c:f>
              <c:strCache>
                <c:ptCount val="1"/>
                <c:pt idx="0">
                  <c:v>Hot emissions</c:v>
                </c:pt>
              </c:strCache>
            </c:strRef>
          </c:tx>
          <c:spPr>
            <a:solidFill>
              <a:srgbClr val="CC44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4006772-1295-4BF4-A40C-7D05B96B442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2E6-4DFD-A301-5B62FBA87D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74A015-F0D7-4365-A423-B0C8BEC17BF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2E6-4DFD-A301-5B62FBA87D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E22E00-C8CB-49B9-AE99-1F0F0E97CF4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2E6-4DFD-A301-5B62FBA87D1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49ABCA-132F-4F81-AE2C-6E7009B3A77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2E6-4DFD-A301-5B62FBA87D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6E2E98-AEB0-40FB-A404-6085D06C636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A2E6-4DFD-A301-5B62FBA87D1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E11D81-D127-4AA7-A642-EEBA9D3DF20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2E6-4DFD-A301-5B62FBA87D1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2858CA-DFC3-4CC5-BC30-1CCDCEB4811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2E6-4DFD-A301-5B62FBA87D1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AADF44-EC4A-472C-821E-C3CACF5BAC2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2E6-4DFD-A301-5B62FBA87D1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70BDF6-17BC-49B3-BEB1-6030517088B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2E6-4DFD-A301-5B62FBA87D1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C4B652-45BD-497C-829E-63393DBC2F0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A2E6-4DFD-A301-5B62FBA87D1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DE3582C-30B9-49F0-9F4F-3EE31CE1F6D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A2E6-4DFD-A301-5B62FBA87D1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C9E773A-E01B-4F54-8E21-E738C5E46EC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A2E6-4DFD-A301-5B62FBA87D1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2F4F52A-C0D0-4112-88ED-CF8903FBEA6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A2E6-4DFD-A301-5B62FBA87D1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880B398-A660-4A86-8C6D-485E9AB50B4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2E6-4DFD-A301-5B62FBA87D1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DF1EED5-D1CC-4428-BAE3-07819E407B3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A2E6-4DFD-A301-5B62FBA87D12}"/>
                </c:ext>
              </c:extLst>
            </c:dLbl>
            <c:dLbl>
              <c:idx val="15"/>
              <c:tx>
                <c:rich>
                  <a:bodyPr rot="-5400000" vert="horz" wrap="square" lIns="180000" tIns="0" rIns="36000" bIns="0" anchor="ctr">
                    <a:spAutoFit/>
                  </a:bodyPr>
                  <a:lstStyle/>
                  <a:p>
                    <a:pPr>
                      <a:defRPr sz="900">
                        <a:solidFill>
                          <a:srgbClr val="D9D9D9"/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</a:defRPr>
                    </a:pPr>
                    <a:fld id="{BA6DF502-CD97-4414-B835-F3E66CACF06C}" type="CELLRANGE">
                      <a:rPr lang="en-US"/>
                      <a:pPr>
                        <a:defRPr sz="900">
                          <a:solidFill>
                            <a:srgbClr val="D9D9D9"/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A2E6-4DFD-A301-5B62FBA87D12}"/>
                </c:ext>
              </c:extLst>
            </c:dLbl>
            <c:dLbl>
              <c:idx val="16"/>
              <c:tx>
                <c:rich>
                  <a:bodyPr rot="-5400000" vert="horz" wrap="square" lIns="54000" tIns="0" rIns="36000" bIns="0" anchor="ctr">
                    <a:spAutoFit/>
                  </a:bodyPr>
                  <a:lstStyle/>
                  <a:p>
                    <a:pPr>
                      <a:defRPr sz="900">
                        <a:solidFill>
                          <a:srgbClr val="D9D9D9"/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</a:defRPr>
                    </a:pPr>
                    <a:fld id="{94C43BDD-8A1D-4273-AEE7-733B08D22905}" type="CELLRANGE">
                      <a:rPr lang="en-US"/>
                      <a:pPr>
                        <a:defRPr sz="900">
                          <a:solidFill>
                            <a:srgbClr val="D9D9D9"/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A2E6-4DFD-A301-5B62FBA87D12}"/>
                </c:ext>
              </c:extLst>
            </c:dLbl>
            <c:dLbl>
              <c:idx val="17"/>
              <c:tx>
                <c:rich>
                  <a:bodyPr rot="-5400000" vert="horz" wrap="square" lIns="54000" tIns="0" rIns="36000" bIns="0" anchor="ctr">
                    <a:spAutoFit/>
                  </a:bodyPr>
                  <a:lstStyle/>
                  <a:p>
                    <a:pPr>
                      <a:defRPr sz="900">
                        <a:solidFill>
                          <a:srgbClr val="D9D9D9"/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</a:defRPr>
                    </a:pPr>
                    <a:fld id="{1D9D6DE0-EE83-4D36-B9C3-85137D14EE85}" type="CELLRANGE">
                      <a:rPr lang="en-US"/>
                      <a:pPr>
                        <a:defRPr sz="900">
                          <a:solidFill>
                            <a:srgbClr val="D9D9D9"/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A2E6-4DFD-A301-5B62FBA87D12}"/>
                </c:ext>
              </c:extLst>
            </c:dLbl>
            <c:dLbl>
              <c:idx val="18"/>
              <c:tx>
                <c:rich>
                  <a:bodyPr rot="-5400000" vert="horz" wrap="square" lIns="54000" tIns="0" rIns="36000" bIns="0" anchor="ctr">
                    <a:spAutoFit/>
                  </a:bodyPr>
                  <a:lstStyle/>
                  <a:p>
                    <a:pPr>
                      <a:defRPr sz="900">
                        <a:solidFill>
                          <a:srgbClr val="D9D9D9"/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</a:defRPr>
                    </a:pPr>
                    <a:fld id="{AF4C007B-03E4-4691-AFC1-0AAA729AFBF3}" type="CELLRANGE">
                      <a:rPr lang="en-US"/>
                      <a:pPr>
                        <a:defRPr sz="900">
                          <a:solidFill>
                            <a:srgbClr val="D9D9D9"/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2E6-4DFD-A301-5B62FBA87D1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51CD318-1D1F-427C-BC99-9590C418978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A2E6-4DFD-A301-5B62FBA87D1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E0C66D-3B60-48BD-92BF-3E9B57E3574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2E6-4DFD-A301-5B62FBA87D1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52E6424-16C2-44F3-9B4F-76D79701830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2E6-4DFD-A301-5B62FBA87D1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229645A-1CBB-4CAF-A3F1-32775D85CB0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A2E6-4DFD-A301-5B62FBA87D1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A3520CE-4342-4131-9D8A-F3C5AE9267E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2E6-4DFD-A301-5B62FBA87D1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6C48194-9BF8-4F5B-9352-3496CD1AFB9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370-4FC5-89BF-D53DAA6C16C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02258E8-4C51-4414-9FC7-92CA9B6012D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70-4FC5-89BF-D53DAA6C16C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E778B7C-8CA2-432A-A3B8-7A847829723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370-4FC5-89BF-D53DAA6C16C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9133F02-4025-44E1-B4B7-F5202F03A9E2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370-4FC5-89BF-D53DAA6C16C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0024AB5-DCDD-406E-B786-E21D74F1678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370-4FC5-89BF-D53DAA6C16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6000" tIns="0" rIns="36000" bIns="0" anchor="ctr">
                <a:spAutoFit/>
              </a:bodyPr>
              <a:lstStyle/>
              <a:p>
                <a:pPr>
                  <a:defRPr sz="900">
                    <a:solidFill>
                      <a:srgbClr val="D9D9D9"/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cat>
            <c:strRef>
              <c:f>Results_old!$A$94:$A$122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Results_old!$D$94:$D$122</c:f>
              <c:numCache>
                <c:formatCode>#,##0</c:formatCode>
                <c:ptCount val="29"/>
                <c:pt idx="0">
                  <c:v>960753363.66587901</c:v>
                </c:pt>
                <c:pt idx="1">
                  <c:v>990182422.72331905</c:v>
                </c:pt>
                <c:pt idx="2">
                  <c:v>700312353.956882</c:v>
                </c:pt>
                <c:pt idx="3">
                  <c:v>549949414.301929</c:v>
                </c:pt>
                <c:pt idx="4">
                  <c:v>0</c:v>
                </c:pt>
                <c:pt idx="5">
                  <c:v>960753363.66587901</c:v>
                </c:pt>
                <c:pt idx="6" formatCode="General">
                  <c:v>990182422.72331905</c:v>
                </c:pt>
                <c:pt idx="7" formatCode="General">
                  <c:v>700312353.956882</c:v>
                </c:pt>
                <c:pt idx="8" formatCode="General">
                  <c:v>549949414.301929</c:v>
                </c:pt>
                <c:pt idx="9" formatCode="General">
                  <c:v>0</c:v>
                </c:pt>
                <c:pt idx="10" formatCode="General">
                  <c:v>1948943.9158026599</c:v>
                </c:pt>
                <c:pt idx="11" formatCode="General">
                  <c:v>341876.60627126298</c:v>
                </c:pt>
                <c:pt idx="12" formatCode="General">
                  <c:v>247019.427981922</c:v>
                </c:pt>
                <c:pt idx="13" formatCode="General">
                  <c:v>224369.13385018599</c:v>
                </c:pt>
                <c:pt idx="14" formatCode="General">
                  <c:v>0</c:v>
                </c:pt>
                <c:pt idx="15" formatCode="General">
                  <c:v>65964.240615697505</c:v>
                </c:pt>
                <c:pt idx="16" formatCode="General">
                  <c:v>20479.667141323502</c:v>
                </c:pt>
                <c:pt idx="17" formatCode="General">
                  <c:v>14227.924264102299</c:v>
                </c:pt>
                <c:pt idx="18" formatCode="General">
                  <c:v>10340.7547568309</c:v>
                </c:pt>
                <c:pt idx="19" formatCode="General">
                  <c:v>0</c:v>
                </c:pt>
                <c:pt idx="20">
                  <c:v>11392.022063070701</c:v>
                </c:pt>
                <c:pt idx="21">
                  <c:v>5330.7225572113002</c:v>
                </c:pt>
                <c:pt idx="22">
                  <c:v>3987.0236612526101</c:v>
                </c:pt>
                <c:pt idx="23">
                  <c:v>2997.6369610230199</c:v>
                </c:pt>
                <c:pt idx="24" formatCode="General">
                  <c:v>0</c:v>
                </c:pt>
                <c:pt idx="25">
                  <c:v>11392.022063070701</c:v>
                </c:pt>
                <c:pt idx="26">
                  <c:v>5330.7225572113002</c:v>
                </c:pt>
                <c:pt idx="27">
                  <c:v>3987.0236612526101</c:v>
                </c:pt>
                <c:pt idx="28">
                  <c:v>2997.6369610230199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Results_old!$K$94:$K$122</c15:f>
                <c15:dlblRangeCache>
                  <c:ptCount val="29"/>
                  <c:pt idx="0">
                    <c:v>Reference Scenario</c:v>
                  </c:pt>
                  <c:pt idx="1">
                    <c:v>Conservative Scenario</c:v>
                  </c:pt>
                  <c:pt idx="2">
                    <c:v>Optimistic PHEV Scenario</c:v>
                  </c:pt>
                  <c:pt idx="3">
                    <c:v>Optimistic EV Scenario</c:v>
                  </c:pt>
                  <c:pt idx="5">
                    <c:v>Reference Scenario</c:v>
                  </c:pt>
                  <c:pt idx="6">
                    <c:v>Conservative Scenario</c:v>
                  </c:pt>
                  <c:pt idx="7">
                    <c:v>Optimistic PHEV Scenario</c:v>
                  </c:pt>
                  <c:pt idx="8">
                    <c:v>Optimistic EV Scenario</c:v>
                  </c:pt>
                  <c:pt idx="10">
                    <c:v>Reference Scenario</c:v>
                  </c:pt>
                  <c:pt idx="11">
                    <c:v>Conservative Scenario</c:v>
                  </c:pt>
                  <c:pt idx="12">
                    <c:v>Optimistic PHEV Scenario</c:v>
                  </c:pt>
                  <c:pt idx="13">
                    <c:v>Optimistic EV Scenario</c:v>
                  </c:pt>
                  <c:pt idx="15">
                    <c:v>Reference Scenario</c:v>
                  </c:pt>
                  <c:pt idx="16">
                    <c:v>Conservative Scenario</c:v>
                  </c:pt>
                  <c:pt idx="17">
                    <c:v>Optimistic PHEV Scenario</c:v>
                  </c:pt>
                  <c:pt idx="18">
                    <c:v>Optimistic EV Scenario</c:v>
                  </c:pt>
                  <c:pt idx="20">
                    <c:v>Reference Scenario</c:v>
                  </c:pt>
                  <c:pt idx="21">
                    <c:v>Conservative Scenario</c:v>
                  </c:pt>
                  <c:pt idx="22">
                    <c:v>Optimistic PHEV Scenario</c:v>
                  </c:pt>
                  <c:pt idx="23">
                    <c:v>Optimistic EV Scenario</c:v>
                  </c:pt>
                  <c:pt idx="25">
                    <c:v>Reference Scenario</c:v>
                  </c:pt>
                  <c:pt idx="26">
                    <c:v>Conservative Scenario</c:v>
                  </c:pt>
                  <c:pt idx="27">
                    <c:v>Optimistic PHEV Scenario</c:v>
                  </c:pt>
                  <c:pt idx="28">
                    <c:v>Optimistic EV Scenario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2E6-4DFD-A301-5B62FBA87D12}"/>
            </c:ext>
          </c:extLst>
        </c:ser>
        <c:ser>
          <c:idx val="2"/>
          <c:order val="1"/>
          <c:tx>
            <c:strRef>
              <c:f>Results_old!$E$93</c:f>
              <c:strCache>
                <c:ptCount val="1"/>
                <c:pt idx="0">
                  <c:v>Cold start emissions</c:v>
                </c:pt>
              </c:strCache>
            </c:strRef>
          </c:tx>
          <c:spPr>
            <a:solidFill>
              <a:srgbClr val="5972A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Results_old!$E$94:$E$122</c:f>
              <c:numCache>
                <c:formatCode>#,##0</c:formatCode>
                <c:ptCount val="29"/>
                <c:pt idx="0">
                  <c:v>74004901.805145696</c:v>
                </c:pt>
                <c:pt idx="1">
                  <c:v>65584152.7158347</c:v>
                </c:pt>
                <c:pt idx="2">
                  <c:v>42203781.620174199</c:v>
                </c:pt>
                <c:pt idx="3">
                  <c:v>33107542.813449599</c:v>
                </c:pt>
                <c:pt idx="5">
                  <c:v>74004901.805145696</c:v>
                </c:pt>
                <c:pt idx="6" formatCode="General">
                  <c:v>65584152.7158347</c:v>
                </c:pt>
                <c:pt idx="7" formatCode="General">
                  <c:v>42203781.620174199</c:v>
                </c:pt>
                <c:pt idx="8" formatCode="General">
                  <c:v>33107542.813449599</c:v>
                </c:pt>
                <c:pt idx="10" formatCode="General">
                  <c:v>160170.80681375999</c:v>
                </c:pt>
                <c:pt idx="11" formatCode="General">
                  <c:v>179623.464172387</c:v>
                </c:pt>
                <c:pt idx="12" formatCode="General">
                  <c:v>124206.05591806999</c:v>
                </c:pt>
                <c:pt idx="13" formatCode="General">
                  <c:v>98483.170282547901</c:v>
                </c:pt>
                <c:pt idx="15" formatCode="General">
                  <c:v>690725.22222711204</c:v>
                </c:pt>
                <c:pt idx="16" formatCode="General">
                  <c:v>535882.47742506</c:v>
                </c:pt>
                <c:pt idx="17" formatCode="General">
                  <c:v>348895.11518535903</c:v>
                </c:pt>
                <c:pt idx="18" formatCode="General">
                  <c:v>241028.042812851</c:v>
                </c:pt>
                <c:pt idx="20">
                  <c:v>1797.23032706921</c:v>
                </c:pt>
                <c:pt idx="21">
                  <c:v>538.23878718860794</c:v>
                </c:pt>
                <c:pt idx="22">
                  <c:v>367.87986308498802</c:v>
                </c:pt>
                <c:pt idx="23">
                  <c:v>380.89128856197698</c:v>
                </c:pt>
                <c:pt idx="25">
                  <c:v>1797.23032706921</c:v>
                </c:pt>
                <c:pt idx="26">
                  <c:v>538.23878718860794</c:v>
                </c:pt>
                <c:pt idx="27">
                  <c:v>367.87986308498802</c:v>
                </c:pt>
                <c:pt idx="28">
                  <c:v>380.89128856197698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6-4DFD-A301-5B62FBA87D12}"/>
            </c:ext>
          </c:extLst>
        </c:ser>
        <c:ser>
          <c:idx val="7"/>
          <c:order val="2"/>
          <c:tx>
            <c:strRef>
              <c:f>Results_old!$B$93</c:f>
              <c:strCache>
                <c:ptCount val="1"/>
                <c:pt idx="0">
                  <c:v>Fuel/electricity prod.</c:v>
                </c:pt>
              </c:strCache>
            </c:strRef>
          </c:tx>
          <c:invertIfNegative val="0"/>
          <c:cat>
            <c:strRef>
              <c:f>Results_old!$A$94:$A$122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Results_old!$B$94:$B$122</c:f>
              <c:numCache>
                <c:formatCode>#,##0</c:formatCode>
                <c:ptCount val="29"/>
                <c:pt idx="0">
                  <c:v>208050105.13154697</c:v>
                </c:pt>
                <c:pt idx="1">
                  <c:v>216159409.46757162</c:v>
                </c:pt>
                <c:pt idx="2">
                  <c:v>175042086.56896567</c:v>
                </c:pt>
                <c:pt idx="3">
                  <c:v>162070794.85002959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0-4FC5-89BF-D53DAA6C16C7}"/>
            </c:ext>
          </c:extLst>
        </c:ser>
        <c:ser>
          <c:idx val="3"/>
          <c:order val="3"/>
          <c:tx>
            <c:strRef>
              <c:f>Results_old!$F$93</c:f>
              <c:strCache>
                <c:ptCount val="1"/>
                <c:pt idx="0">
                  <c:v>Diurnal losses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Results_old!$F$94:$F$122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5" formatCode="General">
                  <c:v>174275.17515841499</c:v>
                </c:pt>
                <c:pt idx="16" formatCode="General">
                  <c:v>192316.24801544801</c:v>
                </c:pt>
                <c:pt idx="17" formatCode="General">
                  <c:v>125567.109185754</c:v>
                </c:pt>
                <c:pt idx="18" formatCode="General">
                  <c:v>84111.586091702804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6-4DFD-A301-5B62FBA87D12}"/>
            </c:ext>
          </c:extLst>
        </c:ser>
        <c:ser>
          <c:idx val="4"/>
          <c:order val="4"/>
          <c:tx>
            <c:strRef>
              <c:f>Results_old!$G$93</c:f>
              <c:strCache>
                <c:ptCount val="1"/>
                <c:pt idx="0">
                  <c:v>Running losses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Results_old!$G$94:$G$122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5" formatCode="General">
                  <c:v>11445.759382632399</c:v>
                </c:pt>
                <c:pt idx="16" formatCode="General">
                  <c:v>9033.7513546152004</c:v>
                </c:pt>
                <c:pt idx="17" formatCode="General">
                  <c:v>6152.4803512107901</c:v>
                </c:pt>
                <c:pt idx="18" formatCode="General">
                  <c:v>4219.2494807757803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6-4DFD-A301-5B62FBA87D12}"/>
            </c:ext>
          </c:extLst>
        </c:ser>
        <c:ser>
          <c:idx val="5"/>
          <c:order val="5"/>
          <c:tx>
            <c:strRef>
              <c:f>Results_old!$H$93</c:f>
              <c:strCache>
                <c:ptCount val="1"/>
                <c:pt idx="0">
                  <c:v>Hot soak losses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Results_old!$A$94:$A$122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Results_old!$H$94:$H$122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5" formatCode="General">
                  <c:v>19121.028444352902</c:v>
                </c:pt>
                <c:pt idx="16" formatCode="General">
                  <c:v>18398.788848577999</c:v>
                </c:pt>
                <c:pt idx="17" formatCode="General">
                  <c:v>11891.347277044</c:v>
                </c:pt>
                <c:pt idx="18" formatCode="General">
                  <c:v>8154.42997521507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E6-4DFD-A301-5B62FBA87D12}"/>
            </c:ext>
          </c:extLst>
        </c:ser>
        <c:ser>
          <c:idx val="0"/>
          <c:order val="6"/>
          <c:tx>
            <c:strRef>
              <c:f>Results_old!$C$93</c:f>
              <c:strCache>
                <c:ptCount val="1"/>
                <c:pt idx="0">
                  <c:v>Non-exhaust emissions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f>Results_old!$A$94:$A$122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Results_old!$C$94:$C$122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 formatCode="#,##0">
                  <c:v>1325018.65331596</c:v>
                </c:pt>
                <c:pt idx="21" formatCode="#,##0">
                  <c:v>1689432.3493755599</c:v>
                </c:pt>
                <c:pt idx="22" formatCode="#,##0">
                  <c:v>1831622.9961771099</c:v>
                </c:pt>
                <c:pt idx="23" formatCode="#,##0">
                  <c:v>1944593.1276090799</c:v>
                </c:pt>
                <c:pt idx="25" formatCode="#,##0">
                  <c:v>575439.78456013103</c:v>
                </c:pt>
                <c:pt idx="26" formatCode="#,##0">
                  <c:v>730178.29311498499</c:v>
                </c:pt>
                <c:pt idx="27" formatCode="#,##0">
                  <c:v>788653.72158158605</c:v>
                </c:pt>
                <c:pt idx="28" formatCode="#,##0">
                  <c:v>837298.93493844499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6-4DFD-A301-5B62FBA8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92586031"/>
        <c:axId val="1792582703"/>
      </c:barChart>
      <c:barChart>
        <c:barDir val="col"/>
        <c:grouping val="percentStacked"/>
        <c:varyColors val="0"/>
        <c:ser>
          <c:idx val="6"/>
          <c:order val="7"/>
          <c:tx>
            <c:strRef>
              <c:f>Results_old!$I$93</c:f>
              <c:strCache>
                <c:ptCount val="1"/>
                <c:pt idx="0">
                  <c:v>X1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D071CC6-3442-4DAF-9135-E74A4C08031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2E6-4DFD-A301-5B62FBA87D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AC7267-E4DB-493A-A624-682B60B4DD3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2E6-4DFD-A301-5B62FBA87D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(WTW)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8-A2E6-4DFD-A301-5B62FBA87D1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C69E48-05CF-4547-B0AE-D9166BCEB5D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2E6-4DFD-A301-5B62FBA87D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73497A-F995-4B00-8404-158D7E2B321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2E6-4DFD-A301-5B62FBA87D1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2DFC61-C521-4127-AA1F-9CA30F81543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2E6-4DFD-A301-5B62FBA87D1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851E0A-9ABA-4F75-9772-10B280C4C19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2E6-4DFD-A301-5B62FBA87D1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(TTW)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D-A2E6-4DFD-A301-5B62FBA87D1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3643BD-FF08-4966-B783-32AD3DABC6D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2E6-4DFD-A301-5B62FBA87D1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47A57F-137C-467A-BD29-E3E970C71BC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2E6-4DFD-A301-5B62FBA87D1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1A5FDA-ADBA-4BEA-A8C0-36CC25A78B4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A2E6-4DFD-A301-5B62FBA87D1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5F74A4B-D53E-4EA9-8601-2ACEBC360B0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2E6-4DFD-A301-5B62FBA87D1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-25000"/>
                      <a:t>x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1-A2E6-4DFD-A301-5B62FBA87D1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B4048D8-0455-4AEA-BCBE-B2EA5B6E352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2E6-4DFD-A301-5B62FBA87D1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E49FDA1-F91B-4890-B898-378FBEE9985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2E6-4DFD-A301-5B62FBA87D1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19D9FBA-1E10-4AF7-8ACE-2CD4A00E2EC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2E6-4DFD-A301-5B62FBA87D1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AA7960F-E4B4-4921-BD65-CC9C651D3EA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A2E6-4DFD-A301-5B62FBA87D1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7934873-2912-4D3F-A653-B60F80C9659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2E6-4DFD-A301-5B62FBA87D1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6E53B61-C983-4F2A-8E23-3D4B0A89DD5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2E6-4DFD-A301-5B62FBA87D1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F2906F9-12BC-4A0D-8A36-65AC257CEB4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2E6-4DFD-A301-5B62FBA87D1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82BB72B-F742-4DC3-AECD-ACEBCAACA2A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2E6-4DFD-A301-5B62FBA87D1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A812229-5087-40C2-9382-1722FF0400C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2E6-4DFD-A301-5B62FBA87D12}"/>
                </c:ext>
              </c:extLst>
            </c:dLbl>
            <c:dLbl>
              <c:idx val="22"/>
              <c:tx>
                <c:rich>
                  <a:bodyPr rot="0" spcFirstLastPara="1" vertOverflow="ellipsis" vert="horz" wrap="square" lIns="0" tIns="0" rIns="180000" bIns="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PM</a:t>
                    </a:r>
                    <a:r>
                      <a:rPr lang="en-US" sz="900" b="0" i="0" u="none" strike="noStrike" kern="1200" baseline="-2500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10</a:t>
                    </a:r>
                    <a:endParaRPr lang="en-US"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8.1357629363845926E-2"/>
                      <c:h val="3.8408740122196694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4D-A2E6-4DFD-A301-5B62FBA87D1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63F4B42-679B-4486-88D2-B912B64A547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2E6-4DFD-A301-5B62FBA87D1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EF7EA20-06DE-48AD-970A-42D13CBFFDD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370-4FC5-89BF-D53DAA6C16C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ED6AC6A-C895-47DF-A3FC-B54DCD724F2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370-4FC5-89BF-D53DAA6C16C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254B4F4-8BA3-418B-A030-C44C0AC6673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2E6-4DFD-A301-5B62FBA87D1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PM</a:t>
                    </a:r>
                    <a:r>
                      <a:rPr lang="en-US" sz="900" b="0" i="0" u="none" strike="noStrike" kern="1200" baseline="-2500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2.5</a:t>
                    </a:r>
                    <a:endParaRPr lang="en-US"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</a:endParaRP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9-E370-4FC5-89BF-D53DAA6C16C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2E6-4DFD-A301-5B62FBA87D1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3-A2E6-4DFD-A301-5B62FBA87D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1800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Results_old!$A$94:$A$122</c:f>
              <c:strCache>
                <c:ptCount val="28"/>
                <c:pt idx="2">
                  <c:v>CO2 (WTW)      </c:v>
                </c:pt>
                <c:pt idx="7">
                  <c:v>CO2 (TTW)      </c:v>
                </c:pt>
                <c:pt idx="12">
                  <c:v>NOx      </c:v>
                </c:pt>
                <c:pt idx="17">
                  <c:v>NMHC      </c:v>
                </c:pt>
                <c:pt idx="22">
                  <c:v>PM10</c:v>
                </c:pt>
                <c:pt idx="27">
                  <c:v>PM2.5</c:v>
                </c:pt>
              </c:strCache>
            </c:strRef>
          </c:cat>
          <c:val>
            <c:numRef>
              <c:f>Results_old!$I$94:$I$122</c:f>
              <c:numCache>
                <c:formatCode>General</c:formatCode>
                <c:ptCount val="2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Results_old!$A$94:$A$122</c15:f>
                <c15:dlblRangeCache>
                  <c:ptCount val="29"/>
                  <c:pt idx="2">
                    <c:v>CO2 (WTW)      </c:v>
                  </c:pt>
                  <c:pt idx="7">
                    <c:v>CO2 (TTW)      </c:v>
                  </c:pt>
                  <c:pt idx="12">
                    <c:v>NOx      </c:v>
                  </c:pt>
                  <c:pt idx="17">
                    <c:v>NMHC      </c:v>
                  </c:pt>
                  <c:pt idx="22">
                    <c:v>PM10</c:v>
                  </c:pt>
                  <c:pt idx="27">
                    <c:v>PM2.5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A2E6-4DFD-A301-5B62FBA8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7774831"/>
        <c:axId val="167773999"/>
      </c:barChart>
      <c:catAx>
        <c:axId val="17925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582703"/>
        <c:crosses val="autoZero"/>
        <c:auto val="1"/>
        <c:lblAlgn val="ctr"/>
        <c:lblOffset val="0"/>
        <c:noMultiLvlLbl val="0"/>
      </c:catAx>
      <c:valAx>
        <c:axId val="17925827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586031"/>
        <c:crosses val="autoZero"/>
        <c:crossBetween val="between"/>
      </c:valAx>
      <c:valAx>
        <c:axId val="167773999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67774831"/>
        <c:crosses val="max"/>
        <c:crossBetween val="between"/>
      </c:valAx>
      <c:catAx>
        <c:axId val="16777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7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6.6189129552756729E-2"/>
          <c:y val="0.92339679379355322"/>
          <c:w val="0.90557273035990382"/>
          <c:h val="6.9600631629535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1301944444444445"/>
          <c:y val="0.17431631944444445"/>
          <c:w val="0.86272708333333337"/>
          <c:h val="0.59495104166666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overview!$H$47</c:f>
              <c:strCache>
                <c:ptCount val="1"/>
                <c:pt idx="0">
                  <c:v>Reference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overview!$I$47:$N$47</c:f>
              <c:numCache>
                <c:formatCode>#,##0</c:formatCode>
                <c:ptCount val="6"/>
                <c:pt idx="0">
                  <c:v>960403.49802300986</c:v>
                </c:pt>
                <c:pt idx="1">
                  <c:v>65964.240615697505</c:v>
                </c:pt>
                <c:pt idx="2">
                  <c:v>690020.340715545</c:v>
                </c:pt>
                <c:pt idx="3">
                  <c:v>173852.12886478199</c:v>
                </c:pt>
                <c:pt idx="4">
                  <c:v>19121.028444352902</c:v>
                </c:pt>
                <c:pt idx="5">
                  <c:v>11445.759382632399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5-4852-B8DE-903B88E2FEE2}"/>
            </c:ext>
          </c:extLst>
        </c:ser>
        <c:ser>
          <c:idx val="1"/>
          <c:order val="1"/>
          <c:tx>
            <c:strRef>
              <c:f>overview!$H$48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overview!$I$48:$N$48</c:f>
              <c:numCache>
                <c:formatCode>#,##0</c:formatCode>
                <c:ptCount val="6"/>
                <c:pt idx="0">
                  <c:v>780822.14701725275</c:v>
                </c:pt>
                <c:pt idx="1">
                  <c:v>20479.667141323502</c:v>
                </c:pt>
                <c:pt idx="2">
                  <c:v>537405.541683338</c:v>
                </c:pt>
                <c:pt idx="3">
                  <c:v>195504.39798939801</c:v>
                </c:pt>
                <c:pt idx="4">
                  <c:v>18398.788848577999</c:v>
                </c:pt>
                <c:pt idx="5">
                  <c:v>9033.7513546152004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5-4852-B8DE-903B88E2FEE2}"/>
            </c:ext>
          </c:extLst>
        </c:ser>
        <c:ser>
          <c:idx val="2"/>
          <c:order val="2"/>
          <c:tx>
            <c:strRef>
              <c:f>overview!$H$49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overview!$I$49:$N$49</c:f>
              <c:numCache>
                <c:formatCode>#,##0</c:formatCode>
                <c:ptCount val="6"/>
                <c:pt idx="0">
                  <c:v>505867.47974315012</c:v>
                </c:pt>
                <c:pt idx="1">
                  <c:v>14227.924264102299</c:v>
                </c:pt>
                <c:pt idx="2">
                  <c:v>348710.15585361701</c:v>
                </c:pt>
                <c:pt idx="3">
                  <c:v>124885.571997176</c:v>
                </c:pt>
                <c:pt idx="4">
                  <c:v>11891.347277044</c:v>
                </c:pt>
                <c:pt idx="5">
                  <c:v>6152.4803512107901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5-4852-B8DE-903B88E2FEE2}"/>
            </c:ext>
          </c:extLst>
        </c:ser>
        <c:ser>
          <c:idx val="3"/>
          <c:order val="3"/>
          <c:tx>
            <c:strRef>
              <c:f>overview!$H$50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overview!$I$50:$N$50</c:f>
              <c:numCache>
                <c:formatCode>#,##0</c:formatCode>
                <c:ptCount val="6"/>
                <c:pt idx="0">
                  <c:v>350325.11125239183</c:v>
                </c:pt>
                <c:pt idx="1">
                  <c:v>10340.7547568309</c:v>
                </c:pt>
                <c:pt idx="2">
                  <c:v>241805.27175694</c:v>
                </c:pt>
                <c:pt idx="3">
                  <c:v>85805.405282630105</c:v>
                </c:pt>
                <c:pt idx="4">
                  <c:v>8154.42997521507</c:v>
                </c:pt>
                <c:pt idx="5">
                  <c:v>4219.2494807757803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5-4852-B8DE-903B88E2FEE2}"/>
            </c:ext>
          </c:extLst>
        </c:ser>
        <c:ser>
          <c:idx val="4"/>
          <c:order val="4"/>
          <c:tx>
            <c:strRef>
              <c:f>overview!$H$51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overview!$I$51:$N$51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65-4852-B8DE-903B88E2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907599"/>
        <c:axId val="2138908431"/>
      </c:barChart>
      <c:catAx>
        <c:axId val="213890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8908431"/>
        <c:crosses val="autoZero"/>
        <c:auto val="1"/>
        <c:lblAlgn val="ctr"/>
        <c:lblOffset val="100"/>
        <c:noMultiLvlLbl val="0"/>
      </c:catAx>
      <c:valAx>
        <c:axId val="2138908431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89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95166666666667"/>
          <c:w val="0.96990694444444447"/>
          <c:h val="0.124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 emission change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224826388888895E-2"/>
          <c:y val="0.15226770833333333"/>
          <c:w val="0.87752170138888885"/>
          <c:h val="0.67023993055555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overview!$H$55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overview!$I$55:$N$55</c:f>
              <c:numCache>
                <c:formatCode>0.0%</c:formatCode>
                <c:ptCount val="6"/>
                <c:pt idx="0">
                  <c:v>-0.18698531541734831</c:v>
                </c:pt>
                <c:pt idx="1">
                  <c:v>-0.68953379967433515</c:v>
                </c:pt>
                <c:pt idx="2">
                  <c:v>-0.22117434809812531</c:v>
                </c:pt>
                <c:pt idx="3">
                  <c:v>0.1245441701864729</c:v>
                </c:pt>
                <c:pt idx="4">
                  <c:v>-3.7772005720131951E-2</c:v>
                </c:pt>
                <c:pt idx="5">
                  <c:v>-0.21073377024482431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144-BB5D-AC317C47C7FD}"/>
            </c:ext>
          </c:extLst>
        </c:ser>
        <c:ser>
          <c:idx val="1"/>
          <c:order val="1"/>
          <c:tx>
            <c:strRef>
              <c:f>overview!$H$56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overview!$I$56:$N$56</c:f>
              <c:numCache>
                <c:formatCode>0.0%</c:formatCode>
                <c:ptCount val="6"/>
                <c:pt idx="0">
                  <c:v>-0.47327609615700272</c:v>
                </c:pt>
                <c:pt idx="1">
                  <c:v>-0.7843085263879096</c:v>
                </c:pt>
                <c:pt idx="2">
                  <c:v>-0.49463786025205048</c:v>
                </c:pt>
                <c:pt idx="3">
                  <c:v>-0.28165635466961125</c:v>
                </c:pt>
                <c:pt idx="4">
                  <c:v>-0.37810106231205753</c:v>
                </c:pt>
                <c:pt idx="5">
                  <c:v>-0.46246639077993734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8-4144-BB5D-AC317C47C7FD}"/>
            </c:ext>
          </c:extLst>
        </c:ser>
        <c:ser>
          <c:idx val="2"/>
          <c:order val="2"/>
          <c:tx>
            <c:strRef>
              <c:f>overview!$H$57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overview!$I$57:$N$57</c:f>
              <c:numCache>
                <c:formatCode>0.0%</c:formatCode>
                <c:ptCount val="6"/>
                <c:pt idx="0">
                  <c:v>-0.63523132519452929</c:v>
                </c:pt>
                <c:pt idx="1">
                  <c:v>-0.84323696202196385</c:v>
                </c:pt>
                <c:pt idx="2">
                  <c:v>-0.649567907655896</c:v>
                </c:pt>
                <c:pt idx="3">
                  <c:v>-0.50644604789759295</c:v>
                </c:pt>
                <c:pt idx="4">
                  <c:v>-0.57353601565174417</c:v>
                </c:pt>
                <c:pt idx="5">
                  <c:v>-0.63137006993367362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8-4144-BB5D-AC317C47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7143167"/>
        <c:axId val="277163551"/>
      </c:barChart>
      <c:catAx>
        <c:axId val="27714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63551"/>
        <c:crosses val="autoZero"/>
        <c:auto val="1"/>
        <c:lblAlgn val="ctr"/>
        <c:lblOffset val="0"/>
        <c:noMultiLvlLbl val="0"/>
      </c:catAx>
      <c:valAx>
        <c:axId val="2771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24375"/>
          <c:w val="1"/>
          <c:h val="0.10693680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 emission change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224826388888895E-2"/>
          <c:y val="0.15226770833333333"/>
          <c:w val="0.87752170138888885"/>
          <c:h val="0.670239930555555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overview!$H$55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overview!$I$55:$N$55</c:f>
              <c:numCache>
                <c:formatCode>0.0%</c:formatCode>
                <c:ptCount val="6"/>
                <c:pt idx="0">
                  <c:v>-0.18698531541734831</c:v>
                </c:pt>
                <c:pt idx="1">
                  <c:v>-0.68953379967433515</c:v>
                </c:pt>
                <c:pt idx="2">
                  <c:v>-0.22117434809812531</c:v>
                </c:pt>
                <c:pt idx="3">
                  <c:v>0.1245441701864729</c:v>
                </c:pt>
                <c:pt idx="4">
                  <c:v>-3.7772005720131951E-2</c:v>
                </c:pt>
                <c:pt idx="5">
                  <c:v>-0.21073377024482431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7-45B1-956E-9D618655F89F}"/>
            </c:ext>
          </c:extLst>
        </c:ser>
        <c:ser>
          <c:idx val="2"/>
          <c:order val="2"/>
          <c:tx>
            <c:strRef>
              <c:f>overview!$H$56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overview!$I$56:$N$56</c:f>
              <c:numCache>
                <c:formatCode>0.0%</c:formatCode>
                <c:ptCount val="6"/>
                <c:pt idx="0">
                  <c:v>-0.47327609615700272</c:v>
                </c:pt>
                <c:pt idx="1">
                  <c:v>-0.7843085263879096</c:v>
                </c:pt>
                <c:pt idx="2">
                  <c:v>-0.49463786025205048</c:v>
                </c:pt>
                <c:pt idx="3">
                  <c:v>-0.28165635466961125</c:v>
                </c:pt>
                <c:pt idx="4">
                  <c:v>-0.37810106231205753</c:v>
                </c:pt>
                <c:pt idx="5">
                  <c:v>-0.46246639077993734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7-45B1-956E-9D618655F89F}"/>
            </c:ext>
          </c:extLst>
        </c:ser>
        <c:ser>
          <c:idx val="3"/>
          <c:order val="3"/>
          <c:tx>
            <c:strRef>
              <c:f>overview!$H$57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overview!$I$57:$N$57</c:f>
              <c:numCache>
                <c:formatCode>0.0%</c:formatCode>
                <c:ptCount val="6"/>
                <c:pt idx="0">
                  <c:v>-0.63523132519452929</c:v>
                </c:pt>
                <c:pt idx="1">
                  <c:v>-0.84323696202196385</c:v>
                </c:pt>
                <c:pt idx="2">
                  <c:v>-0.649567907655896</c:v>
                </c:pt>
                <c:pt idx="3">
                  <c:v>-0.50644604789759295</c:v>
                </c:pt>
                <c:pt idx="4">
                  <c:v>-0.57353601565174417</c:v>
                </c:pt>
                <c:pt idx="5">
                  <c:v>-0.63137006993367362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7-45B1-956E-9D618655F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7143167"/>
        <c:axId val="2771635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overview!$H$54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5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5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overview!$I$53:$N$53</c15:sqref>
                        </c15:formulaRef>
                      </c:ext>
                    </c:extLst>
                    <c:strCache>
                      <c:ptCount val="6"/>
                      <c:pt idx="0">
                        <c:v>Total</c:v>
                      </c:pt>
                      <c:pt idx="1">
                        <c:v>Hot</c:v>
                      </c:pt>
                      <c:pt idx="2">
                        <c:v>Cold</c:v>
                      </c:pt>
                      <c:pt idx="3">
                        <c:v>Diurnal</c:v>
                      </c:pt>
                      <c:pt idx="4">
                        <c:v>Hot soak</c:v>
                      </c:pt>
                      <c:pt idx="5">
                        <c:v>Running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overview!$I$54:$N$54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167-45B1-956E-9D618655F89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overview!$H$58</c15:sqref>
                        </c15:formulaRef>
                      </c:ext>
                    </c:extLst>
                    <c:strCache>
                      <c:ptCount val="1"/>
                      <c:pt idx="0">
                        <c:v>EV Only Scenario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overview!$I$53:$N$53</c15:sqref>
                        </c15:formulaRef>
                      </c:ext>
                    </c:extLst>
                    <c:strCache>
                      <c:ptCount val="6"/>
                      <c:pt idx="0">
                        <c:v>Total</c:v>
                      </c:pt>
                      <c:pt idx="1">
                        <c:v>Hot</c:v>
                      </c:pt>
                      <c:pt idx="2">
                        <c:v>Cold</c:v>
                      </c:pt>
                      <c:pt idx="3">
                        <c:v>Diurnal</c:v>
                      </c:pt>
                      <c:pt idx="4">
                        <c:v>Hot soak</c:v>
                      </c:pt>
                      <c:pt idx="5">
                        <c:v>Running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overview!$I$58:$N$58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67-45B1-956E-9D618655F89F}"/>
                  </c:ext>
                </c:extLst>
              </c15:ser>
            </c15:filteredBarSeries>
          </c:ext>
        </c:extLst>
      </c:barChart>
      <c:catAx>
        <c:axId val="27714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63551"/>
        <c:crosses val="autoZero"/>
        <c:auto val="1"/>
        <c:lblAlgn val="ctr"/>
        <c:lblOffset val="0"/>
        <c:noMultiLvlLbl val="0"/>
      </c:catAx>
      <c:valAx>
        <c:axId val="2771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24375"/>
          <c:w val="0.89999991308904981"/>
          <c:h val="7.546280891339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 emission change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224826388888895E-2"/>
          <c:y val="0.15226770833333333"/>
          <c:w val="0.87752170138888885"/>
          <c:h val="0.67023993055555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overview!$H$55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overview!$I$55:$N$55</c:f>
              <c:numCache>
                <c:formatCode>0.0%</c:formatCode>
                <c:ptCount val="6"/>
                <c:pt idx="0">
                  <c:v>-0.18698531541734831</c:v>
                </c:pt>
                <c:pt idx="1">
                  <c:v>-0.68953379967433515</c:v>
                </c:pt>
                <c:pt idx="2">
                  <c:v>-0.22117434809812531</c:v>
                </c:pt>
                <c:pt idx="3">
                  <c:v>0.1245441701864729</c:v>
                </c:pt>
                <c:pt idx="4">
                  <c:v>-3.7772005720131951E-2</c:v>
                </c:pt>
                <c:pt idx="5">
                  <c:v>-0.21073377024482431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8-4124-85CE-9EC6896DE808}"/>
            </c:ext>
          </c:extLst>
        </c:ser>
        <c:ser>
          <c:idx val="1"/>
          <c:order val="1"/>
          <c:tx>
            <c:strRef>
              <c:f>overview!$H$56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overview!$I$56:$N$56</c:f>
              <c:numCache>
                <c:formatCode>0.0%</c:formatCode>
                <c:ptCount val="6"/>
                <c:pt idx="0">
                  <c:v>-0.47327609615700272</c:v>
                </c:pt>
                <c:pt idx="1">
                  <c:v>-0.7843085263879096</c:v>
                </c:pt>
                <c:pt idx="2">
                  <c:v>-0.49463786025205048</c:v>
                </c:pt>
                <c:pt idx="3">
                  <c:v>-0.28165635466961125</c:v>
                </c:pt>
                <c:pt idx="4">
                  <c:v>-0.37810106231205753</c:v>
                </c:pt>
                <c:pt idx="5">
                  <c:v>-0.46246639077993734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8-4124-85CE-9EC6896DE808}"/>
            </c:ext>
          </c:extLst>
        </c:ser>
        <c:ser>
          <c:idx val="2"/>
          <c:order val="2"/>
          <c:tx>
            <c:strRef>
              <c:f>overview!$H$57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overview!$I$57:$N$57</c:f>
              <c:numCache>
                <c:formatCode>0.0%</c:formatCode>
                <c:ptCount val="6"/>
                <c:pt idx="0">
                  <c:v>-0.63523132519452929</c:v>
                </c:pt>
                <c:pt idx="1">
                  <c:v>-0.84323696202196385</c:v>
                </c:pt>
                <c:pt idx="2">
                  <c:v>-0.649567907655896</c:v>
                </c:pt>
                <c:pt idx="3">
                  <c:v>-0.50644604789759295</c:v>
                </c:pt>
                <c:pt idx="4">
                  <c:v>-0.57353601565174417</c:v>
                </c:pt>
                <c:pt idx="5">
                  <c:v>-0.63137006993367362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8-4124-85CE-9EC6896D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7143167"/>
        <c:axId val="277163551"/>
        <c:extLst/>
      </c:barChart>
      <c:catAx>
        <c:axId val="27714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63551"/>
        <c:crosses val="autoZero"/>
        <c:auto val="1"/>
        <c:lblAlgn val="ctr"/>
        <c:lblOffset val="0"/>
        <c:noMultiLvlLbl val="0"/>
      </c:catAx>
      <c:valAx>
        <c:axId val="2771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24375"/>
          <c:w val="0.89999984392696408"/>
          <c:h val="7.3893225575108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PM-emissions: Relative change 2019-2030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652604166666662E-2"/>
          <c:y val="0.1195098078628172"/>
          <c:w val="0.88809392361111106"/>
          <c:h val="0.84438546475400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overview!$P$55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1D96CE1-6949-435A-96E1-88466E2F027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4CB-41C5-ABB5-F2426FC7F4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FE78F06C-D3DE-4CF5-BAEC-4B51891C43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CB-41C5-ABB5-F2426FC7F4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80C0F7D4-AA67-4AA8-A63A-A368897EB4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4CB-41C5-ABB5-F2426FC7F4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352E4FCD-FB1B-40FF-885C-FC3E30E9C8F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CB-41C5-ABB5-F2426FC7F41A}"/>
                </c:ext>
              </c:extLst>
            </c:dLbl>
            <c:numFmt formatCode="0.0\ 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overview!$Q$53:$V$53</c:f>
              <c:strCache>
                <c:ptCount val="6"/>
                <c:pt idx="0">
                  <c:v>PM10 total</c:v>
                </c:pt>
                <c:pt idx="1">
                  <c:v>PM2.5 (total)</c:v>
                </c:pt>
                <c:pt idx="2">
                  <c:v>PM10 (non-exhaust)</c:v>
                </c:pt>
                <c:pt idx="3">
                  <c:v>PM2.5 (non-exhaust)</c:v>
                </c:pt>
                <c:pt idx="4">
                  <c:v>PM10/PM2.5 (hot emissions)</c:v>
                </c:pt>
                <c:pt idx="5">
                  <c:v>PM10/PM2.5 cold start emissions</c:v>
                </c:pt>
              </c:strCache>
            </c:strRef>
          </c:cat>
          <c:val>
            <c:numRef>
              <c:f>overview!$Q$55:$V$55</c:f>
              <c:numCache>
                <c:formatCode>0.0%</c:formatCode>
                <c:ptCount val="6"/>
                <c:pt idx="0">
                  <c:v>0.26684838469292194</c:v>
                </c:pt>
                <c:pt idx="1">
                  <c:v>0.25045202170389014</c:v>
                </c:pt>
                <c:pt idx="2">
                  <c:v>0.27502533277371377</c:v>
                </c:pt>
                <c:pt idx="3">
                  <c:v>0.26890477979922234</c:v>
                </c:pt>
                <c:pt idx="4">
                  <c:v>-0.53206528852399249</c:v>
                </c:pt>
                <c:pt idx="5">
                  <c:v>-0.70084110034818148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B-41C5-ABB5-F2426FC7F41A}"/>
            </c:ext>
          </c:extLst>
        </c:ser>
        <c:ser>
          <c:idx val="1"/>
          <c:order val="2"/>
          <c:tx>
            <c:strRef>
              <c:f>overview!$P$56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6E10CC9C-9136-443A-8F93-FB714F13DEC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4CB-41C5-ABB5-F2426FC7F4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A4BE9A5-932C-4928-BAD2-E18D7ACE907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4CB-41C5-ABB5-F2426FC7F4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6B2876D-8387-48B0-9962-FC03035FABD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4CB-41C5-ABB5-F2426FC7F4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01CA049-E0C9-48C2-8F87-38F6C152F5C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4CB-41C5-ABB5-F2426FC7F41A}"/>
                </c:ext>
              </c:extLst>
            </c:dLbl>
            <c:numFmt formatCode="0.0\ 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overview!$Q$53:$V$53</c:f>
              <c:strCache>
                <c:ptCount val="6"/>
                <c:pt idx="0">
                  <c:v>PM10 total</c:v>
                </c:pt>
                <c:pt idx="1">
                  <c:v>PM2.5 (total)</c:v>
                </c:pt>
                <c:pt idx="2">
                  <c:v>PM10 (non-exhaust)</c:v>
                </c:pt>
                <c:pt idx="3">
                  <c:v>PM2.5 (non-exhaust)</c:v>
                </c:pt>
                <c:pt idx="4">
                  <c:v>PM10/PM2.5 (hot emissions)</c:v>
                </c:pt>
                <c:pt idx="5">
                  <c:v>PM10/PM2.5 cold start emissions</c:v>
                </c:pt>
              </c:strCache>
            </c:strRef>
          </c:cat>
          <c:val>
            <c:numRef>
              <c:f>overview!$Q$56:$V$56</c:f>
              <c:numCache>
                <c:formatCode>0.0%</c:formatCode>
                <c:ptCount val="6"/>
                <c:pt idx="0">
                  <c:v>0.37197390009084885</c:v>
                </c:pt>
                <c:pt idx="1">
                  <c:v>0.3472269408537898</c:v>
                </c:pt>
                <c:pt idx="2">
                  <c:v>0.38233751773481384</c:v>
                </c:pt>
                <c:pt idx="3">
                  <c:v>0.37052345482931259</c:v>
                </c:pt>
                <c:pt idx="4">
                  <c:v>-0.65001615699312343</c:v>
                </c:pt>
                <c:pt idx="5">
                  <c:v>-0.79450880865520124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CB-41C5-ABB5-F2426FC7F41A}"/>
            </c:ext>
          </c:extLst>
        </c:ser>
        <c:ser>
          <c:idx val="2"/>
          <c:order val="3"/>
          <c:tx>
            <c:strRef>
              <c:f>overview!$P$57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15EDF360-6A07-47CF-AA4B-BAC38D1EFE1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4CB-41C5-ABB5-F2426FC7F4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C5D34F70-E5D5-40DD-9847-336D2E76ABE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4CB-41C5-ABB5-F2426FC7F4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97CB4F2F-E71B-4D4E-8896-D44DA207164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4CB-41C5-ABB5-F2426FC7F4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C43C8F8-FE73-4644-98F9-F19E6EF2152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4CB-41C5-ABB5-F2426FC7F41A}"/>
                </c:ext>
              </c:extLst>
            </c:dLbl>
            <c:numFmt formatCode="0.0\ 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overview!$Q$53:$V$53</c:f>
              <c:strCache>
                <c:ptCount val="6"/>
                <c:pt idx="0">
                  <c:v>PM10 total</c:v>
                </c:pt>
                <c:pt idx="1">
                  <c:v>PM2.5 (total)</c:v>
                </c:pt>
                <c:pt idx="2">
                  <c:v>PM10 (non-exhaust)</c:v>
                </c:pt>
                <c:pt idx="3">
                  <c:v>PM2.5 (non-exhaust)</c:v>
                </c:pt>
                <c:pt idx="4">
                  <c:v>PM10/PM2.5 (hot emissions)</c:v>
                </c:pt>
                <c:pt idx="5">
                  <c:v>PM10/PM2.5 cold start emissions</c:v>
                </c:pt>
              </c:strCache>
            </c:strRef>
          </c:cat>
          <c:val>
            <c:numRef>
              <c:f>overview!$Q$57:$V$57</c:f>
              <c:numCache>
                <c:formatCode>0.0%</c:formatCode>
                <c:ptCount val="6"/>
                <c:pt idx="0">
                  <c:v>0.455664265988585</c:v>
                </c:pt>
                <c:pt idx="1">
                  <c:v>0.42821202994989749</c:v>
                </c:pt>
                <c:pt idx="2">
                  <c:v>0.46759679400934306</c:v>
                </c:pt>
                <c:pt idx="3">
                  <c:v>0.45505916935944968</c:v>
                </c:pt>
                <c:pt idx="4">
                  <c:v>-0.73686524267360731</c:v>
                </c:pt>
                <c:pt idx="5">
                  <c:v>-0.78676925278973986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CB-41C5-ABB5-F2426FC7F41A}"/>
            </c:ext>
          </c:extLst>
        </c:ser>
        <c:ser>
          <c:idx val="3"/>
          <c:order val="4"/>
          <c:tx>
            <c:strRef>
              <c:f>overview!$P$58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3C58D897-7D6C-417C-9F6E-9C9DF128FD1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4CB-41C5-ABB5-F2426FC7F4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E1D77DC-4768-4508-9D4C-D0DAC97F77E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24CB-41C5-ABB5-F2426FC7F4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F373384-482E-458B-91EE-25098A5A881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4CB-41C5-ABB5-F2426FC7F4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02300F66-71EB-46D5-98FF-721DCE03CCE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24CB-41C5-ABB5-F2426FC7F41A}"/>
                </c:ext>
              </c:extLst>
            </c:dLbl>
            <c:numFmt formatCode="0.0\ 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overview!$Q$53:$V$53</c:f>
              <c:strCache>
                <c:ptCount val="6"/>
                <c:pt idx="0">
                  <c:v>PM10 total</c:v>
                </c:pt>
                <c:pt idx="1">
                  <c:v>PM2.5 (total)</c:v>
                </c:pt>
                <c:pt idx="2">
                  <c:v>PM10 (non-exhaust)</c:v>
                </c:pt>
                <c:pt idx="3">
                  <c:v>PM2.5 (non-exhaust)</c:v>
                </c:pt>
                <c:pt idx="4">
                  <c:v>PM10/PM2.5 (hot emissions)</c:v>
                </c:pt>
                <c:pt idx="5">
                  <c:v>PM10/PM2.5 cold start emissions</c:v>
                </c:pt>
              </c:strCache>
            </c:strRef>
          </c:cat>
          <c:val>
            <c:numRef>
              <c:f>overview!$Q$58:$V$58</c:f>
              <c:numCache>
                <c:formatCode>0.0%</c:formatCode>
                <c:ptCount val="6"/>
                <c:pt idx="0">
                  <c:v>0.70997082117507215</c:v>
                </c:pt>
                <c:pt idx="1">
                  <c:v>0.66668849315251388</c:v>
                </c:pt>
                <c:pt idx="2">
                  <c:v>0.72698416486804152</c:v>
                </c:pt>
                <c:pt idx="3">
                  <c:v>0.7048721501681281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CB-41C5-ABB5-F2426FC7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8869327"/>
        <c:axId val="213885684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overview!$P$54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overview!$Q$53:$V$53</c15:sqref>
                        </c15:formulaRef>
                      </c:ext>
                    </c:extLst>
                    <c:strCache>
                      <c:ptCount val="6"/>
                      <c:pt idx="0">
                        <c:v>PM10 total</c:v>
                      </c:pt>
                      <c:pt idx="1">
                        <c:v>PM2.5 (total)</c:v>
                      </c:pt>
                      <c:pt idx="2">
                        <c:v>PM10 (non-exhaust)</c:v>
                      </c:pt>
                      <c:pt idx="3">
                        <c:v>PM2.5 (non-exhaust)</c:v>
                      </c:pt>
                      <c:pt idx="4">
                        <c:v>PM10/PM2.5 (hot emissions)</c:v>
                      </c:pt>
                      <c:pt idx="5">
                        <c:v>PM10/PM2.5 cold start emissions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overview!$Q$54:$V$54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24CB-41C5-ABB5-F2426FC7F41A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5"/>
          <c:order val="5"/>
          <c:tx>
            <c:strRef>
              <c:f>overview!$P$59</c:f>
              <c:strCache>
                <c:ptCount val="1"/>
                <c:pt idx="0">
                  <c:v>sss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r>
                      <a:rPr lang="en-US" baseline="0"/>
                      <a:t> (total)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4-24CB-41C5-ABB5-F2426FC7F4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r>
                      <a:rPr lang="en-US" baseline="0"/>
                      <a:t> (total)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5-24CB-41C5-ABB5-F2426FC7F4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endParaRPr lang="en-US" baseline="0"/>
                  </a:p>
                  <a:p>
                    <a:r>
                      <a:rPr lang="en-US" baseline="0"/>
                      <a:t>(non-exhaust)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6-24CB-41C5-ABB5-F2426FC7F4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 baseline="0"/>
                  </a:p>
                  <a:p>
                    <a:r>
                      <a:rPr lang="en-US" baseline="0"/>
                      <a:t>(non-exhaust)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7-24CB-41C5-ABB5-F2426FC7F41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r>
                      <a:rPr lang="en-US" baseline="0"/>
                      <a:t>/PM</a:t>
                    </a:r>
                    <a:r>
                      <a:rPr lang="en-US" baseline="-25000"/>
                      <a:t>2.5</a:t>
                    </a:r>
                    <a:endParaRPr lang="en-US" baseline="0"/>
                  </a:p>
                  <a:p>
                    <a:r>
                      <a:rPr lang="en-US" baseline="0"/>
                      <a:t>(hot emissions)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8-24CB-41C5-ABB5-F2426FC7F41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r>
                      <a:rPr lang="en-US" baseline="0"/>
                      <a:t>/PM</a:t>
                    </a:r>
                    <a:r>
                      <a:rPr lang="en-US" baseline="-25000"/>
                      <a:t>2.5</a:t>
                    </a:r>
                    <a:r>
                      <a:rPr lang="en-US" baseline="0"/>
                      <a:t> (cold</a:t>
                    </a:r>
                  </a:p>
                  <a:p>
                    <a:r>
                      <a:rPr lang="en-US" baseline="0"/>
                      <a:t>start emissions)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9-24CB-41C5-ABB5-F2426FC7F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overview!$Q$60:$V$60</c:f>
              <c:strCache>
                <c:ptCount val="6"/>
                <c:pt idx="0">
                  <c:v>a</c:v>
                </c:pt>
                <c:pt idx="1">
                  <c:v>c</c:v>
                </c:pt>
                <c:pt idx="2">
                  <c:v>b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overview!$Q$59:$V$59</c:f>
              <c:numCache>
                <c:formatCode>General</c:formatCode>
                <c:ptCount val="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overview!$Q$53:$V$53</c15:f>
                <c15:dlblRangeCache>
                  <c:ptCount val="6"/>
                  <c:pt idx="0">
                    <c:v>PM10 total</c:v>
                  </c:pt>
                  <c:pt idx="1">
                    <c:v>PM2.5 (total)</c:v>
                  </c:pt>
                  <c:pt idx="2">
                    <c:v>PM10 (non-exhaust)</c:v>
                  </c:pt>
                  <c:pt idx="3">
                    <c:v>PM2.5 (non-exhaust)</c:v>
                  </c:pt>
                  <c:pt idx="4">
                    <c:v>PM10/PM2.5 (hot emissions)</c:v>
                  </c:pt>
                  <c:pt idx="5">
                    <c:v>PM10/PM2.5 cold start emissions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24CB-41C5-ABB5-F2426FC7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8864751"/>
        <c:axId val="2138858095"/>
      </c:barChart>
      <c:catAx>
        <c:axId val="2138869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8856847"/>
        <c:crosses val="autoZero"/>
        <c:auto val="1"/>
        <c:lblAlgn val="ctr"/>
        <c:lblOffset val="0"/>
        <c:noMultiLvlLbl val="0"/>
      </c:catAx>
      <c:valAx>
        <c:axId val="2138856847"/>
        <c:scaling>
          <c:orientation val="minMax"/>
          <c:max val="0.8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8869327"/>
        <c:crosses val="autoZero"/>
        <c:crossBetween val="between"/>
      </c:valAx>
      <c:valAx>
        <c:axId val="2138858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8864751"/>
        <c:crosses val="autoZero"/>
        <c:crossBetween val="between"/>
      </c:valAx>
      <c:catAx>
        <c:axId val="21388647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low"/>
        <c:crossAx val="2138858095"/>
        <c:crosses val="max"/>
        <c:auto val="1"/>
        <c:lblAlgn val="ctr"/>
        <c:lblOffset val="10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0304630000173995"/>
          <c:y val="0.75591413018222853"/>
          <c:w val="0.31678544707949818"/>
          <c:h val="0.18749322313318065"/>
        </c:manualLayout>
      </c:layout>
      <c:overlay val="0"/>
      <c:spPr>
        <a:solidFill>
          <a:schemeClr val="tx1">
            <a:lumMod val="75000"/>
            <a:lumOff val="2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1301944444444445"/>
          <c:y val="0.17431631944444445"/>
          <c:w val="0.86272708333333337"/>
          <c:h val="0.59495104166666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overview_old!$H$47</c:f>
              <c:strCache>
                <c:ptCount val="1"/>
                <c:pt idx="0">
                  <c:v>Reference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overview_old!$I$47:$N$47</c:f>
              <c:numCache>
                <c:formatCode>#,##0</c:formatCode>
                <c:ptCount val="6"/>
                <c:pt idx="0">
                  <c:v>961531.42582820985</c:v>
                </c:pt>
                <c:pt idx="1">
                  <c:v>65964.240615697505</c:v>
                </c:pt>
                <c:pt idx="2">
                  <c:v>690725.22222711204</c:v>
                </c:pt>
                <c:pt idx="3">
                  <c:v>174275.17515841499</c:v>
                </c:pt>
                <c:pt idx="4">
                  <c:v>19121.028444352902</c:v>
                </c:pt>
                <c:pt idx="5">
                  <c:v>11445.759382632399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E-4192-82AC-05F28F1510D7}"/>
            </c:ext>
          </c:extLst>
        </c:ser>
        <c:ser>
          <c:idx val="1"/>
          <c:order val="1"/>
          <c:tx>
            <c:strRef>
              <c:f>overview_old!$H$48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overview_old!$I$48:$N$48</c:f>
              <c:numCache>
                <c:formatCode>#,##0</c:formatCode>
                <c:ptCount val="6"/>
                <c:pt idx="0">
                  <c:v>776110.93278502463</c:v>
                </c:pt>
                <c:pt idx="1">
                  <c:v>20479.667141323502</c:v>
                </c:pt>
                <c:pt idx="2">
                  <c:v>535882.47742506</c:v>
                </c:pt>
                <c:pt idx="3">
                  <c:v>192316.24801544801</c:v>
                </c:pt>
                <c:pt idx="4">
                  <c:v>18398.788848577999</c:v>
                </c:pt>
                <c:pt idx="5">
                  <c:v>9033.7513546152004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E-4192-82AC-05F28F1510D7}"/>
            </c:ext>
          </c:extLst>
        </c:ser>
        <c:ser>
          <c:idx val="2"/>
          <c:order val="2"/>
          <c:tx>
            <c:strRef>
              <c:f>overview_old!$H$49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overview_old!$I$49:$N$49</c:f>
              <c:numCache>
                <c:formatCode>#,##0</c:formatCode>
                <c:ptCount val="6"/>
                <c:pt idx="0">
                  <c:v>506733.97626347019</c:v>
                </c:pt>
                <c:pt idx="1">
                  <c:v>14227.924264102299</c:v>
                </c:pt>
                <c:pt idx="2">
                  <c:v>348895.11518535903</c:v>
                </c:pt>
                <c:pt idx="3">
                  <c:v>125567.109185754</c:v>
                </c:pt>
                <c:pt idx="4">
                  <c:v>11891.347277044</c:v>
                </c:pt>
                <c:pt idx="5">
                  <c:v>6152.4803512107901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E-4192-82AC-05F28F1510D7}"/>
            </c:ext>
          </c:extLst>
        </c:ser>
        <c:ser>
          <c:idx val="3"/>
          <c:order val="3"/>
          <c:tx>
            <c:strRef>
              <c:f>overview_old!$H$50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overview_old!$I$50:$N$50</c:f>
              <c:numCache>
                <c:formatCode>#,##0</c:formatCode>
                <c:ptCount val="6"/>
                <c:pt idx="0">
                  <c:v>347854.06311737554</c:v>
                </c:pt>
                <c:pt idx="1">
                  <c:v>10340.7547568309</c:v>
                </c:pt>
                <c:pt idx="2">
                  <c:v>241028.042812851</c:v>
                </c:pt>
                <c:pt idx="3">
                  <c:v>84111.586091702804</c:v>
                </c:pt>
                <c:pt idx="4">
                  <c:v>8154.42997521507</c:v>
                </c:pt>
                <c:pt idx="5">
                  <c:v>4219.2494807757803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E-4192-82AC-05F28F1510D7}"/>
            </c:ext>
          </c:extLst>
        </c:ser>
        <c:ser>
          <c:idx val="4"/>
          <c:order val="4"/>
          <c:tx>
            <c:strRef>
              <c:f>overview_old!$H$51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overview_old!$I$46:$N$46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overview_old!$I$51:$N$51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BE-4192-82AC-05F28F15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907599"/>
        <c:axId val="2138908431"/>
      </c:barChart>
      <c:catAx>
        <c:axId val="213890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8908431"/>
        <c:crosses val="autoZero"/>
        <c:auto val="1"/>
        <c:lblAlgn val="ctr"/>
        <c:lblOffset val="100"/>
        <c:noMultiLvlLbl val="0"/>
      </c:catAx>
      <c:valAx>
        <c:axId val="2138908431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89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95166666666667"/>
          <c:w val="0.96990694444444447"/>
          <c:h val="0.124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 emission change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224826388888895E-2"/>
          <c:y val="0.15226770833333333"/>
          <c:w val="0.87752170138888885"/>
          <c:h val="0.67023993055555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overview_old!$H$55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overview_old!$I$55:$N$55</c:f>
              <c:numCache>
                <c:formatCode>0.0%</c:formatCode>
                <c:ptCount val="6"/>
                <c:pt idx="0">
                  <c:v>-0.19283872379259392</c:v>
                </c:pt>
                <c:pt idx="1">
                  <c:v>-0.68953379967433515</c:v>
                </c:pt>
                <c:pt idx="2">
                  <c:v>-0.22417415756556724</c:v>
                </c:pt>
                <c:pt idx="3">
                  <c:v>0.10352061239148846</c:v>
                </c:pt>
                <c:pt idx="4">
                  <c:v>-3.7772005720131951E-2</c:v>
                </c:pt>
                <c:pt idx="5">
                  <c:v>-0.21073377024482431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C-4582-8BC5-881679E49D07}"/>
            </c:ext>
          </c:extLst>
        </c:ser>
        <c:ser>
          <c:idx val="1"/>
          <c:order val="1"/>
          <c:tx>
            <c:strRef>
              <c:f>overview_old!$H$56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overview_old!$I$56:$N$56</c:f>
              <c:numCache>
                <c:formatCode>0.0%</c:formatCode>
                <c:ptCount val="6"/>
                <c:pt idx="0">
                  <c:v>-0.4729928085012951</c:v>
                </c:pt>
                <c:pt idx="1">
                  <c:v>-0.7843085263879096</c:v>
                </c:pt>
                <c:pt idx="2">
                  <c:v>-0.49488580414015704</c:v>
                </c:pt>
                <c:pt idx="3">
                  <c:v>-0.27948941051636111</c:v>
                </c:pt>
                <c:pt idx="4">
                  <c:v>-0.37810106231205753</c:v>
                </c:pt>
                <c:pt idx="5">
                  <c:v>-0.46246639077993734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C-4582-8BC5-881679E49D07}"/>
            </c:ext>
          </c:extLst>
        </c:ser>
        <c:ser>
          <c:idx val="2"/>
          <c:order val="2"/>
          <c:tx>
            <c:strRef>
              <c:f>overview_old!$H$57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overview_old!$I$57:$N$57</c:f>
              <c:numCache>
                <c:formatCode>0.0%</c:formatCode>
                <c:ptCount val="6"/>
                <c:pt idx="0">
                  <c:v>-0.63822912723028957</c:v>
                </c:pt>
                <c:pt idx="1">
                  <c:v>-0.84323696202196385</c:v>
                </c:pt>
                <c:pt idx="2">
                  <c:v>-0.65105075787488698</c:v>
                </c:pt>
                <c:pt idx="3">
                  <c:v>-0.51736335358581087</c:v>
                </c:pt>
                <c:pt idx="4">
                  <c:v>-0.57353601565174417</c:v>
                </c:pt>
                <c:pt idx="5">
                  <c:v>-0.63137006993367362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C-4582-8BC5-881679E4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7143167"/>
        <c:axId val="277163551"/>
      </c:barChart>
      <c:catAx>
        <c:axId val="27714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63551"/>
        <c:crosses val="autoZero"/>
        <c:auto val="1"/>
        <c:lblAlgn val="ctr"/>
        <c:lblOffset val="0"/>
        <c:noMultiLvlLbl val="0"/>
      </c:catAx>
      <c:valAx>
        <c:axId val="2771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24375"/>
          <c:w val="1"/>
          <c:h val="0.10693680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5642232004593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Results!$C$49:$C$52</c:f>
              <c:numCache>
                <c:formatCode>#,##0</c:formatCode>
                <c:ptCount val="4"/>
                <c:pt idx="0">
                  <c:v>65964.240615697505</c:v>
                </c:pt>
                <c:pt idx="1">
                  <c:v>20479.667141323502</c:v>
                </c:pt>
                <c:pt idx="2">
                  <c:v>14227.924264102299</c:v>
                </c:pt>
                <c:pt idx="3">
                  <c:v>10340.7547568309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9-4787-A297-3E3DD5DA2FE8}"/>
            </c:ext>
          </c:extLst>
        </c:ser>
        <c:ser>
          <c:idx val="1"/>
          <c:order val="1"/>
          <c:tx>
            <c:strRef>
              <c:f>Results!$D$48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Results!$D$49:$D$52</c:f>
              <c:numCache>
                <c:formatCode>#,##0</c:formatCode>
                <c:ptCount val="4"/>
                <c:pt idx="0">
                  <c:v>690020.340715545</c:v>
                </c:pt>
                <c:pt idx="1">
                  <c:v>537405.541683338</c:v>
                </c:pt>
                <c:pt idx="2">
                  <c:v>348710.15585361701</c:v>
                </c:pt>
                <c:pt idx="3">
                  <c:v>241805.27175694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9-4787-A297-3E3DD5DA2FE8}"/>
            </c:ext>
          </c:extLst>
        </c:ser>
        <c:ser>
          <c:idx val="2"/>
          <c:order val="2"/>
          <c:tx>
            <c:strRef>
              <c:f>Results!$E$48</c:f>
              <c:strCache>
                <c:ptCount val="1"/>
                <c:pt idx="0">
                  <c:v>Diurnal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Results!$E$49:$E$52</c:f>
              <c:numCache>
                <c:formatCode>#,##0</c:formatCode>
                <c:ptCount val="4"/>
                <c:pt idx="0">
                  <c:v>173852.12886478199</c:v>
                </c:pt>
                <c:pt idx="1">
                  <c:v>195504.39798939801</c:v>
                </c:pt>
                <c:pt idx="2">
                  <c:v>124885.571997176</c:v>
                </c:pt>
                <c:pt idx="3">
                  <c:v>85805.405282630105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9-4787-A297-3E3DD5DA2FE8}"/>
            </c:ext>
          </c:extLst>
        </c:ser>
        <c:ser>
          <c:idx val="3"/>
          <c:order val="3"/>
          <c:tx>
            <c:strRef>
              <c:f>Results!$F$48</c:f>
              <c:strCache>
                <c:ptCount val="1"/>
                <c:pt idx="0">
                  <c:v>Running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Results!$F$49:$F$52</c:f>
              <c:numCache>
                <c:formatCode>#,##0</c:formatCode>
                <c:ptCount val="4"/>
                <c:pt idx="0">
                  <c:v>11445.759382632399</c:v>
                </c:pt>
                <c:pt idx="1">
                  <c:v>9033.7513546152004</c:v>
                </c:pt>
                <c:pt idx="2">
                  <c:v>6152.4803512107901</c:v>
                </c:pt>
                <c:pt idx="3">
                  <c:v>4219.2494807757803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9-4787-A297-3E3DD5DA2FE8}"/>
            </c:ext>
          </c:extLst>
        </c:ser>
        <c:ser>
          <c:idx val="4"/>
          <c:order val="4"/>
          <c:tx>
            <c:strRef>
              <c:f>Results!$G$48</c:f>
              <c:strCache>
                <c:ptCount val="1"/>
                <c:pt idx="0">
                  <c:v>Hot soak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Results!$G$49:$G$52</c:f>
              <c:numCache>
                <c:formatCode>#,##0</c:formatCode>
                <c:ptCount val="4"/>
                <c:pt idx="0">
                  <c:v>19121.028444352902</c:v>
                </c:pt>
                <c:pt idx="1">
                  <c:v>18398.788848577999</c:v>
                </c:pt>
                <c:pt idx="2">
                  <c:v>11891.347277044</c:v>
                </c:pt>
                <c:pt idx="3">
                  <c:v>8154.42997521507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9-4787-A297-3E3DD5DA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 emission change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224826388888895E-2"/>
          <c:y val="0.15226770833333333"/>
          <c:w val="0.87752170138888885"/>
          <c:h val="0.670239930555555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overview_old!$H$55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overview_old!$I$55:$N$55</c:f>
              <c:numCache>
                <c:formatCode>0.0%</c:formatCode>
                <c:ptCount val="6"/>
                <c:pt idx="0">
                  <c:v>-0.19283872379259392</c:v>
                </c:pt>
                <c:pt idx="1">
                  <c:v>-0.68953379967433515</c:v>
                </c:pt>
                <c:pt idx="2">
                  <c:v>-0.22417415756556724</c:v>
                </c:pt>
                <c:pt idx="3">
                  <c:v>0.10352061239148846</c:v>
                </c:pt>
                <c:pt idx="4">
                  <c:v>-3.7772005720131951E-2</c:v>
                </c:pt>
                <c:pt idx="5">
                  <c:v>-0.21073377024482431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4-4004-964C-03299F835546}"/>
            </c:ext>
          </c:extLst>
        </c:ser>
        <c:ser>
          <c:idx val="2"/>
          <c:order val="2"/>
          <c:tx>
            <c:strRef>
              <c:f>overview_old!$H$56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overview_old!$I$56:$N$56</c:f>
              <c:numCache>
                <c:formatCode>0.0%</c:formatCode>
                <c:ptCount val="6"/>
                <c:pt idx="0">
                  <c:v>-0.4729928085012951</c:v>
                </c:pt>
                <c:pt idx="1">
                  <c:v>-0.7843085263879096</c:v>
                </c:pt>
                <c:pt idx="2">
                  <c:v>-0.49488580414015704</c:v>
                </c:pt>
                <c:pt idx="3">
                  <c:v>-0.27948941051636111</c:v>
                </c:pt>
                <c:pt idx="4">
                  <c:v>-0.37810106231205753</c:v>
                </c:pt>
                <c:pt idx="5">
                  <c:v>-0.46246639077993734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4-4004-964C-03299F835546}"/>
            </c:ext>
          </c:extLst>
        </c:ser>
        <c:ser>
          <c:idx val="3"/>
          <c:order val="3"/>
          <c:tx>
            <c:strRef>
              <c:f>overview_old!$H$57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overview_old!$I$57:$N$57</c:f>
              <c:numCache>
                <c:formatCode>0.0%</c:formatCode>
                <c:ptCount val="6"/>
                <c:pt idx="0">
                  <c:v>-0.63822912723028957</c:v>
                </c:pt>
                <c:pt idx="1">
                  <c:v>-0.84323696202196385</c:v>
                </c:pt>
                <c:pt idx="2">
                  <c:v>-0.65105075787488698</c:v>
                </c:pt>
                <c:pt idx="3">
                  <c:v>-0.51736335358581087</c:v>
                </c:pt>
                <c:pt idx="4">
                  <c:v>-0.57353601565174417</c:v>
                </c:pt>
                <c:pt idx="5">
                  <c:v>-0.63137006993367362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F4-4004-964C-03299F83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7143167"/>
        <c:axId val="2771635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overview_old!$H$54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5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5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overview_old!$I$53:$N$53</c15:sqref>
                        </c15:formulaRef>
                      </c:ext>
                    </c:extLst>
                    <c:strCache>
                      <c:ptCount val="6"/>
                      <c:pt idx="0">
                        <c:v>Total</c:v>
                      </c:pt>
                      <c:pt idx="1">
                        <c:v>Hot</c:v>
                      </c:pt>
                      <c:pt idx="2">
                        <c:v>Cold</c:v>
                      </c:pt>
                      <c:pt idx="3">
                        <c:v>Diurnal</c:v>
                      </c:pt>
                      <c:pt idx="4">
                        <c:v>Hot soak</c:v>
                      </c:pt>
                      <c:pt idx="5">
                        <c:v>Running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overview_old!$I$54:$N$54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F4-4004-964C-03299F83554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overview_old!$H$58</c15:sqref>
                        </c15:formulaRef>
                      </c:ext>
                    </c:extLst>
                    <c:strCache>
                      <c:ptCount val="1"/>
                      <c:pt idx="0">
                        <c:v>EV Only Scenario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overview_old!$I$53:$N$53</c15:sqref>
                        </c15:formulaRef>
                      </c:ext>
                    </c:extLst>
                    <c:strCache>
                      <c:ptCount val="6"/>
                      <c:pt idx="0">
                        <c:v>Total</c:v>
                      </c:pt>
                      <c:pt idx="1">
                        <c:v>Hot</c:v>
                      </c:pt>
                      <c:pt idx="2">
                        <c:v>Cold</c:v>
                      </c:pt>
                      <c:pt idx="3">
                        <c:v>Diurnal</c:v>
                      </c:pt>
                      <c:pt idx="4">
                        <c:v>Hot soak</c:v>
                      </c:pt>
                      <c:pt idx="5">
                        <c:v>Running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overview_old!$I$58:$N$58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F4-4004-964C-03299F835546}"/>
                  </c:ext>
                </c:extLst>
              </c15:ser>
            </c15:filteredBarSeries>
          </c:ext>
        </c:extLst>
      </c:barChart>
      <c:catAx>
        <c:axId val="27714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63551"/>
        <c:crosses val="autoZero"/>
        <c:auto val="1"/>
        <c:lblAlgn val="ctr"/>
        <c:lblOffset val="0"/>
        <c:noMultiLvlLbl val="0"/>
      </c:catAx>
      <c:valAx>
        <c:axId val="2771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24375"/>
          <c:w val="0.89999991308904981"/>
          <c:h val="7.546280891339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 emission change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224826388888895E-2"/>
          <c:y val="0.15226770833333333"/>
          <c:w val="0.87752170138888885"/>
          <c:h val="0.67023993055555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overview_old!$H$55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overview_old!$I$55:$N$55</c:f>
              <c:numCache>
                <c:formatCode>0.0%</c:formatCode>
                <c:ptCount val="6"/>
                <c:pt idx="0">
                  <c:v>-0.19283872379259392</c:v>
                </c:pt>
                <c:pt idx="1">
                  <c:v>-0.68953379967433515</c:v>
                </c:pt>
                <c:pt idx="2">
                  <c:v>-0.22417415756556724</c:v>
                </c:pt>
                <c:pt idx="3">
                  <c:v>0.10352061239148846</c:v>
                </c:pt>
                <c:pt idx="4">
                  <c:v>-3.7772005720131951E-2</c:v>
                </c:pt>
                <c:pt idx="5">
                  <c:v>-0.21073377024482431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D-4355-9951-E3FE12DEE9C4}"/>
            </c:ext>
          </c:extLst>
        </c:ser>
        <c:ser>
          <c:idx val="1"/>
          <c:order val="1"/>
          <c:tx>
            <c:strRef>
              <c:f>overview_old!$H$56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overview_old!$I$56:$N$56</c:f>
              <c:numCache>
                <c:formatCode>0.0%</c:formatCode>
                <c:ptCount val="6"/>
                <c:pt idx="0">
                  <c:v>-0.4729928085012951</c:v>
                </c:pt>
                <c:pt idx="1">
                  <c:v>-0.7843085263879096</c:v>
                </c:pt>
                <c:pt idx="2">
                  <c:v>-0.49488580414015704</c:v>
                </c:pt>
                <c:pt idx="3">
                  <c:v>-0.27948941051636111</c:v>
                </c:pt>
                <c:pt idx="4">
                  <c:v>-0.37810106231205753</c:v>
                </c:pt>
                <c:pt idx="5">
                  <c:v>-0.46246639077993734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D-4355-9951-E3FE12DEE9C4}"/>
            </c:ext>
          </c:extLst>
        </c:ser>
        <c:ser>
          <c:idx val="2"/>
          <c:order val="2"/>
          <c:tx>
            <c:strRef>
              <c:f>overview_old!$H$57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overview_old!$I$53:$N$53</c:f>
              <c:strCache>
                <c:ptCount val="6"/>
                <c:pt idx="0">
                  <c:v>Total</c:v>
                </c:pt>
                <c:pt idx="1">
                  <c:v>Hot</c:v>
                </c:pt>
                <c:pt idx="2">
                  <c:v>Cold</c:v>
                </c:pt>
                <c:pt idx="3">
                  <c:v>Diurnal</c:v>
                </c:pt>
                <c:pt idx="4">
                  <c:v>Hot soak</c:v>
                </c:pt>
                <c:pt idx="5">
                  <c:v>Running</c:v>
                </c:pt>
              </c:strCache>
            </c:strRef>
          </c:cat>
          <c:val>
            <c:numRef>
              <c:f>overview_old!$I$57:$N$57</c:f>
              <c:numCache>
                <c:formatCode>0.0%</c:formatCode>
                <c:ptCount val="6"/>
                <c:pt idx="0">
                  <c:v>-0.63822912723028957</c:v>
                </c:pt>
                <c:pt idx="1">
                  <c:v>-0.84323696202196385</c:v>
                </c:pt>
                <c:pt idx="2">
                  <c:v>-0.65105075787488698</c:v>
                </c:pt>
                <c:pt idx="3">
                  <c:v>-0.51736335358581087</c:v>
                </c:pt>
                <c:pt idx="4">
                  <c:v>-0.57353601565174417</c:v>
                </c:pt>
                <c:pt idx="5">
                  <c:v>-0.63137006993367362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D-4355-9951-E3FE12DE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7143167"/>
        <c:axId val="277163551"/>
        <c:extLst/>
      </c:barChart>
      <c:catAx>
        <c:axId val="27714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63551"/>
        <c:crosses val="autoZero"/>
        <c:auto val="1"/>
        <c:lblAlgn val="ctr"/>
        <c:lblOffset val="0"/>
        <c:noMultiLvlLbl val="0"/>
      </c:catAx>
      <c:valAx>
        <c:axId val="2771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24375"/>
          <c:w val="0.89999984392696408"/>
          <c:h val="7.3893225575108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PM-emissions: Relative change 2019-2030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652604166666662E-2"/>
          <c:y val="0.1195098078628172"/>
          <c:w val="0.88809392361111106"/>
          <c:h val="0.84438546475400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overview_old!$P$55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1D96CE1-6949-435A-96E1-88466E2F027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6F81-4C2A-ACF7-B4AA37F676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FE78F06C-D3DE-4CF5-BAEC-4B51891C43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F-6F81-4C2A-ACF7-B4AA37F676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80C0F7D4-AA67-4AA8-A63A-A368897EB4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6F81-4C2A-ACF7-B4AA37F676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352E4FCD-FB1B-40FF-885C-FC3E30E9C8F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6F81-4C2A-ACF7-B4AA37F67617}"/>
                </c:ext>
              </c:extLst>
            </c:dLbl>
            <c:numFmt formatCode="0.0\ 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overview_old!$Q$53:$V$53</c:f>
              <c:strCache>
                <c:ptCount val="6"/>
                <c:pt idx="0">
                  <c:v>PM10 total</c:v>
                </c:pt>
                <c:pt idx="1">
                  <c:v>PM2.5 (total)</c:v>
                </c:pt>
                <c:pt idx="2">
                  <c:v>PM10 (non-exhaust)</c:v>
                </c:pt>
                <c:pt idx="3">
                  <c:v>PM2.5 (non-exhaust)</c:v>
                </c:pt>
                <c:pt idx="4">
                  <c:v>PM10/PM2.5 (hot emissions)</c:v>
                </c:pt>
                <c:pt idx="5">
                  <c:v>PM10/PM2.5 cold start emissions</c:v>
                </c:pt>
              </c:strCache>
            </c:strRef>
          </c:cat>
          <c:val>
            <c:numRef>
              <c:f>overview_old!$Q$55:$V$55</c:f>
              <c:numCache>
                <c:formatCode>0.0%</c:formatCode>
                <c:ptCount val="6"/>
                <c:pt idx="0">
                  <c:v>0.26684448917931114</c:v>
                </c:pt>
                <c:pt idx="1">
                  <c:v>0.25044333231146454</c:v>
                </c:pt>
                <c:pt idx="2">
                  <c:v>0.27502533277371377</c:v>
                </c:pt>
                <c:pt idx="3">
                  <c:v>0.26890477979922234</c:v>
                </c:pt>
                <c:pt idx="4">
                  <c:v>-0.53206528852399249</c:v>
                </c:pt>
                <c:pt idx="5">
                  <c:v>-0.70051763589682592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1-4C2A-ACF7-B4AA37F67617}"/>
            </c:ext>
          </c:extLst>
        </c:ser>
        <c:ser>
          <c:idx val="1"/>
          <c:order val="2"/>
          <c:tx>
            <c:strRef>
              <c:f>overview_old!$P$56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6E10CC9C-9136-443A-8F93-FB714F13DEC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2-6F81-4C2A-ACF7-B4AA37F676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A4BE9A5-932C-4928-BAD2-E18D7ACE907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6F81-4C2A-ACF7-B4AA37F676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6B2876D-8387-48B0-9962-FC03035FABD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6F81-4C2A-ACF7-B4AA37F676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01CA049-E0C9-48C2-8F87-38F6C152F5C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6F81-4C2A-ACF7-B4AA37F67617}"/>
                </c:ext>
              </c:extLst>
            </c:dLbl>
            <c:numFmt formatCode="0.0\ 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overview_old!$Q$53:$V$53</c:f>
              <c:strCache>
                <c:ptCount val="6"/>
                <c:pt idx="0">
                  <c:v>PM10 total</c:v>
                </c:pt>
                <c:pt idx="1">
                  <c:v>PM2.5 (total)</c:v>
                </c:pt>
                <c:pt idx="2">
                  <c:v>PM10 (non-exhaust)</c:v>
                </c:pt>
                <c:pt idx="3">
                  <c:v>PM2.5 (non-exhaust)</c:v>
                </c:pt>
                <c:pt idx="4">
                  <c:v>PM10/PM2.5 (hot emissions)</c:v>
                </c:pt>
                <c:pt idx="5">
                  <c:v>PM10/PM2.5 cold start emissions</c:v>
                </c:pt>
              </c:strCache>
            </c:strRef>
          </c:cat>
          <c:val>
            <c:numRef>
              <c:f>overview_old!$Q$56:$V$56</c:f>
              <c:numCache>
                <c:formatCode>0.0%</c:formatCode>
                <c:ptCount val="6"/>
                <c:pt idx="0">
                  <c:v>0.37196760822654173</c:v>
                </c:pt>
                <c:pt idx="1">
                  <c:v>0.34721288846802056</c:v>
                </c:pt>
                <c:pt idx="2">
                  <c:v>0.38233751773481384</c:v>
                </c:pt>
                <c:pt idx="3">
                  <c:v>0.37052345482931259</c:v>
                </c:pt>
                <c:pt idx="4">
                  <c:v>-0.65001615699312343</c:v>
                </c:pt>
                <c:pt idx="5">
                  <c:v>-0.79530733621388461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1-4C2A-ACF7-B4AA37F67617}"/>
            </c:ext>
          </c:extLst>
        </c:ser>
        <c:ser>
          <c:idx val="2"/>
          <c:order val="3"/>
          <c:tx>
            <c:strRef>
              <c:f>overview_old!$P$57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15EDF360-6A07-47CF-AA4B-BAC38D1EFE1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6F81-4C2A-ACF7-B4AA37F676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C5D34F70-E5D5-40DD-9847-336D2E76ABE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6F81-4C2A-ACF7-B4AA37F676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97CB4F2F-E71B-4D4E-8896-D44DA207164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6F81-4C2A-ACF7-B4AA37F676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C43C8F8-FE73-4644-98F9-F19E6EF2152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6F81-4C2A-ACF7-B4AA37F67617}"/>
                </c:ext>
              </c:extLst>
            </c:dLbl>
            <c:numFmt formatCode="0.0\ 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overview_old!$Q$53:$V$53</c:f>
              <c:strCache>
                <c:ptCount val="6"/>
                <c:pt idx="0">
                  <c:v>PM10 total</c:v>
                </c:pt>
                <c:pt idx="1">
                  <c:v>PM2.5 (total)</c:v>
                </c:pt>
                <c:pt idx="2">
                  <c:v>PM10 (non-exhaust)</c:v>
                </c:pt>
                <c:pt idx="3">
                  <c:v>PM2.5 (non-exhaust)</c:v>
                </c:pt>
                <c:pt idx="4">
                  <c:v>PM10/PM2.5 (hot emissions)</c:v>
                </c:pt>
                <c:pt idx="5">
                  <c:v>PM10/PM2.5 cold start emissions</c:v>
                </c:pt>
              </c:strCache>
            </c:strRef>
          </c:cat>
          <c:val>
            <c:numRef>
              <c:f>overview_old!$Q$57:$V$57</c:f>
              <c:numCache>
                <c:formatCode>0.0%</c:formatCode>
                <c:ptCount val="6"/>
                <c:pt idx="0">
                  <c:v>0.45565696298201575</c:v>
                </c:pt>
                <c:pt idx="1">
                  <c:v>0.42819570632063964</c:v>
                </c:pt>
                <c:pt idx="2">
                  <c:v>0.46759679400934306</c:v>
                </c:pt>
                <c:pt idx="3">
                  <c:v>0.45505916935944968</c:v>
                </c:pt>
                <c:pt idx="4">
                  <c:v>-0.73686524267360731</c:v>
                </c:pt>
                <c:pt idx="5">
                  <c:v>-0.78806762671142638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1-4C2A-ACF7-B4AA37F67617}"/>
            </c:ext>
          </c:extLst>
        </c:ser>
        <c:ser>
          <c:idx val="3"/>
          <c:order val="4"/>
          <c:tx>
            <c:strRef>
              <c:f>overview_old!$P$58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3C58D897-7D6C-417C-9F6E-9C9DF128FD1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0-6F81-4C2A-ACF7-B4AA37F676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E1D77DC-4768-4508-9D4C-D0DAC97F77E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6F81-4C2A-ACF7-B4AA37F676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F373384-482E-458B-91EE-25098A5A881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6F81-4C2A-ACF7-B4AA37F676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02300F66-71EB-46D5-98FF-721DCE03CCE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6F81-4C2A-ACF7-B4AA37F67617}"/>
                </c:ext>
              </c:extLst>
            </c:dLbl>
            <c:numFmt formatCode="0.0\ 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overview_old!$Q$53:$V$53</c:f>
              <c:strCache>
                <c:ptCount val="6"/>
                <c:pt idx="0">
                  <c:v>PM10 total</c:v>
                </c:pt>
                <c:pt idx="1">
                  <c:v>PM2.5 (total)</c:v>
                </c:pt>
                <c:pt idx="2">
                  <c:v>PM10 (non-exhaust)</c:v>
                </c:pt>
                <c:pt idx="3">
                  <c:v>PM2.5 (non-exhaust)</c:v>
                </c:pt>
                <c:pt idx="4">
                  <c:v>PM10/PM2.5 (hot emissions)</c:v>
                </c:pt>
                <c:pt idx="5">
                  <c:v>PM10/PM2.5 cold start emissions</c:v>
                </c:pt>
              </c:strCache>
            </c:strRef>
          </c:cat>
          <c:val>
            <c:numRef>
              <c:f>overview_old!$Q$58:$V$58</c:f>
              <c:numCache>
                <c:formatCode>0.0%</c:formatCode>
                <c:ptCount val="6"/>
                <c:pt idx="0">
                  <c:v>0.70996316990373431</c:v>
                </c:pt>
                <c:pt idx="1">
                  <c:v>0.66667153879837748</c:v>
                </c:pt>
                <c:pt idx="2">
                  <c:v>0.72698416486804152</c:v>
                </c:pt>
                <c:pt idx="3">
                  <c:v>0.7048721501681281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1-4C2A-ACF7-B4AA37F6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8869327"/>
        <c:axId val="213885684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overview_old!$P$54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overview_old!$Q$53:$V$53</c15:sqref>
                        </c15:formulaRef>
                      </c:ext>
                    </c:extLst>
                    <c:strCache>
                      <c:ptCount val="6"/>
                      <c:pt idx="0">
                        <c:v>PM10 total</c:v>
                      </c:pt>
                      <c:pt idx="1">
                        <c:v>PM2.5 (total)</c:v>
                      </c:pt>
                      <c:pt idx="2">
                        <c:v>PM10 (non-exhaust)</c:v>
                      </c:pt>
                      <c:pt idx="3">
                        <c:v>PM2.5 (non-exhaust)</c:v>
                      </c:pt>
                      <c:pt idx="4">
                        <c:v>PM10/PM2.5 (hot emissions)</c:v>
                      </c:pt>
                      <c:pt idx="5">
                        <c:v>PM10/PM2.5 cold start emissions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overview_old!$Q$54:$V$54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F81-4C2A-ACF7-B4AA37F67617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5"/>
          <c:order val="5"/>
          <c:tx>
            <c:strRef>
              <c:f>overview_old!$P$59</c:f>
              <c:strCache>
                <c:ptCount val="1"/>
                <c:pt idx="0">
                  <c:v>sss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r>
                      <a:rPr lang="en-US" baseline="0"/>
                      <a:t> (total)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9-6F81-4C2A-ACF7-B4AA37F676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r>
                      <a:rPr lang="en-US" baseline="0"/>
                      <a:t> (total)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A-6F81-4C2A-ACF7-B4AA37F676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endParaRPr lang="en-US" baseline="0"/>
                  </a:p>
                  <a:p>
                    <a:r>
                      <a:rPr lang="en-US" baseline="0"/>
                      <a:t>(non-exhaust)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B-6F81-4C2A-ACF7-B4AA37F676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 baseline="0"/>
                  </a:p>
                  <a:p>
                    <a:r>
                      <a:rPr lang="en-US" baseline="0"/>
                      <a:t>(non-exhaust)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C-6F81-4C2A-ACF7-B4AA37F676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r>
                      <a:rPr lang="en-US" baseline="0"/>
                      <a:t>/PM</a:t>
                    </a:r>
                    <a:r>
                      <a:rPr lang="en-US" baseline="-25000"/>
                      <a:t>2.5</a:t>
                    </a:r>
                    <a:endParaRPr lang="en-US" baseline="0"/>
                  </a:p>
                  <a:p>
                    <a:r>
                      <a:rPr lang="en-US" baseline="0"/>
                      <a:t>(hot emissions)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D-6F81-4C2A-ACF7-B4AA37F676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r>
                      <a:rPr lang="en-US" baseline="0"/>
                      <a:t>/PM</a:t>
                    </a:r>
                    <a:r>
                      <a:rPr lang="en-US" baseline="-25000"/>
                      <a:t>2.5</a:t>
                    </a:r>
                    <a:r>
                      <a:rPr lang="en-US" baseline="0"/>
                      <a:t> (cold</a:t>
                    </a:r>
                  </a:p>
                  <a:p>
                    <a:r>
                      <a:rPr lang="en-US" baseline="0"/>
                      <a:t>start emissions)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E-6F81-4C2A-ACF7-B4AA37F676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overview_old!$Q$60:$V$60</c:f>
              <c:strCache>
                <c:ptCount val="6"/>
                <c:pt idx="0">
                  <c:v>a</c:v>
                </c:pt>
                <c:pt idx="1">
                  <c:v>c</c:v>
                </c:pt>
                <c:pt idx="2">
                  <c:v>b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overview_old!$Q$59:$V$59</c:f>
              <c:numCache>
                <c:formatCode>General</c:formatCode>
                <c:ptCount val="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overview_old!$Q$53:$V$53</c15:f>
                <c15:dlblRangeCache>
                  <c:ptCount val="6"/>
                  <c:pt idx="0">
                    <c:v>PM10 total</c:v>
                  </c:pt>
                  <c:pt idx="1">
                    <c:v>PM2.5 (total)</c:v>
                  </c:pt>
                  <c:pt idx="2">
                    <c:v>PM10 (non-exhaust)</c:v>
                  </c:pt>
                  <c:pt idx="3">
                    <c:v>PM2.5 (non-exhaust)</c:v>
                  </c:pt>
                  <c:pt idx="4">
                    <c:v>PM10/PM2.5 (hot emissions)</c:v>
                  </c:pt>
                  <c:pt idx="5">
                    <c:v>PM10/PM2.5 cold start emissions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F81-4C2A-ACF7-B4AA37F6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8864751"/>
        <c:axId val="2138858095"/>
      </c:barChart>
      <c:catAx>
        <c:axId val="2138869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8856847"/>
        <c:crosses val="autoZero"/>
        <c:auto val="1"/>
        <c:lblAlgn val="ctr"/>
        <c:lblOffset val="0"/>
        <c:noMultiLvlLbl val="0"/>
      </c:catAx>
      <c:valAx>
        <c:axId val="2138856847"/>
        <c:scaling>
          <c:orientation val="minMax"/>
          <c:max val="0.8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8869327"/>
        <c:crosses val="autoZero"/>
        <c:crossBetween val="between"/>
      </c:valAx>
      <c:valAx>
        <c:axId val="2138858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8864751"/>
        <c:crosses val="autoZero"/>
        <c:crossBetween val="between"/>
      </c:valAx>
      <c:catAx>
        <c:axId val="21388647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low"/>
        <c:crossAx val="2138858095"/>
        <c:crosses val="max"/>
        <c:auto val="1"/>
        <c:lblAlgn val="ctr"/>
        <c:lblOffset val="10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0304630000173995"/>
          <c:y val="0.75591413018222853"/>
          <c:w val="0.31678544707949818"/>
          <c:h val="0.18749322313318065"/>
        </c:manualLayout>
      </c:layout>
      <c:overlay val="0"/>
      <c:spPr>
        <a:solidFill>
          <a:schemeClr val="tx1">
            <a:lumMod val="75000"/>
            <a:lumOff val="2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emission changes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Results_no_tech!$A$9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Results_no_tech!$I$9:$AA$9</c:f>
              <c:numCache>
                <c:formatCode>0.0%</c:formatCode>
                <c:ptCount val="19"/>
                <c:pt idx="0">
                  <c:v>-0.20647937713393194</c:v>
                </c:pt>
                <c:pt idx="1">
                  <c:v>0.26890480995890464</c:v>
                </c:pt>
                <c:pt idx="2">
                  <c:v>0.3419804809270619</c:v>
                </c:pt>
                <c:pt idx="3">
                  <c:v>-6.7739904525808803E-2</c:v>
                </c:pt>
                <c:pt idx="4">
                  <c:v>0.33471875605642643</c:v>
                </c:pt>
                <c:pt idx="5">
                  <c:v>0.13163026181848969</c:v>
                </c:pt>
                <c:pt idx="6">
                  <c:v>0.12634316240947863</c:v>
                </c:pt>
                <c:pt idx="7">
                  <c:v>0.17826179555946453</c:v>
                </c:pt>
                <c:pt idx="8">
                  <c:v>-0.18407136969960636</c:v>
                </c:pt>
                <c:pt idx="9">
                  <c:v>-0.23471580266494751</c:v>
                </c:pt>
                <c:pt idx="10">
                  <c:v>0.30167610132776401</c:v>
                </c:pt>
                <c:pt idx="11">
                  <c:v>0.29537103439901058</c:v>
                </c:pt>
                <c:pt idx="12">
                  <c:v>-0.30394169742810384</c:v>
                </c:pt>
                <c:pt idx="13">
                  <c:v>0.40408573166253836</c:v>
                </c:pt>
                <c:pt idx="14">
                  <c:v>0.27502536242020215</c:v>
                </c:pt>
                <c:pt idx="15">
                  <c:v>-4.2361769640816505E-2</c:v>
                </c:pt>
                <c:pt idx="16">
                  <c:v>0.2689048158980456</c:v>
                </c:pt>
                <c:pt idx="17">
                  <c:v>-9.7401734588670408E-2</c:v>
                </c:pt>
                <c:pt idx="18">
                  <c:v>0.32023801585955924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8-4CED-A38C-D10B42B6F766}"/>
            </c:ext>
          </c:extLst>
        </c:ser>
        <c:ser>
          <c:idx val="1"/>
          <c:order val="1"/>
          <c:tx>
            <c:strRef>
              <c:f>Results_no_tech!$A$10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Results_no_tech!$I$10:$AA$10</c:f>
              <c:numCache>
                <c:formatCode>0.0%</c:formatCode>
                <c:ptCount val="19"/>
                <c:pt idx="0">
                  <c:v>-0.43067457397328812</c:v>
                </c:pt>
                <c:pt idx="1">
                  <c:v>0.37052349100299664</c:v>
                </c:pt>
                <c:pt idx="2">
                  <c:v>-0.25607494182640433</c:v>
                </c:pt>
                <c:pt idx="3">
                  <c:v>-0.34759437803907911</c:v>
                </c:pt>
                <c:pt idx="4">
                  <c:v>-0.11170378232720013</c:v>
                </c:pt>
                <c:pt idx="5">
                  <c:v>-0.17717910106093915</c:v>
                </c:pt>
                <c:pt idx="6">
                  <c:v>-0.20196179464641428</c:v>
                </c:pt>
                <c:pt idx="7">
                  <c:v>-0.27126783692685608</c:v>
                </c:pt>
                <c:pt idx="8">
                  <c:v>-0.44251552265463745</c:v>
                </c:pt>
                <c:pt idx="9">
                  <c:v>-0.47226975832063045</c:v>
                </c:pt>
                <c:pt idx="10">
                  <c:v>-0.14469121624863435</c:v>
                </c:pt>
                <c:pt idx="11">
                  <c:v>-0.23493254118964946</c:v>
                </c:pt>
                <c:pt idx="12">
                  <c:v>-0.50183444714251491</c:v>
                </c:pt>
                <c:pt idx="13">
                  <c:v>-1.1217684689216578E-2</c:v>
                </c:pt>
                <c:pt idx="14">
                  <c:v>0.38233754517488028</c:v>
                </c:pt>
                <c:pt idx="15">
                  <c:v>-0.3076207730905921</c:v>
                </c:pt>
                <c:pt idx="16">
                  <c:v>0.37052349570070087</c:v>
                </c:pt>
                <c:pt idx="17">
                  <c:v>-0.32558746176859765</c:v>
                </c:pt>
                <c:pt idx="18">
                  <c:v>-6.8740842732324836E-2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8-4CED-A38C-D10B42B6F766}"/>
            </c:ext>
          </c:extLst>
        </c:ser>
        <c:ser>
          <c:idx val="2"/>
          <c:order val="2"/>
          <c:tx>
            <c:strRef>
              <c:f>Results_no_tech!$A$11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Results_no_tech!$I$11:$AA$11</c:f>
              <c:numCache>
                <c:formatCode>0.0%</c:formatCode>
                <c:ptCount val="19"/>
                <c:pt idx="0">
                  <c:v>-0.45843166654220813</c:v>
                </c:pt>
                <c:pt idx="1">
                  <c:v>0.45505920146099621</c:v>
                </c:pt>
                <c:pt idx="2">
                  <c:v>-0.45472981245928312</c:v>
                </c:pt>
                <c:pt idx="3">
                  <c:v>-0.43486642863967284</c:v>
                </c:pt>
                <c:pt idx="4">
                  <c:v>-0.36969422936120155</c:v>
                </c:pt>
                <c:pt idx="5">
                  <c:v>-0.34030037836917926</c:v>
                </c:pt>
                <c:pt idx="6">
                  <c:v>-0.38095555827968897</c:v>
                </c:pt>
                <c:pt idx="7">
                  <c:v>-0.43257623724306615</c:v>
                </c:pt>
                <c:pt idx="8">
                  <c:v>-0.47412065792362335</c:v>
                </c:pt>
                <c:pt idx="9">
                  <c:v>-0.48825145379905743</c:v>
                </c:pt>
                <c:pt idx="10">
                  <c:v>-0.39507498878547109</c:v>
                </c:pt>
                <c:pt idx="11">
                  <c:v>-0.43148598429282681</c:v>
                </c:pt>
                <c:pt idx="12">
                  <c:v>-0.4863776456536788</c:v>
                </c:pt>
                <c:pt idx="13">
                  <c:v>-0.31458922548286183</c:v>
                </c:pt>
                <c:pt idx="14">
                  <c:v>0.46759682092122823</c:v>
                </c:pt>
                <c:pt idx="15">
                  <c:v>-0.41228735398426097</c:v>
                </c:pt>
                <c:pt idx="16">
                  <c:v>0.45505921249921455</c:v>
                </c:pt>
                <c:pt idx="17">
                  <c:v>-0.41596184356766264</c:v>
                </c:pt>
                <c:pt idx="18">
                  <c:v>-0.33456861231796775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8-4CED-A38C-D10B42B6F766}"/>
            </c:ext>
          </c:extLst>
        </c:ser>
        <c:ser>
          <c:idx val="3"/>
          <c:order val="3"/>
          <c:tx>
            <c:strRef>
              <c:f>Results_no_tech!$A$12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Results_no_tech!$I$12:$AA$12</c:f>
              <c:numCache>
                <c:formatCode>0.0%</c:formatCode>
                <c:ptCount val="19"/>
                <c:pt idx="0">
                  <c:v>-1</c:v>
                </c:pt>
                <c:pt idx="1">
                  <c:v>0.70487218233850713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-0.91206547215282985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0.72698420370990213</c:v>
                </c:pt>
                <c:pt idx="15">
                  <c:v>-1</c:v>
                </c:pt>
                <c:pt idx="16">
                  <c:v>0.70487221171936065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68-4CED-A38C-D10B42B6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081231"/>
        <c:axId val="167085807"/>
      </c:barChart>
      <c:catAx>
        <c:axId val="16708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085807"/>
        <c:crosses val="autoZero"/>
        <c:auto val="1"/>
        <c:lblAlgn val="ctr"/>
        <c:lblOffset val="100"/>
        <c:noMultiLvlLbl val="0"/>
      </c:catAx>
      <c:valAx>
        <c:axId val="167085807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0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emission changes 2019-2030:</a:t>
            </a:r>
          </a:p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kern="0" spc="40" baseline="0"/>
              <a:t>Comparison without technological improvements of combustion vehicles</a:t>
            </a:r>
            <a:endParaRPr lang="en-US" kern="0" spc="40" baseline="0"/>
          </a:p>
        </c:rich>
      </c:tx>
      <c:layout>
        <c:manualLayout>
          <c:xMode val="edge"/>
          <c:yMode val="edge"/>
          <c:x val="0.12425729166666667"/>
          <c:y val="6.908888888888888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652604166666662E-2"/>
          <c:y val="0.13839638888888886"/>
          <c:w val="0.88809392361111106"/>
          <c:h val="0.74042805555555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Results_no_tech!$A$22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0"/>
                  <c:y val="7.05402839723845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A-49C9-9809-870389AA4178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Results_no_tech!$B$22:$G$22</c:f>
              <c:numCache>
                <c:formatCode>0.0%</c:formatCode>
                <c:ptCount val="6"/>
                <c:pt idx="0">
                  <c:v>0.12741852272370302</c:v>
                </c:pt>
                <c:pt idx="1">
                  <c:v>0.12265242335737692</c:v>
                </c:pt>
                <c:pt idx="2">
                  <c:v>-0.15324029175118914</c:v>
                </c:pt>
                <c:pt idx="3">
                  <c:v>0.28100745455754716</c:v>
                </c:pt>
                <c:pt idx="4">
                  <c:v>0.27147151193533681</c:v>
                </c:pt>
                <c:pt idx="5">
                  <c:v>0.26096241412243604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A-49C9-9809-870389AA4178}"/>
            </c:ext>
          </c:extLst>
        </c:ser>
        <c:ser>
          <c:idx val="1"/>
          <c:order val="1"/>
          <c:tx>
            <c:strRef>
              <c:f>Results_no_tech!$A$23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8.0989543759423714E-17"/>
                  <c:y val="7.054056041448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A-49C9-9809-870389AA4178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Results_no_tech!$B$23:$G$23</c:f>
              <c:numCache>
                <c:formatCode>0.0%</c:formatCode>
                <c:ptCount val="6"/>
                <c:pt idx="0">
                  <c:v>-0.18746859667173665</c:v>
                </c:pt>
                <c:pt idx="1">
                  <c:v>-0.21038589026465937</c:v>
                </c:pt>
                <c:pt idx="2">
                  <c:v>-0.42571463741977444</c:v>
                </c:pt>
                <c:pt idx="3">
                  <c:v>-0.23667351399927306</c:v>
                </c:pt>
                <c:pt idx="4">
                  <c:v>0.37520051415317179</c:v>
                </c:pt>
                <c:pt idx="5">
                  <c:v>0.35456244749639865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A-49C9-9809-870389AA4178}"/>
            </c:ext>
          </c:extLst>
        </c:ser>
        <c:ser>
          <c:idx val="2"/>
          <c:order val="2"/>
          <c:tx>
            <c:strRef>
              <c:f>Results_no_tech!$A$24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4.4176625104115083E-3"/>
                  <c:y val="4.9731657651889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A-49C9-9809-870389AA4178}"/>
                </c:ext>
              </c:extLst>
            </c:dLbl>
            <c:dLbl>
              <c:idx val="4"/>
              <c:layout>
                <c:manualLayout>
                  <c:x val="0"/>
                  <c:y val="5.64970252065437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A-49C9-9809-870389AA4178}"/>
                </c:ext>
              </c:extLst>
            </c:dLbl>
            <c:dLbl>
              <c:idx val="5"/>
              <c:layout>
                <c:manualLayout>
                  <c:x val="-1.6197908751884743E-16"/>
                  <c:y val="5.29862105150835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A-49C9-9809-870389AA4178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Results_no_tech!$B$24:$G$24</c:f>
              <c:numCache>
                <c:formatCode>0.0%</c:formatCode>
                <c:ptCount val="6"/>
                <c:pt idx="0">
                  <c:v>-0.34993042449454004</c:v>
                </c:pt>
                <c:pt idx="1">
                  <c:v>-0.38764717653830894</c:v>
                </c:pt>
                <c:pt idx="2">
                  <c:v>-0.47142668851094516</c:v>
                </c:pt>
                <c:pt idx="3">
                  <c:v>-0.4626163545186146</c:v>
                </c:pt>
                <c:pt idx="4">
                  <c:v>0.45875112736082535</c:v>
                </c:pt>
                <c:pt idx="5">
                  <c:v>0.4352298199944058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EA-49C9-9809-870389AA4178}"/>
            </c:ext>
          </c:extLst>
        </c:ser>
        <c:ser>
          <c:idx val="3"/>
          <c:order val="3"/>
          <c:tx>
            <c:strRef>
              <c:f>Results_no_tech!$A$25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Results_no_tech!$B$25:$G$25</c:f>
              <c:numCache>
                <c:formatCode>0.0%</c:formatCode>
                <c:ptCount val="6"/>
                <c:pt idx="0">
                  <c:v>-0.91834677842702883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0.70997085963428308</c:v>
                </c:pt>
                <c:pt idx="5">
                  <c:v>0.66668855332519672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EA-49C9-9809-870389AA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4407055"/>
        <c:axId val="274408303"/>
      </c:barChart>
      <c:barChart>
        <c:barDir val="col"/>
        <c:grouping val="clustered"/>
        <c:varyColors val="0"/>
        <c:ser>
          <c:idx val="4"/>
          <c:order val="4"/>
          <c:tx>
            <c:strRef>
              <c:f>Results_no_tech!$A$26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/>
                      <a:t>-eq (WTW)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9-82EA-49C9-9809-870389AA41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(TTW)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A-82EA-49C9-9809-870389AA41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-25000"/>
                      <a:t>x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B-82EA-49C9-9809-870389AA41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D65BCC-56DD-4A20-A23A-FD1E15AC19E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2EA-49C9-9809-870389AA41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D-82EA-49C9-9809-870389AA41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E-82EA-49C9-9809-870389AA41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Results_no_tech!$B$21:$G$21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Results_no_tech!$B$26:$G$26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Results_no_tech!$B$21:$G$21</c15:f>
                <c15:dlblRangeCache>
                  <c:ptCount val="6"/>
                  <c:pt idx="0">
                    <c:v>CO2 (WTW)</c:v>
                  </c:pt>
                  <c:pt idx="1">
                    <c:v>CO2 (TTW)</c:v>
                  </c:pt>
                  <c:pt idx="2">
                    <c:v>NOx</c:v>
                  </c:pt>
                  <c:pt idx="3">
                    <c:v>NMHC</c:v>
                  </c:pt>
                  <c:pt idx="4">
                    <c:v>PM10</c:v>
                  </c:pt>
                  <c:pt idx="5">
                    <c:v>PM2.5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82EA-49C9-9809-870389AA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7708671"/>
        <c:axId val="277710751"/>
      </c:barChart>
      <c:catAx>
        <c:axId val="2744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4408303"/>
        <c:crosses val="autoZero"/>
        <c:auto val="1"/>
        <c:lblAlgn val="ctr"/>
        <c:lblOffset val="0"/>
        <c:noMultiLvlLbl val="0"/>
      </c:catAx>
      <c:valAx>
        <c:axId val="274408303"/>
        <c:scaling>
          <c:orientation val="minMax"/>
          <c:max val="0.8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+0\ %;\-0\ %;\±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4407055"/>
        <c:crosses val="autoZero"/>
        <c:crossBetween val="between"/>
      </c:valAx>
      <c:valAx>
        <c:axId val="2777107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77708671"/>
        <c:crosses val="max"/>
        <c:crossBetween val="between"/>
      </c:valAx>
      <c:catAx>
        <c:axId val="27770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71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886631944444445E-2"/>
          <c:y val="0.95033833333333328"/>
          <c:w val="0.88797395833333337"/>
          <c:h val="3.560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5642232004593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Results_no_tech!$C$49:$C$52</c:f>
              <c:numCache>
                <c:formatCode>#,##0</c:formatCode>
                <c:ptCount val="4"/>
                <c:pt idx="0">
                  <c:v>65964.240615697505</c:v>
                </c:pt>
                <c:pt idx="1">
                  <c:v>85448.166599701304</c:v>
                </c:pt>
                <c:pt idx="2">
                  <c:v>50467.093940206199</c:v>
                </c:pt>
                <c:pt idx="3">
                  <c:v>37501.595325504401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8-4407-B4FC-5704EF658B63}"/>
            </c:ext>
          </c:extLst>
        </c:ser>
        <c:ser>
          <c:idx val="1"/>
          <c:order val="1"/>
          <c:tx>
            <c:strRef>
              <c:f>Results_no_tech!$D$48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Results_no_tech!$D$49:$D$52</c:f>
              <c:numCache>
                <c:formatCode>#,##0</c:formatCode>
                <c:ptCount val="4"/>
                <c:pt idx="0">
                  <c:v>690020.340715545</c:v>
                </c:pt>
                <c:pt idx="1">
                  <c:v>882416.38628294098</c:v>
                </c:pt>
                <c:pt idx="2">
                  <c:v>524148.04279322899</c:v>
                </c:pt>
                <c:pt idx="3">
                  <c:v>368893.88029158599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8-4407-B4FC-5704EF658B63}"/>
            </c:ext>
          </c:extLst>
        </c:ser>
        <c:ser>
          <c:idx val="2"/>
          <c:order val="2"/>
          <c:tx>
            <c:strRef>
              <c:f>Results_no_tech!$E$48</c:f>
              <c:strCache>
                <c:ptCount val="1"/>
                <c:pt idx="0">
                  <c:v>Diurnal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Results_no_tech!$E$49:$E$52</c:f>
              <c:numCache>
                <c:formatCode>#,##0</c:formatCode>
                <c:ptCount val="4"/>
                <c:pt idx="0">
                  <c:v>173852.12886478199</c:v>
                </c:pt>
                <c:pt idx="1">
                  <c:v>221945.74285877601</c:v>
                </c:pt>
                <c:pt idx="2">
                  <c:v>133855.480141623</c:v>
                </c:pt>
                <c:pt idx="3">
                  <c:v>92650.701053320299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8-4407-B4FC-5704EF658B63}"/>
            </c:ext>
          </c:extLst>
        </c:ser>
        <c:ser>
          <c:idx val="3"/>
          <c:order val="3"/>
          <c:tx>
            <c:strRef>
              <c:f>Results_no_tech!$F$48</c:f>
              <c:strCache>
                <c:ptCount val="1"/>
                <c:pt idx="0">
                  <c:v>Running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Results_no_tech!$F$49:$F$52</c:f>
              <c:numCache>
                <c:formatCode>#,##0</c:formatCode>
                <c:ptCount val="4"/>
                <c:pt idx="0">
                  <c:v>11445.759382632399</c:v>
                </c:pt>
                <c:pt idx="1">
                  <c:v>15329.187744635199</c:v>
                </c:pt>
                <c:pt idx="2">
                  <c:v>9391.3565916693897</c:v>
                </c:pt>
                <c:pt idx="3">
                  <c:v>6525.7900591446196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8-4407-B4FC-5704EF658B63}"/>
            </c:ext>
          </c:extLst>
        </c:ser>
        <c:ser>
          <c:idx val="4"/>
          <c:order val="4"/>
          <c:tx>
            <c:strRef>
              <c:f>Results_no_tech!$G$48</c:f>
              <c:strCache>
                <c:ptCount val="1"/>
                <c:pt idx="0">
                  <c:v>Hot soak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Results_no_tech!$G$49:$G$52</c:f>
              <c:numCache>
                <c:formatCode>#,##0</c:formatCode>
                <c:ptCount val="4"/>
                <c:pt idx="0">
                  <c:v>19121.028444352902</c:v>
                </c:pt>
                <c:pt idx="1">
                  <c:v>25144.556864566599</c:v>
                </c:pt>
                <c:pt idx="2">
                  <c:v>15239.453821982601</c:v>
                </c:pt>
                <c:pt idx="3">
                  <c:v>10533.1661711243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8-4407-B4FC-5704EF65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38744453917491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Results_no_tech!$B$48</c:f>
              <c:strCache>
                <c:ptCount val="1"/>
                <c:pt idx="0">
                  <c:v>Non-exhaust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Results_no_tech!$B$63:$B$67</c:f>
              <c:numCache>
                <c:formatCode>#,##0</c:formatCode>
                <c:ptCount val="5"/>
                <c:pt idx="0">
                  <c:v>575439.78456013103</c:v>
                </c:pt>
                <c:pt idx="1">
                  <c:v>730178.31388768402</c:v>
                </c:pt>
                <c:pt idx="2">
                  <c:v>788653.74510060903</c:v>
                </c:pt>
                <c:pt idx="3">
                  <c:v>837298.95976278197</c:v>
                </c:pt>
                <c:pt idx="4">
                  <c:v>981051.29821434303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6-4691-BF60-E03DEACFAC31}"/>
            </c:ext>
          </c:extLst>
        </c:ser>
        <c:ser>
          <c:idx val="1"/>
          <c:order val="1"/>
          <c:tx>
            <c:strRef>
              <c:f>Results_no_tech!$C$48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Results_no_tech!$C$63:$C$67</c:f>
              <c:numCache>
                <c:formatCode>#,##0</c:formatCode>
                <c:ptCount val="5"/>
                <c:pt idx="0">
                  <c:v>11392.022063070701</c:v>
                </c:pt>
                <c:pt idx="1">
                  <c:v>10909.435848691801</c:v>
                </c:pt>
                <c:pt idx="2">
                  <c:v>7887.5994289638102</c:v>
                </c:pt>
                <c:pt idx="3">
                  <c:v>6695.2354301569603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6-4691-BF60-E03DEACFAC31}"/>
            </c:ext>
          </c:extLst>
        </c:ser>
        <c:ser>
          <c:idx val="2"/>
          <c:order val="2"/>
          <c:tx>
            <c:strRef>
              <c:f>Results_no_tech!$D$48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Results_no_tech!$D$63:$D$67</c:f>
              <c:numCache>
                <c:formatCode>#,##0</c:formatCode>
                <c:ptCount val="5"/>
                <c:pt idx="0">
                  <c:v>1791.2425103965099</c:v>
                </c:pt>
                <c:pt idx="1">
                  <c:v>1143.79130723551</c:v>
                </c:pt>
                <c:pt idx="2">
                  <c:v>785.33355762685301</c:v>
                </c:pt>
                <c:pt idx="3">
                  <c:v>815.15765963359797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6-4691-BF60-E03DEACF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6438900159712"/>
          <c:y val="0.91041950133105976"/>
          <c:w val="0.28128825326085671"/>
          <c:h val="7.477430485896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38744453917491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Results_no_tech!$B$48</c:f>
              <c:strCache>
                <c:ptCount val="1"/>
                <c:pt idx="0">
                  <c:v>Non-exhaust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Results_no_tech!$B$56:$B$60</c:f>
              <c:numCache>
                <c:formatCode>#,##0</c:formatCode>
                <c:ptCount val="5"/>
                <c:pt idx="0">
                  <c:v>1325018.65331596</c:v>
                </c:pt>
                <c:pt idx="1">
                  <c:v>1689432.38865771</c:v>
                </c:pt>
                <c:pt idx="2">
                  <c:v>1831623.0325357099</c:v>
                </c:pt>
                <c:pt idx="3">
                  <c:v>1944593.1632678299</c:v>
                </c:pt>
                <c:pt idx="4">
                  <c:v>2288286.2838976299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8-406C-A129-E69DEE8BD6CD}"/>
            </c:ext>
          </c:extLst>
        </c:ser>
        <c:ser>
          <c:idx val="1"/>
          <c:order val="1"/>
          <c:tx>
            <c:strRef>
              <c:f>Results_no_tech!$C$48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Results_no_tech!$C$56:$C$60</c:f>
              <c:numCache>
                <c:formatCode>#,##0</c:formatCode>
                <c:ptCount val="5"/>
                <c:pt idx="0">
                  <c:v>11392.022063070701</c:v>
                </c:pt>
                <c:pt idx="1">
                  <c:v>10909.435848691801</c:v>
                </c:pt>
                <c:pt idx="2">
                  <c:v>7887.5994289638102</c:v>
                </c:pt>
                <c:pt idx="3">
                  <c:v>6695.2354301569603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8-406C-A129-E69DEE8BD6CD}"/>
            </c:ext>
          </c:extLst>
        </c:ser>
        <c:ser>
          <c:idx val="2"/>
          <c:order val="2"/>
          <c:tx>
            <c:strRef>
              <c:f>Results_no_tech!$D$48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Results_no_tech!$D$56:$D$60</c:f>
              <c:numCache>
                <c:formatCode>#,##0</c:formatCode>
                <c:ptCount val="5"/>
                <c:pt idx="0">
                  <c:v>1791.2425103965099</c:v>
                </c:pt>
                <c:pt idx="1">
                  <c:v>1143.79130723551</c:v>
                </c:pt>
                <c:pt idx="2">
                  <c:v>785.33355762685301</c:v>
                </c:pt>
                <c:pt idx="3">
                  <c:v>815.15765963359797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8-406C-A129-E69DEE8B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6438900159712"/>
          <c:y val="0.91041950133105976"/>
          <c:w val="0.2791574221953641"/>
          <c:h val="7.4579019713604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Results_no_tech!$A$27</c:f>
          <c:strCache>
            <c:ptCount val="1"/>
            <c:pt idx="0">
              <c:v>CO2 (WTW)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69680865970713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Results_no_tech!$A$28:$A$32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Results_no_tech!$C$28:$C$32</c:f>
              <c:numCache>
                <c:formatCode>#,##0</c:formatCode>
                <c:ptCount val="5"/>
                <c:pt idx="0">
                  <c:v>1151758919.2804</c:v>
                </c:pt>
                <c:pt idx="1">
                  <c:v>1303365247.3770599</c:v>
                </c:pt>
                <c:pt idx="2">
                  <c:v>947691309.32337999</c:v>
                </c:pt>
                <c:pt idx="3">
                  <c:v>759814923.25920296</c:v>
                </c:pt>
                <c:pt idx="4">
                  <c:v>101279376.76068901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F-4D19-B5C1-4885FE4AC408}"/>
            </c:ext>
          </c:extLst>
        </c:ser>
        <c:ser>
          <c:idx val="1"/>
          <c:order val="1"/>
          <c:tx>
            <c:strRef>
              <c:f>Results_no_tech!$D$27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Results_no_tech!$A$28:$A$32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Results_no_tech!$D$28:$D$32</c:f>
              <c:numCache>
                <c:formatCode>#,##0</c:formatCode>
                <c:ptCount val="5"/>
                <c:pt idx="0">
                  <c:v>88600919.678047806</c:v>
                </c:pt>
                <c:pt idx="1">
                  <c:v>95039409.907283604</c:v>
                </c:pt>
                <c:pt idx="2">
                  <c:v>60140011.257546403</c:v>
                </c:pt>
                <c:pt idx="3">
                  <c:v>46505270.726535901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F-4D19-B5C1-4885FE4A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Results_no_tech!$A$34</c:f>
          <c:strCache>
            <c:ptCount val="1"/>
            <c:pt idx="0">
              <c:v>CO2 (TTW)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69680865970713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Results_no_tech!$A$35:$A$38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Results_no_tech!$C$35:$C$38</c:f>
              <c:numCache>
                <c:formatCode>#,##0</c:formatCode>
                <c:ptCount val="4"/>
                <c:pt idx="0">
                  <c:v>960753363.66587901</c:v>
                </c:pt>
                <c:pt idx="1">
                  <c:v>1082137981.92697</c:v>
                </c:pt>
                <c:pt idx="2">
                  <c:v>766717890.12733901</c:v>
                </c:pt>
                <c:pt idx="3">
                  <c:v>594749029.64145505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0-445B-B00D-54D0B97473D7}"/>
            </c:ext>
          </c:extLst>
        </c:ser>
        <c:ser>
          <c:idx val="1"/>
          <c:order val="1"/>
          <c:tx>
            <c:strRef>
              <c:f>Results_no_tech!$D$27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Results_no_tech!$A$35:$A$38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Results_no_tech!$D$35:$D$38</c:f>
              <c:numCache>
                <c:formatCode>#,##0</c:formatCode>
                <c:ptCount val="4"/>
                <c:pt idx="0">
                  <c:v>73797175.557188705</c:v>
                </c:pt>
                <c:pt idx="1">
                  <c:v>79302688.017488003</c:v>
                </c:pt>
                <c:pt idx="2">
                  <c:v>50177812.877500303</c:v>
                </c:pt>
                <c:pt idx="3">
                  <c:v>38760914.065605402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0-445B-B00D-54D0B974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38744453917491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Results!$B$48</c:f>
              <c:strCache>
                <c:ptCount val="1"/>
                <c:pt idx="0">
                  <c:v>Non-exhaust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Results!$B$63:$B$67</c:f>
              <c:numCache>
                <c:formatCode>#,##0</c:formatCode>
                <c:ptCount val="5"/>
                <c:pt idx="0">
                  <c:v>575439.78456013103</c:v>
                </c:pt>
                <c:pt idx="1">
                  <c:v>730178.29311498499</c:v>
                </c:pt>
                <c:pt idx="2">
                  <c:v>788653.72158158605</c:v>
                </c:pt>
                <c:pt idx="3">
                  <c:v>837298.93493844499</c:v>
                </c:pt>
                <c:pt idx="4">
                  <c:v>981051.26279531501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4-490E-A2B3-BC766B18758F}"/>
            </c:ext>
          </c:extLst>
        </c:ser>
        <c:ser>
          <c:idx val="1"/>
          <c:order val="1"/>
          <c:tx>
            <c:strRef>
              <c:f>Results!$C$48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Results!$C$63:$C$67</c:f>
              <c:numCache>
                <c:formatCode>#,##0</c:formatCode>
                <c:ptCount val="5"/>
                <c:pt idx="0">
                  <c:v>11392.022063070701</c:v>
                </c:pt>
                <c:pt idx="1">
                  <c:v>5330.7225572113002</c:v>
                </c:pt>
                <c:pt idx="2">
                  <c:v>3987.0236612526101</c:v>
                </c:pt>
                <c:pt idx="3">
                  <c:v>2997.6369610230199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4-490E-A2B3-BC766B18758F}"/>
            </c:ext>
          </c:extLst>
        </c:ser>
        <c:ser>
          <c:idx val="2"/>
          <c:order val="2"/>
          <c:tx>
            <c:strRef>
              <c:f>Results!$D$48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Results!$D$63:$D$67</c:f>
              <c:numCache>
                <c:formatCode>#,##0</c:formatCode>
                <c:ptCount val="5"/>
                <c:pt idx="0">
                  <c:v>1791.2425103965099</c:v>
                </c:pt>
                <c:pt idx="1">
                  <c:v>535.86613841978101</c:v>
                </c:pt>
                <c:pt idx="2">
                  <c:v>368.08455744882701</c:v>
                </c:pt>
                <c:pt idx="3">
                  <c:v>381.94797892663001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4-490E-A2B3-BC766B18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6438900159712"/>
          <c:y val="0.91041950133105976"/>
          <c:w val="0.28128825326085671"/>
          <c:h val="7.477430485896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Results_no_tech!$A$41</c:f>
          <c:strCache>
            <c:ptCount val="1"/>
            <c:pt idx="0">
              <c:v>NOx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3041532545717119"/>
          <c:w val="0.8986553819444445"/>
          <c:h val="0.669680719642266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Results_no_tech!$A$42:$A$45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Results_no_tech!$C$42:$C$45</c:f>
              <c:numCache>
                <c:formatCode>#,##0</c:formatCode>
                <c:ptCount val="4"/>
                <c:pt idx="0">
                  <c:v>1948943.9158026599</c:v>
                </c:pt>
                <c:pt idx="1">
                  <c:v>1590199.1397531501</c:v>
                </c:pt>
                <c:pt idx="2">
                  <c:v>1086505.9802766701</c:v>
                </c:pt>
                <c:pt idx="3">
                  <c:v>1024909.34418606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9-407B-AB86-8D00182FD604}"/>
            </c:ext>
          </c:extLst>
        </c:ser>
        <c:ser>
          <c:idx val="1"/>
          <c:order val="1"/>
          <c:tx>
            <c:strRef>
              <c:f>Results_no_tech!$D$27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Results_no_tech!$A$42:$A$45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Results_no_tech!$D$42:$D$45</c:f>
              <c:numCache>
                <c:formatCode>#,##0</c:formatCode>
                <c:ptCount val="4"/>
                <c:pt idx="0">
                  <c:v>159466.89606381301</c:v>
                </c:pt>
                <c:pt idx="1">
                  <c:v>195118.18417154299</c:v>
                </c:pt>
                <c:pt idx="2">
                  <c:v>124323.487284135</c:v>
                </c:pt>
                <c:pt idx="3">
                  <c:v>89540.340621527997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9-407B-AB86-8D00182F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driving distance (millions</a:t>
            </a:r>
            <a:r>
              <a:rPr lang="en-US" baseline="0"/>
              <a:t> of km/year)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8194197964516288E-2"/>
          <c:y val="0.14794999251270494"/>
          <c:w val="0.88748806089426968"/>
          <c:h val="0.7232796506438551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6,624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 b="0" i="0" u="none" strike="noStrike" baseline="0">
                        <a:effectLst/>
                      </a:rPr>
                      <a:t>±0 %)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0-7599-4A61-ADE4-6C41E1363B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8,358</a:t>
                    </a:r>
                  </a:p>
                  <a:p>
                    <a:r>
                      <a:rPr lang="en-US"/>
                      <a:t>(+26.2 %)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7599-4A61-ADE4-6C41E1363B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9,001</a:t>
                    </a:r>
                  </a:p>
                  <a:p>
                    <a:r>
                      <a:rPr lang="en-US"/>
                      <a:t>(+35.9 %)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7599-4A61-ADE4-6C41E1363B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9,551</a:t>
                    </a:r>
                  </a:p>
                  <a:p>
                    <a:r>
                      <a:rPr lang="en-US"/>
                      <a:t>(+44.2 %)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7599-4A61-ADE4-6C41E1363B9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11,143</a:t>
                    </a:r>
                  </a:p>
                  <a:p>
                    <a:r>
                      <a:rPr lang="en-US" baseline="0"/>
                      <a:t>(+68.2 %)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7599-4A61-ADE4-6C41E1363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Results_no_tech!$A$15:$A$19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Results_no_tech!$G$2:$G$6</c:f>
              <c:numCache>
                <c:formatCode>#,##0</c:formatCode>
                <c:ptCount val="5"/>
                <c:pt idx="0">
                  <c:v>6623.9790049104004</c:v>
                </c:pt>
                <c:pt idx="1">
                  <c:v>8358.1397596222996</c:v>
                </c:pt>
                <c:pt idx="2">
                  <c:v>9000.7895559896006</c:v>
                </c:pt>
                <c:pt idx="3">
                  <c:v>9551.4532268487001</c:v>
                </c:pt>
                <c:pt idx="4">
                  <c:v>11143.4013739401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Results_no_tech!$AC$14:$AG$14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5-7599-4A61-ADE4-6C41E1363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5317567"/>
        <c:axId val="2135311743"/>
      </c:barChart>
      <c:catAx>
        <c:axId val="21353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11743"/>
        <c:crosses val="autoZero"/>
        <c:auto val="1"/>
        <c:lblAlgn val="ctr"/>
        <c:lblOffset val="0"/>
        <c:noMultiLvlLbl val="0"/>
      </c:catAx>
      <c:valAx>
        <c:axId val="21353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Results_no_tech!$C$134</c:f>
              <c:strCache>
                <c:ptCount val="1"/>
                <c:pt idx="0">
                  <c:v>Productivity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Results_no_tech!$D$134:$G$134</c:f>
              <c:numCache>
                <c:formatCode>General</c:formatCode>
                <c:ptCount val="4"/>
                <c:pt idx="0">
                  <c:v>2000</c:v>
                </c:pt>
                <c:pt idx="1">
                  <c:v>1400</c:v>
                </c:pt>
                <c:pt idx="2">
                  <c:v>1900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A-4EF1-8738-ED90BBA79E22}"/>
            </c:ext>
          </c:extLst>
        </c:ser>
        <c:ser>
          <c:idx val="2"/>
          <c:order val="2"/>
          <c:tx>
            <c:strRef>
              <c:f>Results_no_tech!$C$136</c:f>
              <c:strCache>
                <c:ptCount val="1"/>
                <c:pt idx="0">
                  <c:v>Game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Results_no_tech!$D$136:$G$136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A-4EF1-8738-ED90BBA79E22}"/>
            </c:ext>
          </c:extLst>
        </c:ser>
        <c:ser>
          <c:idx val="4"/>
          <c:order val="4"/>
          <c:tx>
            <c:strRef>
              <c:f>Results_no_tech!$C$138</c:f>
              <c:strCache>
                <c:ptCount val="1"/>
                <c:pt idx="0">
                  <c:v>Utility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Results_no_tech!$D$138:$G$138</c:f>
              <c:numCache>
                <c:formatCode>General</c:formatCode>
                <c:ptCount val="4"/>
                <c:pt idx="0">
                  <c:v>1900</c:v>
                </c:pt>
                <c:pt idx="1">
                  <c:v>2100</c:v>
                </c:pt>
                <c:pt idx="2">
                  <c:v>1500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A-4EF1-8738-ED90BBA7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5293023"/>
        <c:axId val="2135304255"/>
      </c:barChart>
      <c:barChart>
        <c:barDir val="col"/>
        <c:grouping val="clustered"/>
        <c:varyColors val="0"/>
        <c:ser>
          <c:idx val="1"/>
          <c:order val="1"/>
          <c:tx>
            <c:strRef>
              <c:f>Results_no_tech!$C$135</c:f>
              <c:strCache>
                <c:ptCount val="1"/>
                <c:pt idx="0">
                  <c:v>P - new apps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Results_no_tech!$D$135:$G$135</c:f>
              <c:numCache>
                <c:formatCode>General</c:formatCode>
                <c:ptCount val="4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A-4EF1-8738-ED90BBA79E22}"/>
            </c:ext>
          </c:extLst>
        </c:ser>
        <c:ser>
          <c:idx val="3"/>
          <c:order val="3"/>
          <c:tx>
            <c:strRef>
              <c:f>Results_no_tech!$C$137</c:f>
              <c:strCache>
                <c:ptCount val="1"/>
                <c:pt idx="0">
                  <c:v>H - new apps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Results_no_tech!$D$137:$G$137</c:f>
              <c:numCache>
                <c:formatCode>General</c:formatCode>
                <c:ptCount val="4"/>
                <c:pt idx="0">
                  <c:v>600</c:v>
                </c:pt>
                <c:pt idx="1">
                  <c:v>700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A-4EF1-8738-ED90BBA79E22}"/>
            </c:ext>
          </c:extLst>
        </c:ser>
        <c:ser>
          <c:idx val="5"/>
          <c:order val="5"/>
          <c:tx>
            <c:strRef>
              <c:f>Results_no_tech!$C$139</c:f>
              <c:strCache>
                <c:ptCount val="1"/>
                <c:pt idx="0">
                  <c:v>U - new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Results_no_tech!$D$139:$G$139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700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A-4EF1-8738-ED90BBA7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3733599"/>
        <c:axId val="223741919"/>
      </c:barChart>
      <c:catAx>
        <c:axId val="21352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04255"/>
        <c:crosses val="autoZero"/>
        <c:auto val="1"/>
        <c:lblAlgn val="ctr"/>
        <c:lblOffset val="100"/>
        <c:noMultiLvlLbl val="0"/>
      </c:catAx>
      <c:valAx>
        <c:axId val="21353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293023"/>
        <c:crosses val="autoZero"/>
        <c:crossBetween val="between"/>
      </c:valAx>
      <c:valAx>
        <c:axId val="223741919"/>
        <c:scaling>
          <c:orientation val="minMax"/>
          <c:max val="25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223733599"/>
        <c:crosses val="max"/>
        <c:crossBetween val="between"/>
      </c:valAx>
      <c:catAx>
        <c:axId val="223733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41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Pathways</a:t>
            </a:r>
            <a:r>
              <a:rPr lang="en-US" sz="1600" baseline="0"/>
              <a:t> of </a:t>
            </a:r>
            <a:r>
              <a:rPr lang="en-US" sz="1600"/>
              <a:t>formation</a:t>
            </a:r>
            <a:r>
              <a:rPr lang="en-US" sz="1600" baseline="0"/>
              <a:t> for pollutants: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Relative contribution to total emissions</a:t>
            </a:r>
            <a:endParaRPr lang="en-US" sz="1000"/>
          </a:p>
        </c:rich>
      </c:tx>
      <c:layout>
        <c:manualLayout>
          <c:xMode val="edge"/>
          <c:yMode val="edge"/>
          <c:x val="0.19052171845517601"/>
          <c:y val="3.604655057217512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99923601431624E-2"/>
          <c:y val="0.13888735935459079"/>
          <c:w val="0.8948611334993406"/>
          <c:h val="0.7382898381084133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Results_no_tech!$C$93</c:f>
              <c:strCache>
                <c:ptCount val="1"/>
                <c:pt idx="0">
                  <c:v>Hot emissions</c:v>
                </c:pt>
              </c:strCache>
            </c:strRef>
          </c:tx>
          <c:spPr>
            <a:solidFill>
              <a:srgbClr val="CC44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6BC7F4-8FA2-48CF-9BBA-6982CC249AD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25D-4716-B7A9-1DF3B402C1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4DC542-7C11-47FA-986E-A63A988BC69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5D-4716-B7A9-1DF3B402C1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C1E6C1-10BC-4174-AAD6-9D2F838D9D6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5D-4716-B7A9-1DF3B402C1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70813F-09F5-4DE9-87F6-76C00E36424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5D-4716-B7A9-1DF3B402C1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6F833D-2BB4-4D42-B8F1-9E0DFAF0444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25D-4716-B7A9-1DF3B402C1F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F65581-020E-4674-B16D-66B4E45DD24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5D-4716-B7A9-1DF3B402C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1F87BC-4475-4058-8699-A56107348AC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5D-4716-B7A9-1DF3B402C1F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F5BDBA-DF21-4677-87F9-FE04AF805FE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5D-4716-B7A9-1DF3B402C1F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34E678-D43A-4C02-AB19-1DE7DA6C012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5D-4716-B7A9-1DF3B402C1F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B1521B-CEB0-442B-9046-EC51424726F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25D-4716-B7A9-1DF3B402C1F1}"/>
                </c:ext>
              </c:extLst>
            </c:dLbl>
            <c:dLbl>
              <c:idx val="10"/>
              <c:tx>
                <c:rich>
                  <a:bodyPr rot="-5400000" spcFirstLastPara="1" vertOverflow="ellipsis" vert="horz" wrap="square" lIns="180000" tIns="0" rIns="36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1814C98E-7943-4268-BA3E-11B2C01FF912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5D-4716-B7A9-1DF3B402C1F1}"/>
                </c:ext>
              </c:extLst>
            </c:dLbl>
            <c:dLbl>
              <c:idx val="11"/>
              <c:tx>
                <c:rich>
                  <a:bodyPr rot="-5400000" spcFirstLastPara="1" vertOverflow="ellipsis" vert="horz" wrap="square" lIns="54000" tIns="0" rIns="36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9956F1C3-6D78-4406-9712-F6FDAF5655C1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25D-4716-B7A9-1DF3B402C1F1}"/>
                </c:ext>
              </c:extLst>
            </c:dLbl>
            <c:dLbl>
              <c:idx val="12"/>
              <c:tx>
                <c:rich>
                  <a:bodyPr rot="-5400000" spcFirstLastPara="1" vertOverflow="ellipsis" vert="horz" wrap="square" lIns="54000" tIns="0" rIns="36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4EBD06A3-78CF-44AE-BE39-CDED8EA893D8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25D-4716-B7A9-1DF3B402C1F1}"/>
                </c:ext>
              </c:extLst>
            </c:dLbl>
            <c:dLbl>
              <c:idx val="13"/>
              <c:tx>
                <c:rich>
                  <a:bodyPr rot="-5400000" spcFirstLastPara="1" vertOverflow="ellipsis" vert="horz" wrap="square" lIns="54000" tIns="0" rIns="36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7F1C2687-A1C4-4977-94F5-95645F178143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5D-4716-B7A9-1DF3B402C1F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7F4CC31-EB9D-484D-A453-5B5C34BFCCD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25D-4716-B7A9-1DF3B402C1F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2C26351-A564-4208-B5AE-B611ABCAB7B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5D-4716-B7A9-1DF3B402C1F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3BDBF74-2D04-48CA-A81D-FCA8C805734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25D-4716-B7A9-1DF3B402C1F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8904D75-8AF6-488F-A818-D3F21190568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25D-4716-B7A9-1DF3B402C1F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E9F5806-49A2-4601-BC92-5ADC5B90118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25D-4716-B7A9-1DF3B402C1F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D83852B-6464-468E-AEF4-A30DDB190E6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25D-4716-B7A9-1DF3B402C1F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C5B82D7-7475-4059-B585-F92975A4340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25D-4716-B7A9-1DF3B402C1F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98E1551-1BC4-4F34-9370-049DC5AD4A8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25D-4716-B7A9-1DF3B402C1F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D4AA38A-E4D3-46B4-8007-6F0B921D069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25D-4716-B7A9-1DF3B402C1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9A82F13-8E23-4B69-81B7-966669F7AED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25D-4716-B7A9-1DF3B402C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Results_no_tech!$A$94:$A$124</c15:sqref>
                  </c15:fullRef>
                </c:ext>
              </c:extLst>
              <c:f>Results_no_tech!$A$94:$A$123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Results_no_tech!$C$94:$C$117</c15:sqref>
                  </c15:fullRef>
                </c:ext>
              </c:extLst>
              <c:f>Results_no_tech!$C$94:$C$117</c:f>
              <c:numCache>
                <c:formatCode>General</c:formatCode>
                <c:ptCount val="24"/>
                <c:pt idx="0">
                  <c:v>960753363.66587901</c:v>
                </c:pt>
                <c:pt idx="1">
                  <c:v>1082137981.92697</c:v>
                </c:pt>
                <c:pt idx="2">
                  <c:v>766717890.12733901</c:v>
                </c:pt>
                <c:pt idx="3">
                  <c:v>594749029.64145505</c:v>
                </c:pt>
                <c:pt idx="4">
                  <c:v>0</c:v>
                </c:pt>
                <c:pt idx="5">
                  <c:v>1948943.9158026599</c:v>
                </c:pt>
                <c:pt idx="6">
                  <c:v>1590199.1397531501</c:v>
                </c:pt>
                <c:pt idx="7">
                  <c:v>1086505.9802766701</c:v>
                </c:pt>
                <c:pt idx="8">
                  <c:v>1024909.34418606</c:v>
                </c:pt>
                <c:pt idx="9">
                  <c:v>0</c:v>
                </c:pt>
                <c:pt idx="10">
                  <c:v>65964.240615697505</c:v>
                </c:pt>
                <c:pt idx="11">
                  <c:v>85448.166599701304</c:v>
                </c:pt>
                <c:pt idx="12">
                  <c:v>50467.093940206199</c:v>
                </c:pt>
                <c:pt idx="13">
                  <c:v>37501.595325504401</c:v>
                </c:pt>
                <c:pt idx="14">
                  <c:v>0</c:v>
                </c:pt>
                <c:pt idx="15" formatCode="#,##0">
                  <c:v>11392.022063070701</c:v>
                </c:pt>
                <c:pt idx="16" formatCode="#,##0">
                  <c:v>10909.435848691801</c:v>
                </c:pt>
                <c:pt idx="17" formatCode="#,##0">
                  <c:v>7887.5994289638102</c:v>
                </c:pt>
                <c:pt idx="18" formatCode="#,##0">
                  <c:v>6695.2354301569603</c:v>
                </c:pt>
                <c:pt idx="19">
                  <c:v>0</c:v>
                </c:pt>
                <c:pt idx="20" formatCode="#,##0">
                  <c:v>11392.022063070701</c:v>
                </c:pt>
                <c:pt idx="21" formatCode="#,##0">
                  <c:v>10909.435848691801</c:v>
                </c:pt>
                <c:pt idx="22" formatCode="#,##0">
                  <c:v>7887.5994289638102</c:v>
                </c:pt>
                <c:pt idx="23" formatCode="#,##0">
                  <c:v>6695.2354301569603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Results_no_tech!$J$94:$J$124</c15:f>
                <c15:dlblRangeCache>
                  <c:ptCount val="31"/>
                  <c:pt idx="0">
                    <c:v>Reference Scenario</c:v>
                  </c:pt>
                  <c:pt idx="1">
                    <c:v>Conservative Scenario</c:v>
                  </c:pt>
                  <c:pt idx="2">
                    <c:v>Optimistic PHEV Scenario</c:v>
                  </c:pt>
                  <c:pt idx="3">
                    <c:v>Optimistic EV Scenario</c:v>
                  </c:pt>
                  <c:pt idx="5">
                    <c:v>Reference Scenario</c:v>
                  </c:pt>
                  <c:pt idx="6">
                    <c:v>Conservative Scenario</c:v>
                  </c:pt>
                  <c:pt idx="7">
                    <c:v>Optimistic PHEV Scenario</c:v>
                  </c:pt>
                  <c:pt idx="8">
                    <c:v>Optimistic EV Scenario</c:v>
                  </c:pt>
                  <c:pt idx="10">
                    <c:v>Reference Scenario</c:v>
                  </c:pt>
                  <c:pt idx="11">
                    <c:v>Conservative Scenario</c:v>
                  </c:pt>
                  <c:pt idx="12">
                    <c:v>Optimistic PHEV Scenario</c:v>
                  </c:pt>
                  <c:pt idx="13">
                    <c:v>Optimistic EV Scenario</c:v>
                  </c:pt>
                  <c:pt idx="15">
                    <c:v>Reference Scenario</c:v>
                  </c:pt>
                  <c:pt idx="16">
                    <c:v>Conservative Scenario</c:v>
                  </c:pt>
                  <c:pt idx="17">
                    <c:v>Optimistic PHEV Scenario</c:v>
                  </c:pt>
                  <c:pt idx="18">
                    <c:v>Optimistic EV Scenario</c:v>
                  </c:pt>
                  <c:pt idx="20">
                    <c:v>Reference Scenario</c:v>
                  </c:pt>
                  <c:pt idx="21">
                    <c:v>Conservative Scenario</c:v>
                  </c:pt>
                  <c:pt idx="22">
                    <c:v>Optimistic PHEV Scenario</c:v>
                  </c:pt>
                  <c:pt idx="23">
                    <c:v>Optimistic EV Scenario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125D-4716-B7A9-1DF3B402C1F1}"/>
            </c:ext>
          </c:extLst>
        </c:ser>
        <c:ser>
          <c:idx val="2"/>
          <c:order val="1"/>
          <c:tx>
            <c:strRef>
              <c:f>Results_no_tech!$D$93</c:f>
              <c:strCache>
                <c:ptCount val="1"/>
                <c:pt idx="0">
                  <c:v>Cold start emissions</c:v>
                </c:pt>
              </c:strCache>
            </c:strRef>
          </c:tx>
          <c:spPr>
            <a:solidFill>
              <a:srgbClr val="5972A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Results_no_tech!$A$94:$A$124</c15:sqref>
                  </c15:fullRef>
                </c:ext>
              </c:extLst>
              <c:f>Results_no_tech!$A$94:$A$123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Results_no_tech!$D$94:$D$117</c15:sqref>
                  </c15:fullRef>
                </c:ext>
              </c:extLst>
              <c:f>Results_no_tech!$D$94:$D$117</c:f>
              <c:numCache>
                <c:formatCode>General</c:formatCode>
                <c:ptCount val="24"/>
                <c:pt idx="0" formatCode="#,##0">
                  <c:v>73797175.557188705</c:v>
                </c:pt>
                <c:pt idx="1">
                  <c:v>79302688.017488003</c:v>
                </c:pt>
                <c:pt idx="2">
                  <c:v>50177812.877500303</c:v>
                </c:pt>
                <c:pt idx="3">
                  <c:v>38760914.065605402</c:v>
                </c:pt>
                <c:pt idx="5">
                  <c:v>159466.89606381301</c:v>
                </c:pt>
                <c:pt idx="6">
                  <c:v>195118.18417154299</c:v>
                </c:pt>
                <c:pt idx="7">
                  <c:v>124323.487284135</c:v>
                </c:pt>
                <c:pt idx="8">
                  <c:v>89540.340621527997</c:v>
                </c:pt>
                <c:pt idx="10">
                  <c:v>690020.340715545</c:v>
                </c:pt>
                <c:pt idx="11">
                  <c:v>882416.38628294098</c:v>
                </c:pt>
                <c:pt idx="12">
                  <c:v>524148.04279322899</c:v>
                </c:pt>
                <c:pt idx="13">
                  <c:v>368893.88029158599</c:v>
                </c:pt>
                <c:pt idx="15" formatCode="#,##0">
                  <c:v>1791.2425103965099</c:v>
                </c:pt>
                <c:pt idx="16" formatCode="#,##0">
                  <c:v>1143.79130723551</c:v>
                </c:pt>
                <c:pt idx="17" formatCode="#,##0">
                  <c:v>785.33355762685301</c:v>
                </c:pt>
                <c:pt idx="18" formatCode="#,##0">
                  <c:v>815.15765963359797</c:v>
                </c:pt>
                <c:pt idx="20" formatCode="#,##0">
                  <c:v>1791.2425103965099</c:v>
                </c:pt>
                <c:pt idx="21" formatCode="#,##0">
                  <c:v>1143.79130723551</c:v>
                </c:pt>
                <c:pt idx="22" formatCode="#,##0">
                  <c:v>785.33355762685301</c:v>
                </c:pt>
                <c:pt idx="23" formatCode="#,##0">
                  <c:v>815.15765963359797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5D-4716-B7A9-1DF3B402C1F1}"/>
            </c:ext>
          </c:extLst>
        </c:ser>
        <c:ser>
          <c:idx val="3"/>
          <c:order val="2"/>
          <c:tx>
            <c:strRef>
              <c:f>Results_no_tech!$E$93</c:f>
              <c:strCache>
                <c:ptCount val="1"/>
                <c:pt idx="0">
                  <c:v>Diurnal losses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Results_no_tech!$A$94:$A$124</c15:sqref>
                  </c15:fullRef>
                </c:ext>
              </c:extLst>
              <c:f>Results_no_tech!$A$94:$A$123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Results_no_tech!$E$94:$E$117</c15:sqref>
                  </c15:fullRef>
                </c:ext>
              </c:extLst>
              <c:f>Results_no_tech!$E$94:$E$117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173852.12886478199</c:v>
                </c:pt>
                <c:pt idx="11">
                  <c:v>221945.74285877601</c:v>
                </c:pt>
                <c:pt idx="12">
                  <c:v>133855.480141623</c:v>
                </c:pt>
                <c:pt idx="13">
                  <c:v>92650.701053320299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5D-4716-B7A9-1DF3B402C1F1}"/>
            </c:ext>
          </c:extLst>
        </c:ser>
        <c:ser>
          <c:idx val="4"/>
          <c:order val="3"/>
          <c:tx>
            <c:strRef>
              <c:f>Results_no_tech!$F$93</c:f>
              <c:strCache>
                <c:ptCount val="1"/>
                <c:pt idx="0">
                  <c:v>Running losses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Results_no_tech!$A$94:$A$124</c15:sqref>
                  </c15:fullRef>
                </c:ext>
              </c:extLst>
              <c:f>Results_no_tech!$A$94:$A$123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Results_no_tech!$F$94:$F$117</c15:sqref>
                  </c15:fullRef>
                </c:ext>
              </c:extLst>
              <c:f>Results_no_tech!$F$94:$F$117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11445.759382632399</c:v>
                </c:pt>
                <c:pt idx="11">
                  <c:v>15329.187744635199</c:v>
                </c:pt>
                <c:pt idx="12">
                  <c:v>9391.3565916693897</c:v>
                </c:pt>
                <c:pt idx="13">
                  <c:v>6525.7900591446196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5D-4716-B7A9-1DF3B402C1F1}"/>
            </c:ext>
          </c:extLst>
        </c:ser>
        <c:ser>
          <c:idx val="5"/>
          <c:order val="4"/>
          <c:tx>
            <c:strRef>
              <c:f>Results_no_tech!$G$93</c:f>
              <c:strCache>
                <c:ptCount val="1"/>
                <c:pt idx="0">
                  <c:v>Hot soak losses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Results_no_tech!$A$94:$A$124</c15:sqref>
                  </c15:fullRef>
                </c:ext>
              </c:extLst>
              <c:f>Results_no_tech!$A$94:$A$123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Results_no_tech!$G$94:$G$117</c15:sqref>
                  </c15:fullRef>
                </c:ext>
              </c:extLst>
              <c:f>Results_no_tech!$G$94:$G$117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19121.028444352902</c:v>
                </c:pt>
                <c:pt idx="11">
                  <c:v>25144.556864566599</c:v>
                </c:pt>
                <c:pt idx="12">
                  <c:v>15239.453821982601</c:v>
                </c:pt>
                <c:pt idx="13">
                  <c:v>10533.1661711243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5D-4716-B7A9-1DF3B402C1F1}"/>
            </c:ext>
          </c:extLst>
        </c:ser>
        <c:ser>
          <c:idx val="0"/>
          <c:order val="5"/>
          <c:tx>
            <c:strRef>
              <c:f>Results_no_tech!$B$93</c:f>
              <c:strCache>
                <c:ptCount val="1"/>
                <c:pt idx="0">
                  <c:v>Non-exhaust emissions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Results_no_tech!$A$94:$A$124</c15:sqref>
                  </c15:fullRef>
                </c:ext>
              </c:extLst>
              <c:f>Results_no_tech!$A$94:$A$123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Results_no_tech!$B$94:$B$117</c15:sqref>
                  </c15:fullRef>
                </c:ext>
              </c:extLst>
              <c:f>Results_no_tech!$B$94:$B$117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 formatCode="#,##0">
                  <c:v>1325018.65331596</c:v>
                </c:pt>
                <c:pt idx="16" formatCode="#,##0">
                  <c:v>1689432.38865771</c:v>
                </c:pt>
                <c:pt idx="17" formatCode="#,##0">
                  <c:v>1831623.0325357099</c:v>
                </c:pt>
                <c:pt idx="18" formatCode="#,##0">
                  <c:v>1944593.1632678299</c:v>
                </c:pt>
                <c:pt idx="20" formatCode="#,##0">
                  <c:v>575439.78456013103</c:v>
                </c:pt>
                <c:pt idx="21" formatCode="#,##0">
                  <c:v>730178.31388768402</c:v>
                </c:pt>
                <c:pt idx="22" formatCode="#,##0">
                  <c:v>788653.74510060903</c:v>
                </c:pt>
                <c:pt idx="23" formatCode="#,##0">
                  <c:v>837298.95976278197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25D-4716-B7A9-1DF3B402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92586031"/>
        <c:axId val="1792582703"/>
      </c:barChart>
      <c:barChart>
        <c:barDir val="col"/>
        <c:grouping val="percentStacked"/>
        <c:varyColors val="0"/>
        <c:ser>
          <c:idx val="6"/>
          <c:order val="6"/>
          <c:tx>
            <c:strRef>
              <c:f>Results_no_tech!$H$93</c:f>
              <c:strCache>
                <c:ptCount val="1"/>
                <c:pt idx="0">
                  <c:v>X1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21B24EE-BA1F-4EAB-9BFF-74F70CB17A3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125D-4716-B7A9-1DF3B402C1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65BB17-0027-4489-8D01-F77A5BF700A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125D-4716-B7A9-1DF3B402C1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-eq. (TTW)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0-125D-4716-B7A9-1DF3B402C1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08BD0A-AE34-4370-B631-5D7EE8354A0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125D-4716-B7A9-1DF3B402C1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99BD9B-B318-42FF-B75E-423F09B2979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25D-4716-B7A9-1DF3B402C1F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9523E0-655B-4F3D-837F-260E6D0EB34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125D-4716-B7A9-1DF3B402C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AE36EF2-6C14-4F42-A5D2-A4A99E14D5E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25D-4716-B7A9-1DF3B402C1F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-25000"/>
                      <a:t>x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5-125D-4716-B7A9-1DF3B402C1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25D-4716-B7A9-1DF3B402C1F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2C6714A-5DC6-4933-AC4D-7A72AB6DD2F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125D-4716-B7A9-1DF3B402C1F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635ABC-C60B-4B61-A777-E8C773526A4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25D-4716-B7A9-1DF3B402C1F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C28E8AB-EBB5-4708-B68B-82DA3687C6A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25D-4716-B7A9-1DF3B402C1F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496569D-1C35-4BB2-8BFF-A2DE72C650F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25D-4716-B7A9-1DF3B402C1F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25D-4716-B7A9-1DF3B402C1F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25D-4716-B7A9-1DF3B402C1F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479732F-6310-463A-A49F-2EB8D0BFBD4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25D-4716-B7A9-1DF3B402C1F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E72E6CF-FE49-4521-9939-F0ACA6BBC16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125D-4716-B7A9-1DF3B402C1F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F-125D-4716-B7A9-1DF3B402C1F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11B57C1-F672-4768-A28D-2143588EABE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125D-4716-B7A9-1DF3B402C1F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5E105C4-8244-4598-A66F-1F3AFBC0BB9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25D-4716-B7A9-1DF3B402C1F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0D5AD01-9B82-42D5-B375-94D7562746B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125D-4716-B7A9-1DF3B402C1F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BAC726F-AF8D-4100-94F5-C6741D2BF96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125D-4716-B7A9-1DF3B402C1F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4-125D-4716-B7A9-1DF3B402C1F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25D-4716-B7A9-1DF3B402C1F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25D-4716-B7A9-1DF3B402C1F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125D-4716-B7A9-1DF3B402C1F1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25D-4716-B7A9-1DF3B402C1F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9-125D-4716-B7A9-1DF3B402C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1800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Results_no_tech!$A$94:$A$124</c15:sqref>
                  </c15:fullRef>
                </c:ext>
              </c:extLst>
              <c:f>Results_no_tech!$A$94:$A$123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Results_no_tech!$H$94:$H$117</c15:sqref>
                  </c15:fullRef>
                </c:ext>
              </c:extLst>
              <c:f>Results_no_tech!$H$94:$H$117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Results_no_tech!$A$94:$A$124</c15:f>
                <c15:dlblRangeCache>
                  <c:ptCount val="31"/>
                  <c:pt idx="2">
                    <c:v>CO2 (TTW)      </c:v>
                  </c:pt>
                  <c:pt idx="7">
                    <c:v>NOx      </c:v>
                  </c:pt>
                  <c:pt idx="12">
                    <c:v>NMHC      </c:v>
                  </c:pt>
                  <c:pt idx="17">
                    <c:v>PM10</c:v>
                  </c:pt>
                  <c:pt idx="22">
                    <c:v>PM2.5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A-125D-4716-B7A9-1DF3B402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7774831"/>
        <c:axId val="167773999"/>
      </c:barChart>
      <c:catAx>
        <c:axId val="17925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582703"/>
        <c:crosses val="autoZero"/>
        <c:auto val="1"/>
        <c:lblAlgn val="ctr"/>
        <c:lblOffset val="0"/>
        <c:noMultiLvlLbl val="0"/>
      </c:catAx>
      <c:valAx>
        <c:axId val="17925827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586031"/>
        <c:crosses val="autoZero"/>
        <c:crossBetween val="between"/>
      </c:valAx>
      <c:valAx>
        <c:axId val="167773999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67774831"/>
        <c:crosses val="max"/>
        <c:crossBetween val="between"/>
      </c:valAx>
      <c:catAx>
        <c:axId val="16777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7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0"/>
          <c:y val="0.92340022854080728"/>
          <c:w val="1"/>
          <c:h val="7.659977145919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emission changes 2019-2030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Results_no_tech_old!$A$9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Results_no_tech_old!$I$9:$AA$9</c:f>
              <c:numCache>
                <c:formatCode>0.0%</c:formatCode>
                <c:ptCount val="19"/>
                <c:pt idx="0">
                  <c:v>-0.20647937713393194</c:v>
                </c:pt>
                <c:pt idx="1">
                  <c:v>0.26890480995890464</c:v>
                </c:pt>
                <c:pt idx="2">
                  <c:v>0.3419804809270619</c:v>
                </c:pt>
                <c:pt idx="3">
                  <c:v>-6.7739904525808803E-2</c:v>
                </c:pt>
                <c:pt idx="4">
                  <c:v>0.33471875605642643</c:v>
                </c:pt>
                <c:pt idx="5">
                  <c:v>0.13804780740558398</c:v>
                </c:pt>
                <c:pt idx="6">
                  <c:v>0.12634316240947863</c:v>
                </c:pt>
                <c:pt idx="7">
                  <c:v>0.17826179555946453</c:v>
                </c:pt>
                <c:pt idx="8">
                  <c:v>-0.18407136969960636</c:v>
                </c:pt>
                <c:pt idx="9">
                  <c:v>-0.23471580266494751</c:v>
                </c:pt>
                <c:pt idx="10">
                  <c:v>0.30167610132776401</c:v>
                </c:pt>
                <c:pt idx="11">
                  <c:v>0.29537103439901058</c:v>
                </c:pt>
                <c:pt idx="12">
                  <c:v>-0.30394169742810384</c:v>
                </c:pt>
                <c:pt idx="13">
                  <c:v>0.40408573166253836</c:v>
                </c:pt>
                <c:pt idx="14">
                  <c:v>0.27502536242020215</c:v>
                </c:pt>
                <c:pt idx="15">
                  <c:v>-4.2361769640816505E-2</c:v>
                </c:pt>
                <c:pt idx="16">
                  <c:v>0.2689048158980456</c:v>
                </c:pt>
                <c:pt idx="17">
                  <c:v>-9.7401734588669409E-2</c:v>
                </c:pt>
                <c:pt idx="18">
                  <c:v>0.32023801585955924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8-4A63-BE2B-208D7F9B839E}"/>
            </c:ext>
          </c:extLst>
        </c:ser>
        <c:ser>
          <c:idx val="1"/>
          <c:order val="1"/>
          <c:tx>
            <c:strRef>
              <c:f>Results_no_tech_old!$A$10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Results_no_tech_old!$I$10:$AA$10</c:f>
              <c:numCache>
                <c:formatCode>0.0%</c:formatCode>
                <c:ptCount val="19"/>
                <c:pt idx="0">
                  <c:v>-0.43067457397328812</c:v>
                </c:pt>
                <c:pt idx="1">
                  <c:v>0.37052349100299486</c:v>
                </c:pt>
                <c:pt idx="2">
                  <c:v>-0.25607494182640433</c:v>
                </c:pt>
                <c:pt idx="3">
                  <c:v>-0.34759437803907911</c:v>
                </c:pt>
                <c:pt idx="4">
                  <c:v>-0.11170378232720013</c:v>
                </c:pt>
                <c:pt idx="5">
                  <c:v>-0.15152367745897533</c:v>
                </c:pt>
                <c:pt idx="6">
                  <c:v>-0.20196179464641428</c:v>
                </c:pt>
                <c:pt idx="7">
                  <c:v>-0.27126783692685608</c:v>
                </c:pt>
                <c:pt idx="8">
                  <c:v>-0.44251552265463745</c:v>
                </c:pt>
                <c:pt idx="9">
                  <c:v>-0.47226975832063045</c:v>
                </c:pt>
                <c:pt idx="10">
                  <c:v>-0.14469121624863435</c:v>
                </c:pt>
                <c:pt idx="11">
                  <c:v>-0.23493254118964946</c:v>
                </c:pt>
                <c:pt idx="12">
                  <c:v>-0.50183444714251491</c:v>
                </c:pt>
                <c:pt idx="13">
                  <c:v>-1.1217684689216578E-2</c:v>
                </c:pt>
                <c:pt idx="14">
                  <c:v>0.38233754517488028</c:v>
                </c:pt>
                <c:pt idx="15">
                  <c:v>-0.30762077309059299</c:v>
                </c:pt>
                <c:pt idx="16">
                  <c:v>0.37052349570070087</c:v>
                </c:pt>
                <c:pt idx="17">
                  <c:v>-0.32558746176859765</c:v>
                </c:pt>
                <c:pt idx="18">
                  <c:v>-6.8740842732324836E-2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8-4A63-BE2B-208D7F9B839E}"/>
            </c:ext>
          </c:extLst>
        </c:ser>
        <c:ser>
          <c:idx val="2"/>
          <c:order val="2"/>
          <c:tx>
            <c:strRef>
              <c:f>Results_no_tech_old!$A$11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Results_no_tech_old!$I$11:$AA$11</c:f>
              <c:numCache>
                <c:formatCode>0.0%</c:formatCode>
                <c:ptCount val="19"/>
                <c:pt idx="0">
                  <c:v>-0.45843166654220813</c:v>
                </c:pt>
                <c:pt idx="1">
                  <c:v>0.45505920146099799</c:v>
                </c:pt>
                <c:pt idx="2">
                  <c:v>-0.45472981245928312</c:v>
                </c:pt>
                <c:pt idx="3">
                  <c:v>-0.43486642863967284</c:v>
                </c:pt>
                <c:pt idx="4">
                  <c:v>-0.36969422936120155</c:v>
                </c:pt>
                <c:pt idx="5">
                  <c:v>-0.3245692381150963</c:v>
                </c:pt>
                <c:pt idx="6">
                  <c:v>-0.38095555827968897</c:v>
                </c:pt>
                <c:pt idx="7">
                  <c:v>-0.43257623724306615</c:v>
                </c:pt>
                <c:pt idx="8">
                  <c:v>-0.47412065792362335</c:v>
                </c:pt>
                <c:pt idx="9">
                  <c:v>-0.48825145379905743</c:v>
                </c:pt>
                <c:pt idx="10">
                  <c:v>-0.39507498878547109</c:v>
                </c:pt>
                <c:pt idx="11">
                  <c:v>-0.43148598429282681</c:v>
                </c:pt>
                <c:pt idx="12">
                  <c:v>-0.4863776456536788</c:v>
                </c:pt>
                <c:pt idx="13">
                  <c:v>-0.31458922548286183</c:v>
                </c:pt>
                <c:pt idx="14">
                  <c:v>0.46759682092122823</c:v>
                </c:pt>
                <c:pt idx="15">
                  <c:v>-0.41228735398426009</c:v>
                </c:pt>
                <c:pt idx="16">
                  <c:v>0.45505921249921455</c:v>
                </c:pt>
                <c:pt idx="17">
                  <c:v>-0.41596184356766264</c:v>
                </c:pt>
                <c:pt idx="18">
                  <c:v>-0.33456861231796775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8-4A63-BE2B-208D7F9B839E}"/>
            </c:ext>
          </c:extLst>
        </c:ser>
        <c:ser>
          <c:idx val="3"/>
          <c:order val="3"/>
          <c:tx>
            <c:strRef>
              <c:f>Results_no_tech_old!$A$12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Results_no_tech_old!$I$8:$AA$8</c:f>
              <c:strCache>
                <c:ptCount val="19"/>
                <c:pt idx="0">
                  <c:v>BC (exhaust)</c:v>
                </c:pt>
                <c:pt idx="1">
                  <c:v>BC (non-exhaust)</c:v>
                </c:pt>
                <c:pt idx="2">
                  <c:v>Benzene</c:v>
                </c:pt>
                <c:pt idx="3">
                  <c:v>CH4</c:v>
                </c:pt>
                <c:pt idx="4">
                  <c:v>CO</c:v>
                </c:pt>
                <c:pt idx="5">
                  <c:v>CO2 (WTW)</c:v>
                </c:pt>
                <c:pt idx="6">
                  <c:v>CO2 (TTW)</c:v>
                </c:pt>
                <c:pt idx="7">
                  <c:v>HC</c:v>
                </c:pt>
                <c:pt idx="8">
                  <c:v>NOx</c:v>
                </c:pt>
                <c:pt idx="9">
                  <c:v>N2O</c:v>
                </c:pt>
                <c:pt idx="10">
                  <c:v>NH3</c:v>
                </c:pt>
                <c:pt idx="11">
                  <c:v>MNHC</c:v>
                </c:pt>
                <c:pt idx="12">
                  <c:v>NO2</c:v>
                </c:pt>
                <c:pt idx="13">
                  <c:v>Lead</c:v>
                </c:pt>
                <c:pt idx="14">
                  <c:v>PM10 (non-exhaust)</c:v>
                </c:pt>
                <c:pt idx="15">
                  <c:v>PM2.5 (exhaust)</c:v>
                </c:pt>
                <c:pt idx="16">
                  <c:v>PM2.5 (non-exhaust)</c:v>
                </c:pt>
                <c:pt idx="17">
                  <c:v>PN</c:v>
                </c:pt>
                <c:pt idx="18">
                  <c:v>SO2</c:v>
                </c:pt>
              </c:strCache>
            </c:strRef>
          </c:cat>
          <c:val>
            <c:numRef>
              <c:f>Results_no_tech_old!$I$12:$AA$12</c:f>
              <c:numCache>
                <c:formatCode>0.0%</c:formatCode>
                <c:ptCount val="19"/>
                <c:pt idx="0">
                  <c:v>-1</c:v>
                </c:pt>
                <c:pt idx="1">
                  <c:v>0.70487218233850713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-0.91223291825201958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0.72698420370990213</c:v>
                </c:pt>
                <c:pt idx="15">
                  <c:v>-1</c:v>
                </c:pt>
                <c:pt idx="16">
                  <c:v>0.70487221171936065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8-4A63-BE2B-208D7F9B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081231"/>
        <c:axId val="167085807"/>
      </c:barChart>
      <c:catAx>
        <c:axId val="16708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085807"/>
        <c:crosses val="autoZero"/>
        <c:auto val="1"/>
        <c:lblAlgn val="ctr"/>
        <c:lblOffset val="100"/>
        <c:noMultiLvlLbl val="0"/>
      </c:catAx>
      <c:valAx>
        <c:axId val="167085807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0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emission changes 2019-2030: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kern="0" spc="40" baseline="0"/>
              <a:t>Comparison without technological improvements for combustion vehicles</a:t>
            </a:r>
            <a:endParaRPr lang="en-US" kern="0" spc="40" baseline="0"/>
          </a:p>
        </c:rich>
      </c:tx>
      <c:layout>
        <c:manualLayout>
          <c:xMode val="edge"/>
          <c:yMode val="edge"/>
          <c:x val="0.12425729166666667"/>
          <c:y val="6.908888888888888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652604166666662E-2"/>
          <c:y val="0.13839638888888886"/>
          <c:w val="0.88809392361111106"/>
          <c:h val="0.74042805555555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Results_no_tech_old!$A$22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0"/>
                  <c:y val="7.05402839723845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AF-40A2-B230-E2739AF34BEE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Results_no_tech_old!$B$22:$G$22</c:f>
              <c:numCache>
                <c:formatCode>0.0%</c:formatCode>
                <c:ptCount val="6"/>
                <c:pt idx="0">
                  <c:v>0.13324830455127201</c:v>
                </c:pt>
                <c:pt idx="1">
                  <c:v>0.12251651815057518</c:v>
                </c:pt>
                <c:pt idx="2">
                  <c:v>-0.15322807433455166</c:v>
                </c:pt>
                <c:pt idx="3">
                  <c:v>0.27656571048525569</c:v>
                </c:pt>
                <c:pt idx="4">
                  <c:v>0.27147112859080669</c:v>
                </c:pt>
                <c:pt idx="5">
                  <c:v>0.26096161187547562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F-40A2-B230-E2739AF34BEE}"/>
            </c:ext>
          </c:extLst>
        </c:ser>
        <c:ser>
          <c:idx val="1"/>
          <c:order val="1"/>
          <c:tx>
            <c:strRef>
              <c:f>Results_no_tech_old!$A$23</c:f>
              <c:strCache>
                <c:ptCount val="1"/>
                <c:pt idx="0">
                  <c:v>Optimistic PHEV Scenario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8.0989543759423714E-17"/>
                  <c:y val="7.054056041448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AF-40A2-B230-E2739AF34BEE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Results_no_tech_old!$B$23:$G$23</c:f>
              <c:numCache>
                <c:formatCode>0.0%</c:formatCode>
                <c:ptCount val="6"/>
                <c:pt idx="0">
                  <c:v>-0.16370259386838459</c:v>
                </c:pt>
                <c:pt idx="1">
                  <c:v>-0.21045864107402257</c:v>
                </c:pt>
                <c:pt idx="2">
                  <c:v>-0.42576079206924411</c:v>
                </c:pt>
                <c:pt idx="3">
                  <c:v>-0.23800754438178007</c:v>
                </c:pt>
                <c:pt idx="4">
                  <c:v>0.37519783356237046</c:v>
                </c:pt>
                <c:pt idx="5">
                  <c:v>0.35455648936355977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F-40A2-B230-E2739AF34BEE}"/>
            </c:ext>
          </c:extLst>
        </c:ser>
        <c:ser>
          <c:idx val="2"/>
          <c:order val="2"/>
          <c:tx>
            <c:strRef>
              <c:f>Results_no_tech_old!$A$24</c:f>
              <c:strCache>
                <c:ptCount val="1"/>
                <c:pt idx="0">
                  <c:v>Optimistic EV Scenario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4.4176625104115083E-3"/>
                  <c:y val="4.9731657651889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AF-40A2-B230-E2739AF34BEE}"/>
                </c:ext>
              </c:extLst>
            </c:dLbl>
            <c:dLbl>
              <c:idx val="4"/>
              <c:layout>
                <c:manualLayout>
                  <c:x val="0"/>
                  <c:y val="5.64970252065437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AF-40A2-B230-E2739AF34BEE}"/>
                </c:ext>
              </c:extLst>
            </c:dLbl>
            <c:dLbl>
              <c:idx val="5"/>
              <c:layout>
                <c:manualLayout>
                  <c:x val="-1.6197908751884743E-16"/>
                  <c:y val="5.29862105150835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AF-40A2-B230-E2739AF34BEE}"/>
                </c:ext>
              </c:extLst>
            </c:dLbl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Results_no_tech_old!$B$24:$G$24</c:f>
              <c:numCache>
                <c:formatCode>0.0%</c:formatCode>
                <c:ptCount val="6"/>
                <c:pt idx="0">
                  <c:v>-0.33544167248757051</c:v>
                </c:pt>
                <c:pt idx="1">
                  <c:v>-0.38777846455743936</c:v>
                </c:pt>
                <c:pt idx="2">
                  <c:v>-0.47169613138023336</c:v>
                </c:pt>
                <c:pt idx="3">
                  <c:v>-0.46214360468448101</c:v>
                </c:pt>
                <c:pt idx="4">
                  <c:v>0.45874442157538486</c:v>
                </c:pt>
                <c:pt idx="5">
                  <c:v>0.43521472984075626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AF-40A2-B230-E2739AF34BEE}"/>
            </c:ext>
          </c:extLst>
        </c:ser>
        <c:ser>
          <c:idx val="3"/>
          <c:order val="3"/>
          <c:tx>
            <c:strRef>
              <c:f>Results_no_tech_old!$A$25</c:f>
              <c:strCache>
                <c:ptCount val="1"/>
                <c:pt idx="0">
                  <c:v>EV Only Scenario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\+0.0\ %;\-0.0\ %;\±0.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63500">
                        <a:schemeClr val="tx1">
                          <a:alpha val="40000"/>
                        </a:schemeClr>
                      </a:glow>
                      <a:outerShdw blurRad="63500" sx="102000" sy="102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Results_no_tech_old!$B$25:$G$25</c:f>
              <c:numCache>
                <c:formatCode>0.0%</c:formatCode>
                <c:ptCount val="6"/>
                <c:pt idx="0">
                  <c:v>-0.91849981654441781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0.70996590241686275</c:v>
                </c:pt>
                <c:pt idx="5">
                  <c:v>0.66667756866843453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AF-40A2-B230-E2739AF34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4407055"/>
        <c:axId val="274408303"/>
      </c:barChart>
      <c:barChart>
        <c:barDir val="col"/>
        <c:grouping val="clustered"/>
        <c:varyColors val="0"/>
        <c:ser>
          <c:idx val="4"/>
          <c:order val="4"/>
          <c:tx>
            <c:strRef>
              <c:f>Results_no_tech_old!$A$26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/>
                      <a:t>-eq (WTW)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9-75AF-40A2-B230-E2739AF34B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 (TTW)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A-75AF-40A2-B230-E2739AF34B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-25000"/>
                      <a:t>x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B-75AF-40A2-B230-E2739AF34B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51C02B-FF2D-44CB-A4FA-A07B82BB313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5AF-40A2-B230-E2739AF34B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D-75AF-40A2-B230-E2739AF34B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E-75AF-40A2-B230-E2739AF34B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Results_no_tech_old!$B$21:$G$21</c:f>
              <c:strCache>
                <c:ptCount val="6"/>
                <c:pt idx="0">
                  <c:v>CO2 (WTW)</c:v>
                </c:pt>
                <c:pt idx="1">
                  <c:v>CO2 (TTW)</c:v>
                </c:pt>
                <c:pt idx="2">
                  <c:v>NOx</c:v>
                </c:pt>
                <c:pt idx="3">
                  <c:v>NMHC</c:v>
                </c:pt>
                <c:pt idx="4">
                  <c:v>PM10</c:v>
                </c:pt>
                <c:pt idx="5">
                  <c:v>PM2.5</c:v>
                </c:pt>
              </c:strCache>
            </c:strRef>
          </c:cat>
          <c:val>
            <c:numRef>
              <c:f>Results_no_tech_old!$B$26:$G$26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Results_no_tech_old!$B$21:$G$21</c15:f>
                <c15:dlblRangeCache>
                  <c:ptCount val="6"/>
                  <c:pt idx="0">
                    <c:v>CO2 (WTW)</c:v>
                  </c:pt>
                  <c:pt idx="1">
                    <c:v>CO2 (TTW)</c:v>
                  </c:pt>
                  <c:pt idx="2">
                    <c:v>NOx</c:v>
                  </c:pt>
                  <c:pt idx="3">
                    <c:v>NMHC</c:v>
                  </c:pt>
                  <c:pt idx="4">
                    <c:v>PM10</c:v>
                  </c:pt>
                  <c:pt idx="5">
                    <c:v>PM2.5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5AF-40A2-B230-E2739AF34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7708671"/>
        <c:axId val="277710751"/>
      </c:barChart>
      <c:catAx>
        <c:axId val="2744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4408303"/>
        <c:crosses val="autoZero"/>
        <c:auto val="1"/>
        <c:lblAlgn val="ctr"/>
        <c:lblOffset val="0"/>
        <c:noMultiLvlLbl val="0"/>
      </c:catAx>
      <c:valAx>
        <c:axId val="274408303"/>
        <c:scaling>
          <c:orientation val="minMax"/>
          <c:max val="0.8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+0\ %;\-0\ %;\±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4407055"/>
        <c:crosses val="autoZero"/>
        <c:crossBetween val="between"/>
      </c:valAx>
      <c:valAx>
        <c:axId val="2777107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77708671"/>
        <c:crosses val="max"/>
        <c:crossBetween val="between"/>
      </c:valAx>
      <c:catAx>
        <c:axId val="27770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71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886631944444445E-2"/>
          <c:y val="0.95033833333333328"/>
          <c:w val="0.88797395833333337"/>
          <c:h val="3.560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NMHC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5642232004593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Results_no_tech_old!$C$48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Results_no_tech_old!$C$49:$C$52</c:f>
              <c:numCache>
                <c:formatCode>#,##0</c:formatCode>
                <c:ptCount val="4"/>
                <c:pt idx="0">
                  <c:v>65964.240615697505</c:v>
                </c:pt>
                <c:pt idx="1">
                  <c:v>85448.166599701304</c:v>
                </c:pt>
                <c:pt idx="2">
                  <c:v>50467.093940206199</c:v>
                </c:pt>
                <c:pt idx="3">
                  <c:v>37501.595325504401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2-444D-BE44-AAF97751B3AF}"/>
            </c:ext>
          </c:extLst>
        </c:ser>
        <c:ser>
          <c:idx val="1"/>
          <c:order val="1"/>
          <c:tx>
            <c:strRef>
              <c:f>Results_no_tech_old!$D$48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Results_no_tech_old!$D$49:$D$52</c:f>
              <c:numCache>
                <c:formatCode>#,##0</c:formatCode>
                <c:ptCount val="4"/>
                <c:pt idx="0">
                  <c:v>690401.144466553</c:v>
                </c:pt>
                <c:pt idx="1">
                  <c:v>880976.43641123502</c:v>
                </c:pt>
                <c:pt idx="2">
                  <c:v>523801.49831673899</c:v>
                </c:pt>
                <c:pt idx="3">
                  <c:v>369107.02391563402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2-444D-BE44-AAF97751B3AF}"/>
            </c:ext>
          </c:extLst>
        </c:ser>
        <c:ser>
          <c:idx val="2"/>
          <c:order val="2"/>
          <c:tx>
            <c:strRef>
              <c:f>Results_no_tech_old!$E$48</c:f>
              <c:strCache>
                <c:ptCount val="1"/>
                <c:pt idx="0">
                  <c:v>Diurnal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Results_no_tech_old!$E$49:$E$52</c:f>
              <c:numCache>
                <c:formatCode>#,##0</c:formatCode>
                <c:ptCount val="4"/>
                <c:pt idx="0">
                  <c:v>173929.92289241499</c:v>
                </c:pt>
                <c:pt idx="1">
                  <c:v>219705.25638524801</c:v>
                </c:pt>
                <c:pt idx="2">
                  <c:v>133270.265219772</c:v>
                </c:pt>
                <c:pt idx="3">
                  <c:v>93138.247771783397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2-444D-BE44-AAF97751B3AF}"/>
            </c:ext>
          </c:extLst>
        </c:ser>
        <c:ser>
          <c:idx val="3"/>
          <c:order val="3"/>
          <c:tx>
            <c:strRef>
              <c:f>Results_no_tech_old!$F$48</c:f>
              <c:strCache>
                <c:ptCount val="1"/>
                <c:pt idx="0">
                  <c:v>Running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Results_no_tech_old!$F$49:$F$52</c:f>
              <c:numCache>
                <c:formatCode>#,##0</c:formatCode>
                <c:ptCount val="4"/>
                <c:pt idx="0">
                  <c:v>11445.759382632399</c:v>
                </c:pt>
                <c:pt idx="1">
                  <c:v>15329.187744635199</c:v>
                </c:pt>
                <c:pt idx="2">
                  <c:v>9391.3565916693897</c:v>
                </c:pt>
                <c:pt idx="3">
                  <c:v>6525.7900591446096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2-444D-BE44-AAF97751B3AF}"/>
            </c:ext>
          </c:extLst>
        </c:ser>
        <c:ser>
          <c:idx val="4"/>
          <c:order val="4"/>
          <c:tx>
            <c:strRef>
              <c:f>Results_no_tech_old!$G$48</c:f>
              <c:strCache>
                <c:ptCount val="1"/>
                <c:pt idx="0">
                  <c:v>Hot soak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Results_no_tech_old!$A$49:$A$52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Plug-In Hybrid Scenario</c:v>
                </c:pt>
                <c:pt idx="3">
                  <c:v>Optimistic All-Electric Car Hybrid Scenario</c:v>
                </c:pt>
              </c:strCache>
            </c:strRef>
          </c:cat>
          <c:val>
            <c:numRef>
              <c:f>Results_no_tech_old!$G$49:$G$52</c:f>
              <c:numCache>
                <c:formatCode>#,##0</c:formatCode>
                <c:ptCount val="4"/>
                <c:pt idx="0">
                  <c:v>19121.028444352902</c:v>
                </c:pt>
                <c:pt idx="1">
                  <c:v>25144.556864566599</c:v>
                </c:pt>
                <c:pt idx="2">
                  <c:v>15239.453821982601</c:v>
                </c:pt>
                <c:pt idx="3">
                  <c:v>10533.1661711243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2-444D-BE44-AAF97751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38744453917491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Results_no_tech_old!$B$48</c:f>
              <c:strCache>
                <c:ptCount val="1"/>
                <c:pt idx="0">
                  <c:v>Non-exhaust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Results_no_tech_old!$B$63:$B$67</c:f>
              <c:numCache>
                <c:formatCode>#,##0</c:formatCode>
                <c:ptCount val="5"/>
                <c:pt idx="0">
                  <c:v>575439.78456013103</c:v>
                </c:pt>
                <c:pt idx="1">
                  <c:v>730178.31388768402</c:v>
                </c:pt>
                <c:pt idx="2">
                  <c:v>788653.74510060903</c:v>
                </c:pt>
                <c:pt idx="3">
                  <c:v>837298.95976278197</c:v>
                </c:pt>
                <c:pt idx="4">
                  <c:v>981051.29821434303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A-4FA1-89B2-9C1A56692E38}"/>
            </c:ext>
          </c:extLst>
        </c:ser>
        <c:ser>
          <c:idx val="1"/>
          <c:order val="1"/>
          <c:tx>
            <c:strRef>
              <c:f>Results_no_tech_old!$C$48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Results_no_tech_old!$C$63:$C$67</c:f>
              <c:numCache>
                <c:formatCode>#,##0</c:formatCode>
                <c:ptCount val="5"/>
                <c:pt idx="0">
                  <c:v>11392.022063070701</c:v>
                </c:pt>
                <c:pt idx="1">
                  <c:v>10909.435848691801</c:v>
                </c:pt>
                <c:pt idx="2">
                  <c:v>7887.5994289638002</c:v>
                </c:pt>
                <c:pt idx="3">
                  <c:v>6695.2354301569703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A-4FA1-89B2-9C1A56692E38}"/>
            </c:ext>
          </c:extLst>
        </c:ser>
        <c:ser>
          <c:idx val="2"/>
          <c:order val="2"/>
          <c:tx>
            <c:strRef>
              <c:f>Results_no_tech_old!$D$48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Results_no_tech_old!$A$63:$A$67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Results_no_tech_old!$D$63:$D$67</c:f>
              <c:numCache>
                <c:formatCode>#,##0</c:formatCode>
                <c:ptCount val="5"/>
                <c:pt idx="0">
                  <c:v>1795.1219783143999</c:v>
                </c:pt>
                <c:pt idx="1">
                  <c:v>1148.21094630224</c:v>
                </c:pt>
                <c:pt idx="2">
                  <c:v>787.08142175154103</c:v>
                </c:pt>
                <c:pt idx="3">
                  <c:v>811.84311688003697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A-4FA1-89B2-9C1A5669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6438900159712"/>
          <c:y val="0.91041950133105976"/>
          <c:w val="0.28128825326085671"/>
          <c:h val="7.477430485896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38744453917491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Results_no_tech_old!$B$48</c:f>
              <c:strCache>
                <c:ptCount val="1"/>
                <c:pt idx="0">
                  <c:v>Non-exhaust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Results_no_tech_old!$B$56:$B$60</c:f>
              <c:numCache>
                <c:formatCode>#,##0</c:formatCode>
                <c:ptCount val="5"/>
                <c:pt idx="0">
                  <c:v>1325018.65331596</c:v>
                </c:pt>
                <c:pt idx="1">
                  <c:v>1689432.38865771</c:v>
                </c:pt>
                <c:pt idx="2">
                  <c:v>1831623.0325357099</c:v>
                </c:pt>
                <c:pt idx="3">
                  <c:v>1944593.1632678299</c:v>
                </c:pt>
                <c:pt idx="4">
                  <c:v>2288286.2838976299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6E3-AFB7-781D7BBF8262}"/>
            </c:ext>
          </c:extLst>
        </c:ser>
        <c:ser>
          <c:idx val="1"/>
          <c:order val="1"/>
          <c:tx>
            <c:strRef>
              <c:f>Results_no_tech_old!$C$48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Results_no_tech_old!$C$56:$C$60</c:f>
              <c:numCache>
                <c:formatCode>#,##0</c:formatCode>
                <c:ptCount val="5"/>
                <c:pt idx="0">
                  <c:v>11392.022063070701</c:v>
                </c:pt>
                <c:pt idx="1">
                  <c:v>10909.435848691801</c:v>
                </c:pt>
                <c:pt idx="2">
                  <c:v>7887.5994289638002</c:v>
                </c:pt>
                <c:pt idx="3">
                  <c:v>6695.2354301569703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B-46E3-AFB7-781D7BBF8262}"/>
            </c:ext>
          </c:extLst>
        </c:ser>
        <c:ser>
          <c:idx val="2"/>
          <c:order val="2"/>
          <c:tx>
            <c:strRef>
              <c:f>Results_no_tech_old!$D$48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Results_no_tech_old!$D$56:$D$60</c:f>
              <c:numCache>
                <c:formatCode>#,##0</c:formatCode>
                <c:ptCount val="5"/>
                <c:pt idx="0">
                  <c:v>1795.1219783143999</c:v>
                </c:pt>
                <c:pt idx="1">
                  <c:v>1148.21094630224</c:v>
                </c:pt>
                <c:pt idx="2">
                  <c:v>787.08142175154103</c:v>
                </c:pt>
                <c:pt idx="3">
                  <c:v>811.84311688003697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B-46E3-AFB7-781D7BBF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6438900159712"/>
          <c:y val="0.91041950133105976"/>
          <c:w val="0.2791574221953641"/>
          <c:h val="7.4579019713604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Results_no_tech_old!$A$27</c:f>
          <c:strCache>
            <c:ptCount val="1"/>
            <c:pt idx="0">
              <c:v>CO2 (WTW)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69680865970713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Results_no_tech_old!$C$27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Results_no_tech_old!$A$28:$A$32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Results_no_tech_old!$C$28:$C$32</c:f>
              <c:numCache>
                <c:formatCode>#,##0</c:formatCode>
                <c:ptCount val="5"/>
                <c:pt idx="0">
                  <c:v>1153956298.23387</c:v>
                </c:pt>
                <c:pt idx="1">
                  <c:v>1313257435.0469201</c:v>
                </c:pt>
                <c:pt idx="2">
                  <c:v>979104596.29852796</c:v>
                </c:pt>
                <c:pt idx="3">
                  <c:v>779417581.69798601</c:v>
                </c:pt>
                <c:pt idx="4">
                  <c:v>101279376.76068901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0-4AD4-9203-4B42A9C51847}"/>
            </c:ext>
          </c:extLst>
        </c:ser>
        <c:ser>
          <c:idx val="1"/>
          <c:order val="1"/>
          <c:tx>
            <c:strRef>
              <c:f>Results_no_tech_old!$D$27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Results_no_tech_old!$A$28:$A$32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Results_no_tech_old!$D$28:$D$32</c:f>
              <c:numCache>
                <c:formatCode>#,##0</c:formatCode>
                <c:ptCount val="5"/>
                <c:pt idx="0">
                  <c:v>88732643.882272199</c:v>
                </c:pt>
                <c:pt idx="1">
                  <c:v>95017701.690812007</c:v>
                </c:pt>
                <c:pt idx="2">
                  <c:v>60152942.621642999</c:v>
                </c:pt>
                <c:pt idx="3">
                  <c:v>46421703.292907797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0-4AD4-9203-4B42A9C5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38744453917491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Results!$B$48</c:f>
              <c:strCache>
                <c:ptCount val="1"/>
                <c:pt idx="0">
                  <c:v>Non-exhaust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Results!$B$56:$B$60</c:f>
              <c:numCache>
                <c:formatCode>#,##0</c:formatCode>
                <c:ptCount val="5"/>
                <c:pt idx="0">
                  <c:v>1325018.65331596</c:v>
                </c:pt>
                <c:pt idx="1">
                  <c:v>1689432.3493755599</c:v>
                </c:pt>
                <c:pt idx="2">
                  <c:v>1831622.9961771099</c:v>
                </c:pt>
                <c:pt idx="3">
                  <c:v>1944593.1276090799</c:v>
                </c:pt>
                <c:pt idx="4">
                  <c:v>2288286.2324314401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5-4736-B0C4-27A48320E74E}"/>
            </c:ext>
          </c:extLst>
        </c:ser>
        <c:ser>
          <c:idx val="1"/>
          <c:order val="1"/>
          <c:tx>
            <c:strRef>
              <c:f>Results!$C$48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Results!$C$56:$C$60</c:f>
              <c:numCache>
                <c:formatCode>#,##0</c:formatCode>
                <c:ptCount val="5"/>
                <c:pt idx="0">
                  <c:v>11392.022063070701</c:v>
                </c:pt>
                <c:pt idx="1">
                  <c:v>5330.7225572113002</c:v>
                </c:pt>
                <c:pt idx="2">
                  <c:v>3987.0236612526101</c:v>
                </c:pt>
                <c:pt idx="3">
                  <c:v>2997.6369610230199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5-4736-B0C4-27A48320E74E}"/>
            </c:ext>
          </c:extLst>
        </c:ser>
        <c:ser>
          <c:idx val="2"/>
          <c:order val="2"/>
          <c:tx>
            <c:strRef>
              <c:f>Results!$D$48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Results!$A$56:$A$60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Results!$D$56:$D$60</c:f>
              <c:numCache>
                <c:formatCode>#,##0</c:formatCode>
                <c:ptCount val="5"/>
                <c:pt idx="0">
                  <c:v>1791.2425103965099</c:v>
                </c:pt>
                <c:pt idx="1">
                  <c:v>535.86613841978101</c:v>
                </c:pt>
                <c:pt idx="2">
                  <c:v>368.08455744882701</c:v>
                </c:pt>
                <c:pt idx="3">
                  <c:v>381.94797892663001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5-4736-B0C4-27A48320E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6438900159712"/>
          <c:y val="0.91041950133105976"/>
          <c:w val="0.2791574221953641"/>
          <c:h val="7.4579019713604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Results_no_tech_old!$A$34</c:f>
          <c:strCache>
            <c:ptCount val="1"/>
            <c:pt idx="0">
              <c:v>CO2 (TTW)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69680865970713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Results_no_tech_old!$C$27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Results_no_tech_old!$A$35:$A$38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Results_no_tech_old!$C$35:$C$38</c:f>
              <c:numCache>
                <c:formatCode>#,##0</c:formatCode>
                <c:ptCount val="4"/>
                <c:pt idx="0">
                  <c:v>960753363.66587901</c:v>
                </c:pt>
                <c:pt idx="1">
                  <c:v>1082137981.92697</c:v>
                </c:pt>
                <c:pt idx="2">
                  <c:v>766717890.12733901</c:v>
                </c:pt>
                <c:pt idx="3">
                  <c:v>594749029.64145505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3-4BD9-840A-F7F7E7AFDE3A}"/>
            </c:ext>
          </c:extLst>
        </c:ser>
        <c:ser>
          <c:idx val="1"/>
          <c:order val="1"/>
          <c:tx>
            <c:strRef>
              <c:f>Results_no_tech_old!$D$27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Results_no_tech_old!$A$35:$A$38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Results_no_tech_old!$D$35:$D$38</c:f>
              <c:numCache>
                <c:formatCode>#,##0</c:formatCode>
                <c:ptCount val="4"/>
                <c:pt idx="0">
                  <c:v>73906079.262395397</c:v>
                </c:pt>
                <c:pt idx="1">
                  <c:v>79284333.420490205</c:v>
                </c:pt>
                <c:pt idx="2">
                  <c:v>50188532.4678455</c:v>
                </c:pt>
                <c:pt idx="3">
                  <c:v>38691763.168237597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3-4BD9-840A-F7F7E7AF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Results_no_tech_old!$A$41</c:f>
          <c:strCache>
            <c:ptCount val="1"/>
            <c:pt idx="0">
              <c:v>NOx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3041532545717119"/>
          <c:w val="0.8986553819444445"/>
          <c:h val="0.669680719642266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Results_no_tech_old!$C$27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Results_no_tech_old!$A$42:$A$45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Results_no_tech_old!$C$42:$C$45</c:f>
              <c:numCache>
                <c:formatCode>#,##0</c:formatCode>
                <c:ptCount val="4"/>
                <c:pt idx="0">
                  <c:v>1948943.9158026599</c:v>
                </c:pt>
                <c:pt idx="1">
                  <c:v>1590199.1397531501</c:v>
                </c:pt>
                <c:pt idx="2">
                  <c:v>1086505.9802766701</c:v>
                </c:pt>
                <c:pt idx="3">
                  <c:v>1024909.34418606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3-46DA-9FE1-C258225FC417}"/>
            </c:ext>
          </c:extLst>
        </c:ser>
        <c:ser>
          <c:idx val="1"/>
          <c:order val="1"/>
          <c:tx>
            <c:strRef>
              <c:f>Results_no_tech_old!$D$27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Results_no_tech_old!$A$42:$A$45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Results_no_tech_old!$D$42:$D$45</c:f>
              <c:numCache>
                <c:formatCode>#,##0</c:formatCode>
                <c:ptCount val="4"/>
                <c:pt idx="0">
                  <c:v>159895.190975437</c:v>
                </c:pt>
                <c:pt idx="1">
                  <c:v>195506.61161194299</c:v>
                </c:pt>
                <c:pt idx="2">
                  <c:v>124472.118052987</c:v>
                </c:pt>
                <c:pt idx="3">
                  <c:v>89198.514221461694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3-46DA-9FE1-C258225F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driving distance (millions</a:t>
            </a:r>
            <a:r>
              <a:rPr lang="en-US" baseline="0"/>
              <a:t> of km/year)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8194197964516288E-2"/>
          <c:y val="0.14794999251270494"/>
          <c:w val="0.88748806089426968"/>
          <c:h val="0.7232796506438551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6,624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 b="0" i="0" u="none" strike="noStrike" baseline="0">
                        <a:effectLst/>
                      </a:rPr>
                      <a:t>±0 %)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0-C7FD-4C26-B676-F812DE3F88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8,358</a:t>
                    </a:r>
                  </a:p>
                  <a:p>
                    <a:r>
                      <a:rPr lang="en-US"/>
                      <a:t>(+26.2 %)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C7FD-4C26-B676-F812DE3F88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9,001</a:t>
                    </a:r>
                  </a:p>
                  <a:p>
                    <a:r>
                      <a:rPr lang="en-US"/>
                      <a:t>(+35.9 %)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C7FD-4C26-B676-F812DE3F88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9,551</a:t>
                    </a:r>
                  </a:p>
                  <a:p>
                    <a:r>
                      <a:rPr lang="en-US"/>
                      <a:t>(+44.2 %)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C7FD-4C26-B676-F812DE3F88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11,143</a:t>
                    </a:r>
                  </a:p>
                  <a:p>
                    <a:r>
                      <a:rPr lang="en-US" baseline="0"/>
                      <a:t>(+68.2 %)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C7FD-4C26-B676-F812DE3F88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Results_no_tech_old!$A$15:$A$19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Results_no_tech_old!$G$2:$G$6</c:f>
              <c:numCache>
                <c:formatCode>#,##0</c:formatCode>
                <c:ptCount val="5"/>
                <c:pt idx="0">
                  <c:v>6623.9790049104004</c:v>
                </c:pt>
                <c:pt idx="1">
                  <c:v>8358.1397596222996</c:v>
                </c:pt>
                <c:pt idx="2">
                  <c:v>9000.7895559896006</c:v>
                </c:pt>
                <c:pt idx="3">
                  <c:v>9551.4532268487001</c:v>
                </c:pt>
                <c:pt idx="4">
                  <c:v>11143.4013739401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Results_no_tech_old!$AC$14:$AG$14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5-C7FD-4C26-B676-F812DE3F88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5317567"/>
        <c:axId val="2135311743"/>
      </c:barChart>
      <c:catAx>
        <c:axId val="21353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11743"/>
        <c:crosses val="autoZero"/>
        <c:auto val="1"/>
        <c:lblAlgn val="ctr"/>
        <c:lblOffset val="0"/>
        <c:noMultiLvlLbl val="0"/>
      </c:catAx>
      <c:valAx>
        <c:axId val="21353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Results_no_tech_old!$C$134</c:f>
              <c:strCache>
                <c:ptCount val="1"/>
                <c:pt idx="0">
                  <c:v>Productivity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Results_no_tech_old!$D$134:$G$134</c:f>
              <c:numCache>
                <c:formatCode>General</c:formatCode>
                <c:ptCount val="4"/>
                <c:pt idx="0">
                  <c:v>2000</c:v>
                </c:pt>
                <c:pt idx="1">
                  <c:v>1400</c:v>
                </c:pt>
                <c:pt idx="2">
                  <c:v>1900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0-4798-B6F2-1E55CAFAE56B}"/>
            </c:ext>
          </c:extLst>
        </c:ser>
        <c:ser>
          <c:idx val="2"/>
          <c:order val="2"/>
          <c:tx>
            <c:strRef>
              <c:f>Results_no_tech_old!$C$136</c:f>
              <c:strCache>
                <c:ptCount val="1"/>
                <c:pt idx="0">
                  <c:v>Game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Results_no_tech_old!$D$136:$G$136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0-4798-B6F2-1E55CAFAE56B}"/>
            </c:ext>
          </c:extLst>
        </c:ser>
        <c:ser>
          <c:idx val="4"/>
          <c:order val="4"/>
          <c:tx>
            <c:strRef>
              <c:f>Results_no_tech_old!$C$138</c:f>
              <c:strCache>
                <c:ptCount val="1"/>
                <c:pt idx="0">
                  <c:v>Utility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Results_no_tech_old!$D$138:$G$138</c:f>
              <c:numCache>
                <c:formatCode>General</c:formatCode>
                <c:ptCount val="4"/>
                <c:pt idx="0">
                  <c:v>1900</c:v>
                </c:pt>
                <c:pt idx="1">
                  <c:v>2100</c:v>
                </c:pt>
                <c:pt idx="2">
                  <c:v>1500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0-4798-B6F2-1E55CAF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5293023"/>
        <c:axId val="2135304255"/>
      </c:barChart>
      <c:barChart>
        <c:barDir val="col"/>
        <c:grouping val="clustered"/>
        <c:varyColors val="0"/>
        <c:ser>
          <c:idx val="1"/>
          <c:order val="1"/>
          <c:tx>
            <c:strRef>
              <c:f>Results_no_tech_old!$C$135</c:f>
              <c:strCache>
                <c:ptCount val="1"/>
                <c:pt idx="0">
                  <c:v>P - new apps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Results_no_tech_old!$D$135:$G$135</c:f>
              <c:numCache>
                <c:formatCode>General</c:formatCode>
                <c:ptCount val="4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0-4798-B6F2-1E55CAFAE56B}"/>
            </c:ext>
          </c:extLst>
        </c:ser>
        <c:ser>
          <c:idx val="3"/>
          <c:order val="3"/>
          <c:tx>
            <c:strRef>
              <c:f>Results_no_tech_old!$C$137</c:f>
              <c:strCache>
                <c:ptCount val="1"/>
                <c:pt idx="0">
                  <c:v>H - new apps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Results_no_tech_old!$D$137:$G$137</c:f>
              <c:numCache>
                <c:formatCode>General</c:formatCode>
                <c:ptCount val="4"/>
                <c:pt idx="0">
                  <c:v>600</c:v>
                </c:pt>
                <c:pt idx="1">
                  <c:v>700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0-4798-B6F2-1E55CAFAE56B}"/>
            </c:ext>
          </c:extLst>
        </c:ser>
        <c:ser>
          <c:idx val="5"/>
          <c:order val="5"/>
          <c:tx>
            <c:strRef>
              <c:f>Results_no_tech_old!$C$139</c:f>
              <c:strCache>
                <c:ptCount val="1"/>
                <c:pt idx="0">
                  <c:v>U - new apps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Results_no_tech_old!$D$133:$G$133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Results_no_tech_old!$D$139:$G$139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700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0-4798-B6F2-1E55CAF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3733599"/>
        <c:axId val="223741919"/>
      </c:barChart>
      <c:catAx>
        <c:axId val="21352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04255"/>
        <c:crosses val="autoZero"/>
        <c:auto val="1"/>
        <c:lblAlgn val="ctr"/>
        <c:lblOffset val="100"/>
        <c:noMultiLvlLbl val="0"/>
      </c:catAx>
      <c:valAx>
        <c:axId val="21353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293023"/>
        <c:crosses val="autoZero"/>
        <c:crossBetween val="between"/>
      </c:valAx>
      <c:valAx>
        <c:axId val="223741919"/>
        <c:scaling>
          <c:orientation val="minMax"/>
          <c:max val="25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223733599"/>
        <c:crosses val="max"/>
        <c:crossBetween val="between"/>
      </c:valAx>
      <c:catAx>
        <c:axId val="223733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41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Pathways</a:t>
            </a:r>
            <a:r>
              <a:rPr lang="en-US" sz="1600" baseline="0"/>
              <a:t> of </a:t>
            </a:r>
            <a:r>
              <a:rPr lang="en-US" sz="1600"/>
              <a:t>formation</a:t>
            </a:r>
            <a:r>
              <a:rPr lang="en-US" sz="1600" baseline="0"/>
              <a:t> for pollutants: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Relative contribution to total emissions</a:t>
            </a:r>
            <a:endParaRPr lang="en-US" sz="1000"/>
          </a:p>
        </c:rich>
      </c:tx>
      <c:layout>
        <c:manualLayout>
          <c:xMode val="edge"/>
          <c:yMode val="edge"/>
          <c:x val="0.19052171845517601"/>
          <c:y val="3.604655057217512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99923601431624E-2"/>
          <c:y val="0.13888735935459079"/>
          <c:w val="0.8948611334993406"/>
          <c:h val="0.7382898381084133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Results_no_tech_old!$C$93</c:f>
              <c:strCache>
                <c:ptCount val="1"/>
                <c:pt idx="0">
                  <c:v>Hot emissions</c:v>
                </c:pt>
              </c:strCache>
            </c:strRef>
          </c:tx>
          <c:spPr>
            <a:solidFill>
              <a:srgbClr val="CC44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3CB879-94AA-4B65-B3FB-1EC5BB416F5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C6C-4F8D-9B4A-6326F74305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743D05-CCA3-4470-B714-580FECC9EC1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C6C-4F8D-9B4A-6326F74305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4D9A4C-16AC-46C9-9E45-1958CEC7A6C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C6C-4F8D-9B4A-6326F74305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C01A51-2CDE-4C1F-BC98-FB5ED3B121A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6C-4F8D-9B4A-6326F74305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37FFED-6228-4F27-B035-7DF8E8A19AC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C6C-4F8D-9B4A-6326F74305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1A388A-396A-46CC-BA1F-A50B6789048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6C-4F8D-9B4A-6326F74305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B62EA6-4AB1-4472-A758-D90366025D8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6C-4F8D-9B4A-6326F74305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90FD5C-E0D8-463A-81F1-0DE408D4F7D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6C-4F8D-9B4A-6326F74305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70CBF59-149A-4C6F-A96D-CCB6A8DB900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6C-4F8D-9B4A-6326F74305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02118F5-C2DC-43CB-BB7D-F04A7B8FF05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C6C-4F8D-9B4A-6326F74305E8}"/>
                </c:ext>
              </c:extLst>
            </c:dLbl>
            <c:dLbl>
              <c:idx val="10"/>
              <c:tx>
                <c:rich>
                  <a:bodyPr rot="-5400000" spcFirstLastPara="1" vertOverflow="ellipsis" vert="horz" wrap="square" lIns="180000" tIns="0" rIns="36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442A58A0-45A2-4BF1-974B-3BD76A695B46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6C-4F8D-9B4A-6326F74305E8}"/>
                </c:ext>
              </c:extLst>
            </c:dLbl>
            <c:dLbl>
              <c:idx val="11"/>
              <c:tx>
                <c:rich>
                  <a:bodyPr rot="-5400000" spcFirstLastPara="1" vertOverflow="ellipsis" vert="horz" wrap="square" lIns="54000" tIns="0" rIns="36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6C67FEC0-A662-49D5-8D55-C98F1EBB7ABA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6C-4F8D-9B4A-6326F74305E8}"/>
                </c:ext>
              </c:extLst>
            </c:dLbl>
            <c:dLbl>
              <c:idx val="12"/>
              <c:tx>
                <c:rich>
                  <a:bodyPr rot="-5400000" spcFirstLastPara="1" vertOverflow="ellipsis" vert="horz" wrap="square" lIns="54000" tIns="0" rIns="36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3B2379FA-E567-4857-90B0-9B70CD968B3A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6C-4F8D-9B4A-6326F74305E8}"/>
                </c:ext>
              </c:extLst>
            </c:dLbl>
            <c:dLbl>
              <c:idx val="13"/>
              <c:tx>
                <c:rich>
                  <a:bodyPr rot="-5400000" spcFirstLastPara="1" vertOverflow="ellipsis" vert="horz" wrap="square" lIns="54000" tIns="0" rIns="36000" bIns="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BD062EE8-C293-44F0-AFA9-C296E75DC5CE}" type="CELLRANGE">
                      <a:rPr lang="en-US"/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63500" sx="102000" sy="102000" algn="ctr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LID4096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6C-4F8D-9B4A-6326F74305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747B1B9-EF08-4FDD-BB10-B9A2AAB676E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C6C-4F8D-9B4A-6326F74305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6ED233-AED5-41A4-9822-169D6B71303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6C-4F8D-9B4A-6326F74305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FE34D6A-9A1B-434F-919E-57BDBF49541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6C-4F8D-9B4A-6326F74305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73DA526-154E-451B-9520-6C520DD8579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C6C-4F8D-9B4A-6326F74305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0844450-114A-41E2-85EF-6199DAC086B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C6C-4F8D-9B4A-6326F74305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198E9FE-2C9D-4B69-9DF7-841B18481EF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C6C-4F8D-9B4A-6326F74305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C5C53F4-3262-4ED7-B2AF-269F139CF12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C6C-4F8D-9B4A-6326F74305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E0ABAAC-6B0E-4ABB-B193-891CC5AE1F0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C6C-4F8D-9B4A-6326F74305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920EAB5-77BF-4BD9-BFBD-4B2220B5C41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C6C-4F8D-9B4A-6326F74305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8E25279-E9EF-42F8-8EE1-8130A82D64E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C6C-4F8D-9B4A-6326F74305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Results_no_tech_old!$A$94:$A$124</c15:sqref>
                  </c15:fullRef>
                </c:ext>
              </c:extLst>
              <c:f>Results_no_tech_old!$A$94:$A$123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Results_no_tech_old!$C$94:$C$117</c15:sqref>
                  </c15:fullRef>
                </c:ext>
              </c:extLst>
              <c:f>Results_no_tech_old!$C$94:$C$117</c:f>
              <c:numCache>
                <c:formatCode>General</c:formatCode>
                <c:ptCount val="24"/>
                <c:pt idx="0">
                  <c:v>960753363.66587901</c:v>
                </c:pt>
                <c:pt idx="1">
                  <c:v>1082137981.92697</c:v>
                </c:pt>
                <c:pt idx="2">
                  <c:v>766717890.12733901</c:v>
                </c:pt>
                <c:pt idx="3">
                  <c:v>594749029.64145505</c:v>
                </c:pt>
                <c:pt idx="4">
                  <c:v>0</c:v>
                </c:pt>
                <c:pt idx="5">
                  <c:v>1948943.9158026599</c:v>
                </c:pt>
                <c:pt idx="6">
                  <c:v>1590199.1397531501</c:v>
                </c:pt>
                <c:pt idx="7">
                  <c:v>1086505.9802766701</c:v>
                </c:pt>
                <c:pt idx="8">
                  <c:v>1024909.34418606</c:v>
                </c:pt>
                <c:pt idx="9">
                  <c:v>0</c:v>
                </c:pt>
                <c:pt idx="10">
                  <c:v>65964.240615697505</c:v>
                </c:pt>
                <c:pt idx="11">
                  <c:v>85448.166599701304</c:v>
                </c:pt>
                <c:pt idx="12">
                  <c:v>50467.093940206199</c:v>
                </c:pt>
                <c:pt idx="13">
                  <c:v>37501.595325504401</c:v>
                </c:pt>
                <c:pt idx="14">
                  <c:v>0</c:v>
                </c:pt>
                <c:pt idx="15" formatCode="#,##0">
                  <c:v>11392.022063070701</c:v>
                </c:pt>
                <c:pt idx="16" formatCode="#,##0">
                  <c:v>10909.435848691801</c:v>
                </c:pt>
                <c:pt idx="17" formatCode="#,##0">
                  <c:v>7887.5994289638002</c:v>
                </c:pt>
                <c:pt idx="18" formatCode="#,##0">
                  <c:v>6695.2354301569703</c:v>
                </c:pt>
                <c:pt idx="19">
                  <c:v>0</c:v>
                </c:pt>
                <c:pt idx="20" formatCode="#,##0">
                  <c:v>11392.022063070701</c:v>
                </c:pt>
                <c:pt idx="21" formatCode="#,##0">
                  <c:v>10909.435848691801</c:v>
                </c:pt>
                <c:pt idx="22" formatCode="#,##0">
                  <c:v>7887.5994289638002</c:v>
                </c:pt>
                <c:pt idx="23" formatCode="#,##0">
                  <c:v>6695.2354301569703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Results_no_tech_old!$J$94:$J$124</c15:f>
                <c15:dlblRangeCache>
                  <c:ptCount val="31"/>
                  <c:pt idx="0">
                    <c:v>Reference Scenario</c:v>
                  </c:pt>
                  <c:pt idx="1">
                    <c:v>Conservative Scenario</c:v>
                  </c:pt>
                  <c:pt idx="2">
                    <c:v>Optimistic PHEV Scenario</c:v>
                  </c:pt>
                  <c:pt idx="3">
                    <c:v>Optimistic EV Scenario</c:v>
                  </c:pt>
                  <c:pt idx="5">
                    <c:v>Reference Scenario</c:v>
                  </c:pt>
                  <c:pt idx="6">
                    <c:v>Conservative Scenario</c:v>
                  </c:pt>
                  <c:pt idx="7">
                    <c:v>Optimistic PHEV Scenario</c:v>
                  </c:pt>
                  <c:pt idx="8">
                    <c:v>Optimistic EV Scenario</c:v>
                  </c:pt>
                  <c:pt idx="10">
                    <c:v>Reference Scenario</c:v>
                  </c:pt>
                  <c:pt idx="11">
                    <c:v>Conservative Scenario</c:v>
                  </c:pt>
                  <c:pt idx="12">
                    <c:v>Optimistic PHEV Scenario</c:v>
                  </c:pt>
                  <c:pt idx="13">
                    <c:v>Optimistic EV Scenario</c:v>
                  </c:pt>
                  <c:pt idx="15">
                    <c:v>Reference Scenario</c:v>
                  </c:pt>
                  <c:pt idx="16">
                    <c:v>Conservative Scenario</c:v>
                  </c:pt>
                  <c:pt idx="17">
                    <c:v>Optimistic PHEV Scenario</c:v>
                  </c:pt>
                  <c:pt idx="18">
                    <c:v>Optimistic EV Scenario</c:v>
                  </c:pt>
                  <c:pt idx="20">
                    <c:v>Reference Scenario</c:v>
                  </c:pt>
                  <c:pt idx="21">
                    <c:v>Conservative Scenario</c:v>
                  </c:pt>
                  <c:pt idx="22">
                    <c:v>Optimistic PHEV Scenario</c:v>
                  </c:pt>
                  <c:pt idx="23">
                    <c:v>Optimistic EV Scenario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C6C-4F8D-9B4A-6326F74305E8}"/>
            </c:ext>
          </c:extLst>
        </c:ser>
        <c:ser>
          <c:idx val="2"/>
          <c:order val="1"/>
          <c:tx>
            <c:strRef>
              <c:f>Results_no_tech_old!$D$93</c:f>
              <c:strCache>
                <c:ptCount val="1"/>
                <c:pt idx="0">
                  <c:v>Cold start emissions</c:v>
                </c:pt>
              </c:strCache>
            </c:strRef>
          </c:tx>
          <c:spPr>
            <a:solidFill>
              <a:srgbClr val="5972A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Results_no_tech_old!$A$94:$A$124</c15:sqref>
                  </c15:fullRef>
                </c:ext>
              </c:extLst>
              <c:f>Results_no_tech_old!$A$94:$A$123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Results_no_tech_old!$D$94:$D$117</c15:sqref>
                  </c15:fullRef>
                </c:ext>
              </c:extLst>
              <c:f>Results_no_tech_old!$D$94:$D$117</c:f>
              <c:numCache>
                <c:formatCode>General</c:formatCode>
                <c:ptCount val="24"/>
                <c:pt idx="0" formatCode="#,##0">
                  <c:v>73906079.262395397</c:v>
                </c:pt>
                <c:pt idx="1">
                  <c:v>79284333.420490205</c:v>
                </c:pt>
                <c:pt idx="2">
                  <c:v>50188532.4678455</c:v>
                </c:pt>
                <c:pt idx="3">
                  <c:v>38691763.168237597</c:v>
                </c:pt>
                <c:pt idx="5">
                  <c:v>159895.190975437</c:v>
                </c:pt>
                <c:pt idx="6">
                  <c:v>195506.61161194299</c:v>
                </c:pt>
                <c:pt idx="7">
                  <c:v>124472.118052987</c:v>
                </c:pt>
                <c:pt idx="8">
                  <c:v>89198.514221461694</c:v>
                </c:pt>
                <c:pt idx="10">
                  <c:v>690401.144466553</c:v>
                </c:pt>
                <c:pt idx="11">
                  <c:v>880976.43641123502</c:v>
                </c:pt>
                <c:pt idx="12">
                  <c:v>523801.49831673899</c:v>
                </c:pt>
                <c:pt idx="13">
                  <c:v>369107.02391563402</c:v>
                </c:pt>
                <c:pt idx="15" formatCode="#,##0">
                  <c:v>1795.1219783143999</c:v>
                </c:pt>
                <c:pt idx="16" formatCode="#,##0">
                  <c:v>1148.21094630224</c:v>
                </c:pt>
                <c:pt idx="17" formatCode="#,##0">
                  <c:v>787.08142175154103</c:v>
                </c:pt>
                <c:pt idx="18" formatCode="#,##0">
                  <c:v>811.84311688003697</c:v>
                </c:pt>
                <c:pt idx="20" formatCode="#,##0">
                  <c:v>1795.1219783143999</c:v>
                </c:pt>
                <c:pt idx="21" formatCode="#,##0">
                  <c:v>1148.21094630224</c:v>
                </c:pt>
                <c:pt idx="22" formatCode="#,##0">
                  <c:v>787.08142175154103</c:v>
                </c:pt>
                <c:pt idx="23" formatCode="#,##0">
                  <c:v>811.84311688003697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C6C-4F8D-9B4A-6326F74305E8}"/>
            </c:ext>
          </c:extLst>
        </c:ser>
        <c:ser>
          <c:idx val="3"/>
          <c:order val="2"/>
          <c:tx>
            <c:strRef>
              <c:f>Results_no_tech_old!$E$93</c:f>
              <c:strCache>
                <c:ptCount val="1"/>
                <c:pt idx="0">
                  <c:v>Diurnal losses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Results_no_tech_old!$A$94:$A$124</c15:sqref>
                  </c15:fullRef>
                </c:ext>
              </c:extLst>
              <c:f>Results_no_tech_old!$A$94:$A$123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Results_no_tech_old!$E$94:$E$117</c15:sqref>
                  </c15:fullRef>
                </c:ext>
              </c:extLst>
              <c:f>Results_no_tech_old!$E$94:$E$117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173929.92289241499</c:v>
                </c:pt>
                <c:pt idx="11">
                  <c:v>219705.25638524801</c:v>
                </c:pt>
                <c:pt idx="12">
                  <c:v>133270.265219772</c:v>
                </c:pt>
                <c:pt idx="13">
                  <c:v>93138.247771783397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6C-4F8D-9B4A-6326F74305E8}"/>
            </c:ext>
          </c:extLst>
        </c:ser>
        <c:ser>
          <c:idx val="4"/>
          <c:order val="3"/>
          <c:tx>
            <c:strRef>
              <c:f>Results_no_tech_old!$F$93</c:f>
              <c:strCache>
                <c:ptCount val="1"/>
                <c:pt idx="0">
                  <c:v>Running losses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Results_no_tech_old!$A$94:$A$124</c15:sqref>
                  </c15:fullRef>
                </c:ext>
              </c:extLst>
              <c:f>Results_no_tech_old!$A$94:$A$123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Results_no_tech_old!$F$94:$F$117</c15:sqref>
                  </c15:fullRef>
                </c:ext>
              </c:extLst>
              <c:f>Results_no_tech_old!$F$94:$F$117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11445.759382632399</c:v>
                </c:pt>
                <c:pt idx="11">
                  <c:v>15329.187744635199</c:v>
                </c:pt>
                <c:pt idx="12">
                  <c:v>9391.3565916693897</c:v>
                </c:pt>
                <c:pt idx="13">
                  <c:v>6525.7900591446096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6C-4F8D-9B4A-6326F74305E8}"/>
            </c:ext>
          </c:extLst>
        </c:ser>
        <c:ser>
          <c:idx val="5"/>
          <c:order val="4"/>
          <c:tx>
            <c:strRef>
              <c:f>Results_no_tech_old!$G$93</c:f>
              <c:strCache>
                <c:ptCount val="1"/>
                <c:pt idx="0">
                  <c:v>Hot soak losses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Results_no_tech_old!$A$94:$A$124</c15:sqref>
                  </c15:fullRef>
                </c:ext>
              </c:extLst>
              <c:f>Results_no_tech_old!$A$94:$A$123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Results_no_tech_old!$G$94:$G$117</c15:sqref>
                  </c15:fullRef>
                </c:ext>
              </c:extLst>
              <c:f>Results_no_tech_old!$G$94:$G$117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19121.028444352902</c:v>
                </c:pt>
                <c:pt idx="11">
                  <c:v>25144.556864566599</c:v>
                </c:pt>
                <c:pt idx="12">
                  <c:v>15239.453821982601</c:v>
                </c:pt>
                <c:pt idx="13">
                  <c:v>10533.1661711243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C6C-4F8D-9B4A-6326F74305E8}"/>
            </c:ext>
          </c:extLst>
        </c:ser>
        <c:ser>
          <c:idx val="0"/>
          <c:order val="5"/>
          <c:tx>
            <c:strRef>
              <c:f>Results_no_tech_old!$B$93</c:f>
              <c:strCache>
                <c:ptCount val="1"/>
                <c:pt idx="0">
                  <c:v>Non-exhaust emissions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Results_no_tech_old!$A$94:$A$124</c15:sqref>
                  </c15:fullRef>
                </c:ext>
              </c:extLst>
              <c:f>Results_no_tech_old!$A$94:$A$123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Results_no_tech_old!$B$94:$B$117</c15:sqref>
                  </c15:fullRef>
                </c:ext>
              </c:extLst>
              <c:f>Results_no_tech_old!$B$94:$B$117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 formatCode="#,##0">
                  <c:v>1325018.65331596</c:v>
                </c:pt>
                <c:pt idx="16" formatCode="#,##0">
                  <c:v>1689432.38865771</c:v>
                </c:pt>
                <c:pt idx="17" formatCode="#,##0">
                  <c:v>1831623.0325357099</c:v>
                </c:pt>
                <c:pt idx="18" formatCode="#,##0">
                  <c:v>1944593.1632678299</c:v>
                </c:pt>
                <c:pt idx="20" formatCode="#,##0">
                  <c:v>575439.78456013103</c:v>
                </c:pt>
                <c:pt idx="21" formatCode="#,##0">
                  <c:v>730178.31388768402</c:v>
                </c:pt>
                <c:pt idx="22" formatCode="#,##0">
                  <c:v>788653.74510060903</c:v>
                </c:pt>
                <c:pt idx="23" formatCode="#,##0">
                  <c:v>837298.95976278197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C6C-4F8D-9B4A-6326F743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92586031"/>
        <c:axId val="1792582703"/>
      </c:barChart>
      <c:barChart>
        <c:barDir val="col"/>
        <c:grouping val="percentStacked"/>
        <c:varyColors val="0"/>
        <c:ser>
          <c:idx val="6"/>
          <c:order val="6"/>
          <c:tx>
            <c:strRef>
              <c:f>Results_no_tech_old!$H$93</c:f>
              <c:strCache>
                <c:ptCount val="1"/>
                <c:pt idx="0">
                  <c:v>X1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86D2060-F955-49B6-9520-3FFB5901576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C6C-4F8D-9B4A-6326F74305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C9C2EE-9604-40B8-AEC5-B87D50A861F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C6C-4F8D-9B4A-6326F74305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-eq. (TTW)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0-7C6C-4F8D-9B4A-6326F74305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C62894-CFC0-4496-BFD4-123A5A36271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C6C-4F8D-9B4A-6326F74305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564842-4004-4DC6-A170-EC732E83DE9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C6C-4F8D-9B4A-6326F74305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E81905-B4E3-4081-97F6-A64DB255309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C6C-4F8D-9B4A-6326F74305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819CC2-54D1-4E63-807F-6E289F953CD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C6C-4F8D-9B4A-6326F74305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-25000"/>
                      <a:t>x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5-7C6C-4F8D-9B4A-6326F74305E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C6C-4F8D-9B4A-6326F74305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6E03070-33E4-4622-918F-37125E95248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7C6C-4F8D-9B4A-6326F74305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B3F077E-1F37-4EC8-97C7-4258FF94F28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C6C-4F8D-9B4A-6326F74305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88E2F54-AE25-460B-9AB5-2F15DB7D9E1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C6C-4F8D-9B4A-6326F74305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9C0D847-CEEA-4E68-9F61-F7597FC360D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C6C-4F8D-9B4A-6326F74305E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C6C-4F8D-9B4A-6326F74305E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C6C-4F8D-9B4A-6326F74305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8473846-8234-4797-8E52-3FBFE878185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7C6C-4F8D-9B4A-6326F74305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3A902BE-86E2-4FFF-ACF1-CCBE9686EB8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7C6C-4F8D-9B4A-6326F74305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10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F-7C6C-4F8D-9B4A-6326F74305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B49D0A5-DFB8-4F09-9E25-7394BB10A77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7C6C-4F8D-9B4A-6326F74305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198F83D-8694-48FA-9ED3-24A18C85FAA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C6C-4F8D-9B4A-6326F74305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00C6F47-F40D-425A-B5CF-C25B7297C25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7C6C-4F8D-9B4A-6326F74305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1F01047-4CC0-4D7E-8E1B-E8A9CF70A9B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7C6C-4F8D-9B4A-6326F74305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4-7C6C-4F8D-9B4A-6326F74305E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C6C-4F8D-9B4A-6326F74305E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C6C-4F8D-9B4A-6326F74305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7C6C-4F8D-9B4A-6326F74305E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C6C-4F8D-9B4A-6326F74305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PM</a:t>
                    </a:r>
                    <a:r>
                      <a:rPr lang="en-US" baseline="-25000"/>
                      <a:t>2.5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9-7C6C-4F8D-9B4A-6326F74305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1800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Results_no_tech_old!$A$94:$A$124</c15:sqref>
                  </c15:fullRef>
                </c:ext>
              </c:extLst>
              <c:f>Results_no_tech_old!$A$94:$A$123</c:f>
              <c:strCache>
                <c:ptCount val="23"/>
                <c:pt idx="2">
                  <c:v>CO2 (TTW)      </c:v>
                </c:pt>
                <c:pt idx="7">
                  <c:v>NOx      </c:v>
                </c:pt>
                <c:pt idx="12">
                  <c:v>NMHC      </c:v>
                </c:pt>
                <c:pt idx="17">
                  <c:v>PM10</c:v>
                </c:pt>
                <c:pt idx="22">
                  <c:v>PM2.5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Results_no_tech_old!$H$94:$H$117</c15:sqref>
                  </c15:fullRef>
                </c:ext>
              </c:extLst>
              <c:f>Results_no_tech_old!$H$94:$H$117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Results_no_tech_old!$A$94:$A$124</c15:f>
                <c15:dlblRangeCache>
                  <c:ptCount val="31"/>
                  <c:pt idx="2">
                    <c:v>CO2 (TTW)      </c:v>
                  </c:pt>
                  <c:pt idx="7">
                    <c:v>NOx      </c:v>
                  </c:pt>
                  <c:pt idx="12">
                    <c:v>NMHC      </c:v>
                  </c:pt>
                  <c:pt idx="17">
                    <c:v>PM10</c:v>
                  </c:pt>
                  <c:pt idx="22">
                    <c:v>PM2.5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A-7C6C-4F8D-9B4A-6326F743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7774831"/>
        <c:axId val="167773999"/>
      </c:barChart>
      <c:catAx>
        <c:axId val="17925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582703"/>
        <c:crosses val="autoZero"/>
        <c:auto val="1"/>
        <c:lblAlgn val="ctr"/>
        <c:lblOffset val="0"/>
        <c:noMultiLvlLbl val="0"/>
      </c:catAx>
      <c:valAx>
        <c:axId val="17925827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586031"/>
        <c:crosses val="autoZero"/>
        <c:crossBetween val="between"/>
      </c:valAx>
      <c:valAx>
        <c:axId val="167773999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67774831"/>
        <c:crosses val="max"/>
        <c:crossBetween val="between"/>
      </c:valAx>
      <c:catAx>
        <c:axId val="16777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7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0"/>
          <c:y val="0.92340022854080728"/>
          <c:w val="1"/>
          <c:h val="7.659977145919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Results!$A$27</c:f>
          <c:strCache>
            <c:ptCount val="1"/>
            <c:pt idx="0">
              <c:v>CO2 (WTW)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69680865970713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Results!$A$28:$A$32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Results!$C$28:$C$32</c:f>
              <c:numCache>
                <c:formatCode>#,##0</c:formatCode>
                <c:ptCount val="5"/>
                <c:pt idx="0">
                  <c:v>1151758919.2804</c:v>
                </c:pt>
                <c:pt idx="1">
                  <c:v>1193350859.7823701</c:v>
                </c:pt>
                <c:pt idx="2">
                  <c:v>866980607.79606795</c:v>
                </c:pt>
                <c:pt idx="3">
                  <c:v>705403976.78259802</c:v>
                </c:pt>
                <c:pt idx="4">
                  <c:v>101279374.596038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2-410D-8BDE-9FB6630B58EC}"/>
            </c:ext>
          </c:extLst>
        </c:ser>
        <c:ser>
          <c:idx val="1"/>
          <c:order val="1"/>
          <c:tx>
            <c:strRef>
              <c:f>Results!$D$27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Results!$A$28:$A$32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Results!$D$28:$D$32</c:f>
              <c:numCache>
                <c:formatCode>#,##0</c:formatCode>
                <c:ptCount val="5"/>
                <c:pt idx="0">
                  <c:v>88600919.678047806</c:v>
                </c:pt>
                <c:pt idx="1">
                  <c:v>78544719.292918995</c:v>
                </c:pt>
                <c:pt idx="2">
                  <c:v>50574281.433206201</c:v>
                </c:pt>
                <c:pt idx="3">
                  <c:v>39824118.2544007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2-410D-8BDE-9FB6630B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Results!$A$34</c:f>
          <c:strCache>
            <c:ptCount val="1"/>
            <c:pt idx="0">
              <c:v>CO2 (TTW)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4809325299516571"/>
          <c:w val="0.8986553819444445"/>
          <c:h val="0.669680865970713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Results!$A$35:$A$38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Results!$C$35:$C$38</c:f>
              <c:numCache>
                <c:formatCode>#,##0</c:formatCode>
                <c:ptCount val="4"/>
                <c:pt idx="0">
                  <c:v>960753363.66587901</c:v>
                </c:pt>
                <c:pt idx="1">
                  <c:v>990182422.72331905</c:v>
                </c:pt>
                <c:pt idx="2">
                  <c:v>700312353.956882</c:v>
                </c:pt>
                <c:pt idx="3">
                  <c:v>549949414.301929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1-497B-833C-EBD5F77F98C2}"/>
            </c:ext>
          </c:extLst>
        </c:ser>
        <c:ser>
          <c:idx val="1"/>
          <c:order val="1"/>
          <c:tx>
            <c:strRef>
              <c:f>Results!$D$27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Results!$A$35:$A$38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Results!$D$35:$D$38</c:f>
              <c:numCache>
                <c:formatCode>#,##0</c:formatCode>
                <c:ptCount val="4"/>
                <c:pt idx="0">
                  <c:v>73797175.557188705</c:v>
                </c:pt>
                <c:pt idx="1">
                  <c:v>65559340.762739398</c:v>
                </c:pt>
                <c:pt idx="2">
                  <c:v>42200809.179698803</c:v>
                </c:pt>
                <c:pt idx="3">
                  <c:v>33190496.184338901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1-497B-833C-EBD5F77F9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Results!$A$41</c:f>
          <c:strCache>
            <c:ptCount val="1"/>
            <c:pt idx="0">
              <c:v>NOx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7091145833333333E-2"/>
          <c:y val="0.13041532545717119"/>
          <c:w val="0.8986553819444445"/>
          <c:h val="0.669680719642266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Results!$C$27</c:f>
              <c:strCache>
                <c:ptCount val="1"/>
                <c:pt idx="0">
                  <c:v>Hot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Results!$A$42:$A$45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Results!$C$42:$C$45</c:f>
              <c:numCache>
                <c:formatCode>#,##0</c:formatCode>
                <c:ptCount val="4"/>
                <c:pt idx="0">
                  <c:v>1948943.9158026599</c:v>
                </c:pt>
                <c:pt idx="1">
                  <c:v>341876.60627126298</c:v>
                </c:pt>
                <c:pt idx="2">
                  <c:v>247019.427981922</c:v>
                </c:pt>
                <c:pt idx="3">
                  <c:v>224369.13385018599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562-B536-E47F5CBE4017}"/>
            </c:ext>
          </c:extLst>
        </c:ser>
        <c:ser>
          <c:idx val="1"/>
          <c:order val="1"/>
          <c:tx>
            <c:strRef>
              <c:f>Results!$D$27</c:f>
              <c:strCache>
                <c:ptCount val="1"/>
                <c:pt idx="0">
                  <c:v>Cold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Results!$A$42:$A$45</c:f>
              <c:strCache>
                <c:ptCount val="4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</c:strCache>
            </c:strRef>
          </c:cat>
          <c:val>
            <c:numRef>
              <c:f>Results!$D$42:$D$45</c:f>
              <c:numCache>
                <c:formatCode>#,##0</c:formatCode>
                <c:ptCount val="4"/>
                <c:pt idx="0">
                  <c:v>159466.89606381301</c:v>
                </c:pt>
                <c:pt idx="1">
                  <c:v>179416.08732321899</c:v>
                </c:pt>
                <c:pt idx="2">
                  <c:v>124232.86948918601</c:v>
                </c:pt>
                <c:pt idx="3">
                  <c:v>98600.7243342039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A-4562-B536-E47F5CBE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46911"/>
        <c:axId val="277155647"/>
      </c:barChart>
      <c:catAx>
        <c:axId val="2771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55647"/>
        <c:crosses val="autoZero"/>
        <c:auto val="1"/>
        <c:lblAlgn val="ctr"/>
        <c:lblOffset val="100"/>
        <c:noMultiLvlLbl val="0"/>
      </c:catAx>
      <c:valAx>
        <c:axId val="2771556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71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67777777777782"/>
          <c:w val="1"/>
          <c:h val="6.17736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driving distance (millions</a:t>
            </a:r>
            <a:r>
              <a:rPr lang="en-US" baseline="0"/>
              <a:t> of km/year)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8194197964516288E-2"/>
          <c:y val="0.14794999251270494"/>
          <c:w val="0.88748806089426968"/>
          <c:h val="0.7276892361111111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6,624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 b="0" i="0" u="none" strike="noStrike" baseline="0">
                        <a:effectLst/>
                      </a:rPr>
                      <a:t>±0 %)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0-C864-4B5D-82E1-2269DA62E4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8,358</a:t>
                    </a:r>
                  </a:p>
                  <a:p>
                    <a:r>
                      <a:rPr lang="en-US"/>
                      <a:t>(+26.2 %)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C864-4B5D-82E1-2269DA62E4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9,001</a:t>
                    </a:r>
                  </a:p>
                  <a:p>
                    <a:r>
                      <a:rPr lang="en-US"/>
                      <a:t>(+35.9 %)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C864-4B5D-82E1-2269DA62E4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9,551</a:t>
                    </a:r>
                  </a:p>
                  <a:p>
                    <a:r>
                      <a:rPr lang="en-US"/>
                      <a:t>(+44.2 %)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C864-4B5D-82E1-2269DA62E4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11,143</a:t>
                    </a:r>
                  </a:p>
                  <a:p>
                    <a:r>
                      <a:rPr lang="en-US" baseline="0"/>
                      <a:t>(+68.2 %)</a:t>
                    </a:r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C864-4B5D-82E1-2269DA62E4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Results!$A$15:$A$19</c:f>
              <c:strCache>
                <c:ptCount val="5"/>
                <c:pt idx="0">
                  <c:v>Reference Scenario</c:v>
                </c:pt>
                <c:pt idx="1">
                  <c:v>Conservative Scenario</c:v>
                </c:pt>
                <c:pt idx="2">
                  <c:v>Optimistic PHEV Scenario</c:v>
                </c:pt>
                <c:pt idx="3">
                  <c:v>Optimistic EV Scenario</c:v>
                </c:pt>
                <c:pt idx="4">
                  <c:v>EV Only Scenario</c:v>
                </c:pt>
              </c:strCache>
            </c:strRef>
          </c:cat>
          <c:val>
            <c:numRef>
              <c:f>Results!$G$2:$G$6</c:f>
              <c:numCache>
                <c:formatCode>#,##0</c:formatCode>
                <c:ptCount val="5"/>
                <c:pt idx="0">
                  <c:v>6623.9790049104004</c:v>
                </c:pt>
                <c:pt idx="1">
                  <c:v>8358.1397596222996</c:v>
                </c:pt>
                <c:pt idx="2">
                  <c:v>9000.7895559896006</c:v>
                </c:pt>
                <c:pt idx="3">
                  <c:v>9551.4532268487001</c:v>
                </c:pt>
                <c:pt idx="4">
                  <c:v>11143.4013739401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Results!$AC$14:$AG$14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5-C864-4B5D-82E1-2269DA62E4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5317567"/>
        <c:axId val="2135311743"/>
      </c:barChart>
      <c:catAx>
        <c:axId val="21353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11743"/>
        <c:crosses val="autoZero"/>
        <c:auto val="1"/>
        <c:lblAlgn val="ctr"/>
        <c:lblOffset val="0"/>
        <c:noMultiLvlLbl val="0"/>
      </c:catAx>
      <c:valAx>
        <c:axId val="21353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3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5" Type="http://schemas.openxmlformats.org/officeDocument/2006/relationships/chart" Target="../charts/chart48.xml"/><Relationship Id="rId10" Type="http://schemas.openxmlformats.org/officeDocument/2006/relationships/chart" Target="../charts/chart53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553329</xdr:colOff>
      <xdr:row>13</xdr:row>
      <xdr:rowOff>52388</xdr:rowOff>
    </xdr:from>
    <xdr:to>
      <xdr:col>26</xdr:col>
      <xdr:colOff>474504</xdr:colOff>
      <xdr:row>32</xdr:row>
      <xdr:rowOff>156713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06E2B-9492-48DF-8D14-046FC1050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259812</xdr:colOff>
      <xdr:row>13</xdr:row>
      <xdr:rowOff>88362</xdr:rowOff>
    </xdr:from>
    <xdr:to>
      <xdr:col>15</xdr:col>
      <xdr:colOff>314337</xdr:colOff>
      <xdr:row>33</xdr:row>
      <xdr:rowOff>11712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D4AA2-D4F9-40EE-B3E2-13400857C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512054</xdr:colOff>
      <xdr:row>52</xdr:row>
      <xdr:rowOff>149225</xdr:rowOff>
    </xdr:from>
    <xdr:to>
      <xdr:col>27</xdr:col>
      <xdr:colOff>433229</xdr:colOff>
      <xdr:row>68</xdr:row>
      <xdr:rowOff>89175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709E9-1028-4EB4-BAE9-EA44FBA21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553330</xdr:colOff>
      <xdr:row>69</xdr:row>
      <xdr:rowOff>171450</xdr:rowOff>
    </xdr:from>
    <xdr:to>
      <xdr:col>17</xdr:col>
      <xdr:colOff>503079</xdr:colOff>
      <xdr:row>85</xdr:row>
      <xdr:rowOff>155850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B4A592-9BA4-42EE-B6E2-85362CC31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19</xdr:col>
      <xdr:colOff>57443</xdr:colOff>
      <xdr:row>70</xdr:row>
      <xdr:rowOff>66675</xdr:rowOff>
    </xdr:from>
    <xdr:to>
      <xdr:col>28</xdr:col>
      <xdr:colOff>19649</xdr:colOff>
      <xdr:row>86</xdr:row>
      <xdr:rowOff>51075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EBBD0-F2E9-4A1E-B9D1-B0A2C21DF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515230</xdr:colOff>
      <xdr:row>34</xdr:row>
      <xdr:rowOff>171450</xdr:rowOff>
    </xdr:from>
    <xdr:to>
      <xdr:col>17</xdr:col>
      <xdr:colOff>464979</xdr:colOff>
      <xdr:row>50</xdr:row>
      <xdr:rowOff>136800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A9CF70-FCF6-478D-8FE6-10335ADD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18</xdr:col>
      <xdr:colOff>69899</xdr:colOff>
      <xdr:row>34</xdr:row>
      <xdr:rowOff>142875</xdr:rowOff>
    </xdr:from>
    <xdr:to>
      <xdr:col>26</xdr:col>
      <xdr:colOff>615914</xdr:colOff>
      <xdr:row>50</xdr:row>
      <xdr:rowOff>108225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17DF24-298E-43D8-9AE4-040D3A4E0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10</xdr:col>
      <xdr:colOff>31799</xdr:colOff>
      <xdr:row>52</xdr:row>
      <xdr:rowOff>19050</xdr:rowOff>
    </xdr:from>
    <xdr:to>
      <xdr:col>17</xdr:col>
      <xdr:colOff>610199</xdr:colOff>
      <xdr:row>67</xdr:row>
      <xdr:rowOff>146325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7C556C-A38A-40A1-8C45-B575C99B8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28</xdr:col>
      <xdr:colOff>556031</xdr:colOff>
      <xdr:row>15</xdr:row>
      <xdr:rowOff>22771</xdr:rowOff>
    </xdr:from>
    <xdr:to>
      <xdr:col>37</xdr:col>
      <xdr:colOff>102267</xdr:colOff>
      <xdr:row>30</xdr:row>
      <xdr:rowOff>159571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35973E-9046-4BED-A20C-5C7857F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378928</xdr:colOff>
      <xdr:row>135</xdr:row>
      <xdr:rowOff>77296</xdr:rowOff>
    </xdr:from>
    <xdr:to>
      <xdr:col>17</xdr:col>
      <xdr:colOff>392783</xdr:colOff>
      <xdr:row>150</xdr:row>
      <xdr:rowOff>24897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54F80D-4EBC-4877-A17C-729BE038D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671423</xdr:colOff>
      <xdr:row>90</xdr:row>
      <xdr:rowOff>132369</xdr:rowOff>
    </xdr:from>
    <xdr:to>
      <xdr:col>20</xdr:col>
      <xdr:colOff>602123</xdr:colOff>
      <xdr:row>110</xdr:row>
      <xdr:rowOff>74769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374DB-9232-43A6-84AB-D698C4C9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553329</xdr:colOff>
      <xdr:row>13</xdr:row>
      <xdr:rowOff>52388</xdr:rowOff>
    </xdr:from>
    <xdr:to>
      <xdr:col>26</xdr:col>
      <xdr:colOff>474504</xdr:colOff>
      <xdr:row>32</xdr:row>
      <xdr:rowOff>156713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95840-BCB9-4E46-B20A-6ADB6008A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259812</xdr:colOff>
      <xdr:row>13</xdr:row>
      <xdr:rowOff>88362</xdr:rowOff>
    </xdr:from>
    <xdr:to>
      <xdr:col>15</xdr:col>
      <xdr:colOff>314337</xdr:colOff>
      <xdr:row>33</xdr:row>
      <xdr:rowOff>11712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15693-6F7E-4E38-8380-F1D7AA107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512054</xdr:colOff>
      <xdr:row>52</xdr:row>
      <xdr:rowOff>149225</xdr:rowOff>
    </xdr:from>
    <xdr:to>
      <xdr:col>27</xdr:col>
      <xdr:colOff>433229</xdr:colOff>
      <xdr:row>68</xdr:row>
      <xdr:rowOff>89175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1E600-0C17-42D8-A103-AE084F3B1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553330</xdr:colOff>
      <xdr:row>69</xdr:row>
      <xdr:rowOff>171450</xdr:rowOff>
    </xdr:from>
    <xdr:to>
      <xdr:col>17</xdr:col>
      <xdr:colOff>503079</xdr:colOff>
      <xdr:row>85</xdr:row>
      <xdr:rowOff>155850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BAB49B-8912-4BA5-BDF5-54A2CCB6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19</xdr:col>
      <xdr:colOff>57443</xdr:colOff>
      <xdr:row>70</xdr:row>
      <xdr:rowOff>66675</xdr:rowOff>
    </xdr:from>
    <xdr:to>
      <xdr:col>28</xdr:col>
      <xdr:colOff>19649</xdr:colOff>
      <xdr:row>86</xdr:row>
      <xdr:rowOff>51075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4947E5-CE82-4C76-AC4A-10AD5396B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515230</xdr:colOff>
      <xdr:row>34</xdr:row>
      <xdr:rowOff>171450</xdr:rowOff>
    </xdr:from>
    <xdr:to>
      <xdr:col>17</xdr:col>
      <xdr:colOff>464979</xdr:colOff>
      <xdr:row>50</xdr:row>
      <xdr:rowOff>136800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DD9E05-090E-4AE7-92FA-6191A9BD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18</xdr:col>
      <xdr:colOff>69899</xdr:colOff>
      <xdr:row>34</xdr:row>
      <xdr:rowOff>142875</xdr:rowOff>
    </xdr:from>
    <xdr:to>
      <xdr:col>26</xdr:col>
      <xdr:colOff>615914</xdr:colOff>
      <xdr:row>50</xdr:row>
      <xdr:rowOff>108225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1CD6AC-92DA-4846-B47C-2D3B07AED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10</xdr:col>
      <xdr:colOff>31799</xdr:colOff>
      <xdr:row>52</xdr:row>
      <xdr:rowOff>19050</xdr:rowOff>
    </xdr:from>
    <xdr:to>
      <xdr:col>17</xdr:col>
      <xdr:colOff>610199</xdr:colOff>
      <xdr:row>67</xdr:row>
      <xdr:rowOff>146325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ECDC39-DE61-4F8E-AA43-560E793BE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28</xdr:col>
      <xdr:colOff>556031</xdr:colOff>
      <xdr:row>15</xdr:row>
      <xdr:rowOff>22771</xdr:rowOff>
    </xdr:from>
    <xdr:to>
      <xdr:col>37</xdr:col>
      <xdr:colOff>102267</xdr:colOff>
      <xdr:row>30</xdr:row>
      <xdr:rowOff>159571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86CE49-EBBC-40A7-92AF-344A628C1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378928</xdr:colOff>
      <xdr:row>135</xdr:row>
      <xdr:rowOff>77296</xdr:rowOff>
    </xdr:from>
    <xdr:to>
      <xdr:col>17</xdr:col>
      <xdr:colOff>392783</xdr:colOff>
      <xdr:row>150</xdr:row>
      <xdr:rowOff>24897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C000A4-4B9D-43F3-8F04-14CF7D90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8484</xdr:colOff>
      <xdr:row>90</xdr:row>
      <xdr:rowOff>86650</xdr:rowOff>
    </xdr:from>
    <xdr:to>
      <xdr:col>21</xdr:col>
      <xdr:colOff>8661</xdr:colOff>
      <xdr:row>110</xdr:row>
      <xdr:rowOff>11121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5CDACDA-7250-465E-A35C-183D612C7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702582</xdr:colOff>
      <xdr:row>43</xdr:row>
      <xdr:rowOff>69850</xdr:rowOff>
    </xdr:from>
    <xdr:to>
      <xdr:col>10</xdr:col>
      <xdr:colOff>365221</xdr:colOff>
      <xdr:row>59</xdr:row>
      <xdr:rowOff>7260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44575-F6AA-4C59-9F8E-5B60712B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69850</xdr:rowOff>
    </xdr:from>
    <xdr:to>
      <xdr:col>5</xdr:col>
      <xdr:colOff>456480</xdr:colOff>
      <xdr:row>59</xdr:row>
      <xdr:rowOff>23770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52ACD-9202-4DE3-8260-FC525AD19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693420</xdr:colOff>
      <xdr:row>43</xdr:row>
      <xdr:rowOff>45720</xdr:rowOff>
    </xdr:from>
    <xdr:to>
      <xdr:col>13</xdr:col>
      <xdr:colOff>359960</xdr:colOff>
      <xdr:row>58</xdr:row>
      <xdr:rowOff>152040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ED7A3-6F66-41F5-AC49-4642D30EB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589280</xdr:colOff>
      <xdr:row>43</xdr:row>
      <xdr:rowOff>104140</xdr:rowOff>
    </xdr:from>
    <xdr:to>
      <xdr:col>20</xdr:col>
      <xdr:colOff>85640</xdr:colOff>
      <xdr:row>59</xdr:row>
      <xdr:rowOff>32660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83A16-C68B-458A-AC36-3D7D7ECF6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22</xdr:col>
      <xdr:colOff>12726</xdr:colOff>
      <xdr:row>37</xdr:row>
      <xdr:rowOff>102870</xdr:rowOff>
    </xdr:from>
    <xdr:to>
      <xdr:col>29</xdr:col>
      <xdr:colOff>478136</xdr:colOff>
      <xdr:row>57</xdr:row>
      <xdr:rowOff>9710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2E725D-68A6-4D96-8DB7-230DDED42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702582</xdr:colOff>
      <xdr:row>43</xdr:row>
      <xdr:rowOff>69850</xdr:rowOff>
    </xdr:from>
    <xdr:to>
      <xdr:col>10</xdr:col>
      <xdr:colOff>365221</xdr:colOff>
      <xdr:row>59</xdr:row>
      <xdr:rowOff>7260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BFDEF-1A55-42DE-93AF-F07CF9443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69850</xdr:rowOff>
    </xdr:from>
    <xdr:to>
      <xdr:col>5</xdr:col>
      <xdr:colOff>456480</xdr:colOff>
      <xdr:row>59</xdr:row>
      <xdr:rowOff>23770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8B177B-DE74-4486-9EE0-3C5A0EFBD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693420</xdr:colOff>
      <xdr:row>43</xdr:row>
      <xdr:rowOff>45720</xdr:rowOff>
    </xdr:from>
    <xdr:to>
      <xdr:col>13</xdr:col>
      <xdr:colOff>359960</xdr:colOff>
      <xdr:row>58</xdr:row>
      <xdr:rowOff>152040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247D41-F6F1-4D9A-BADF-CBE0275C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589280</xdr:colOff>
      <xdr:row>43</xdr:row>
      <xdr:rowOff>104140</xdr:rowOff>
    </xdr:from>
    <xdr:to>
      <xdr:col>20</xdr:col>
      <xdr:colOff>85640</xdr:colOff>
      <xdr:row>59</xdr:row>
      <xdr:rowOff>32660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30B10-DEFD-4639-8F96-2B3297F27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22</xdr:col>
      <xdr:colOff>26580</xdr:colOff>
      <xdr:row>37</xdr:row>
      <xdr:rowOff>102870</xdr:rowOff>
    </xdr:from>
    <xdr:to>
      <xdr:col>29</xdr:col>
      <xdr:colOff>540482</xdr:colOff>
      <xdr:row>57</xdr:row>
      <xdr:rowOff>9710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1B86D3-3BBE-4CB4-B983-4FDDFBF96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22469</xdr:colOff>
      <xdr:row>14</xdr:row>
      <xdr:rowOff>84138</xdr:rowOff>
    </xdr:from>
    <xdr:to>
      <xdr:col>26</xdr:col>
      <xdr:colOff>565944</xdr:colOff>
      <xdr:row>34</xdr:row>
      <xdr:rowOff>4313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CBF7C-0747-4782-92A5-10D84E124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160751</xdr:colOff>
      <xdr:row>13</xdr:row>
      <xdr:rowOff>88362</xdr:rowOff>
    </xdr:from>
    <xdr:to>
      <xdr:col>15</xdr:col>
      <xdr:colOff>215276</xdr:colOff>
      <xdr:row>33</xdr:row>
      <xdr:rowOff>11712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F6530-6343-41B5-A497-312EEC700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412994</xdr:colOff>
      <xdr:row>52</xdr:row>
      <xdr:rowOff>149225</xdr:rowOff>
    </xdr:from>
    <xdr:to>
      <xdr:col>27</xdr:col>
      <xdr:colOff>334169</xdr:colOff>
      <xdr:row>68</xdr:row>
      <xdr:rowOff>89175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04FEC-FE6A-47AC-A250-04C45D35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454270</xdr:colOff>
      <xdr:row>69</xdr:row>
      <xdr:rowOff>171450</xdr:rowOff>
    </xdr:from>
    <xdr:to>
      <xdr:col>17</xdr:col>
      <xdr:colOff>404019</xdr:colOff>
      <xdr:row>85</xdr:row>
      <xdr:rowOff>155850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D0CA57-457E-4DFB-A98E-C17B3BF75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18</xdr:col>
      <xdr:colOff>621323</xdr:colOff>
      <xdr:row>70</xdr:row>
      <xdr:rowOff>66675</xdr:rowOff>
    </xdr:from>
    <xdr:to>
      <xdr:col>27</xdr:col>
      <xdr:colOff>545429</xdr:colOff>
      <xdr:row>86</xdr:row>
      <xdr:rowOff>51075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02EC9C-35D7-4089-AFA7-5CBC3898B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416170</xdr:colOff>
      <xdr:row>34</xdr:row>
      <xdr:rowOff>171450</xdr:rowOff>
    </xdr:from>
    <xdr:to>
      <xdr:col>17</xdr:col>
      <xdr:colOff>365919</xdr:colOff>
      <xdr:row>50</xdr:row>
      <xdr:rowOff>136800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95173-5F2A-44E2-A3B1-57B5529BF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595679</xdr:colOff>
      <xdr:row>34</xdr:row>
      <xdr:rowOff>142875</xdr:rowOff>
    </xdr:from>
    <xdr:to>
      <xdr:col>26</xdr:col>
      <xdr:colOff>516854</xdr:colOff>
      <xdr:row>50</xdr:row>
      <xdr:rowOff>108225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070B94-9FF4-4065-91AA-5294A8EE2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9</xdr:col>
      <xdr:colOff>557579</xdr:colOff>
      <xdr:row>52</xdr:row>
      <xdr:rowOff>19050</xdr:rowOff>
    </xdr:from>
    <xdr:to>
      <xdr:col>17</xdr:col>
      <xdr:colOff>511139</xdr:colOff>
      <xdr:row>67</xdr:row>
      <xdr:rowOff>146325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679F5E-BFFA-4110-92AF-4926FC4D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28</xdr:col>
      <xdr:colOff>456971</xdr:colOff>
      <xdr:row>15</xdr:row>
      <xdr:rowOff>22771</xdr:rowOff>
    </xdr:from>
    <xdr:to>
      <xdr:col>36</xdr:col>
      <xdr:colOff>630925</xdr:colOff>
      <xdr:row>30</xdr:row>
      <xdr:rowOff>139023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A0EA9B-6CDD-4FED-AFFD-ADD3DB808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378928</xdr:colOff>
      <xdr:row>135</xdr:row>
      <xdr:rowOff>77296</xdr:rowOff>
    </xdr:from>
    <xdr:to>
      <xdr:col>17</xdr:col>
      <xdr:colOff>392783</xdr:colOff>
      <xdr:row>150</xdr:row>
      <xdr:rowOff>24897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14F34B-7DE6-4752-99E0-DE43E22F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8484</xdr:colOff>
      <xdr:row>90</xdr:row>
      <xdr:rowOff>86650</xdr:rowOff>
    </xdr:from>
    <xdr:to>
      <xdr:col>21</xdr:col>
      <xdr:colOff>4498</xdr:colOff>
      <xdr:row>109</xdr:row>
      <xdr:rowOff>170565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850DC2-493E-46E6-94C2-D39B88F01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22469</xdr:colOff>
      <xdr:row>14</xdr:row>
      <xdr:rowOff>84138</xdr:rowOff>
    </xdr:from>
    <xdr:to>
      <xdr:col>26</xdr:col>
      <xdr:colOff>565944</xdr:colOff>
      <xdr:row>34</xdr:row>
      <xdr:rowOff>4313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B26ED-F3F2-4552-81A0-39A359172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160751</xdr:colOff>
      <xdr:row>13</xdr:row>
      <xdr:rowOff>88363</xdr:rowOff>
    </xdr:from>
    <xdr:to>
      <xdr:col>15</xdr:col>
      <xdr:colOff>231151</xdr:colOff>
      <xdr:row>32</xdr:row>
      <xdr:rowOff>167923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C3B19-1D08-48C1-9E3A-D6AAFD128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412994</xdr:colOff>
      <xdr:row>52</xdr:row>
      <xdr:rowOff>149225</xdr:rowOff>
    </xdr:from>
    <xdr:to>
      <xdr:col>27</xdr:col>
      <xdr:colOff>334169</xdr:colOff>
      <xdr:row>68</xdr:row>
      <xdr:rowOff>89175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3E7F0-8BF0-45C5-94A0-53BE45156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454270</xdr:colOff>
      <xdr:row>69</xdr:row>
      <xdr:rowOff>171450</xdr:rowOff>
    </xdr:from>
    <xdr:to>
      <xdr:col>17</xdr:col>
      <xdr:colOff>404019</xdr:colOff>
      <xdr:row>85</xdr:row>
      <xdr:rowOff>155850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64C33-E025-4AF1-AAF5-43CADC954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18</xdr:col>
      <xdr:colOff>621323</xdr:colOff>
      <xdr:row>70</xdr:row>
      <xdr:rowOff>66675</xdr:rowOff>
    </xdr:from>
    <xdr:to>
      <xdr:col>27</xdr:col>
      <xdr:colOff>545429</xdr:colOff>
      <xdr:row>86</xdr:row>
      <xdr:rowOff>51075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D2D616-AC98-4090-AA6B-FAFAC13E0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416170</xdr:colOff>
      <xdr:row>34</xdr:row>
      <xdr:rowOff>171450</xdr:rowOff>
    </xdr:from>
    <xdr:to>
      <xdr:col>17</xdr:col>
      <xdr:colOff>365919</xdr:colOff>
      <xdr:row>50</xdr:row>
      <xdr:rowOff>136800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7454B5-349E-48A4-856F-9879AF3A0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595679</xdr:colOff>
      <xdr:row>34</xdr:row>
      <xdr:rowOff>142875</xdr:rowOff>
    </xdr:from>
    <xdr:to>
      <xdr:col>26</xdr:col>
      <xdr:colOff>516854</xdr:colOff>
      <xdr:row>50</xdr:row>
      <xdr:rowOff>108225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495060-446C-468A-86F3-B20D14C95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9</xdr:col>
      <xdr:colOff>557579</xdr:colOff>
      <xdr:row>52</xdr:row>
      <xdr:rowOff>19050</xdr:rowOff>
    </xdr:from>
    <xdr:to>
      <xdr:col>17</xdr:col>
      <xdr:colOff>511139</xdr:colOff>
      <xdr:row>67</xdr:row>
      <xdr:rowOff>146325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660C92-9706-40E1-9464-F330A30C8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28</xdr:col>
      <xdr:colOff>456971</xdr:colOff>
      <xdr:row>15</xdr:row>
      <xdr:rowOff>22771</xdr:rowOff>
    </xdr:from>
    <xdr:to>
      <xdr:col>36</xdr:col>
      <xdr:colOff>630925</xdr:colOff>
      <xdr:row>30</xdr:row>
      <xdr:rowOff>139023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3E56E1-662E-4454-A36A-27F736879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378928</xdr:colOff>
      <xdr:row>135</xdr:row>
      <xdr:rowOff>77296</xdr:rowOff>
    </xdr:from>
    <xdr:to>
      <xdr:col>17</xdr:col>
      <xdr:colOff>392783</xdr:colOff>
      <xdr:row>150</xdr:row>
      <xdr:rowOff>24897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4984A3-469A-4C99-8EED-F71C7530D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8484</xdr:colOff>
      <xdr:row>90</xdr:row>
      <xdr:rowOff>86650</xdr:rowOff>
    </xdr:from>
    <xdr:to>
      <xdr:col>21</xdr:col>
      <xdr:colOff>4498</xdr:colOff>
      <xdr:row>109</xdr:row>
      <xdr:rowOff>170565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12485C-18EC-49F0-84AF-50A06C649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68D9-13E7-4D0E-A254-A65787E5D218}">
  <dimension ref="A1:AX139"/>
  <sheetViews>
    <sheetView topLeftCell="A25" zoomScaleNormal="100" workbookViewId="0">
      <selection activeCell="E6" sqref="B1:E6"/>
    </sheetView>
  </sheetViews>
  <sheetFormatPr defaultRowHeight="14.4" x14ac:dyDescent="0.3"/>
  <cols>
    <col min="1" max="1" width="10.33203125" customWidth="1"/>
    <col min="2" max="2" width="14" customWidth="1"/>
    <col min="3" max="3" width="11.33203125" customWidth="1"/>
    <col min="4" max="4" width="10.88671875" bestFit="1" customWidth="1"/>
    <col min="5" max="5" width="10.21875" customWidth="1"/>
    <col min="6" max="6" width="11.21875" bestFit="1" customWidth="1"/>
    <col min="7" max="7" width="9.77734375" bestFit="1" customWidth="1"/>
    <col min="8" max="12" width="9.109375" bestFit="1" customWidth="1"/>
    <col min="13" max="13" width="10.6640625" bestFit="1" customWidth="1"/>
    <col min="14" max="14" width="12.77734375" bestFit="1" customWidth="1"/>
    <col min="15" max="15" width="13.88671875" bestFit="1" customWidth="1"/>
    <col min="16" max="16" width="9.109375" bestFit="1" customWidth="1"/>
    <col min="17" max="17" width="10.6640625" bestFit="1" customWidth="1"/>
    <col min="18" max="18" width="9.109375" bestFit="1" customWidth="1"/>
    <col min="19" max="19" width="9.6640625" bestFit="1" customWidth="1"/>
    <col min="20" max="20" width="9.109375" bestFit="1" customWidth="1"/>
    <col min="21" max="21" width="9.6640625" bestFit="1" customWidth="1"/>
    <col min="22" max="22" width="9.109375" bestFit="1" customWidth="1"/>
    <col min="23" max="23" width="10.6640625" bestFit="1" customWidth="1"/>
    <col min="24" max="24" width="9.109375" bestFit="1" customWidth="1"/>
    <col min="25" max="25" width="9.6640625" bestFit="1" customWidth="1"/>
    <col min="26" max="26" width="8.5546875" bestFit="1" customWidth="1"/>
    <col min="27" max="30" width="9.109375" bestFit="1" customWidth="1"/>
    <col min="31" max="31" width="10.6640625" bestFit="1" customWidth="1"/>
    <col min="32" max="33" width="11.6640625" bestFit="1" customWidth="1"/>
    <col min="34" max="36" width="9.6640625" bestFit="1" customWidth="1"/>
    <col min="37" max="39" width="9.21875" bestFit="1" customWidth="1"/>
    <col min="40" max="40" width="8.5546875" bestFit="1" customWidth="1"/>
    <col min="41" max="41" width="9.21875" bestFit="1" customWidth="1"/>
    <col min="42" max="42" width="9.109375" bestFit="1" customWidth="1"/>
    <col min="43" max="44" width="9.6640625" bestFit="1" customWidth="1"/>
    <col min="45" max="50" width="9.109375" bestFit="1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s="5" t="s">
        <v>14</v>
      </c>
      <c r="O1" s="5" t="s">
        <v>13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32</v>
      </c>
      <c r="AG1" s="3" t="s">
        <v>31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5" t="s">
        <v>41</v>
      </c>
      <c r="AQ1" s="5" t="s">
        <v>42</v>
      </c>
      <c r="AR1" s="5" t="s">
        <v>43</v>
      </c>
      <c r="AS1" s="7" t="s">
        <v>46</v>
      </c>
      <c r="AT1" s="7" t="s">
        <v>47</v>
      </c>
      <c r="AU1" s="7" t="s">
        <v>48</v>
      </c>
      <c r="AV1" s="6" t="s">
        <v>44</v>
      </c>
      <c r="AW1" s="15" t="s">
        <v>101</v>
      </c>
      <c r="AX1" s="6" t="s">
        <v>45</v>
      </c>
    </row>
    <row r="2" spans="1:50" x14ac:dyDescent="0.3">
      <c r="A2" t="s">
        <v>49</v>
      </c>
      <c r="B2" s="8">
        <v>96631</v>
      </c>
      <c r="C2">
        <v>9.68</v>
      </c>
      <c r="D2" s="8">
        <v>935865</v>
      </c>
      <c r="E2" s="8">
        <v>541364</v>
      </c>
      <c r="F2">
        <v>57.85</v>
      </c>
      <c r="G2" s="8">
        <v>6623.9790049104004</v>
      </c>
      <c r="H2" s="8">
        <v>7078</v>
      </c>
      <c r="I2" s="8">
        <v>4579.6018792592804</v>
      </c>
      <c r="J2" s="8">
        <v>57543.977370176399</v>
      </c>
      <c r="K2" s="8">
        <v>4521.5339119664004</v>
      </c>
      <c r="L2" s="10">
        <v>31402.312366300201</v>
      </c>
      <c r="M2" s="10">
        <v>2182702.4114523702</v>
      </c>
      <c r="N2" s="10">
        <v>1151758919.2804</v>
      </c>
      <c r="O2" s="10">
        <v>960753363.66587901</v>
      </c>
      <c r="P2" s="10">
        <v>97366.554695407802</v>
      </c>
      <c r="Q2" s="10">
        <v>1948943.9158026599</v>
      </c>
      <c r="R2" s="10">
        <v>26890.9728837857</v>
      </c>
      <c r="S2" s="10">
        <v>129942.589046351</v>
      </c>
      <c r="T2" s="10">
        <v>65964.240615697505</v>
      </c>
      <c r="U2" s="10">
        <v>573376.24369137303</v>
      </c>
      <c r="V2" s="10">
        <v>188.18348744560899</v>
      </c>
      <c r="W2" s="10">
        <v>1325018.65331596</v>
      </c>
      <c r="X2" s="10">
        <v>11392.022063070701</v>
      </c>
      <c r="Y2" s="10">
        <v>575439.78456013103</v>
      </c>
      <c r="Z2" s="14">
        <v>9.0774563669900295E+21</v>
      </c>
      <c r="AA2" s="10">
        <v>3958.0861060871898</v>
      </c>
      <c r="AB2" s="9">
        <v>984.58425693296704</v>
      </c>
      <c r="AC2" s="9">
        <v>47376.562075969101</v>
      </c>
      <c r="AD2" s="9">
        <v>39695.488485483897</v>
      </c>
      <c r="AE2" s="9">
        <v>3818495.9490045202</v>
      </c>
      <c r="AF2" s="9">
        <v>88600919.678047806</v>
      </c>
      <c r="AG2" s="9">
        <v>73797175.557188705</v>
      </c>
      <c r="AH2" s="9">
        <v>729709.10402026796</v>
      </c>
      <c r="AI2" s="9">
        <v>159466.89606381301</v>
      </c>
      <c r="AJ2" s="9">
        <v>690020.340715545</v>
      </c>
      <c r="AK2" s="9">
        <v>24610.8736734698</v>
      </c>
      <c r="AL2" s="9">
        <v>15.3644015132048</v>
      </c>
      <c r="AM2" s="9">
        <v>1791.2425103965099</v>
      </c>
      <c r="AN2" s="4">
        <v>7.6511158765655398E+17</v>
      </c>
      <c r="AO2" s="9">
        <v>319.59427762522103</v>
      </c>
      <c r="AP2" s="10">
        <v>1390.81710177115</v>
      </c>
      <c r="AQ2" s="10">
        <v>173852.12886478199</v>
      </c>
      <c r="AR2" s="10">
        <v>173852.12886478199</v>
      </c>
      <c r="AS2" s="12">
        <v>152.96808752040701</v>
      </c>
      <c r="AT2" s="12">
        <v>19121.028444352902</v>
      </c>
      <c r="AU2" s="12">
        <v>19121.028444352902</v>
      </c>
      <c r="AV2" s="11">
        <v>91.565967509325205</v>
      </c>
      <c r="AW2" s="11">
        <v>11445.759382632399</v>
      </c>
      <c r="AX2" s="11">
        <v>11445.759382632399</v>
      </c>
    </row>
    <row r="3" spans="1:50" x14ac:dyDescent="0.3">
      <c r="A3" t="s">
        <v>50</v>
      </c>
      <c r="B3" s="8">
        <v>112077</v>
      </c>
      <c r="C3">
        <v>9.65</v>
      </c>
      <c r="D3" s="8">
        <v>1081053</v>
      </c>
      <c r="E3" s="8">
        <v>662051</v>
      </c>
      <c r="F3">
        <v>61.24</v>
      </c>
      <c r="G3" s="8">
        <v>8358.1397596222996</v>
      </c>
      <c r="H3" s="8">
        <v>7731</v>
      </c>
      <c r="I3" s="8">
        <v>876.36604960171996</v>
      </c>
      <c r="J3" s="8">
        <v>73017.829669183193</v>
      </c>
      <c r="K3" s="8">
        <v>793.11285333407</v>
      </c>
      <c r="L3" s="10">
        <v>20640.523572313799</v>
      </c>
      <c r="M3" s="10">
        <v>1973855.38947868</v>
      </c>
      <c r="N3" s="10">
        <v>1193350859.7823701</v>
      </c>
      <c r="O3" s="10">
        <v>990182422.72331905</v>
      </c>
      <c r="P3" s="10">
        <v>41120.189613083603</v>
      </c>
      <c r="Q3" s="10">
        <v>341876.60627126298</v>
      </c>
      <c r="R3" s="10">
        <v>22960.173553997502</v>
      </c>
      <c r="S3" s="10">
        <v>102367.69674989099</v>
      </c>
      <c r="T3" s="10">
        <v>20479.667141323502</v>
      </c>
      <c r="U3" s="10">
        <v>78980.235663629894</v>
      </c>
      <c r="V3" s="10">
        <v>233.63939312242201</v>
      </c>
      <c r="W3" s="10">
        <v>1689432.3493755599</v>
      </c>
      <c r="X3" s="10">
        <v>5330.7225572113002</v>
      </c>
      <c r="Y3" s="10">
        <v>730178.29311498499</v>
      </c>
      <c r="Z3" s="14">
        <v>3.0603801186715199E+21</v>
      </c>
      <c r="AA3" s="10">
        <v>4661.3703755394499</v>
      </c>
      <c r="AB3" s="9">
        <v>93.459586914156105</v>
      </c>
      <c r="AC3" s="9">
        <v>38062.370855562898</v>
      </c>
      <c r="AD3" s="9">
        <v>30930.232953496699</v>
      </c>
      <c r="AE3" s="9">
        <v>3539948.5564895701</v>
      </c>
      <c r="AF3" s="9">
        <v>78544719.292918995</v>
      </c>
      <c r="AG3" s="9">
        <v>65559340.762739398</v>
      </c>
      <c r="AH3" s="9">
        <v>568339.48662221804</v>
      </c>
      <c r="AI3" s="9">
        <v>179416.08732321899</v>
      </c>
      <c r="AJ3" s="9">
        <v>537405.541683338</v>
      </c>
      <c r="AK3" s="9">
        <v>12802.8772574954</v>
      </c>
      <c r="AL3" s="9">
        <v>15.6768431088196</v>
      </c>
      <c r="AM3" s="9">
        <v>535.86613841978101</v>
      </c>
      <c r="AN3" s="4">
        <v>7.2714436286828E+16</v>
      </c>
      <c r="AO3" s="9">
        <v>313.12098318146099</v>
      </c>
      <c r="AP3" s="10">
        <v>1564.03528878816</v>
      </c>
      <c r="AQ3" s="10">
        <v>195504.39798939801</v>
      </c>
      <c r="AR3" s="10">
        <v>195504.39798939801</v>
      </c>
      <c r="AS3" s="12">
        <v>147.19016638062899</v>
      </c>
      <c r="AT3" s="12">
        <v>18398.788848577999</v>
      </c>
      <c r="AU3" s="12">
        <v>18398.788848577999</v>
      </c>
      <c r="AV3" s="11">
        <v>72.269976028123395</v>
      </c>
      <c r="AW3" s="11">
        <v>9033.7513546152004</v>
      </c>
      <c r="AX3" s="11">
        <v>9033.7513546152004</v>
      </c>
    </row>
    <row r="4" spans="1:50" x14ac:dyDescent="0.3">
      <c r="A4" t="s">
        <v>51</v>
      </c>
      <c r="B4" s="8">
        <v>111958</v>
      </c>
      <c r="C4">
        <v>9.66</v>
      </c>
      <c r="D4" s="8">
        <v>1081053</v>
      </c>
      <c r="E4" s="8">
        <v>685633</v>
      </c>
      <c r="F4">
        <v>63.42</v>
      </c>
      <c r="G4" s="8">
        <v>9000.7895559896006</v>
      </c>
      <c r="H4" s="8">
        <v>8326</v>
      </c>
      <c r="I4" s="8">
        <v>652.54895989146701</v>
      </c>
      <c r="J4" s="8">
        <v>78865.372751571602</v>
      </c>
      <c r="K4" s="8">
        <v>496.63089049510501</v>
      </c>
      <c r="L4" s="10">
        <v>15342.250748923099</v>
      </c>
      <c r="M4" s="10">
        <v>1460239.30390916</v>
      </c>
      <c r="N4" s="10">
        <v>866980607.79606795</v>
      </c>
      <c r="O4" s="10">
        <v>700312353.956882</v>
      </c>
      <c r="P4" s="10">
        <v>29570.174163792301</v>
      </c>
      <c r="Q4" s="10">
        <v>247019.427981922</v>
      </c>
      <c r="R4" s="10">
        <v>16358.3291198639</v>
      </c>
      <c r="S4" s="10">
        <v>77351.647817688601</v>
      </c>
      <c r="T4" s="10">
        <v>14227.924264102299</v>
      </c>
      <c r="U4" s="10">
        <v>57077.351943550602</v>
      </c>
      <c r="V4" s="10">
        <v>163.931224433437</v>
      </c>
      <c r="W4" s="10">
        <v>1831622.9961771099</v>
      </c>
      <c r="X4" s="10">
        <v>3987.0236612526101</v>
      </c>
      <c r="Y4" s="10">
        <v>788653.72158158605</v>
      </c>
      <c r="Z4" s="14">
        <v>2.4748727266044999E+21</v>
      </c>
      <c r="AA4" s="10">
        <v>3277.5509524668701</v>
      </c>
      <c r="AB4" s="9">
        <v>64.185386617305397</v>
      </c>
      <c r="AC4" s="9">
        <v>24686.9592220456</v>
      </c>
      <c r="AD4" s="9">
        <v>20035.121259452299</v>
      </c>
      <c r="AE4" s="9">
        <v>2306000.61183507</v>
      </c>
      <c r="AF4" s="9">
        <v>50574281.433206201</v>
      </c>
      <c r="AG4" s="9">
        <v>42200809.179698803</v>
      </c>
      <c r="AH4" s="9">
        <v>368748.63184296997</v>
      </c>
      <c r="AI4" s="9">
        <v>124232.86948918601</v>
      </c>
      <c r="AJ4" s="9">
        <v>348710.15585361701</v>
      </c>
      <c r="AK4" s="9">
        <v>8878.8154405349305</v>
      </c>
      <c r="AL4" s="9">
        <v>9.8214723699969202</v>
      </c>
      <c r="AM4" s="9">
        <v>368.08455744882701</v>
      </c>
      <c r="AN4" s="4">
        <v>4.9932724277957904E+16</v>
      </c>
      <c r="AO4" s="9">
        <v>197.61208854043599</v>
      </c>
      <c r="AP4" s="10">
        <v>999.08466380015295</v>
      </c>
      <c r="AQ4" s="10">
        <v>124885.571997176</v>
      </c>
      <c r="AR4" s="10">
        <v>124885.571997176</v>
      </c>
      <c r="AS4" s="12">
        <v>95.130715369280196</v>
      </c>
      <c r="AT4" s="12">
        <v>11891.347277044</v>
      </c>
      <c r="AU4" s="12">
        <v>11891.347277044</v>
      </c>
      <c r="AV4" s="11">
        <v>49.219821970164404</v>
      </c>
      <c r="AW4" s="11">
        <v>6152.4803512107901</v>
      </c>
      <c r="AX4" s="11">
        <v>6152.4803512107901</v>
      </c>
    </row>
    <row r="5" spans="1:50" x14ac:dyDescent="0.3">
      <c r="A5" t="s">
        <v>52</v>
      </c>
      <c r="B5" s="8">
        <v>111960</v>
      </c>
      <c r="C5">
        <v>9.66</v>
      </c>
      <c r="D5" s="8">
        <v>1081053</v>
      </c>
      <c r="E5" s="8">
        <v>707965</v>
      </c>
      <c r="F5">
        <v>65.489999999999995</v>
      </c>
      <c r="G5" s="8">
        <v>9551.4532268487001</v>
      </c>
      <c r="H5" s="8">
        <v>8835</v>
      </c>
      <c r="I5" s="8">
        <v>505.88301750508202</v>
      </c>
      <c r="J5" s="8">
        <v>83729.893761138504</v>
      </c>
      <c r="K5" s="8">
        <v>380.35850475995898</v>
      </c>
      <c r="L5" s="10">
        <v>13805.0131777352</v>
      </c>
      <c r="M5" s="10">
        <v>1013726.27981337</v>
      </c>
      <c r="N5" s="10">
        <v>705403976.78259802</v>
      </c>
      <c r="O5" s="10">
        <v>549949414.301929</v>
      </c>
      <c r="P5" s="10">
        <v>24145.767444757501</v>
      </c>
      <c r="Q5" s="10">
        <v>224369.13385018599</v>
      </c>
      <c r="R5" s="10">
        <v>16422.098621466401</v>
      </c>
      <c r="S5" s="10">
        <v>55882.025639829102</v>
      </c>
      <c r="T5" s="10">
        <v>10340.7547568309</v>
      </c>
      <c r="U5" s="10">
        <v>58220.070578602899</v>
      </c>
      <c r="V5" s="10">
        <v>113.550573036373</v>
      </c>
      <c r="W5" s="10">
        <v>1944593.1276090799</v>
      </c>
      <c r="X5" s="10">
        <v>2997.6369610230199</v>
      </c>
      <c r="Y5" s="10">
        <v>837298.93493844499</v>
      </c>
      <c r="Z5" s="14">
        <v>1.76095166793435E+21</v>
      </c>
      <c r="AA5" s="10">
        <v>2350.6056499511801</v>
      </c>
      <c r="AB5" s="9">
        <v>66.603356556415903</v>
      </c>
      <c r="AC5" s="9">
        <v>16982.2096575014</v>
      </c>
      <c r="AD5" s="9">
        <v>13819.043666543599</v>
      </c>
      <c r="AE5" s="9">
        <v>1604791.0029716899</v>
      </c>
      <c r="AF5" s="9">
        <v>39824118.2544007</v>
      </c>
      <c r="AG5" s="9">
        <v>33190496.184338901</v>
      </c>
      <c r="AH5" s="9">
        <v>255625.71965647701</v>
      </c>
      <c r="AI5" s="9">
        <v>98600.7243342039</v>
      </c>
      <c r="AJ5" s="9">
        <v>241805.27175694</v>
      </c>
      <c r="AK5" s="9">
        <v>7756.2251020570502</v>
      </c>
      <c r="AL5" s="9">
        <v>6.7708946104308403</v>
      </c>
      <c r="AM5" s="9">
        <v>381.94797892663001</v>
      </c>
      <c r="AN5" s="4">
        <v>5.1815359748675696E+16</v>
      </c>
      <c r="AO5" s="9">
        <v>141.40615162434</v>
      </c>
      <c r="AP5" s="10">
        <v>686.44330080704299</v>
      </c>
      <c r="AQ5" s="10">
        <v>85805.405282630105</v>
      </c>
      <c r="AR5" s="10">
        <v>85805.405282630105</v>
      </c>
      <c r="AS5" s="12">
        <v>65.2353942101401</v>
      </c>
      <c r="AT5" s="12">
        <v>8154.42997521507</v>
      </c>
      <c r="AU5" s="12">
        <v>8154.42997521507</v>
      </c>
      <c r="AV5" s="11">
        <v>33.753981396092698</v>
      </c>
      <c r="AW5" s="11">
        <v>4219.2494807757803</v>
      </c>
      <c r="AX5" s="11">
        <v>4219.2494807757803</v>
      </c>
    </row>
    <row r="6" spans="1:50" x14ac:dyDescent="0.3">
      <c r="A6" t="s">
        <v>53</v>
      </c>
      <c r="B6" s="8">
        <v>111793</v>
      </c>
      <c r="C6">
        <v>9.67</v>
      </c>
      <c r="D6" s="8">
        <v>1081053</v>
      </c>
      <c r="E6" s="8">
        <v>763365</v>
      </c>
      <c r="F6">
        <v>70.61</v>
      </c>
      <c r="G6" s="8">
        <v>11143.4013739401</v>
      </c>
      <c r="H6" s="8">
        <v>10308</v>
      </c>
      <c r="I6" s="8">
        <v>0</v>
      </c>
      <c r="J6" s="8">
        <v>98105.126279530305</v>
      </c>
      <c r="K6" s="8">
        <v>0</v>
      </c>
      <c r="L6" s="10">
        <v>0</v>
      </c>
      <c r="M6" s="10">
        <v>0</v>
      </c>
      <c r="N6" s="10">
        <v>101279374.596038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2288286.2324314401</v>
      </c>
      <c r="X6" s="10">
        <v>0</v>
      </c>
      <c r="Y6" s="10">
        <v>981051.26279531501</v>
      </c>
      <c r="Z6" s="10">
        <v>0</v>
      </c>
      <c r="AA6" s="10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4">
        <v>0</v>
      </c>
      <c r="AO6" s="9">
        <v>0</v>
      </c>
      <c r="AP6" s="10">
        <v>0</v>
      </c>
      <c r="AQ6" s="10">
        <v>0</v>
      </c>
      <c r="AR6" s="10">
        <v>0</v>
      </c>
      <c r="AS6" s="12">
        <v>0</v>
      </c>
      <c r="AT6" s="12">
        <v>0</v>
      </c>
      <c r="AU6" s="12">
        <v>0</v>
      </c>
      <c r="AV6" s="11">
        <v>0</v>
      </c>
      <c r="AW6" s="11">
        <v>0</v>
      </c>
      <c r="AX6" s="11">
        <v>0</v>
      </c>
    </row>
    <row r="8" spans="1:50" ht="15.6" x14ac:dyDescent="0.35">
      <c r="B8" s="2"/>
      <c r="I8" t="s">
        <v>58</v>
      </c>
      <c r="J8" t="s">
        <v>75</v>
      </c>
      <c r="K8" t="s">
        <v>59</v>
      </c>
      <c r="L8" t="s">
        <v>60</v>
      </c>
      <c r="M8" t="s">
        <v>61</v>
      </c>
      <c r="N8" t="s">
        <v>65</v>
      </c>
      <c r="O8" t="s">
        <v>64</v>
      </c>
      <c r="P8" t="s">
        <v>62</v>
      </c>
      <c r="Q8" t="s">
        <v>63</v>
      </c>
      <c r="R8" t="s">
        <v>66</v>
      </c>
      <c r="S8" t="s">
        <v>67</v>
      </c>
      <c r="T8" t="s">
        <v>68</v>
      </c>
      <c r="U8" t="s">
        <v>69</v>
      </c>
      <c r="V8" t="s">
        <v>81</v>
      </c>
      <c r="W8" t="s">
        <v>70</v>
      </c>
      <c r="X8" t="s">
        <v>72</v>
      </c>
      <c r="Y8" t="s">
        <v>71</v>
      </c>
      <c r="Z8" t="s">
        <v>73</v>
      </c>
      <c r="AA8" t="s">
        <v>74</v>
      </c>
    </row>
    <row r="9" spans="1:50" x14ac:dyDescent="0.3">
      <c r="A9" t="s">
        <v>54</v>
      </c>
      <c r="B9" s="2">
        <f>B3/B$2-1</f>
        <v>0.15984518425763983</v>
      </c>
      <c r="C9" s="2">
        <f t="shared" ref="B9:AX12" si="0">C3/C$2-1</f>
        <v>-3.0991735537189147E-3</v>
      </c>
      <c r="D9" s="2">
        <f t="shared" si="0"/>
        <v>0.15513776025388282</v>
      </c>
      <c r="E9" s="2">
        <f t="shared" si="0"/>
        <v>0.22293133640212504</v>
      </c>
      <c r="F9" s="2">
        <f t="shared" si="0"/>
        <v>5.8599827139153016E-2</v>
      </c>
      <c r="G9" s="2">
        <f t="shared" si="0"/>
        <v>0.2618004606334583</v>
      </c>
      <c r="H9" s="2">
        <f t="shared" si="0"/>
        <v>9.2257699915230251E-2</v>
      </c>
      <c r="I9" s="2">
        <f t="shared" si="0"/>
        <v>-0.80863706656014689</v>
      </c>
      <c r="J9" s="2">
        <f t="shared" si="0"/>
        <v>0.26890480995890464</v>
      </c>
      <c r="K9" s="2">
        <f t="shared" si="0"/>
        <v>-0.82459208118840632</v>
      </c>
      <c r="L9" s="2">
        <f t="shared" si="0"/>
        <v>-0.34270688949440409</v>
      </c>
      <c r="M9" s="2">
        <f t="shared" si="0"/>
        <v>-9.568277419674609E-2</v>
      </c>
      <c r="N9" s="2">
        <f t="shared" si="0"/>
        <v>3.6111672161354802E-2</v>
      </c>
      <c r="O9" s="2">
        <f>O3/O$2-1</f>
        <v>3.06312318753168E-2</v>
      </c>
      <c r="P9" s="2">
        <f t="shared" si="0"/>
        <v>-0.5776764440138602</v>
      </c>
      <c r="Q9" s="2">
        <f t="shared" si="0"/>
        <v>-0.82458366118223403</v>
      </c>
      <c r="R9" s="2">
        <f t="shared" si="0"/>
        <v>-0.14617542276271944</v>
      </c>
      <c r="S9" s="2">
        <f t="shared" si="0"/>
        <v>-0.21220827212103599</v>
      </c>
      <c r="T9" s="2">
        <f t="shared" si="0"/>
        <v>-0.68953379967433515</v>
      </c>
      <c r="U9" s="2">
        <f t="shared" si="0"/>
        <v>-0.86225408441208107</v>
      </c>
      <c r="V9" s="2">
        <f t="shared" si="0"/>
        <v>0.24155097928000302</v>
      </c>
      <c r="W9" s="2">
        <f t="shared" si="0"/>
        <v>0.27502533277371377</v>
      </c>
      <c r="X9" s="2">
        <f t="shared" si="0"/>
        <v>-0.53206528852399249</v>
      </c>
      <c r="Y9" s="2">
        <f t="shared" si="0"/>
        <v>0.26890477979922234</v>
      </c>
      <c r="Z9" s="2">
        <f t="shared" si="0"/>
        <v>-0.66285928624228641</v>
      </c>
      <c r="AA9" s="2">
        <f t="shared" si="0"/>
        <v>0.17768291305504214</v>
      </c>
      <c r="AB9" s="2">
        <f t="shared" si="0"/>
        <v>-0.90507710614296455</v>
      </c>
      <c r="AC9" s="2">
        <f t="shared" si="0"/>
        <v>-0.19659913704735987</v>
      </c>
      <c r="AD9" s="2">
        <f t="shared" si="0"/>
        <v>-0.22081238615296372</v>
      </c>
      <c r="AE9" s="2">
        <f t="shared" si="0"/>
        <v>-7.2946887003393912E-2</v>
      </c>
      <c r="AF9" s="2">
        <f t="shared" si="0"/>
        <v>-0.11349995487259468</v>
      </c>
      <c r="AG9" s="2">
        <f t="shared" si="0"/>
        <v>-0.11162804988472008</v>
      </c>
      <c r="AH9" s="2">
        <f t="shared" si="0"/>
        <v>-0.22114239291931292</v>
      </c>
      <c r="AI9" s="2">
        <f t="shared" si="0"/>
        <v>0.12509926355764156</v>
      </c>
      <c r="AJ9" s="2">
        <f t="shared" si="0"/>
        <v>-0.22117434809812531</v>
      </c>
      <c r="AK9" s="2">
        <f t="shared" si="0"/>
        <v>-0.47978777887528901</v>
      </c>
      <c r="AL9" s="2">
        <f t="shared" si="0"/>
        <v>2.0335422459916597E-2</v>
      </c>
      <c r="AM9" s="2">
        <f t="shared" si="0"/>
        <v>-0.70084110034818148</v>
      </c>
      <c r="AN9" s="2">
        <f t="shared" si="0"/>
        <v>-0.90496231208634059</v>
      </c>
      <c r="AO9" s="2">
        <f t="shared" si="0"/>
        <v>-2.0254725747471225E-2</v>
      </c>
      <c r="AP9" s="2">
        <f t="shared" si="0"/>
        <v>0.12454418830227465</v>
      </c>
      <c r="AQ9" s="2">
        <f t="shared" si="0"/>
        <v>0.1245441701864729</v>
      </c>
      <c r="AR9" s="2">
        <f t="shared" si="0"/>
        <v>0.1245441701864729</v>
      </c>
      <c r="AS9" s="2">
        <f t="shared" si="0"/>
        <v>-3.7772068889906252E-2</v>
      </c>
      <c r="AT9" s="2">
        <f t="shared" si="0"/>
        <v>-3.7772005720131951E-2</v>
      </c>
      <c r="AU9" s="2">
        <f t="shared" si="0"/>
        <v>-3.7772005720131951E-2</v>
      </c>
      <c r="AV9" s="2">
        <f t="shared" si="0"/>
        <v>-0.21073322333689837</v>
      </c>
      <c r="AW9" s="2">
        <f t="shared" si="0"/>
        <v>-0.21073377024482431</v>
      </c>
      <c r="AX9" s="2">
        <f t="shared" si="0"/>
        <v>-0.21073377024482431</v>
      </c>
    </row>
    <row r="10" spans="1:50" x14ac:dyDescent="0.3">
      <c r="A10" t="s">
        <v>135</v>
      </c>
      <c r="B10" s="2">
        <f t="shared" si="0"/>
        <v>0.15861369539795711</v>
      </c>
      <c r="C10" s="2">
        <f t="shared" si="0"/>
        <v>-2.0661157024792765E-3</v>
      </c>
      <c r="D10" s="2">
        <f t="shared" si="0"/>
        <v>0.15513776025388282</v>
      </c>
      <c r="E10" s="2">
        <f t="shared" si="0"/>
        <v>0.26649167657989814</v>
      </c>
      <c r="F10" s="2">
        <f t="shared" si="0"/>
        <v>9.6283491789109776E-2</v>
      </c>
      <c r="G10" s="2">
        <f t="shared" si="0"/>
        <v>0.35881915527166597</v>
      </c>
      <c r="H10" s="2">
        <f t="shared" si="0"/>
        <v>0.17632099463125184</v>
      </c>
      <c r="I10" s="2">
        <f t="shared" si="0"/>
        <v>-0.85750967505563769</v>
      </c>
      <c r="J10" s="2">
        <f t="shared" si="0"/>
        <v>0.37052349100299664</v>
      </c>
      <c r="K10" s="2">
        <f t="shared" si="0"/>
        <v>-0.89016318352036383</v>
      </c>
      <c r="L10" s="2">
        <f t="shared" si="0"/>
        <v>-0.51142926769342512</v>
      </c>
      <c r="M10" s="2">
        <f t="shared" si="0"/>
        <v>-0.33099478140150274</v>
      </c>
      <c r="N10" s="2">
        <f t="shared" si="0"/>
        <v>-0.24725513882910222</v>
      </c>
      <c r="O10" s="2">
        <f t="shared" si="0"/>
        <v>-0.27107998739161376</v>
      </c>
      <c r="P10" s="2">
        <f t="shared" si="0"/>
        <v>-0.69630049808893002</v>
      </c>
      <c r="Q10" s="2">
        <f t="shared" si="0"/>
        <v>-0.8732547273531015</v>
      </c>
      <c r="R10" s="2">
        <f t="shared" si="0"/>
        <v>-0.39167953533851541</v>
      </c>
      <c r="S10" s="2">
        <f t="shared" si="0"/>
        <v>-0.40472443726592988</v>
      </c>
      <c r="T10" s="2">
        <f t="shared" si="0"/>
        <v>-0.7843085263879096</v>
      </c>
      <c r="U10" s="2">
        <f t="shared" si="0"/>
        <v>-0.90045392955925607</v>
      </c>
      <c r="V10" s="2">
        <f t="shared" si="0"/>
        <v>-0.12887561677897841</v>
      </c>
      <c r="W10" s="2">
        <f t="shared" si="0"/>
        <v>0.38233751773481384</v>
      </c>
      <c r="X10" s="2">
        <f t="shared" si="0"/>
        <v>-0.65001615699312343</v>
      </c>
      <c r="Y10" s="2">
        <f t="shared" si="0"/>
        <v>0.37052345482931259</v>
      </c>
      <c r="Z10" s="2">
        <f t="shared" si="0"/>
        <v>-0.72736054831347685</v>
      </c>
      <c r="AA10" s="2">
        <f t="shared" si="0"/>
        <v>-0.17193540902854954</v>
      </c>
      <c r="AB10" s="2">
        <f t="shared" si="0"/>
        <v>-0.93480965578583763</v>
      </c>
      <c r="AC10" s="2">
        <f t="shared" si="0"/>
        <v>-0.47892041675671504</v>
      </c>
      <c r="AD10" s="2">
        <f t="shared" si="0"/>
        <v>-0.49527963947895814</v>
      </c>
      <c r="AE10" s="2">
        <f t="shared" si="0"/>
        <v>-0.39609714331732027</v>
      </c>
      <c r="AF10" s="2">
        <f t="shared" si="0"/>
        <v>-0.42919010754087317</v>
      </c>
      <c r="AG10" s="2">
        <f t="shared" si="0"/>
        <v>-0.42815143179842263</v>
      </c>
      <c r="AH10" s="2">
        <f t="shared" si="0"/>
        <v>-0.49466351754228921</v>
      </c>
      <c r="AI10" s="2">
        <f t="shared" si="0"/>
        <v>-0.22094884546149063</v>
      </c>
      <c r="AJ10" s="2">
        <f t="shared" si="0"/>
        <v>-0.49463786025205048</v>
      </c>
      <c r="AK10" s="2">
        <f t="shared" si="0"/>
        <v>-0.63923200946311076</v>
      </c>
      <c r="AL10" s="2">
        <f t="shared" si="0"/>
        <v>-0.3607644032502052</v>
      </c>
      <c r="AM10" s="2">
        <f t="shared" si="0"/>
        <v>-0.79450880865520124</v>
      </c>
      <c r="AN10" s="2">
        <f t="shared" si="0"/>
        <v>-0.93473798451949219</v>
      </c>
      <c r="AO10" s="2">
        <f t="shared" si="0"/>
        <v>-0.3816782640514923</v>
      </c>
      <c r="AP10" s="2">
        <f t="shared" si="0"/>
        <v>-0.28165632811973729</v>
      </c>
      <c r="AQ10" s="2">
        <f t="shared" si="0"/>
        <v>-0.28165635466961125</v>
      </c>
      <c r="AR10" s="2">
        <f t="shared" si="0"/>
        <v>-0.28165635466961125</v>
      </c>
      <c r="AS10" s="2">
        <f t="shared" si="0"/>
        <v>-0.37810090384643724</v>
      </c>
      <c r="AT10" s="2">
        <f t="shared" si="0"/>
        <v>-0.37810106231205753</v>
      </c>
      <c r="AU10" s="2">
        <f t="shared" si="0"/>
        <v>-0.37810106231205753</v>
      </c>
      <c r="AV10" s="2">
        <f t="shared" si="0"/>
        <v>-0.46246598699290986</v>
      </c>
      <c r="AW10" s="2">
        <f t="shared" si="0"/>
        <v>-0.46246639077993734</v>
      </c>
      <c r="AX10" s="2">
        <f t="shared" si="0"/>
        <v>-0.46246639077993734</v>
      </c>
    </row>
    <row r="11" spans="1:50" x14ac:dyDescent="0.3">
      <c r="A11" t="s">
        <v>136</v>
      </c>
      <c r="B11" s="2">
        <f t="shared" si="0"/>
        <v>0.15863439268971646</v>
      </c>
      <c r="C11" s="2">
        <f t="shared" si="0"/>
        <v>-2.0661157024792765E-3</v>
      </c>
      <c r="D11" s="2">
        <f t="shared" si="0"/>
        <v>0.15513776025388282</v>
      </c>
      <c r="E11" s="2">
        <f t="shared" si="0"/>
        <v>0.30774303426160587</v>
      </c>
      <c r="F11" s="2">
        <f t="shared" si="0"/>
        <v>0.13206568712186684</v>
      </c>
      <c r="G11" s="2">
        <f t="shared" si="0"/>
        <v>0.44195101158505223</v>
      </c>
      <c r="H11" s="2">
        <f t="shared" si="0"/>
        <v>0.24823396439672218</v>
      </c>
      <c r="I11" s="2">
        <f t="shared" si="0"/>
        <v>-0.88953559046339958</v>
      </c>
      <c r="J11" s="2">
        <f t="shared" si="0"/>
        <v>0.45505920146099621</v>
      </c>
      <c r="K11" s="2">
        <f t="shared" si="0"/>
        <v>-0.91587843591013951</v>
      </c>
      <c r="L11" s="2">
        <f t="shared" si="0"/>
        <v>-0.56038227323188372</v>
      </c>
      <c r="M11" s="2">
        <f t="shared" si="0"/>
        <v>-0.53556367808342853</v>
      </c>
      <c r="N11" s="2">
        <f t="shared" si="0"/>
        <v>-0.38754198906197945</v>
      </c>
      <c r="O11" s="2">
        <f t="shared" si="0"/>
        <v>-0.42758523144428484</v>
      </c>
      <c r="P11" s="2">
        <f t="shared" si="0"/>
        <v>-0.75201168902101134</v>
      </c>
      <c r="Q11" s="2">
        <f t="shared" si="0"/>
        <v>-0.88487655697481626</v>
      </c>
      <c r="R11" s="2">
        <f t="shared" si="0"/>
        <v>-0.38930812609727694</v>
      </c>
      <c r="S11" s="2">
        <f t="shared" si="0"/>
        <v>-0.56994834372666081</v>
      </c>
      <c r="T11" s="2">
        <f t="shared" si="0"/>
        <v>-0.84323696202196385</v>
      </c>
      <c r="U11" s="2">
        <f t="shared" si="0"/>
        <v>-0.89846096482165982</v>
      </c>
      <c r="V11" s="2">
        <f t="shared" si="0"/>
        <v>-0.39659651025867659</v>
      </c>
      <c r="W11" s="2">
        <f t="shared" si="0"/>
        <v>0.46759679400934306</v>
      </c>
      <c r="X11" s="2">
        <f t="shared" si="0"/>
        <v>-0.73686524267360731</v>
      </c>
      <c r="Y11" s="2">
        <f t="shared" si="0"/>
        <v>0.45505916935944968</v>
      </c>
      <c r="Z11" s="2">
        <f t="shared" si="0"/>
        <v>-0.80600824760358947</v>
      </c>
      <c r="AA11" s="2">
        <f t="shared" si="0"/>
        <v>-0.40612569131930842</v>
      </c>
      <c r="AB11" s="2">
        <f t="shared" si="0"/>
        <v>-0.93235382742774198</v>
      </c>
      <c r="AC11" s="2">
        <f t="shared" si="0"/>
        <v>-0.64154829068706709</v>
      </c>
      <c r="AD11" s="2">
        <f t="shared" si="0"/>
        <v>-0.65187369663942951</v>
      </c>
      <c r="AE11" s="2">
        <f t="shared" si="0"/>
        <v>-0.57973217088522566</v>
      </c>
      <c r="AF11" s="2">
        <f t="shared" si="0"/>
        <v>-0.55052251828636811</v>
      </c>
      <c r="AG11" s="2">
        <f t="shared" si="0"/>
        <v>-0.55024706658836675</v>
      </c>
      <c r="AH11" s="2">
        <f t="shared" si="0"/>
        <v>-0.64968818636340198</v>
      </c>
      <c r="AI11" s="2">
        <f t="shared" si="0"/>
        <v>-0.38168531044369625</v>
      </c>
      <c r="AJ11" s="2">
        <f t="shared" si="0"/>
        <v>-0.649567907655896</v>
      </c>
      <c r="AK11" s="2">
        <f t="shared" si="0"/>
        <v>-0.68484560097441161</v>
      </c>
      <c r="AL11" s="2">
        <f t="shared" si="0"/>
        <v>-0.55931283072681648</v>
      </c>
      <c r="AM11" s="2">
        <f t="shared" si="0"/>
        <v>-0.78676925278973986</v>
      </c>
      <c r="AN11" s="2">
        <f t="shared" si="0"/>
        <v>-0.9322773820386383</v>
      </c>
      <c r="AO11" s="2">
        <f t="shared" si="0"/>
        <v>-0.5575447949973531</v>
      </c>
      <c r="AP11" s="2">
        <f t="shared" si="0"/>
        <v>-0.50644603094620788</v>
      </c>
      <c r="AQ11" s="2">
        <f t="shared" si="0"/>
        <v>-0.50644604789759295</v>
      </c>
      <c r="AR11" s="2">
        <f t="shared" si="0"/>
        <v>-0.50644604789759295</v>
      </c>
      <c r="AS11" s="2">
        <f t="shared" si="0"/>
        <v>-0.57353592329225367</v>
      </c>
      <c r="AT11" s="2">
        <f t="shared" si="0"/>
        <v>-0.57353601565174417</v>
      </c>
      <c r="AU11" s="2">
        <f t="shared" si="0"/>
        <v>-0.57353601565174417</v>
      </c>
      <c r="AV11" s="2">
        <f t="shared" si="0"/>
        <v>-0.63136979475856958</v>
      </c>
      <c r="AW11" s="2">
        <f t="shared" si="0"/>
        <v>-0.63137006993367362</v>
      </c>
      <c r="AX11" s="2">
        <f t="shared" si="0"/>
        <v>-0.63137006993367362</v>
      </c>
    </row>
    <row r="12" spans="1:50" x14ac:dyDescent="0.3">
      <c r="A12" t="s">
        <v>137</v>
      </c>
      <c r="B12" s="2">
        <f t="shared" si="0"/>
        <v>0.15690616882780883</v>
      </c>
      <c r="C12" s="2">
        <f t="shared" si="0"/>
        <v>-1.0330578512396382E-3</v>
      </c>
      <c r="D12" s="2">
        <f t="shared" si="0"/>
        <v>0.15513776025388282</v>
      </c>
      <c r="E12" s="2">
        <f t="shared" si="0"/>
        <v>0.4100771384872286</v>
      </c>
      <c r="F12" s="2">
        <f t="shared" si="0"/>
        <v>0.22057044079515986</v>
      </c>
      <c r="G12" s="2">
        <f t="shared" si="0"/>
        <v>0.68228210954162472</v>
      </c>
      <c r="H12" s="2">
        <f t="shared" si="0"/>
        <v>0.45634359988697382</v>
      </c>
      <c r="I12" s="2">
        <f t="shared" si="0"/>
        <v>-1</v>
      </c>
      <c r="J12" s="2">
        <f t="shared" si="0"/>
        <v>0.70487218233850713</v>
      </c>
      <c r="K12" s="2">
        <f t="shared" si="0"/>
        <v>-1</v>
      </c>
      <c r="L12" s="2">
        <f t="shared" si="0"/>
        <v>-1</v>
      </c>
      <c r="M12" s="2">
        <f t="shared" si="0"/>
        <v>-1</v>
      </c>
      <c r="N12" s="2">
        <f t="shared" si="0"/>
        <v>-0.91206547403226046</v>
      </c>
      <c r="O12" s="2">
        <f t="shared" si="0"/>
        <v>-1</v>
      </c>
      <c r="P12" s="2">
        <f t="shared" si="0"/>
        <v>-1</v>
      </c>
      <c r="Q12" s="2">
        <f t="shared" si="0"/>
        <v>-1</v>
      </c>
      <c r="R12" s="2">
        <f t="shared" si="0"/>
        <v>-1</v>
      </c>
      <c r="S12" s="2">
        <f t="shared" si="0"/>
        <v>-1</v>
      </c>
      <c r="T12" s="2">
        <f t="shared" si="0"/>
        <v>-1</v>
      </c>
      <c r="U12" s="2">
        <f t="shared" si="0"/>
        <v>-1</v>
      </c>
      <c r="V12" s="2">
        <f t="shared" si="0"/>
        <v>-1</v>
      </c>
      <c r="W12" s="2">
        <f t="shared" si="0"/>
        <v>0.72698416486804152</v>
      </c>
      <c r="X12" s="2">
        <f t="shared" si="0"/>
        <v>-1</v>
      </c>
      <c r="Y12" s="2">
        <f t="shared" si="0"/>
        <v>0.7048721501681281</v>
      </c>
      <c r="Z12" s="2">
        <f t="shared" si="0"/>
        <v>-1</v>
      </c>
      <c r="AA12" s="2">
        <f t="shared" si="0"/>
        <v>-1</v>
      </c>
      <c r="AB12" s="2">
        <f t="shared" si="0"/>
        <v>-1</v>
      </c>
      <c r="AC12" s="2">
        <f t="shared" si="0"/>
        <v>-1</v>
      </c>
      <c r="AD12" s="2">
        <f t="shared" si="0"/>
        <v>-1</v>
      </c>
      <c r="AE12" s="2">
        <f t="shared" si="0"/>
        <v>-1</v>
      </c>
      <c r="AF12" s="2">
        <f t="shared" si="0"/>
        <v>-1</v>
      </c>
      <c r="AG12" s="2">
        <f t="shared" si="0"/>
        <v>-1</v>
      </c>
      <c r="AH12" s="2">
        <f t="shared" si="0"/>
        <v>-1</v>
      </c>
      <c r="AI12" s="2">
        <f t="shared" si="0"/>
        <v>-1</v>
      </c>
      <c r="AJ12" s="2">
        <f t="shared" si="0"/>
        <v>-1</v>
      </c>
      <c r="AK12" s="2">
        <f t="shared" si="0"/>
        <v>-1</v>
      </c>
      <c r="AL12" s="2">
        <f t="shared" si="0"/>
        <v>-1</v>
      </c>
      <c r="AM12" s="2">
        <f t="shared" si="0"/>
        <v>-1</v>
      </c>
      <c r="AN12" s="2">
        <f t="shared" si="0"/>
        <v>-1</v>
      </c>
      <c r="AO12" s="2">
        <f t="shared" si="0"/>
        <v>-1</v>
      </c>
      <c r="AP12" s="2">
        <f t="shared" si="0"/>
        <v>-1</v>
      </c>
      <c r="AQ12" s="2">
        <f t="shared" si="0"/>
        <v>-1</v>
      </c>
      <c r="AR12" s="2">
        <f t="shared" si="0"/>
        <v>-1</v>
      </c>
      <c r="AS12" s="2">
        <f t="shared" si="0"/>
        <v>-1</v>
      </c>
      <c r="AT12" s="2">
        <f t="shared" si="0"/>
        <v>-1</v>
      </c>
      <c r="AU12" s="2">
        <f t="shared" si="0"/>
        <v>-1</v>
      </c>
      <c r="AV12" s="2">
        <f t="shared" si="0"/>
        <v>-1</v>
      </c>
      <c r="AW12" s="2">
        <f t="shared" si="0"/>
        <v>-1</v>
      </c>
      <c r="AX12" s="2">
        <f t="shared" si="0"/>
        <v>-1</v>
      </c>
    </row>
    <row r="14" spans="1:50" ht="15.6" x14ac:dyDescent="0.35">
      <c r="B14" t="s">
        <v>64</v>
      </c>
      <c r="C14" t="s">
        <v>65</v>
      </c>
      <c r="D14" t="s">
        <v>63</v>
      </c>
      <c r="E14" t="s">
        <v>68</v>
      </c>
      <c r="F14" t="s">
        <v>79</v>
      </c>
      <c r="G14" t="s">
        <v>78</v>
      </c>
      <c r="AC14" s="2"/>
      <c r="AD14" s="2"/>
      <c r="AE14" s="2"/>
      <c r="AF14" s="2"/>
      <c r="AG14" s="2"/>
    </row>
    <row r="15" spans="1:50" x14ac:dyDescent="0.3">
      <c r="A15" t="s">
        <v>80</v>
      </c>
      <c r="B15" s="8">
        <f>O2+AG2</f>
        <v>1034550539.2230678</v>
      </c>
      <c r="C15" s="8">
        <f>N2+AF2</f>
        <v>1240359838.9584479</v>
      </c>
      <c r="D15" s="8">
        <f>Q2+AI2</f>
        <v>2108410.8118664729</v>
      </c>
      <c r="E15" s="8">
        <f>T2+AJ2+AR2+AX2+AU2</f>
        <v>960403.49802300986</v>
      </c>
      <c r="F15" s="8">
        <f>W2+X2+AM2</f>
        <v>1338201.9178894272</v>
      </c>
      <c r="G15" s="8">
        <f>X2+Y2+AM2</f>
        <v>588623.04913359822</v>
      </c>
      <c r="AE15" s="2"/>
      <c r="AN15" s="2">
        <f>AB2/Results_old!AB2-1</f>
        <v>-3.7503392384324874E-3</v>
      </c>
      <c r="AO15" s="2">
        <f>AC2/Results_old!AC2-1</f>
        <v>-9.4542856748169868E-4</v>
      </c>
      <c r="AP15" s="2">
        <f>AD2/Results_old!AD2-1</f>
        <v>-9.4784737060704671E-4</v>
      </c>
      <c r="AQ15" s="2">
        <f>AE2/Results_old!AE2-1</f>
        <v>-1.099795259313141E-3</v>
      </c>
      <c r="AR15" s="2">
        <f>AF2/Results_old!AF2-1</f>
        <v>-2.8266385235407032E-3</v>
      </c>
      <c r="AS15" s="2">
        <f>AG2/Results_old!AG2-1</f>
        <v>-2.8069255264189241E-3</v>
      </c>
      <c r="AT15" s="2">
        <f>AH2/Results_old!AH2-1</f>
        <v>-1.0224674225302044E-3</v>
      </c>
      <c r="AU15" s="2">
        <f>AI2/Results_old!AI2-1</f>
        <v>-4.3947506037442796E-3</v>
      </c>
      <c r="AV15" s="2">
        <f>AJ2/Results_old!AJ2-1</f>
        <v>-1.0204948203488273E-3</v>
      </c>
      <c r="AW15" s="2">
        <f>AK2/Results_old!AK2-1</f>
        <v>-2.2760980829753641E-2</v>
      </c>
    </row>
    <row r="16" spans="1:50" x14ac:dyDescent="0.3">
      <c r="A16" t="str">
        <f>A9</f>
        <v>Conservative Scenario</v>
      </c>
      <c r="B16" s="8">
        <f>O3+AG3</f>
        <v>1055741763.4860585</v>
      </c>
      <c r="C16" s="8">
        <f>N3+AF3</f>
        <v>1271895579.075289</v>
      </c>
      <c r="D16" s="8">
        <f>Q3+AI3</f>
        <v>521292.69359448197</v>
      </c>
      <c r="E16" s="8">
        <f>T3+AJ3+AR3+AX3+AU3</f>
        <v>780822.14701725275</v>
      </c>
      <c r="F16" s="8">
        <f t="shared" ref="F16:F19" si="1">W3+X3+AM3</f>
        <v>1695298.9380711911</v>
      </c>
      <c r="G16" s="8">
        <f>X3+Y3+AM3</f>
        <v>736044.88181061612</v>
      </c>
      <c r="AE16" s="2"/>
      <c r="AN16" s="2">
        <f>AB3/Results_old!AB3-1</f>
        <v>-4.2471757306125069E-3</v>
      </c>
      <c r="AO16" s="2">
        <f>AC3/Results_old!AC3-1</f>
        <v>2.9475918475903029E-3</v>
      </c>
      <c r="AP16" s="2">
        <f>AD3/Results_old!AD3-1</f>
        <v>2.8938237850533177E-3</v>
      </c>
      <c r="AQ16" s="2">
        <f>AE3/Results_old!AE3-1</f>
        <v>3.2661696365916537E-3</v>
      </c>
      <c r="AR16" s="2">
        <f>AF3/Results_old!AF3-1</f>
        <v>-3.8696510362901115E-4</v>
      </c>
      <c r="AS16" s="2">
        <f>AG3/Results_old!AG3-1</f>
        <v>-3.7832238532997664E-4</v>
      </c>
      <c r="AT16" s="2">
        <f>AH3/Results_old!AH3-1</f>
        <v>2.8484394812848812E-3</v>
      </c>
      <c r="AU16" s="2">
        <f>AI3/Results_old!AI3-1</f>
        <v>-1.1545086836148855E-3</v>
      </c>
      <c r="AV16" s="2">
        <f>AJ3/Results_old!AJ3-1</f>
        <v>2.8421609633448863E-3</v>
      </c>
      <c r="AW16" s="2">
        <f>AK3/Results_old!AK3-1</f>
        <v>-5.2906789455369196E-3</v>
      </c>
    </row>
    <row r="17" spans="1:49" x14ac:dyDescent="0.3">
      <c r="A17" t="str">
        <f t="shared" ref="A17:A19" si="2">A10</f>
        <v>Optimistic PHEV Scenario</v>
      </c>
      <c r="B17" s="8">
        <f>O4+AG4</f>
        <v>742513163.13658082</v>
      </c>
      <c r="C17" s="8">
        <f>N4+AF4</f>
        <v>917554889.22927415</v>
      </c>
      <c r="D17" s="8">
        <f>Q4+AI4</f>
        <v>371252.29747110803</v>
      </c>
      <c r="E17" s="8">
        <f>T4+AJ4+AR4+AX4+AU4</f>
        <v>505867.47974315012</v>
      </c>
      <c r="F17" s="8">
        <f t="shared" si="1"/>
        <v>1835978.1043958112</v>
      </c>
      <c r="G17" s="8">
        <f>X4+Y4+AM4</f>
        <v>793008.82980028749</v>
      </c>
      <c r="AE17" s="2"/>
      <c r="AN17" s="2">
        <f>AB4/Results_old!AB4-1</f>
        <v>5.4526619121841868E-4</v>
      </c>
      <c r="AO17" s="2">
        <f>AC4/Results_old!AC4-1</f>
        <v>-5.5526297308139405E-4</v>
      </c>
      <c r="AP17" s="2">
        <f>AD4/Results_old!AD4-1</f>
        <v>-5.4696833277667611E-4</v>
      </c>
      <c r="AQ17" s="2">
        <f>AE4/Results_old!AE4-1</f>
        <v>-6.7285150030038654E-4</v>
      </c>
      <c r="AR17" s="2">
        <f>AF4/Results_old!AF4-1</f>
        <v>-6.5897073053600153E-5</v>
      </c>
      <c r="AS17" s="2">
        <f>AG4/Results_old!AG4-1</f>
        <v>-7.0430666667453679E-5</v>
      </c>
      <c r="AT17" s="2">
        <f>AH4/Results_old!AH4-1</f>
        <v>-5.2830392157543482E-4</v>
      </c>
      <c r="AU17" s="2">
        <f>AI4/Results_old!AI4-1</f>
        <v>2.1587974046699543E-4</v>
      </c>
      <c r="AV17" s="2">
        <f>AJ4/Results_old!AJ4-1</f>
        <v>-5.301287512832209E-4</v>
      </c>
      <c r="AW17" s="2">
        <f>AK4/Results_old!AK4-1</f>
        <v>1.002441834085932E-3</v>
      </c>
    </row>
    <row r="18" spans="1:49" x14ac:dyDescent="0.3">
      <c r="A18" t="str">
        <f t="shared" si="2"/>
        <v>Optimistic EV Scenario</v>
      </c>
      <c r="B18" s="8">
        <f>O5+AG5</f>
        <v>583139910.48626792</v>
      </c>
      <c r="C18" s="8">
        <f>N5+AF5</f>
        <v>745228095.03699875</v>
      </c>
      <c r="D18" s="8">
        <f>Q5+AI5</f>
        <v>322969.85818438989</v>
      </c>
      <c r="E18" s="8">
        <f>T5+AJ5+AR5+AX5+AU5</f>
        <v>350325.11125239183</v>
      </c>
      <c r="F18" s="8">
        <f t="shared" si="1"/>
        <v>1947972.7125490296</v>
      </c>
      <c r="G18" s="8">
        <f>X5+Y5+AM5</f>
        <v>840678.51987839455</v>
      </c>
      <c r="AE18" s="2"/>
      <c r="AN18" s="2">
        <f>AB5/Results_old!AB5-1</f>
        <v>2.6631347113612591E-3</v>
      </c>
      <c r="AO18" s="2">
        <f>AC5/Results_old!AC5-1</f>
        <v>3.2569582429045063E-3</v>
      </c>
      <c r="AP18" s="2">
        <f>AD5/Results_old!AD5-1</f>
        <v>3.232127242407179E-3</v>
      </c>
      <c r="AQ18" s="2">
        <f>AE5/Results_old!AE5-1</f>
        <v>3.6987871325080413E-3</v>
      </c>
      <c r="AR18" s="2">
        <f>AF5/Results_old!AF5-1</f>
        <v>2.5260205287316317E-3</v>
      </c>
      <c r="AS18" s="2">
        <f>AG5/Results_old!AG5-1</f>
        <v>2.5055731667167347E-3</v>
      </c>
      <c r="AT18" s="2">
        <f>AH5/Results_old!AH5-1</f>
        <v>3.2234221952336384E-3</v>
      </c>
      <c r="AU18" s="2">
        <f>AI5/Results_old!AI5-1</f>
        <v>1.193646095253964E-3</v>
      </c>
      <c r="AV18" s="2">
        <f>AJ5/Results_old!AJ5-1</f>
        <v>3.2246411455636448E-3</v>
      </c>
      <c r="AW18" s="2">
        <f>AK5/Results_old!AK5-1</f>
        <v>3.6764283409900234E-3</v>
      </c>
    </row>
    <row r="19" spans="1:49" x14ac:dyDescent="0.3">
      <c r="A19" t="str">
        <f t="shared" si="2"/>
        <v>EV Only Scenario</v>
      </c>
      <c r="B19" s="8">
        <f>O6+AG6</f>
        <v>0</v>
      </c>
      <c r="C19" s="8">
        <f>N6+AF6</f>
        <v>101279374.596038</v>
      </c>
      <c r="D19" s="8">
        <f>Q6+AI6</f>
        <v>0</v>
      </c>
      <c r="E19" s="8">
        <f>T6+AJ6+AR6+AX6+AU6</f>
        <v>0</v>
      </c>
      <c r="F19" s="8">
        <f t="shared" si="1"/>
        <v>2288286.2324314401</v>
      </c>
      <c r="G19" s="8">
        <f>X6+Y6+AM6</f>
        <v>981051.26279531501</v>
      </c>
    </row>
    <row r="21" spans="1:49" ht="15.6" x14ac:dyDescent="0.35">
      <c r="B21" t="s">
        <v>65</v>
      </c>
      <c r="C21" t="s">
        <v>64</v>
      </c>
      <c r="D21" t="s">
        <v>63</v>
      </c>
      <c r="E21" t="s">
        <v>87</v>
      </c>
      <c r="F21" t="s">
        <v>79</v>
      </c>
      <c r="G21" t="s">
        <v>78</v>
      </c>
      <c r="AN21" s="2">
        <f>AL2/Results_old!AL2-1</f>
        <v>-1.2678889169990271E-3</v>
      </c>
      <c r="AO21" s="2">
        <f>AM2/Results_old!AM2-1</f>
        <v>-3.3316913155280181E-3</v>
      </c>
      <c r="AP21" s="2">
        <f>AN2/Results_old!AN2-1</f>
        <v>-2.4911949956074597E-3</v>
      </c>
      <c r="AQ21" s="2">
        <f>AO2/Results_old!AO2-1</f>
        <v>-1.7352750389136862E-3</v>
      </c>
      <c r="AR21" s="2">
        <f>AP2/Results_old!AP2-1</f>
        <v>-2.4274616426942508E-3</v>
      </c>
      <c r="AS21" s="2">
        <f>AQ2/Results_old!AQ2-1</f>
        <v>-2.4274615891130003E-3</v>
      </c>
      <c r="AT21" s="2">
        <f>AR2/Results_old!AR2-1</f>
        <v>-2.4274615891130003E-3</v>
      </c>
      <c r="AU21" s="2">
        <f>AS2/Results_old!AS2-1</f>
        <v>0</v>
      </c>
      <c r="AV21" s="2">
        <f>AT2/Results_old!AT2-1</f>
        <v>0</v>
      </c>
      <c r="AW21" s="2">
        <f>AU2/Results_old!AU2-1</f>
        <v>0</v>
      </c>
    </row>
    <row r="22" spans="1:49" x14ac:dyDescent="0.3">
      <c r="A22" t="str">
        <f>A16</f>
        <v>Conservative Scenario</v>
      </c>
      <c r="B22" s="2">
        <f>C16/C$15-1</f>
        <v>2.5424670427351304E-2</v>
      </c>
      <c r="C22" s="2">
        <f>B16/B$15-1</f>
        <v>2.0483508015862739E-2</v>
      </c>
      <c r="D22" s="2">
        <f t="shared" ref="D22:G25" si="3">D16/D$15-1</f>
        <v>-0.75275563440456505</v>
      </c>
      <c r="E22" s="2">
        <f t="shared" si="3"/>
        <v>-0.18698531541734831</v>
      </c>
      <c r="F22" s="2">
        <f>F16/F$15-1</f>
        <v>0.26684838469292194</v>
      </c>
      <c r="G22" s="2">
        <f t="shared" si="3"/>
        <v>0.25045202170389014</v>
      </c>
      <c r="AN22" s="2">
        <f>AL3/Results_old!AL3-1</f>
        <v>2.2035138100207075E-3</v>
      </c>
      <c r="AO22" s="2">
        <f>AM3/Results_old!AM3-1</f>
        <v>-4.4081712899585179E-3</v>
      </c>
      <c r="AP22" s="2">
        <f>AN3/Results_old!AN3-1</f>
        <v>-4.1234520135678965E-3</v>
      </c>
      <c r="AQ22" s="2">
        <f>AO3/Results_old!AO3-1</f>
        <v>1.5237302107953266E-3</v>
      </c>
      <c r="AR22" s="2">
        <f>AP3/Results_old!AP3-1</f>
        <v>1.6577642382568758E-2</v>
      </c>
      <c r="AS22" s="2">
        <f>AQ3/Results_old!AQ3-1</f>
        <v>1.6577642330532161E-2</v>
      </c>
      <c r="AT22" s="2">
        <f>AR3/Results_old!AR3-1</f>
        <v>1.6577642330532161E-2</v>
      </c>
      <c r="AU22" s="2">
        <f>AS3/Results_old!AS3-1</f>
        <v>0</v>
      </c>
      <c r="AV22" s="2">
        <f>AT3/Results_old!AT3-1</f>
        <v>0</v>
      </c>
      <c r="AW22" s="2">
        <f>AU3/Results_old!AU3-1</f>
        <v>0</v>
      </c>
    </row>
    <row r="23" spans="1:49" x14ac:dyDescent="0.3">
      <c r="A23" t="str">
        <f>A17</f>
        <v>Optimistic PHEV Scenario</v>
      </c>
      <c r="B23" s="2">
        <f>C17/C$15-1</f>
        <v>-0.26025104940533939</v>
      </c>
      <c r="C23" s="2">
        <f>B17/B$15-1</f>
        <v>-0.28228430126362192</v>
      </c>
      <c r="D23" s="2">
        <f t="shared" si="3"/>
        <v>-0.82391842453963871</v>
      </c>
      <c r="E23" s="2">
        <f t="shared" si="3"/>
        <v>-0.47327609615700272</v>
      </c>
      <c r="F23" s="2">
        <f t="shared" si="3"/>
        <v>0.37197390009084885</v>
      </c>
      <c r="G23" s="2">
        <f t="shared" si="3"/>
        <v>0.3472269408537898</v>
      </c>
      <c r="AN23" s="2">
        <f>AL4/Results_old!AL4-1</f>
        <v>-1.0138921408102686E-3</v>
      </c>
      <c r="AO23" s="2">
        <f>AM4/Results_old!AM4-1</f>
        <v>5.5641633146885638E-4</v>
      </c>
      <c r="AP23" s="2">
        <f>AN4/Results_old!AN4-1</f>
        <v>5.1711563147227579E-4</v>
      </c>
      <c r="AQ23" s="2">
        <f>AO4/Results_old!AO4-1</f>
        <v>-7.6760618706472883E-4</v>
      </c>
      <c r="AR23" s="2">
        <f>AP4/Results_old!AP4-1</f>
        <v>-5.4276726587396684E-3</v>
      </c>
      <c r="AS23" s="2">
        <f>AQ4/Results_old!AQ4-1</f>
        <v>-5.4276728436090105E-3</v>
      </c>
      <c r="AT23" s="2">
        <f>AR4/Results_old!AR4-1</f>
        <v>-5.4276728436090105E-3</v>
      </c>
      <c r="AU23" s="2">
        <f>AS4/Results_old!AS4-1</f>
        <v>0</v>
      </c>
      <c r="AV23" s="2">
        <f>AT4/Results_old!AT4-1</f>
        <v>0</v>
      </c>
      <c r="AW23" s="2">
        <f>AU4/Results_old!AU4-1</f>
        <v>0</v>
      </c>
    </row>
    <row r="24" spans="1:49" x14ac:dyDescent="0.3">
      <c r="A24" t="str">
        <f>A18</f>
        <v>Optimistic EV Scenario</v>
      </c>
      <c r="B24" s="2">
        <f>C18/C$15-1</f>
        <v>-0.39918395321249678</v>
      </c>
      <c r="C24" s="2">
        <f>B18/B$15-1</f>
        <v>-0.43633501856352286</v>
      </c>
      <c r="D24" s="2">
        <f t="shared" si="3"/>
        <v>-0.84681834471410222</v>
      </c>
      <c r="E24" s="2">
        <f t="shared" si="3"/>
        <v>-0.63523132519452929</v>
      </c>
      <c r="F24" s="2">
        <f t="shared" si="3"/>
        <v>0.455664265988585</v>
      </c>
      <c r="G24" s="2">
        <f t="shared" si="3"/>
        <v>0.42821202994989749</v>
      </c>
      <c r="AN24" s="2">
        <f>AL5/Results_old!AL5-1</f>
        <v>2.02453121785795E-3</v>
      </c>
      <c r="AO24" s="2">
        <f>AM5/Results_old!AM5-1</f>
        <v>2.7742571079598655E-3</v>
      </c>
      <c r="AP24" s="2">
        <f>AN5/Results_old!AN5-1</f>
        <v>2.6072635399210231E-3</v>
      </c>
      <c r="AQ24" s="2">
        <f>AO5/Results_old!AO5-1</f>
        <v>2.1994961543581049E-3</v>
      </c>
      <c r="AR24" s="2">
        <f>AP5/Results_old!AP5-1</f>
        <v>2.0137762920977131E-2</v>
      </c>
      <c r="AS24" s="2">
        <f>AQ5/Results_old!AQ5-1</f>
        <v>2.0137763055384728E-2</v>
      </c>
      <c r="AT24" s="2">
        <f>AR5/Results_old!AR5-1</f>
        <v>2.0137763055384728E-2</v>
      </c>
      <c r="AU24" s="2">
        <f>AS5/Results_old!AS5-1</f>
        <v>0</v>
      </c>
      <c r="AV24" s="2">
        <f>AT5/Results_old!AT5-1</f>
        <v>0</v>
      </c>
      <c r="AW24" s="2">
        <f>AU5/Results_old!AU5-1</f>
        <v>0</v>
      </c>
    </row>
    <row r="25" spans="1:49" x14ac:dyDescent="0.3">
      <c r="A25" t="str">
        <f>A19</f>
        <v>EV Only Scenario</v>
      </c>
      <c r="B25" s="2">
        <f>C19/C$15-1</f>
        <v>-0.91834678017220872</v>
      </c>
      <c r="C25" s="2">
        <f>B19/B$15-1</f>
        <v>-1</v>
      </c>
      <c r="D25" s="2">
        <f t="shared" si="3"/>
        <v>-1</v>
      </c>
      <c r="E25" s="2">
        <f t="shared" si="3"/>
        <v>-1</v>
      </c>
      <c r="F25" s="2">
        <f t="shared" si="3"/>
        <v>0.70997082117507215</v>
      </c>
      <c r="G25" s="2">
        <f t="shared" si="3"/>
        <v>0.66668849315251388</v>
      </c>
    </row>
    <row r="26" spans="1:49" x14ac:dyDescent="0.3"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</row>
    <row r="27" spans="1:49" ht="15.6" x14ac:dyDescent="0.35">
      <c r="A27" s="13" t="s">
        <v>92</v>
      </c>
      <c r="B27" t="s">
        <v>93</v>
      </c>
      <c r="C27" t="s">
        <v>82</v>
      </c>
      <c r="D27" t="s">
        <v>83</v>
      </c>
      <c r="E27" t="s">
        <v>84</v>
      </c>
      <c r="F27" t="s">
        <v>85</v>
      </c>
      <c r="G27" t="s">
        <v>86</v>
      </c>
      <c r="AN27" s="2">
        <f>AV2/Results_old!AV2-1</f>
        <v>0</v>
      </c>
      <c r="AO27" s="2">
        <f>AW2/Results_old!AW2-1</f>
        <v>0</v>
      </c>
      <c r="AP27" s="2">
        <f>AX2/Results_old!AX2-1</f>
        <v>0</v>
      </c>
    </row>
    <row r="28" spans="1:49" x14ac:dyDescent="0.3">
      <c r="A28" t="str">
        <f>A15</f>
        <v>Reference Scenario</v>
      </c>
      <c r="C28" s="8">
        <f>N2</f>
        <v>1151758919.2804</v>
      </c>
      <c r="D28" s="8">
        <f>AF2</f>
        <v>88600919.678047806</v>
      </c>
      <c r="AN28" s="2">
        <f>AV3/Results_old!AV3-1</f>
        <v>0</v>
      </c>
      <c r="AO28" s="2">
        <f>AW3/Results_old!AW3-1</f>
        <v>0</v>
      </c>
      <c r="AP28" s="2">
        <f>AX3/Results_old!AX3-1</f>
        <v>0</v>
      </c>
    </row>
    <row r="29" spans="1:49" x14ac:dyDescent="0.3">
      <c r="A29" t="str">
        <f t="shared" ref="A29:A32" si="4">A16</f>
        <v>Conservative Scenario</v>
      </c>
      <c r="C29" s="8">
        <f>N3</f>
        <v>1193350859.7823701</v>
      </c>
      <c r="D29" s="8">
        <f>AF3</f>
        <v>78544719.292918995</v>
      </c>
      <c r="AN29" s="2">
        <f>AV4/Results_old!AV4-1</f>
        <v>0</v>
      </c>
      <c r="AO29" s="2">
        <f>AW4/Results_old!AW4-1</f>
        <v>0</v>
      </c>
      <c r="AP29" s="2">
        <f>AX4/Results_old!AX4-1</f>
        <v>0</v>
      </c>
    </row>
    <row r="30" spans="1:49" x14ac:dyDescent="0.3">
      <c r="A30" t="str">
        <f t="shared" si="4"/>
        <v>Optimistic PHEV Scenario</v>
      </c>
      <c r="C30" s="8">
        <f>N4</f>
        <v>866980607.79606795</v>
      </c>
      <c r="D30" s="8">
        <f>AF4</f>
        <v>50574281.433206201</v>
      </c>
      <c r="AN30" s="2">
        <f>AV5/Results_old!AV5-1</f>
        <v>0</v>
      </c>
      <c r="AO30" s="2">
        <f>AW5/Results_old!AW5-1</f>
        <v>0</v>
      </c>
      <c r="AP30" s="2">
        <f>AX5/Results_old!AX5-1</f>
        <v>0</v>
      </c>
    </row>
    <row r="31" spans="1:49" x14ac:dyDescent="0.3">
      <c r="A31" t="str">
        <f t="shared" si="4"/>
        <v>Optimistic EV Scenario</v>
      </c>
      <c r="C31" s="8">
        <f>N5</f>
        <v>705403976.78259802</v>
      </c>
      <c r="D31" s="8">
        <f>AF5</f>
        <v>39824118.2544007</v>
      </c>
    </row>
    <row r="32" spans="1:49" x14ac:dyDescent="0.3">
      <c r="A32" t="str">
        <f t="shared" si="4"/>
        <v>EV Only Scenario</v>
      </c>
      <c r="C32" s="8">
        <f>N6</f>
        <v>101279374.596038</v>
      </c>
      <c r="D32" s="8">
        <f>AF6</f>
        <v>0</v>
      </c>
    </row>
    <row r="34" spans="1:7" ht="15.6" x14ac:dyDescent="0.35">
      <c r="A34" s="13" t="s">
        <v>91</v>
      </c>
      <c r="B34" s="8" t="str">
        <f t="shared" ref="B34:G34" si="5">B27</f>
        <v>Non-exhaust</v>
      </c>
      <c r="C34" s="8" t="str">
        <f t="shared" si="5"/>
        <v>Hot</v>
      </c>
      <c r="D34" s="8" t="str">
        <f t="shared" si="5"/>
        <v>Cold</v>
      </c>
      <c r="E34" s="8" t="str">
        <f t="shared" si="5"/>
        <v>Diurnal</v>
      </c>
      <c r="F34" s="8" t="str">
        <f t="shared" si="5"/>
        <v>Running</v>
      </c>
      <c r="G34" s="8" t="str">
        <f t="shared" si="5"/>
        <v>Hot soak</v>
      </c>
    </row>
    <row r="35" spans="1:7" x14ac:dyDescent="0.3">
      <c r="A35" t="str">
        <f>A28</f>
        <v>Reference Scenario</v>
      </c>
      <c r="C35" s="8">
        <f>O2</f>
        <v>960753363.66587901</v>
      </c>
      <c r="D35" s="8">
        <f>AG2</f>
        <v>73797175.557188705</v>
      </c>
    </row>
    <row r="36" spans="1:7" x14ac:dyDescent="0.3">
      <c r="A36" t="str">
        <f t="shared" ref="A36:A39" si="6">A29</f>
        <v>Conservative Scenario</v>
      </c>
      <c r="C36" s="8">
        <f>O3</f>
        <v>990182422.72331905</v>
      </c>
      <c r="D36" s="8">
        <f>AG3</f>
        <v>65559340.762739398</v>
      </c>
    </row>
    <row r="37" spans="1:7" x14ac:dyDescent="0.3">
      <c r="A37" t="str">
        <f t="shared" si="6"/>
        <v>Optimistic PHEV Scenario</v>
      </c>
      <c r="C37" s="8">
        <f>O4</f>
        <v>700312353.956882</v>
      </c>
      <c r="D37" s="8">
        <f>AG4</f>
        <v>42200809.179698803</v>
      </c>
    </row>
    <row r="38" spans="1:7" x14ac:dyDescent="0.3">
      <c r="A38" t="str">
        <f t="shared" si="6"/>
        <v>Optimistic EV Scenario</v>
      </c>
      <c r="C38" s="8">
        <f>O5</f>
        <v>549949414.301929</v>
      </c>
      <c r="D38" s="8">
        <f>AG5</f>
        <v>33190496.184338901</v>
      </c>
    </row>
    <row r="39" spans="1:7" x14ac:dyDescent="0.3">
      <c r="A39" t="str">
        <f t="shared" si="6"/>
        <v>EV Only Scenario</v>
      </c>
      <c r="C39" s="8">
        <f>O6</f>
        <v>0</v>
      </c>
      <c r="D39" s="8">
        <f>AG6</f>
        <v>0</v>
      </c>
    </row>
    <row r="41" spans="1:7" ht="15.6" x14ac:dyDescent="0.35">
      <c r="A41" s="13" t="s">
        <v>90</v>
      </c>
      <c r="B41" s="8" t="str">
        <f t="shared" ref="B41:G41" si="7">B27</f>
        <v>Non-exhaust</v>
      </c>
      <c r="C41" s="8" t="str">
        <f t="shared" si="7"/>
        <v>Hot</v>
      </c>
      <c r="D41" s="8" t="str">
        <f t="shared" si="7"/>
        <v>Cold</v>
      </c>
      <c r="E41" s="8" t="str">
        <f t="shared" si="7"/>
        <v>Diurnal</v>
      </c>
      <c r="F41" s="8" t="str">
        <f t="shared" si="7"/>
        <v>Running</v>
      </c>
      <c r="G41" s="8" t="str">
        <f t="shared" si="7"/>
        <v>Hot soak</v>
      </c>
    </row>
    <row r="42" spans="1:7" x14ac:dyDescent="0.3">
      <c r="A42" t="str">
        <f>A28</f>
        <v>Reference Scenario</v>
      </c>
      <c r="C42" s="8">
        <f>Q2</f>
        <v>1948943.9158026599</v>
      </c>
      <c r="D42" s="8">
        <f>AI2</f>
        <v>159466.89606381301</v>
      </c>
    </row>
    <row r="43" spans="1:7" x14ac:dyDescent="0.3">
      <c r="A43" t="str">
        <f t="shared" ref="A43:A46" si="8">A29</f>
        <v>Conservative Scenario</v>
      </c>
      <c r="C43" s="8">
        <f t="shared" ref="C43:C46" si="9">Q3</f>
        <v>341876.60627126298</v>
      </c>
      <c r="D43" s="8">
        <f t="shared" ref="D43:D46" si="10">AI3</f>
        <v>179416.08732321899</v>
      </c>
    </row>
    <row r="44" spans="1:7" x14ac:dyDescent="0.3">
      <c r="A44" t="str">
        <f t="shared" si="8"/>
        <v>Optimistic PHEV Scenario</v>
      </c>
      <c r="C44" s="8">
        <f t="shared" si="9"/>
        <v>247019.427981922</v>
      </c>
      <c r="D44" s="8">
        <f t="shared" si="10"/>
        <v>124232.86948918601</v>
      </c>
    </row>
    <row r="45" spans="1:7" x14ac:dyDescent="0.3">
      <c r="A45" t="str">
        <f t="shared" si="8"/>
        <v>Optimistic EV Scenario</v>
      </c>
      <c r="C45" s="8">
        <f t="shared" si="9"/>
        <v>224369.13385018599</v>
      </c>
      <c r="D45" s="8">
        <f t="shared" si="10"/>
        <v>98600.7243342039</v>
      </c>
    </row>
    <row r="46" spans="1:7" x14ac:dyDescent="0.3">
      <c r="A46" t="str">
        <f t="shared" si="8"/>
        <v>EV Only Scenario</v>
      </c>
      <c r="C46" s="8">
        <f t="shared" si="9"/>
        <v>0</v>
      </c>
      <c r="D46" s="8">
        <f t="shared" si="10"/>
        <v>0</v>
      </c>
    </row>
    <row r="48" spans="1:7" x14ac:dyDescent="0.3">
      <c r="A48" s="13" t="s">
        <v>87</v>
      </c>
      <c r="B48" t="str">
        <f t="shared" ref="B48:G48" si="11">B27</f>
        <v>Non-exhaust</v>
      </c>
      <c r="C48" t="str">
        <f t="shared" si="11"/>
        <v>Hot</v>
      </c>
      <c r="D48" t="str">
        <f t="shared" si="11"/>
        <v>Cold</v>
      </c>
      <c r="E48" t="str">
        <f t="shared" si="11"/>
        <v>Diurnal</v>
      </c>
      <c r="F48" t="str">
        <f t="shared" si="11"/>
        <v>Running</v>
      </c>
      <c r="G48" t="str">
        <f t="shared" si="11"/>
        <v>Hot soak</v>
      </c>
    </row>
    <row r="49" spans="1:7" x14ac:dyDescent="0.3">
      <c r="A49" t="str">
        <f>A15</f>
        <v>Reference Scenario</v>
      </c>
      <c r="C49" s="8">
        <f>T2</f>
        <v>65964.240615697505</v>
      </c>
      <c r="D49" s="8">
        <f>AJ2</f>
        <v>690020.340715545</v>
      </c>
      <c r="E49" s="8">
        <f>AR2</f>
        <v>173852.12886478199</v>
      </c>
      <c r="F49" s="8">
        <f>AX2</f>
        <v>11445.759382632399</v>
      </c>
      <c r="G49" s="8">
        <f>AU2</f>
        <v>19121.028444352902</v>
      </c>
    </row>
    <row r="50" spans="1:7" x14ac:dyDescent="0.3">
      <c r="A50" t="str">
        <f t="shared" ref="A50:A53" si="12">A16</f>
        <v>Conservative Scenario</v>
      </c>
      <c r="C50" s="8">
        <f>T3</f>
        <v>20479.667141323502</v>
      </c>
      <c r="D50" s="8">
        <f>AJ3</f>
        <v>537405.541683338</v>
      </c>
      <c r="E50" s="8">
        <f>AR3</f>
        <v>195504.39798939801</v>
      </c>
      <c r="F50" s="8">
        <f>AX3</f>
        <v>9033.7513546152004</v>
      </c>
      <c r="G50" s="8">
        <f>AU3</f>
        <v>18398.788848577999</v>
      </c>
    </row>
    <row r="51" spans="1:7" x14ac:dyDescent="0.3">
      <c r="A51" t="str">
        <f t="shared" si="12"/>
        <v>Optimistic PHEV Scenario</v>
      </c>
      <c r="C51" s="8">
        <f>T4</f>
        <v>14227.924264102299</v>
      </c>
      <c r="D51" s="8">
        <f>AJ4</f>
        <v>348710.15585361701</v>
      </c>
      <c r="E51" s="8">
        <f>AR4</f>
        <v>124885.571997176</v>
      </c>
      <c r="F51" s="8">
        <f>AX4</f>
        <v>6152.4803512107901</v>
      </c>
      <c r="G51" s="8">
        <f>AU4</f>
        <v>11891.347277044</v>
      </c>
    </row>
    <row r="52" spans="1:7" x14ac:dyDescent="0.3">
      <c r="A52" t="str">
        <f t="shared" si="12"/>
        <v>Optimistic EV Scenario</v>
      </c>
      <c r="C52" s="8">
        <f>T5</f>
        <v>10340.7547568309</v>
      </c>
      <c r="D52" s="8">
        <f>AJ5</f>
        <v>241805.27175694</v>
      </c>
      <c r="E52" s="8">
        <f>AR5</f>
        <v>85805.405282630105</v>
      </c>
      <c r="F52" s="8">
        <f>AX5</f>
        <v>4219.2494807757803</v>
      </c>
      <c r="G52" s="8">
        <f>AU5</f>
        <v>8154.42997521507</v>
      </c>
    </row>
    <row r="53" spans="1:7" x14ac:dyDescent="0.3">
      <c r="A53" t="str">
        <f t="shared" si="12"/>
        <v>EV Only Scenario</v>
      </c>
      <c r="C53" s="8">
        <f>T6</f>
        <v>0</v>
      </c>
      <c r="D53" s="8">
        <f>AJ6</f>
        <v>0</v>
      </c>
      <c r="E53" s="8">
        <f>AR6</f>
        <v>0</v>
      </c>
      <c r="F53" s="8">
        <f>AX6</f>
        <v>0</v>
      </c>
      <c r="G53" s="8">
        <f>AU6</f>
        <v>0</v>
      </c>
    </row>
    <row r="55" spans="1:7" ht="15.6" x14ac:dyDescent="0.35">
      <c r="A55" s="13" t="s">
        <v>89</v>
      </c>
      <c r="B55" s="8" t="str">
        <f t="shared" ref="B55:G55" si="13">B27</f>
        <v>Non-exhaust</v>
      </c>
      <c r="C55" s="8" t="str">
        <f t="shared" si="13"/>
        <v>Hot</v>
      </c>
      <c r="D55" s="8" t="str">
        <f t="shared" si="13"/>
        <v>Cold</v>
      </c>
      <c r="E55" s="8" t="str">
        <f t="shared" si="13"/>
        <v>Diurnal</v>
      </c>
      <c r="F55" s="8" t="str">
        <f t="shared" si="13"/>
        <v>Running</v>
      </c>
      <c r="G55" s="8" t="str">
        <f t="shared" si="13"/>
        <v>Hot soak</v>
      </c>
    </row>
    <row r="56" spans="1:7" x14ac:dyDescent="0.3">
      <c r="A56" t="str">
        <f>A28</f>
        <v>Reference Scenario</v>
      </c>
      <c r="B56" s="8">
        <f>W2</f>
        <v>1325018.65331596</v>
      </c>
      <c r="C56" s="8">
        <f>X2</f>
        <v>11392.022063070701</v>
      </c>
      <c r="D56" s="8">
        <f>AM2</f>
        <v>1791.2425103965099</v>
      </c>
    </row>
    <row r="57" spans="1:7" x14ac:dyDescent="0.3">
      <c r="A57" t="str">
        <f t="shared" ref="A57:A60" si="14">A29</f>
        <v>Conservative Scenario</v>
      </c>
      <c r="B57" s="8">
        <f t="shared" ref="B57:C60" si="15">W3</f>
        <v>1689432.3493755599</v>
      </c>
      <c r="C57" s="8">
        <f t="shared" si="15"/>
        <v>5330.7225572113002</v>
      </c>
      <c r="D57" s="8">
        <f t="shared" ref="D57:D60" si="16">AM3</f>
        <v>535.86613841978101</v>
      </c>
    </row>
    <row r="58" spans="1:7" x14ac:dyDescent="0.3">
      <c r="A58" t="str">
        <f t="shared" si="14"/>
        <v>Optimistic PHEV Scenario</v>
      </c>
      <c r="B58" s="8">
        <f t="shared" si="15"/>
        <v>1831622.9961771099</v>
      </c>
      <c r="C58" s="8">
        <f t="shared" si="15"/>
        <v>3987.0236612526101</v>
      </c>
      <c r="D58" s="8">
        <f t="shared" si="16"/>
        <v>368.08455744882701</v>
      </c>
    </row>
    <row r="59" spans="1:7" x14ac:dyDescent="0.3">
      <c r="A59" t="str">
        <f t="shared" si="14"/>
        <v>Optimistic EV Scenario</v>
      </c>
      <c r="B59" s="8">
        <f t="shared" si="15"/>
        <v>1944593.1276090799</v>
      </c>
      <c r="C59" s="8">
        <f t="shared" si="15"/>
        <v>2997.6369610230199</v>
      </c>
      <c r="D59" s="8">
        <f t="shared" si="16"/>
        <v>381.94797892663001</v>
      </c>
    </row>
    <row r="60" spans="1:7" x14ac:dyDescent="0.3">
      <c r="A60" t="str">
        <f t="shared" si="14"/>
        <v>EV Only Scenario</v>
      </c>
      <c r="B60" s="8">
        <f t="shared" si="15"/>
        <v>2288286.2324314401</v>
      </c>
      <c r="C60" s="8">
        <f t="shared" si="15"/>
        <v>0</v>
      </c>
      <c r="D60" s="8">
        <f t="shared" si="16"/>
        <v>0</v>
      </c>
    </row>
    <row r="62" spans="1:7" ht="15.6" x14ac:dyDescent="0.35">
      <c r="A62" s="13" t="s">
        <v>88</v>
      </c>
      <c r="B62" t="str">
        <f t="shared" ref="B62:G62" si="17">B27</f>
        <v>Non-exhaust</v>
      </c>
      <c r="C62" t="str">
        <f t="shared" si="17"/>
        <v>Hot</v>
      </c>
      <c r="D62" t="str">
        <f t="shared" si="17"/>
        <v>Cold</v>
      </c>
      <c r="E62" t="str">
        <f t="shared" si="17"/>
        <v>Diurnal</v>
      </c>
      <c r="F62" t="str">
        <f t="shared" si="17"/>
        <v>Running</v>
      </c>
      <c r="G62" t="str">
        <f t="shared" si="17"/>
        <v>Hot soak</v>
      </c>
    </row>
    <row r="63" spans="1:7" x14ac:dyDescent="0.3">
      <c r="A63" t="str">
        <f>A28</f>
        <v>Reference Scenario</v>
      </c>
      <c r="B63" s="8">
        <f>Y2</f>
        <v>575439.78456013103</v>
      </c>
      <c r="C63" s="8">
        <f>X2</f>
        <v>11392.022063070701</v>
      </c>
      <c r="D63" s="8">
        <f>AM2</f>
        <v>1791.2425103965099</v>
      </c>
    </row>
    <row r="64" spans="1:7" x14ac:dyDescent="0.3">
      <c r="A64" t="str">
        <f t="shared" ref="A64:A67" si="18">A29</f>
        <v>Conservative Scenario</v>
      </c>
      <c r="B64" s="8">
        <f t="shared" ref="B64:B67" si="19">Y3</f>
        <v>730178.29311498499</v>
      </c>
      <c r="C64" s="8">
        <f t="shared" ref="C64:C67" si="20">X3</f>
        <v>5330.7225572113002</v>
      </c>
      <c r="D64" s="8">
        <f t="shared" ref="D64:D67" si="21">AM3</f>
        <v>535.86613841978101</v>
      </c>
    </row>
    <row r="65" spans="1:4" x14ac:dyDescent="0.3">
      <c r="A65" t="str">
        <f t="shared" si="18"/>
        <v>Optimistic PHEV Scenario</v>
      </c>
      <c r="B65" s="8">
        <f t="shared" si="19"/>
        <v>788653.72158158605</v>
      </c>
      <c r="C65" s="8">
        <f t="shared" si="20"/>
        <v>3987.0236612526101</v>
      </c>
      <c r="D65" s="8">
        <f t="shared" si="21"/>
        <v>368.08455744882701</v>
      </c>
    </row>
    <row r="66" spans="1:4" x14ac:dyDescent="0.3">
      <c r="A66" t="str">
        <f t="shared" si="18"/>
        <v>Optimistic EV Scenario</v>
      </c>
      <c r="B66" s="8">
        <f t="shared" si="19"/>
        <v>837298.93493844499</v>
      </c>
      <c r="C66" s="8">
        <f t="shared" si="20"/>
        <v>2997.6369610230199</v>
      </c>
      <c r="D66" s="8">
        <f t="shared" si="21"/>
        <v>381.94797892663001</v>
      </c>
    </row>
    <row r="67" spans="1:4" x14ac:dyDescent="0.3">
      <c r="A67" t="str">
        <f t="shared" si="18"/>
        <v>EV Only Scenario</v>
      </c>
      <c r="B67" s="8">
        <f t="shared" si="19"/>
        <v>981051.26279531501</v>
      </c>
      <c r="C67" s="8">
        <f t="shared" si="20"/>
        <v>0</v>
      </c>
      <c r="D67" s="8">
        <f t="shared" si="21"/>
        <v>0</v>
      </c>
    </row>
    <row r="81" spans="1:35" x14ac:dyDescent="0.3">
      <c r="D81" s="30"/>
    </row>
    <row r="82" spans="1:35" x14ac:dyDescent="0.3">
      <c r="D82" s="30"/>
    </row>
    <row r="83" spans="1:35" x14ac:dyDescent="0.3">
      <c r="D83" s="30"/>
    </row>
    <row r="84" spans="1:35" x14ac:dyDescent="0.3">
      <c r="D84" s="30"/>
    </row>
    <row r="87" spans="1:35" x14ac:dyDescent="0.3">
      <c r="D87" s="30"/>
    </row>
    <row r="88" spans="1:35" x14ac:dyDescent="0.3">
      <c r="D88" s="30"/>
    </row>
    <row r="89" spans="1:35" x14ac:dyDescent="0.3">
      <c r="D89" s="30"/>
    </row>
    <row r="90" spans="1:35" x14ac:dyDescent="0.3">
      <c r="D90" s="30"/>
    </row>
    <row r="93" spans="1:35" x14ac:dyDescent="0.3">
      <c r="B93" t="s">
        <v>134</v>
      </c>
      <c r="C93" s="8" t="s">
        <v>124</v>
      </c>
      <c r="D93" s="8" t="s">
        <v>119</v>
      </c>
      <c r="E93" s="8" t="s">
        <v>120</v>
      </c>
      <c r="F93" s="8" t="s">
        <v>121</v>
      </c>
      <c r="G93" s="8" t="s">
        <v>122</v>
      </c>
      <c r="H93" s="8" t="s">
        <v>123</v>
      </c>
      <c r="I93" s="8" t="s">
        <v>117</v>
      </c>
      <c r="J93" s="8" t="s">
        <v>118</v>
      </c>
      <c r="K93" s="8"/>
      <c r="L93" s="8"/>
      <c r="M93" s="8"/>
      <c r="N93" s="8"/>
      <c r="P93" s="8"/>
      <c r="Q93" s="8"/>
      <c r="R93" s="8"/>
      <c r="S93" s="8"/>
      <c r="T93" s="8"/>
      <c r="U93" s="8"/>
      <c r="W93" s="8"/>
      <c r="X93" s="8"/>
      <c r="Y93" s="8"/>
      <c r="Z93" s="8"/>
      <c r="AA93" s="8"/>
      <c r="AB93" s="8"/>
      <c r="AD93" s="8"/>
      <c r="AE93" s="8"/>
      <c r="AF93" s="8"/>
      <c r="AG93" s="8"/>
      <c r="AH93" s="8"/>
      <c r="AI93" s="8"/>
    </row>
    <row r="94" spans="1:35" x14ac:dyDescent="0.3">
      <c r="B94" s="8">
        <f>C28+D28-(C35+D35)</f>
        <v>205809299.73538017</v>
      </c>
      <c r="C94">
        <f>B35</f>
        <v>0</v>
      </c>
      <c r="D94" s="8">
        <f>C35</f>
        <v>960753363.66587901</v>
      </c>
      <c r="E94" s="8">
        <f>D35</f>
        <v>73797175.557188705</v>
      </c>
      <c r="F94" s="8">
        <f t="shared" ref="F94:H94" si="22">E35</f>
        <v>0</v>
      </c>
      <c r="G94" s="8">
        <f t="shared" si="22"/>
        <v>0</v>
      </c>
      <c r="H94" s="8">
        <f t="shared" si="22"/>
        <v>0</v>
      </c>
      <c r="I94">
        <v>-1</v>
      </c>
      <c r="J94">
        <v>0</v>
      </c>
      <c r="K94" t="str">
        <f>A15</f>
        <v>Reference Scenario</v>
      </c>
    </row>
    <row r="95" spans="1:35" x14ac:dyDescent="0.3">
      <c r="B95" s="8">
        <f t="shared" ref="B95:B97" si="23">C29+D29-(C36+D36)</f>
        <v>216153815.58923054</v>
      </c>
      <c r="C95">
        <f t="shared" ref="C95:H98" si="24">B36</f>
        <v>0</v>
      </c>
      <c r="D95" s="8">
        <f t="shared" si="24"/>
        <v>990182422.72331905</v>
      </c>
      <c r="E95" s="8">
        <f t="shared" si="24"/>
        <v>65559340.762739398</v>
      </c>
      <c r="F95" s="8">
        <f t="shared" si="24"/>
        <v>0</v>
      </c>
      <c r="G95" s="8">
        <f t="shared" si="24"/>
        <v>0</v>
      </c>
      <c r="H95" s="8">
        <f t="shared" si="24"/>
        <v>0</v>
      </c>
      <c r="I95">
        <v>-1</v>
      </c>
      <c r="J95">
        <v>0</v>
      </c>
      <c r="K95" t="str">
        <f t="shared" ref="K95:K97" si="25">A16</f>
        <v>Conservative Scenario</v>
      </c>
    </row>
    <row r="96" spans="1:35" x14ac:dyDescent="0.3">
      <c r="A96" t="s">
        <v>132</v>
      </c>
      <c r="B96" s="8">
        <f t="shared" si="23"/>
        <v>175041726.09269333</v>
      </c>
      <c r="C96">
        <f t="shared" si="24"/>
        <v>0</v>
      </c>
      <c r="D96" s="8">
        <f t="shared" si="24"/>
        <v>700312353.956882</v>
      </c>
      <c r="E96" s="8">
        <f t="shared" si="24"/>
        <v>42200809.179698803</v>
      </c>
      <c r="F96" s="8">
        <f t="shared" si="24"/>
        <v>0</v>
      </c>
      <c r="G96" s="8">
        <f t="shared" si="24"/>
        <v>0</v>
      </c>
      <c r="H96" s="8">
        <f t="shared" si="24"/>
        <v>0</v>
      </c>
      <c r="I96">
        <v>-1</v>
      </c>
      <c r="J96">
        <v>0</v>
      </c>
      <c r="K96" t="str">
        <f t="shared" si="25"/>
        <v>Optimistic PHEV Scenario</v>
      </c>
    </row>
    <row r="97" spans="1:23" x14ac:dyDescent="0.3">
      <c r="B97" s="8">
        <f t="shared" si="23"/>
        <v>162088184.55073082</v>
      </c>
      <c r="C97">
        <f t="shared" si="24"/>
        <v>0</v>
      </c>
      <c r="D97" s="8">
        <f t="shared" si="24"/>
        <v>549949414.301929</v>
      </c>
      <c r="E97" s="8">
        <f t="shared" si="24"/>
        <v>33190496.184338901</v>
      </c>
      <c r="F97" s="8">
        <f t="shared" si="24"/>
        <v>0</v>
      </c>
      <c r="G97" s="8">
        <f t="shared" si="24"/>
        <v>0</v>
      </c>
      <c r="H97" s="8">
        <f t="shared" si="24"/>
        <v>0</v>
      </c>
      <c r="I97">
        <v>-1</v>
      </c>
      <c r="J97">
        <v>0</v>
      </c>
      <c r="K97" t="str">
        <f t="shared" si="25"/>
        <v>Optimistic EV Scenario</v>
      </c>
    </row>
    <row r="98" spans="1:23" x14ac:dyDescent="0.3">
      <c r="B98" s="8"/>
      <c r="D98" s="8">
        <f t="shared" si="24"/>
        <v>0</v>
      </c>
      <c r="E98" s="8"/>
      <c r="F98" s="8"/>
      <c r="G98" s="8"/>
      <c r="H98" s="8"/>
      <c r="I98">
        <v>-1</v>
      </c>
      <c r="J98">
        <v>0</v>
      </c>
    </row>
    <row r="99" spans="1:23" x14ac:dyDescent="0.3">
      <c r="C99">
        <f t="shared" ref="C99:H102" si="26">B35</f>
        <v>0</v>
      </c>
      <c r="D99" s="8">
        <f t="shared" si="26"/>
        <v>960753363.66587901</v>
      </c>
      <c r="E99" s="8">
        <f t="shared" si="26"/>
        <v>73797175.557188705</v>
      </c>
      <c r="F99">
        <f t="shared" si="26"/>
        <v>0</v>
      </c>
      <c r="G99">
        <f t="shared" si="26"/>
        <v>0</v>
      </c>
      <c r="H99">
        <f t="shared" si="26"/>
        <v>0</v>
      </c>
      <c r="I99">
        <v>-1</v>
      </c>
      <c r="J99">
        <v>0</v>
      </c>
      <c r="K99" t="str">
        <f>A15</f>
        <v>Reference Scenario</v>
      </c>
    </row>
    <row r="100" spans="1:23" x14ac:dyDescent="0.3">
      <c r="C100">
        <f t="shared" si="26"/>
        <v>0</v>
      </c>
      <c r="D100">
        <f t="shared" si="26"/>
        <v>990182422.72331905</v>
      </c>
      <c r="E100">
        <f t="shared" si="26"/>
        <v>65559340.762739398</v>
      </c>
      <c r="F100">
        <f t="shared" si="26"/>
        <v>0</v>
      </c>
      <c r="G100">
        <f t="shared" si="26"/>
        <v>0</v>
      </c>
      <c r="H100">
        <f t="shared" si="26"/>
        <v>0</v>
      </c>
      <c r="I100">
        <v>-1</v>
      </c>
      <c r="J100">
        <v>0</v>
      </c>
      <c r="K100" t="str">
        <f>A16</f>
        <v>Conservative Scenario</v>
      </c>
    </row>
    <row r="101" spans="1:23" x14ac:dyDescent="0.3">
      <c r="A101" t="s">
        <v>116</v>
      </c>
      <c r="C101">
        <f t="shared" si="26"/>
        <v>0</v>
      </c>
      <c r="D101">
        <f t="shared" si="26"/>
        <v>700312353.956882</v>
      </c>
      <c r="E101">
        <f t="shared" si="26"/>
        <v>42200809.179698803</v>
      </c>
      <c r="F101">
        <f t="shared" si="26"/>
        <v>0</v>
      </c>
      <c r="G101">
        <f t="shared" si="26"/>
        <v>0</v>
      </c>
      <c r="H101">
        <f t="shared" si="26"/>
        <v>0</v>
      </c>
      <c r="I101">
        <v>-1</v>
      </c>
      <c r="J101">
        <v>0</v>
      </c>
      <c r="K101" t="str">
        <f>A17</f>
        <v>Optimistic PHEV Scenario</v>
      </c>
    </row>
    <row r="102" spans="1:23" x14ac:dyDescent="0.3">
      <c r="C102">
        <f t="shared" si="26"/>
        <v>0</v>
      </c>
      <c r="D102">
        <f t="shared" si="26"/>
        <v>549949414.301929</v>
      </c>
      <c r="E102">
        <f t="shared" si="26"/>
        <v>33190496.184338901</v>
      </c>
      <c r="F102">
        <f t="shared" si="26"/>
        <v>0</v>
      </c>
      <c r="G102">
        <f t="shared" si="26"/>
        <v>0</v>
      </c>
      <c r="H102">
        <f t="shared" si="26"/>
        <v>0</v>
      </c>
      <c r="I102">
        <v>-1</v>
      </c>
      <c r="J102">
        <v>0</v>
      </c>
      <c r="K102" t="str">
        <f>A18</f>
        <v>Optimistic EV Scenario</v>
      </c>
    </row>
    <row r="103" spans="1:23" x14ac:dyDescent="0.3">
      <c r="D103">
        <v>0</v>
      </c>
      <c r="I103">
        <v>-1</v>
      </c>
      <c r="J103">
        <v>0</v>
      </c>
    </row>
    <row r="104" spans="1:23" x14ac:dyDescent="0.3">
      <c r="C104">
        <f t="shared" ref="C104:H107" si="27">B42</f>
        <v>0</v>
      </c>
      <c r="D104">
        <f t="shared" si="27"/>
        <v>1948943.9158026599</v>
      </c>
      <c r="E104">
        <f t="shared" si="27"/>
        <v>159466.89606381301</v>
      </c>
      <c r="F104">
        <f t="shared" si="27"/>
        <v>0</v>
      </c>
      <c r="G104">
        <f t="shared" si="27"/>
        <v>0</v>
      </c>
      <c r="H104">
        <f t="shared" si="27"/>
        <v>0</v>
      </c>
      <c r="I104">
        <v>-1</v>
      </c>
      <c r="J104">
        <v>0</v>
      </c>
      <c r="K104" t="str">
        <f>K99</f>
        <v>Reference Scenario</v>
      </c>
    </row>
    <row r="105" spans="1:23" x14ac:dyDescent="0.3">
      <c r="C105">
        <f t="shared" si="27"/>
        <v>0</v>
      </c>
      <c r="D105">
        <f t="shared" si="27"/>
        <v>341876.60627126298</v>
      </c>
      <c r="E105">
        <f t="shared" si="27"/>
        <v>179416.08732321899</v>
      </c>
      <c r="F105">
        <f t="shared" si="27"/>
        <v>0</v>
      </c>
      <c r="G105">
        <f t="shared" si="27"/>
        <v>0</v>
      </c>
      <c r="H105">
        <f t="shared" si="27"/>
        <v>0</v>
      </c>
      <c r="I105">
        <v>-1</v>
      </c>
      <c r="J105">
        <v>0</v>
      </c>
      <c r="K105" t="str">
        <f>K100</f>
        <v>Conservative Scenario</v>
      </c>
    </row>
    <row r="106" spans="1:23" x14ac:dyDescent="0.3">
      <c r="A106" t="s">
        <v>115</v>
      </c>
      <c r="C106">
        <f t="shared" si="27"/>
        <v>0</v>
      </c>
      <c r="D106">
        <f t="shared" si="27"/>
        <v>247019.427981922</v>
      </c>
      <c r="E106">
        <f t="shared" si="27"/>
        <v>124232.86948918601</v>
      </c>
      <c r="F106">
        <f t="shared" si="27"/>
        <v>0</v>
      </c>
      <c r="G106">
        <f t="shared" si="27"/>
        <v>0</v>
      </c>
      <c r="H106">
        <f t="shared" si="27"/>
        <v>0</v>
      </c>
      <c r="I106">
        <v>-1</v>
      </c>
      <c r="J106">
        <v>0</v>
      </c>
      <c r="K106" t="str">
        <f>K101</f>
        <v>Optimistic PHEV Scenario</v>
      </c>
    </row>
    <row r="107" spans="1:23" x14ac:dyDescent="0.3">
      <c r="C107">
        <f t="shared" si="27"/>
        <v>0</v>
      </c>
      <c r="D107">
        <f t="shared" si="27"/>
        <v>224369.13385018599</v>
      </c>
      <c r="E107">
        <f t="shared" si="27"/>
        <v>98600.7243342039</v>
      </c>
      <c r="F107">
        <f t="shared" si="27"/>
        <v>0</v>
      </c>
      <c r="G107">
        <f t="shared" si="27"/>
        <v>0</v>
      </c>
      <c r="H107">
        <f t="shared" si="27"/>
        <v>0</v>
      </c>
      <c r="I107">
        <v>-1</v>
      </c>
      <c r="J107">
        <v>0</v>
      </c>
      <c r="K107" t="str">
        <f>K102</f>
        <v>Optimistic EV Scenario</v>
      </c>
      <c r="W107" t="s">
        <v>133</v>
      </c>
    </row>
    <row r="108" spans="1:23" x14ac:dyDescent="0.3">
      <c r="D108">
        <v>0</v>
      </c>
      <c r="I108">
        <v>-1</v>
      </c>
      <c r="J108">
        <v>0</v>
      </c>
    </row>
    <row r="109" spans="1:23" x14ac:dyDescent="0.3">
      <c r="C109">
        <f t="shared" ref="C109:H112" si="28">B49</f>
        <v>0</v>
      </c>
      <c r="D109">
        <f t="shared" si="28"/>
        <v>65964.240615697505</v>
      </c>
      <c r="E109">
        <f t="shared" si="28"/>
        <v>690020.340715545</v>
      </c>
      <c r="F109">
        <f t="shared" si="28"/>
        <v>173852.12886478199</v>
      </c>
      <c r="G109">
        <f t="shared" si="28"/>
        <v>11445.759382632399</v>
      </c>
      <c r="H109">
        <f t="shared" si="28"/>
        <v>19121.028444352902</v>
      </c>
      <c r="I109">
        <v>-1</v>
      </c>
      <c r="J109">
        <v>0</v>
      </c>
      <c r="K109" t="str">
        <f>K104</f>
        <v>Reference Scenario</v>
      </c>
    </row>
    <row r="110" spans="1:23" x14ac:dyDescent="0.3">
      <c r="C110">
        <f t="shared" si="28"/>
        <v>0</v>
      </c>
      <c r="D110">
        <f t="shared" si="28"/>
        <v>20479.667141323502</v>
      </c>
      <c r="E110">
        <f t="shared" si="28"/>
        <v>537405.541683338</v>
      </c>
      <c r="F110">
        <f t="shared" si="28"/>
        <v>195504.39798939801</v>
      </c>
      <c r="G110">
        <f t="shared" si="28"/>
        <v>9033.7513546152004</v>
      </c>
      <c r="H110">
        <f t="shared" si="28"/>
        <v>18398.788848577999</v>
      </c>
      <c r="I110">
        <v>-1</v>
      </c>
      <c r="J110">
        <v>0</v>
      </c>
      <c r="K110" t="str">
        <f>K105</f>
        <v>Conservative Scenario</v>
      </c>
    </row>
    <row r="111" spans="1:23" x14ac:dyDescent="0.3">
      <c r="A111" t="s">
        <v>114</v>
      </c>
      <c r="C111">
        <f t="shared" si="28"/>
        <v>0</v>
      </c>
      <c r="D111">
        <f t="shared" si="28"/>
        <v>14227.924264102299</v>
      </c>
      <c r="E111">
        <f t="shared" si="28"/>
        <v>348710.15585361701</v>
      </c>
      <c r="F111">
        <f t="shared" si="28"/>
        <v>124885.571997176</v>
      </c>
      <c r="G111">
        <f t="shared" si="28"/>
        <v>6152.4803512107901</v>
      </c>
      <c r="H111">
        <f t="shared" si="28"/>
        <v>11891.347277044</v>
      </c>
      <c r="I111">
        <v>-1</v>
      </c>
      <c r="J111">
        <v>0</v>
      </c>
      <c r="K111" t="str">
        <f>K106</f>
        <v>Optimistic PHEV Scenario</v>
      </c>
    </row>
    <row r="112" spans="1:23" x14ac:dyDescent="0.3">
      <c r="C112">
        <f t="shared" si="28"/>
        <v>0</v>
      </c>
      <c r="D112">
        <f t="shared" si="28"/>
        <v>10340.7547568309</v>
      </c>
      <c r="E112">
        <f t="shared" si="28"/>
        <v>241805.27175694</v>
      </c>
      <c r="F112">
        <f t="shared" si="28"/>
        <v>85805.405282630105</v>
      </c>
      <c r="G112">
        <f t="shared" si="28"/>
        <v>4219.2494807757803</v>
      </c>
      <c r="H112">
        <f t="shared" si="28"/>
        <v>8154.42997521507</v>
      </c>
      <c r="I112">
        <v>-1</v>
      </c>
      <c r="J112">
        <v>0</v>
      </c>
      <c r="K112" t="str">
        <f>K107</f>
        <v>Optimistic EV Scenario</v>
      </c>
    </row>
    <row r="113" spans="1:11" x14ac:dyDescent="0.3">
      <c r="D113">
        <v>0</v>
      </c>
      <c r="I113">
        <v>-1</v>
      </c>
      <c r="J113">
        <v>0</v>
      </c>
    </row>
    <row r="114" spans="1:11" x14ac:dyDescent="0.3">
      <c r="C114" s="8">
        <f t="shared" ref="C114:H117" si="29">B56</f>
        <v>1325018.65331596</v>
      </c>
      <c r="D114" s="8">
        <f t="shared" si="29"/>
        <v>11392.022063070701</v>
      </c>
      <c r="E114" s="8">
        <f t="shared" si="29"/>
        <v>1791.2425103965099</v>
      </c>
      <c r="F114" s="8">
        <f t="shared" si="29"/>
        <v>0</v>
      </c>
      <c r="G114" s="8">
        <f t="shared" si="29"/>
        <v>0</v>
      </c>
      <c r="H114" s="8">
        <f t="shared" si="29"/>
        <v>0</v>
      </c>
      <c r="I114">
        <v>-1</v>
      </c>
      <c r="J114">
        <v>0</v>
      </c>
      <c r="K114" t="str">
        <f>K109</f>
        <v>Reference Scenario</v>
      </c>
    </row>
    <row r="115" spans="1:11" x14ac:dyDescent="0.3">
      <c r="C115" s="8">
        <f t="shared" si="29"/>
        <v>1689432.3493755599</v>
      </c>
      <c r="D115" s="8">
        <f t="shared" si="29"/>
        <v>5330.7225572113002</v>
      </c>
      <c r="E115" s="8">
        <f t="shared" si="29"/>
        <v>535.86613841978101</v>
      </c>
      <c r="F115" s="8">
        <f t="shared" si="29"/>
        <v>0</v>
      </c>
      <c r="G115" s="8">
        <f t="shared" si="29"/>
        <v>0</v>
      </c>
      <c r="H115" s="8">
        <f t="shared" si="29"/>
        <v>0</v>
      </c>
      <c r="I115">
        <v>-1</v>
      </c>
      <c r="J115">
        <v>0</v>
      </c>
      <c r="K115" t="str">
        <f>K110</f>
        <v>Conservative Scenario</v>
      </c>
    </row>
    <row r="116" spans="1:11" x14ac:dyDescent="0.3">
      <c r="A116" t="s">
        <v>76</v>
      </c>
      <c r="C116" s="8">
        <f t="shared" si="29"/>
        <v>1831622.9961771099</v>
      </c>
      <c r="D116" s="8">
        <f t="shared" si="29"/>
        <v>3987.0236612526101</v>
      </c>
      <c r="E116" s="8">
        <f t="shared" si="29"/>
        <v>368.08455744882701</v>
      </c>
      <c r="F116" s="8">
        <f t="shared" si="29"/>
        <v>0</v>
      </c>
      <c r="G116" s="8">
        <f t="shared" si="29"/>
        <v>0</v>
      </c>
      <c r="H116" s="8">
        <f t="shared" si="29"/>
        <v>0</v>
      </c>
      <c r="I116">
        <v>-1</v>
      </c>
      <c r="J116">
        <v>0</v>
      </c>
      <c r="K116" t="str">
        <f>K111</f>
        <v>Optimistic PHEV Scenario</v>
      </c>
    </row>
    <row r="117" spans="1:11" x14ac:dyDescent="0.3">
      <c r="C117" s="8">
        <f t="shared" si="29"/>
        <v>1944593.1276090799</v>
      </c>
      <c r="D117" s="8">
        <f t="shared" si="29"/>
        <v>2997.6369610230199</v>
      </c>
      <c r="E117" s="8">
        <f t="shared" si="29"/>
        <v>381.94797892663001</v>
      </c>
      <c r="F117" s="8">
        <f t="shared" si="29"/>
        <v>0</v>
      </c>
      <c r="G117" s="8">
        <f t="shared" si="29"/>
        <v>0</v>
      </c>
      <c r="H117" s="8">
        <f t="shared" si="29"/>
        <v>0</v>
      </c>
      <c r="I117">
        <v>-1</v>
      </c>
      <c r="J117">
        <v>0</v>
      </c>
      <c r="K117" t="str">
        <f>K112</f>
        <v>Optimistic EV Scenario</v>
      </c>
    </row>
    <row r="118" spans="1:11" x14ac:dyDescent="0.3">
      <c r="D118">
        <v>0</v>
      </c>
      <c r="I118">
        <v>-1</v>
      </c>
      <c r="J118">
        <v>0</v>
      </c>
    </row>
    <row r="119" spans="1:11" x14ac:dyDescent="0.3">
      <c r="C119" s="8">
        <f t="shared" ref="C119:H122" si="30">B63</f>
        <v>575439.78456013103</v>
      </c>
      <c r="D119" s="8">
        <f t="shared" si="30"/>
        <v>11392.022063070701</v>
      </c>
      <c r="E119" s="8">
        <f t="shared" si="30"/>
        <v>1791.2425103965099</v>
      </c>
      <c r="F119" s="8">
        <f t="shared" si="30"/>
        <v>0</v>
      </c>
      <c r="G119" s="8">
        <f t="shared" si="30"/>
        <v>0</v>
      </c>
      <c r="H119" s="8">
        <f t="shared" si="30"/>
        <v>0</v>
      </c>
      <c r="I119">
        <v>-1</v>
      </c>
      <c r="J119">
        <v>0</v>
      </c>
      <c r="K119" t="str">
        <f>K114</f>
        <v>Reference Scenario</v>
      </c>
    </row>
    <row r="120" spans="1:11" x14ac:dyDescent="0.3">
      <c r="C120" s="8">
        <f t="shared" si="30"/>
        <v>730178.29311498499</v>
      </c>
      <c r="D120" s="8">
        <f t="shared" si="30"/>
        <v>5330.7225572113002</v>
      </c>
      <c r="E120" s="8">
        <f t="shared" si="30"/>
        <v>535.86613841978101</v>
      </c>
      <c r="F120" s="8">
        <f t="shared" si="30"/>
        <v>0</v>
      </c>
      <c r="G120" s="8">
        <f t="shared" si="30"/>
        <v>0</v>
      </c>
      <c r="H120" s="8">
        <f t="shared" si="30"/>
        <v>0</v>
      </c>
      <c r="I120">
        <v>-1</v>
      </c>
      <c r="J120">
        <v>0</v>
      </c>
      <c r="K120" t="str">
        <f>K115</f>
        <v>Conservative Scenario</v>
      </c>
    </row>
    <row r="121" spans="1:11" x14ac:dyDescent="0.3">
      <c r="A121" t="s">
        <v>77</v>
      </c>
      <c r="C121" s="8">
        <f t="shared" si="30"/>
        <v>788653.72158158605</v>
      </c>
      <c r="D121" s="8">
        <f t="shared" si="30"/>
        <v>3987.0236612526101</v>
      </c>
      <c r="E121" s="8">
        <f t="shared" si="30"/>
        <v>368.08455744882701</v>
      </c>
      <c r="F121" s="8">
        <f t="shared" si="30"/>
        <v>0</v>
      </c>
      <c r="G121" s="8">
        <f t="shared" si="30"/>
        <v>0</v>
      </c>
      <c r="H121" s="8">
        <f t="shared" si="30"/>
        <v>0</v>
      </c>
      <c r="I121">
        <v>-1</v>
      </c>
      <c r="J121">
        <v>0</v>
      </c>
      <c r="K121" t="str">
        <f>K116</f>
        <v>Optimistic PHEV Scenario</v>
      </c>
    </row>
    <row r="122" spans="1:11" x14ac:dyDescent="0.3">
      <c r="C122" s="8">
        <f t="shared" si="30"/>
        <v>837298.93493844499</v>
      </c>
      <c r="D122" s="8">
        <f t="shared" si="30"/>
        <v>2997.6369610230199</v>
      </c>
      <c r="E122" s="8">
        <f t="shared" si="30"/>
        <v>381.94797892663001</v>
      </c>
      <c r="F122" s="8">
        <f t="shared" si="30"/>
        <v>0</v>
      </c>
      <c r="G122" s="8">
        <f t="shared" si="30"/>
        <v>0</v>
      </c>
      <c r="H122" s="8">
        <f t="shared" si="30"/>
        <v>0</v>
      </c>
      <c r="I122">
        <v>-1</v>
      </c>
      <c r="J122">
        <v>0</v>
      </c>
      <c r="K122" t="str">
        <f>K117</f>
        <v>Optimistic EV Scenario</v>
      </c>
    </row>
    <row r="124" spans="1:11" x14ac:dyDescent="0.3">
      <c r="B124" s="8"/>
      <c r="C124" s="8"/>
      <c r="D124" s="8"/>
      <c r="E124" s="8"/>
      <c r="F124" s="8"/>
      <c r="G124" s="8"/>
    </row>
    <row r="133" spans="3:7" x14ac:dyDescent="0.3">
      <c r="C133" t="s">
        <v>107</v>
      </c>
      <c r="D133" t="s">
        <v>103</v>
      </c>
      <c r="E133" t="s">
        <v>104</v>
      </c>
      <c r="F133" t="s">
        <v>105</v>
      </c>
      <c r="G133" t="s">
        <v>106</v>
      </c>
    </row>
    <row r="134" spans="3:7" x14ac:dyDescent="0.3">
      <c r="C134" t="s">
        <v>108</v>
      </c>
      <c r="D134">
        <v>2000</v>
      </c>
      <c r="E134">
        <v>1400</v>
      </c>
      <c r="F134">
        <v>1900</v>
      </c>
      <c r="G134">
        <v>1400</v>
      </c>
    </row>
    <row r="135" spans="3:7" x14ac:dyDescent="0.3">
      <c r="C135" t="s">
        <v>109</v>
      </c>
      <c r="D135">
        <v>500</v>
      </c>
      <c r="E135">
        <v>800</v>
      </c>
      <c r="F135">
        <v>1000</v>
      </c>
      <c r="G135">
        <v>700</v>
      </c>
    </row>
    <row r="136" spans="3:7" x14ac:dyDescent="0.3">
      <c r="C136" t="s">
        <v>110</v>
      </c>
      <c r="D136">
        <v>1500</v>
      </c>
      <c r="E136">
        <v>1700</v>
      </c>
      <c r="F136">
        <v>1900</v>
      </c>
      <c r="G136">
        <v>2100</v>
      </c>
    </row>
    <row r="137" spans="3:7" x14ac:dyDescent="0.3">
      <c r="C137" t="s">
        <v>111</v>
      </c>
      <c r="D137">
        <v>600</v>
      </c>
      <c r="E137">
        <v>700</v>
      </c>
      <c r="F137">
        <v>900</v>
      </c>
      <c r="G137">
        <v>900</v>
      </c>
    </row>
    <row r="138" spans="3:7" x14ac:dyDescent="0.3">
      <c r="C138" t="s">
        <v>112</v>
      </c>
      <c r="D138">
        <v>1900</v>
      </c>
      <c r="E138">
        <v>2100</v>
      </c>
      <c r="F138">
        <v>1500</v>
      </c>
      <c r="G138">
        <v>1200</v>
      </c>
    </row>
    <row r="139" spans="3:7" x14ac:dyDescent="0.3">
      <c r="C139" t="s">
        <v>113</v>
      </c>
      <c r="D139">
        <v>800</v>
      </c>
      <c r="E139">
        <v>900</v>
      </c>
      <c r="F139">
        <v>700</v>
      </c>
      <c r="G139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F156-EF06-4A54-A74F-05650E94FA6F}">
  <dimension ref="A2:AO27"/>
  <sheetViews>
    <sheetView tabSelected="1" workbookViewId="0">
      <selection activeCell="F9" sqref="F9:F13"/>
    </sheetView>
  </sheetViews>
  <sheetFormatPr defaultRowHeight="14.4" x14ac:dyDescent="0.3"/>
  <cols>
    <col min="2" max="2" width="16" bestFit="1" customWidth="1"/>
    <col min="3" max="3" width="20.6640625" bestFit="1" customWidth="1"/>
    <col min="4" max="4" width="10.5546875" bestFit="1" customWidth="1"/>
    <col min="5" max="5" width="10.6640625" bestFit="1" customWidth="1"/>
    <col min="6" max="6" width="16" bestFit="1" customWidth="1"/>
    <col min="7" max="7" width="9.5546875" bestFit="1" customWidth="1"/>
  </cols>
  <sheetData>
    <row r="2" spans="1:13" x14ac:dyDescent="0.3">
      <c r="B2" s="77" t="s">
        <v>6</v>
      </c>
      <c r="C2" s="77" t="s">
        <v>1</v>
      </c>
      <c r="D2" s="77" t="s">
        <v>2</v>
      </c>
      <c r="E2" s="77" t="s">
        <v>3</v>
      </c>
      <c r="F2" s="77" t="s">
        <v>4</v>
      </c>
      <c r="G2" s="78" t="s">
        <v>140</v>
      </c>
    </row>
    <row r="3" spans="1:13" x14ac:dyDescent="0.3">
      <c r="A3">
        <f>B3/10/365.25*1000</f>
        <v>1813.5466132540453</v>
      </c>
      <c r="B3" s="79">
        <v>6623.9790049104004</v>
      </c>
      <c r="C3" s="79">
        <v>96631</v>
      </c>
      <c r="D3" s="77">
        <v>9.68</v>
      </c>
      <c r="E3" s="79">
        <v>935865</v>
      </c>
      <c r="F3" s="79">
        <v>541364</v>
      </c>
      <c r="G3" s="80">
        <v>127108</v>
      </c>
      <c r="I3">
        <f>B3*10^6/(C3*10*365.25)</f>
        <v>18.76775168687114</v>
      </c>
      <c r="J3">
        <v>14.4</v>
      </c>
      <c r="L3" s="75">
        <f t="shared" ref="L3:M7" si="0">I3/I$3</f>
        <v>1</v>
      </c>
      <c r="M3" s="75">
        <f t="shared" si="0"/>
        <v>1</v>
      </c>
    </row>
    <row r="4" spans="1:13" x14ac:dyDescent="0.3">
      <c r="A4">
        <f t="shared" ref="A4:A7" si="1">B4/10/365.25*1000</f>
        <v>2288.3339519842025</v>
      </c>
      <c r="B4" s="79">
        <v>8358.1397596222996</v>
      </c>
      <c r="C4" s="79">
        <v>112077</v>
      </c>
      <c r="D4" s="77">
        <v>9.65</v>
      </c>
      <c r="E4" s="79">
        <v>1081053</v>
      </c>
      <c r="F4" s="79">
        <v>662051</v>
      </c>
      <c r="G4" s="80">
        <v>153077</v>
      </c>
      <c r="I4">
        <f>B4*10^6/(C4*10*365.25)</f>
        <v>20.417516100397069</v>
      </c>
      <c r="J4">
        <v>15.2</v>
      </c>
      <c r="L4" s="75">
        <f t="shared" si="0"/>
        <v>1.0879042114927391</v>
      </c>
      <c r="M4" s="75">
        <f t="shared" si="0"/>
        <v>1.0555555555555556</v>
      </c>
    </row>
    <row r="5" spans="1:13" x14ac:dyDescent="0.3">
      <c r="A5">
        <f t="shared" si="1"/>
        <v>2464.2818770676527</v>
      </c>
      <c r="B5" s="79">
        <v>9000.7895559896006</v>
      </c>
      <c r="C5" s="79">
        <v>111958</v>
      </c>
      <c r="D5" s="77">
        <v>9.66</v>
      </c>
      <c r="E5" s="79">
        <v>1081053</v>
      </c>
      <c r="F5" s="79">
        <v>685633</v>
      </c>
      <c r="G5" s="80">
        <v>152629</v>
      </c>
      <c r="I5">
        <f>B5*10^6/(C5*10*365.25)</f>
        <v>22.01077079858208</v>
      </c>
      <c r="J5">
        <v>16.399999999999999</v>
      </c>
      <c r="L5" s="75">
        <f t="shared" si="0"/>
        <v>1.1727974221856086</v>
      </c>
      <c r="M5" s="75">
        <f t="shared" si="0"/>
        <v>1.1388888888888888</v>
      </c>
    </row>
    <row r="6" spans="1:13" x14ac:dyDescent="0.3">
      <c r="A6">
        <f t="shared" si="1"/>
        <v>2615.0453735383167</v>
      </c>
      <c r="B6" s="79">
        <v>9551.4532268487001</v>
      </c>
      <c r="C6" s="79">
        <v>111960</v>
      </c>
      <c r="D6" s="77">
        <v>9.66</v>
      </c>
      <c r="E6" s="79">
        <v>1081053</v>
      </c>
      <c r="F6" s="79">
        <v>707965</v>
      </c>
      <c r="G6" s="80">
        <v>152712</v>
      </c>
      <c r="I6">
        <f>B6*10^6/(C6*10*365.25)</f>
        <v>23.356961178441551</v>
      </c>
      <c r="J6">
        <v>17.399999999999999</v>
      </c>
      <c r="L6" s="75">
        <f t="shared" si="0"/>
        <v>1.2445263326230367</v>
      </c>
      <c r="M6" s="75">
        <f t="shared" si="0"/>
        <v>1.2083333333333333</v>
      </c>
    </row>
    <row r="7" spans="1:13" x14ac:dyDescent="0.3">
      <c r="A7">
        <f t="shared" si="1"/>
        <v>3050.8970222970847</v>
      </c>
      <c r="B7" s="79">
        <v>11143.4013739401</v>
      </c>
      <c r="C7" s="79">
        <v>111793</v>
      </c>
      <c r="D7" s="77">
        <v>9.67</v>
      </c>
      <c r="E7" s="79">
        <v>1081053</v>
      </c>
      <c r="F7" s="79">
        <v>763365</v>
      </c>
      <c r="G7" s="80">
        <v>152714</v>
      </c>
      <c r="I7">
        <f>B7*10^6/(C7*10*365.25)</f>
        <v>27.290590844660077</v>
      </c>
      <c r="J7">
        <v>20.3</v>
      </c>
      <c r="L7" s="75">
        <f t="shared" si="0"/>
        <v>1.4541214792260404</v>
      </c>
      <c r="M7" s="75">
        <f t="shared" si="0"/>
        <v>1.4097222222222223</v>
      </c>
    </row>
    <row r="9" spans="1:13" x14ac:dyDescent="0.3">
      <c r="F9">
        <f>B3/F3*10^6/365.25</f>
        <v>33.499579086419587</v>
      </c>
    </row>
    <row r="10" spans="1:13" x14ac:dyDescent="0.3">
      <c r="B10">
        <v>1874585.6314699301</v>
      </c>
      <c r="F10">
        <f t="shared" ref="F10:F13" si="2">B4/F4*10^6/365.25</f>
        <v>34.564315316859314</v>
      </c>
    </row>
    <row r="11" spans="1:13" x14ac:dyDescent="0.3">
      <c r="B11">
        <v>1874585.6314678399</v>
      </c>
      <c r="F11">
        <f t="shared" si="2"/>
        <v>35.941704630139625</v>
      </c>
    </row>
    <row r="12" spans="1:13" x14ac:dyDescent="0.3">
      <c r="F12">
        <f t="shared" si="2"/>
        <v>36.937495123887707</v>
      </c>
    </row>
    <row r="13" spans="1:13" x14ac:dyDescent="0.3">
      <c r="F13">
        <f t="shared" si="2"/>
        <v>39.966425265725888</v>
      </c>
    </row>
    <row r="17" spans="1:41" x14ac:dyDescent="0.3">
      <c r="A17" t="s">
        <v>49</v>
      </c>
      <c r="B17" s="76">
        <v>6623.9790049104004</v>
      </c>
      <c r="C17">
        <v>96631</v>
      </c>
      <c r="D17">
        <v>9.6849108973236504</v>
      </c>
      <c r="E17">
        <v>935865</v>
      </c>
      <c r="F17">
        <v>541364</v>
      </c>
      <c r="AA17" s="1"/>
      <c r="AO17" s="1"/>
    </row>
    <row r="18" spans="1:41" x14ac:dyDescent="0.3">
      <c r="A18" t="s">
        <v>50</v>
      </c>
      <c r="B18" s="76">
        <v>8358.1397596222996</v>
      </c>
      <c r="C18">
        <v>112077</v>
      </c>
      <c r="D18">
        <v>9.6456422056520594</v>
      </c>
      <c r="E18">
        <v>1081053</v>
      </c>
      <c r="F18">
        <v>662051</v>
      </c>
      <c r="AA18" s="1"/>
      <c r="AO18" s="1"/>
    </row>
    <row r="19" spans="1:41" x14ac:dyDescent="0.3">
      <c r="A19" t="s">
        <v>51</v>
      </c>
      <c r="B19" s="76">
        <v>9000.7895559896006</v>
      </c>
      <c r="C19">
        <v>111958</v>
      </c>
      <c r="D19">
        <v>9.6558750515590503</v>
      </c>
      <c r="E19">
        <v>1081053</v>
      </c>
      <c r="F19">
        <v>685633</v>
      </c>
      <c r="AA19" s="1"/>
      <c r="AO19" s="1"/>
    </row>
    <row r="20" spans="1:41" x14ac:dyDescent="0.3">
      <c r="A20" t="s">
        <v>52</v>
      </c>
      <c r="B20" s="76">
        <v>9551.4532268487001</v>
      </c>
      <c r="C20">
        <v>111960</v>
      </c>
      <c r="D20">
        <v>9.6557434259586206</v>
      </c>
      <c r="E20">
        <v>1081053</v>
      </c>
      <c r="F20">
        <v>707965</v>
      </c>
      <c r="AA20" s="1"/>
      <c r="AO20" s="1"/>
    </row>
    <row r="21" spans="1:41" x14ac:dyDescent="0.3">
      <c r="A21" t="s">
        <v>53</v>
      </c>
      <c r="B21" s="76">
        <v>11143.4013739401</v>
      </c>
      <c r="C21">
        <v>111793</v>
      </c>
      <c r="D21">
        <v>9.6701603318063292</v>
      </c>
      <c r="E21">
        <v>1081053</v>
      </c>
      <c r="F21">
        <v>763365</v>
      </c>
    </row>
    <row r="23" spans="1:41" x14ac:dyDescent="0.3">
      <c r="B23" s="76">
        <f>B17/D17/365.25*10^6</f>
        <v>1872548.5783820734</v>
      </c>
    </row>
    <row r="24" spans="1:41" x14ac:dyDescent="0.3">
      <c r="B24" s="76">
        <f t="shared" ref="B24:B27" si="3">B18/D18/365.25*10^6</f>
        <v>2372401.8610635451</v>
      </c>
    </row>
    <row r="25" spans="1:41" x14ac:dyDescent="0.3">
      <c r="B25" s="76">
        <f t="shared" si="3"/>
        <v>2552106.2191766519</v>
      </c>
    </row>
    <row r="26" spans="1:41" x14ac:dyDescent="0.3">
      <c r="B26" s="76">
        <f t="shared" si="3"/>
        <v>2708279.6820263425</v>
      </c>
    </row>
    <row r="27" spans="1:41" x14ac:dyDescent="0.3">
      <c r="B27" s="76">
        <f t="shared" si="3"/>
        <v>3154960.1222870257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9"/>
  <sheetViews>
    <sheetView zoomScale="80" zoomScaleNormal="80" workbookViewId="0">
      <selection activeCell="P12" sqref="P12"/>
    </sheetView>
  </sheetViews>
  <sheetFormatPr defaultRowHeight="14.4" x14ac:dyDescent="0.3"/>
  <cols>
    <col min="1" max="1" width="10.33203125" customWidth="1"/>
    <col min="2" max="2" width="14" customWidth="1"/>
    <col min="3" max="3" width="11.33203125" customWidth="1"/>
    <col min="4" max="4" width="10.88671875" bestFit="1" customWidth="1"/>
    <col min="5" max="5" width="10.21875" customWidth="1"/>
    <col min="6" max="6" width="11.21875" bestFit="1" customWidth="1"/>
    <col min="7" max="7" width="9.77734375" bestFit="1" customWidth="1"/>
    <col min="8" max="12" width="9.109375" bestFit="1" customWidth="1"/>
    <col min="13" max="13" width="10.6640625" bestFit="1" customWidth="1"/>
    <col min="14" max="14" width="12.77734375" bestFit="1" customWidth="1"/>
    <col min="15" max="15" width="13.88671875" bestFit="1" customWidth="1"/>
    <col min="16" max="16" width="9.109375" bestFit="1" customWidth="1"/>
    <col min="17" max="17" width="10.6640625" bestFit="1" customWidth="1"/>
    <col min="18" max="18" width="9.109375" bestFit="1" customWidth="1"/>
    <col min="19" max="19" width="9.6640625" bestFit="1" customWidth="1"/>
    <col min="20" max="20" width="9.109375" bestFit="1" customWidth="1"/>
    <col min="21" max="21" width="9.6640625" bestFit="1" customWidth="1"/>
    <col min="22" max="22" width="9.109375" bestFit="1" customWidth="1"/>
    <col min="23" max="23" width="10.6640625" bestFit="1" customWidth="1"/>
    <col min="24" max="24" width="9.109375" bestFit="1" customWidth="1"/>
    <col min="25" max="25" width="9.6640625" bestFit="1" customWidth="1"/>
    <col min="26" max="26" width="8.5546875" bestFit="1" customWidth="1"/>
    <col min="27" max="30" width="9.109375" bestFit="1" customWidth="1"/>
    <col min="31" max="31" width="10.6640625" bestFit="1" customWidth="1"/>
    <col min="32" max="33" width="11.6640625" bestFit="1" customWidth="1"/>
    <col min="34" max="36" width="9.6640625" bestFit="1" customWidth="1"/>
    <col min="37" max="39" width="9.21875" bestFit="1" customWidth="1"/>
    <col min="40" max="40" width="8.5546875" bestFit="1" customWidth="1"/>
    <col min="41" max="41" width="9.21875" bestFit="1" customWidth="1"/>
    <col min="42" max="42" width="9.109375" bestFit="1" customWidth="1"/>
    <col min="43" max="44" width="9.6640625" bestFit="1" customWidth="1"/>
    <col min="45" max="50" width="9.109375" bestFit="1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s="5" t="s">
        <v>14</v>
      </c>
      <c r="O1" s="5" t="s">
        <v>13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32</v>
      </c>
      <c r="AG1" s="3" t="s">
        <v>31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5" t="s">
        <v>41</v>
      </c>
      <c r="AQ1" s="5" t="s">
        <v>42</v>
      </c>
      <c r="AR1" s="5" t="s">
        <v>43</v>
      </c>
      <c r="AS1" s="7" t="s">
        <v>46</v>
      </c>
      <c r="AT1" s="7" t="s">
        <v>47</v>
      </c>
      <c r="AU1" s="7" t="s">
        <v>48</v>
      </c>
      <c r="AV1" s="6" t="s">
        <v>44</v>
      </c>
      <c r="AW1" s="15" t="s">
        <v>101</v>
      </c>
      <c r="AX1" s="6" t="s">
        <v>45</v>
      </c>
    </row>
    <row r="2" spans="1:50" x14ac:dyDescent="0.3">
      <c r="A2" t="s">
        <v>49</v>
      </c>
      <c r="B2" s="8">
        <v>96631</v>
      </c>
      <c r="C2">
        <v>9.68</v>
      </c>
      <c r="D2" s="8">
        <v>935865</v>
      </c>
      <c r="E2" s="8">
        <v>541364</v>
      </c>
      <c r="F2">
        <v>57.85</v>
      </c>
      <c r="G2" s="8">
        <v>6624</v>
      </c>
      <c r="H2" s="8">
        <v>7078</v>
      </c>
      <c r="I2" s="8">
        <v>4579.6018792592804</v>
      </c>
      <c r="J2" s="8">
        <v>57543.977370176399</v>
      </c>
      <c r="K2" s="8">
        <v>4521.5339119664004</v>
      </c>
      <c r="L2" s="10">
        <v>31402.312366300099</v>
      </c>
      <c r="M2" s="10">
        <v>2182702.4114523702</v>
      </c>
      <c r="N2" s="10">
        <v>1153956298.23387</v>
      </c>
      <c r="O2" s="10">
        <v>960753363.66587901</v>
      </c>
      <c r="P2" s="10">
        <v>97366.554695407802</v>
      </c>
      <c r="Q2" s="10">
        <v>1948943.9158026599</v>
      </c>
      <c r="R2" s="10">
        <v>26890.9728837857</v>
      </c>
      <c r="S2" s="10">
        <v>129942.589046351</v>
      </c>
      <c r="T2" s="10">
        <v>65964.240615697505</v>
      </c>
      <c r="U2" s="10">
        <v>573376.24369137303</v>
      </c>
      <c r="V2" s="10">
        <v>188.18348744560899</v>
      </c>
      <c r="W2" s="10">
        <v>1325018.65331596</v>
      </c>
      <c r="X2" s="10">
        <v>11392.022063070701</v>
      </c>
      <c r="Y2" s="10">
        <v>575439.78456013103</v>
      </c>
      <c r="Z2" s="14">
        <v>9.0774563669900295E+21</v>
      </c>
      <c r="AA2" s="10">
        <v>3958.0861060871898</v>
      </c>
      <c r="AB2" s="9">
        <v>988.290682257615</v>
      </c>
      <c r="AC2" s="9">
        <v>47421.3956180963</v>
      </c>
      <c r="AD2" s="9">
        <v>39733.149446712901</v>
      </c>
      <c r="AE2" s="9">
        <v>3822700.1364924102</v>
      </c>
      <c r="AF2" s="9">
        <v>88852072.368701607</v>
      </c>
      <c r="AG2" s="9">
        <v>74004901.805145696</v>
      </c>
      <c r="AH2" s="9">
        <v>730455.97145467298</v>
      </c>
      <c r="AI2" s="9">
        <v>160170.80681375999</v>
      </c>
      <c r="AJ2" s="9">
        <v>690725.22222711204</v>
      </c>
      <c r="AK2" s="9">
        <v>25184.088222721999</v>
      </c>
      <c r="AL2" s="9">
        <v>15.383906597880401</v>
      </c>
      <c r="AM2" s="9">
        <v>1797.23032706921</v>
      </c>
      <c r="AN2" s="4">
        <v>7.6702238999603098E+17</v>
      </c>
      <c r="AO2" s="9">
        <v>320.14982562634299</v>
      </c>
      <c r="AP2" s="10">
        <v>1394.20147236751</v>
      </c>
      <c r="AQ2" s="10">
        <v>174275.17515841499</v>
      </c>
      <c r="AR2" s="10">
        <v>174275.17515841499</v>
      </c>
      <c r="AS2" s="12">
        <v>152.96808752040701</v>
      </c>
      <c r="AT2" s="12">
        <v>19121.028444352902</v>
      </c>
      <c r="AU2" s="12">
        <v>19121.028444352902</v>
      </c>
      <c r="AV2" s="11">
        <v>91.565967509325205</v>
      </c>
      <c r="AW2" s="11">
        <v>11445.759382632399</v>
      </c>
      <c r="AX2" s="11">
        <v>11445.759382632399</v>
      </c>
    </row>
    <row r="3" spans="1:50" x14ac:dyDescent="0.3">
      <c r="A3" t="s">
        <v>50</v>
      </c>
      <c r="B3" s="8">
        <v>112077</v>
      </c>
      <c r="C3">
        <v>9.65</v>
      </c>
      <c r="D3" s="8">
        <v>1081053</v>
      </c>
      <c r="E3" s="8">
        <v>662051</v>
      </c>
      <c r="F3">
        <v>61.24</v>
      </c>
      <c r="G3" s="8">
        <v>8358</v>
      </c>
      <c r="H3" s="8">
        <v>7731</v>
      </c>
      <c r="I3" s="8">
        <v>876.36604960171996</v>
      </c>
      <c r="J3" s="8">
        <v>73017.829669183193</v>
      </c>
      <c r="K3" s="8">
        <v>793.11285333407</v>
      </c>
      <c r="L3" s="10">
        <v>20640.523572313799</v>
      </c>
      <c r="M3" s="10">
        <v>1973855.38947868</v>
      </c>
      <c r="N3" s="10">
        <v>1193350859.7823701</v>
      </c>
      <c r="O3" s="10">
        <v>990182422.72331905</v>
      </c>
      <c r="P3" s="10">
        <v>41120.189613083603</v>
      </c>
      <c r="Q3" s="10">
        <v>341876.60627126298</v>
      </c>
      <c r="R3" s="10">
        <v>22960.173553997502</v>
      </c>
      <c r="S3" s="10">
        <v>102367.69674989099</v>
      </c>
      <c r="T3" s="10">
        <v>20479.667141323502</v>
      </c>
      <c r="U3" s="10">
        <v>78980.235663629894</v>
      </c>
      <c r="V3" s="10">
        <v>233.63939312242201</v>
      </c>
      <c r="W3" s="10">
        <v>1689432.3493755599</v>
      </c>
      <c r="X3" s="10">
        <v>5330.7225572113002</v>
      </c>
      <c r="Y3" s="10">
        <v>730178.29311498499</v>
      </c>
      <c r="Z3" s="14">
        <v>3.0603801186715199E+21</v>
      </c>
      <c r="AA3" s="10">
        <v>4661.3703755394599</v>
      </c>
      <c r="AB3" s="9">
        <v>93.858219265137507</v>
      </c>
      <c r="AC3" s="9">
        <v>37950.508246842597</v>
      </c>
      <c r="AD3" s="9">
        <v>30840.984578768199</v>
      </c>
      <c r="AE3" s="9">
        <v>3528424.1247482998</v>
      </c>
      <c r="AF3" s="9">
        <v>78575125.124355406</v>
      </c>
      <c r="AG3" s="9">
        <v>65584152.7158347</v>
      </c>
      <c r="AH3" s="9">
        <v>566725.20417560497</v>
      </c>
      <c r="AI3" s="9">
        <v>179623.464172387</v>
      </c>
      <c r="AJ3" s="9">
        <v>535882.47742506</v>
      </c>
      <c r="AK3" s="9">
        <v>12870.9734457132</v>
      </c>
      <c r="AL3" s="9">
        <v>15.642374919662601</v>
      </c>
      <c r="AM3" s="9">
        <v>538.23878718860794</v>
      </c>
      <c r="AN3" s="4">
        <v>7.3015512247828E+16</v>
      </c>
      <c r="AO3" s="9">
        <v>312.64459716352098</v>
      </c>
      <c r="AP3" s="10">
        <v>1538.53008720761</v>
      </c>
      <c r="AQ3" s="10">
        <v>192316.24801544801</v>
      </c>
      <c r="AR3" s="10">
        <v>192316.24801544801</v>
      </c>
      <c r="AS3" s="12">
        <v>147.19016638062899</v>
      </c>
      <c r="AT3" s="12">
        <v>18398.788848577999</v>
      </c>
      <c r="AU3" s="12">
        <v>18398.788848577999</v>
      </c>
      <c r="AV3" s="11">
        <v>72.269976028123395</v>
      </c>
      <c r="AW3" s="11">
        <v>9033.7513546152004</v>
      </c>
      <c r="AX3" s="11">
        <v>9033.7513546152004</v>
      </c>
    </row>
    <row r="4" spans="1:50" x14ac:dyDescent="0.3">
      <c r="A4" t="s">
        <v>51</v>
      </c>
      <c r="B4" s="8">
        <v>111958</v>
      </c>
      <c r="C4">
        <v>9.66</v>
      </c>
      <c r="D4" s="8">
        <v>1081053</v>
      </c>
      <c r="E4" s="8">
        <v>685633</v>
      </c>
      <c r="F4">
        <v>63.42</v>
      </c>
      <c r="G4" s="8">
        <v>9001</v>
      </c>
      <c r="H4" s="8">
        <v>8326</v>
      </c>
      <c r="I4" s="8">
        <v>652.54895989146701</v>
      </c>
      <c r="J4" s="8">
        <v>78865.3727515715</v>
      </c>
      <c r="K4" s="8">
        <v>496.63089049510501</v>
      </c>
      <c r="L4" s="10">
        <v>15342.250748923099</v>
      </c>
      <c r="M4" s="10">
        <v>1460239.30390916</v>
      </c>
      <c r="N4" s="10">
        <v>866980607.79606795</v>
      </c>
      <c r="O4" s="10">
        <v>700312353.956882</v>
      </c>
      <c r="P4" s="10">
        <v>29570.174163792301</v>
      </c>
      <c r="Q4" s="10">
        <v>247019.427981922</v>
      </c>
      <c r="R4" s="10">
        <v>16358.3291198639</v>
      </c>
      <c r="S4" s="10">
        <v>77351.647817688499</v>
      </c>
      <c r="T4" s="10">
        <v>14227.924264102299</v>
      </c>
      <c r="U4" s="10">
        <v>57077.351943550602</v>
      </c>
      <c r="V4" s="10">
        <v>163.931224433437</v>
      </c>
      <c r="W4" s="10">
        <v>1831622.9961771099</v>
      </c>
      <c r="X4" s="10">
        <v>3987.0236612526101</v>
      </c>
      <c r="Y4" s="10">
        <v>788653.72158158605</v>
      </c>
      <c r="Z4" s="14">
        <v>2.4748727266044999E+21</v>
      </c>
      <c r="AA4" s="10">
        <v>3277.5509524668701</v>
      </c>
      <c r="AB4" s="9">
        <v>64.150407568905194</v>
      </c>
      <c r="AC4" s="9">
        <v>24700.674592056701</v>
      </c>
      <c r="AD4" s="9">
        <v>20046.085833599402</v>
      </c>
      <c r="AE4" s="9">
        <v>2307553.2525030398</v>
      </c>
      <c r="AF4" s="9">
        <v>50577614.349953897</v>
      </c>
      <c r="AG4" s="9">
        <v>42203781.620174199</v>
      </c>
      <c r="AH4" s="9">
        <v>368943.54616524902</v>
      </c>
      <c r="AI4" s="9">
        <v>124206.05591806999</v>
      </c>
      <c r="AJ4" s="9">
        <v>348895.11518535903</v>
      </c>
      <c r="AK4" s="9">
        <v>8869.9238577947199</v>
      </c>
      <c r="AL4" s="9">
        <v>9.8314403901413296</v>
      </c>
      <c r="AM4" s="9">
        <v>367.87986308498802</v>
      </c>
      <c r="AN4" s="4">
        <v>4.9906916631249296E+16</v>
      </c>
      <c r="AO4" s="9">
        <v>197.76389332853299</v>
      </c>
      <c r="AP4" s="10">
        <v>1004.5369616013299</v>
      </c>
      <c r="AQ4" s="10">
        <v>125567.109185754</v>
      </c>
      <c r="AR4" s="10">
        <v>125567.109185754</v>
      </c>
      <c r="AS4" s="12">
        <v>95.130715369280196</v>
      </c>
      <c r="AT4" s="12">
        <v>11891.347277044</v>
      </c>
      <c r="AU4" s="12">
        <v>11891.347277044</v>
      </c>
      <c r="AV4" s="11">
        <v>49.219821970164404</v>
      </c>
      <c r="AW4" s="11">
        <v>6152.4803512107901</v>
      </c>
      <c r="AX4" s="11">
        <v>6152.4803512107901</v>
      </c>
    </row>
    <row r="5" spans="1:50" x14ac:dyDescent="0.3">
      <c r="A5" t="s">
        <v>52</v>
      </c>
      <c r="B5" s="8">
        <v>111960</v>
      </c>
      <c r="C5">
        <v>9.66</v>
      </c>
      <c r="D5" s="8">
        <v>1081053</v>
      </c>
      <c r="E5" s="8">
        <v>707965</v>
      </c>
      <c r="F5">
        <v>65.489999999999995</v>
      </c>
      <c r="G5" s="8">
        <v>9551</v>
      </c>
      <c r="H5" s="8">
        <v>8835</v>
      </c>
      <c r="I5" s="8">
        <v>505.88301750508299</v>
      </c>
      <c r="J5" s="8">
        <v>83729.893761138504</v>
      </c>
      <c r="K5" s="8">
        <v>380.35850475995898</v>
      </c>
      <c r="L5" s="10">
        <v>13805.0131777352</v>
      </c>
      <c r="M5" s="10">
        <v>1013726.27981337</v>
      </c>
      <c r="N5" s="10">
        <v>705403976.78259802</v>
      </c>
      <c r="O5" s="10">
        <v>549949414.301929</v>
      </c>
      <c r="P5" s="10">
        <v>24145.767444757501</v>
      </c>
      <c r="Q5" s="10">
        <v>224369.13385018599</v>
      </c>
      <c r="R5" s="10">
        <v>16422.098621466401</v>
      </c>
      <c r="S5" s="10">
        <v>55882.025639829102</v>
      </c>
      <c r="T5" s="10">
        <v>10340.7547568309</v>
      </c>
      <c r="U5" s="10">
        <v>58220.070578602899</v>
      </c>
      <c r="V5" s="10">
        <v>113.550573036373</v>
      </c>
      <c r="W5" s="10">
        <v>1944593.1276090799</v>
      </c>
      <c r="X5" s="10">
        <v>2997.6369610230199</v>
      </c>
      <c r="Y5" s="10">
        <v>837298.93493844499</v>
      </c>
      <c r="Z5" s="14">
        <v>1.76095166793435E+21</v>
      </c>
      <c r="AA5" s="10">
        <v>2350.6056499511801</v>
      </c>
      <c r="AB5" s="9">
        <v>66.426453961119407</v>
      </c>
      <c r="AC5" s="9">
        <v>16927.0788684525</v>
      </c>
      <c r="AD5" s="9">
        <v>13774.522656614001</v>
      </c>
      <c r="AE5" s="9">
        <v>1598877.0969390699</v>
      </c>
      <c r="AF5" s="9">
        <v>39723775.182810202</v>
      </c>
      <c r="AG5" s="9">
        <v>33107542.813449599</v>
      </c>
      <c r="AH5" s="9">
        <v>254804.377570374</v>
      </c>
      <c r="AI5" s="9">
        <v>98483.170282547901</v>
      </c>
      <c r="AJ5" s="9">
        <v>241028.042812851</v>
      </c>
      <c r="AK5" s="9">
        <v>7727.8143463801098</v>
      </c>
      <c r="AL5" s="9">
        <v>6.75721441889403</v>
      </c>
      <c r="AM5" s="9">
        <v>380.89128856197698</v>
      </c>
      <c r="AN5" s="4">
        <v>5.16806147660754E+16</v>
      </c>
      <c r="AO5" s="9">
        <v>141.09581192860699</v>
      </c>
      <c r="AP5" s="10">
        <v>672.89274621256902</v>
      </c>
      <c r="AQ5" s="10">
        <v>84111.586091702804</v>
      </c>
      <c r="AR5" s="10">
        <v>84111.586091702804</v>
      </c>
      <c r="AS5" s="12">
        <v>65.2353942101401</v>
      </c>
      <c r="AT5" s="12">
        <v>8154.42997521507</v>
      </c>
      <c r="AU5" s="12">
        <v>8154.42997521507</v>
      </c>
      <c r="AV5" s="11">
        <v>33.753981396092698</v>
      </c>
      <c r="AW5" s="11">
        <v>4219.2494807757803</v>
      </c>
      <c r="AX5" s="11">
        <v>4219.2494807757803</v>
      </c>
    </row>
    <row r="6" spans="1:50" x14ac:dyDescent="0.3">
      <c r="A6" t="s">
        <v>53</v>
      </c>
      <c r="B6" s="8">
        <v>111793</v>
      </c>
      <c r="C6">
        <v>9.67</v>
      </c>
      <c r="D6" s="8">
        <v>1081053</v>
      </c>
      <c r="E6" s="8">
        <v>763365</v>
      </c>
      <c r="F6">
        <v>70.61</v>
      </c>
      <c r="G6" s="8">
        <v>11143</v>
      </c>
      <c r="H6" s="8">
        <v>10308</v>
      </c>
      <c r="I6" s="8">
        <v>0</v>
      </c>
      <c r="J6" s="8">
        <v>98105.126279530305</v>
      </c>
      <c r="K6" s="8">
        <v>0</v>
      </c>
      <c r="L6" s="10">
        <v>0</v>
      </c>
      <c r="M6" s="10">
        <v>0</v>
      </c>
      <c r="N6" s="10">
        <v>101279374.596038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2288286.2324314401</v>
      </c>
      <c r="X6" s="10">
        <v>0</v>
      </c>
      <c r="Y6" s="10">
        <v>981051.26279531501</v>
      </c>
      <c r="Z6" s="10">
        <v>0</v>
      </c>
      <c r="AA6" s="10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4">
        <v>0</v>
      </c>
      <c r="AO6" s="9">
        <v>0</v>
      </c>
      <c r="AP6" s="10">
        <v>0</v>
      </c>
      <c r="AQ6" s="10">
        <v>0</v>
      </c>
      <c r="AR6" s="10">
        <v>0</v>
      </c>
      <c r="AS6" s="12">
        <v>0</v>
      </c>
      <c r="AT6" s="12">
        <v>0</v>
      </c>
      <c r="AU6" s="12">
        <v>0</v>
      </c>
      <c r="AV6" s="11">
        <v>0</v>
      </c>
      <c r="AW6" s="11">
        <v>0</v>
      </c>
      <c r="AX6" s="11">
        <v>0</v>
      </c>
    </row>
    <row r="8" spans="1:50" ht="15.6" x14ac:dyDescent="0.35">
      <c r="B8" s="2"/>
      <c r="I8" t="s">
        <v>58</v>
      </c>
      <c r="J8" t="s">
        <v>75</v>
      </c>
      <c r="K8" t="s">
        <v>59</v>
      </c>
      <c r="L8" t="s">
        <v>60</v>
      </c>
      <c r="M8" t="s">
        <v>61</v>
      </c>
      <c r="N8" t="s">
        <v>65</v>
      </c>
      <c r="O8" t="s">
        <v>64</v>
      </c>
      <c r="P8" t="s">
        <v>62</v>
      </c>
      <c r="Q8" t="s">
        <v>63</v>
      </c>
      <c r="R8" t="s">
        <v>66</v>
      </c>
      <c r="S8" t="s">
        <v>67</v>
      </c>
      <c r="T8" t="s">
        <v>68</v>
      </c>
      <c r="U8" t="s">
        <v>69</v>
      </c>
      <c r="V8" t="s">
        <v>81</v>
      </c>
      <c r="W8" t="s">
        <v>70</v>
      </c>
      <c r="X8" t="s">
        <v>72</v>
      </c>
      <c r="Y8" t="s">
        <v>71</v>
      </c>
      <c r="Z8" t="s">
        <v>73</v>
      </c>
      <c r="AA8" t="s">
        <v>74</v>
      </c>
    </row>
    <row r="9" spans="1:50" x14ac:dyDescent="0.3">
      <c r="A9" t="s">
        <v>54</v>
      </c>
      <c r="B9" s="2">
        <f>B3/B$2-1</f>
        <v>0.15984518425763983</v>
      </c>
      <c r="C9" s="2">
        <f t="shared" ref="B9:I12" si="0">C3/C$2-1</f>
        <v>-3.0991735537189147E-3</v>
      </c>
      <c r="D9" s="2">
        <f t="shared" si="0"/>
        <v>0.15513776025388282</v>
      </c>
      <c r="E9" s="2">
        <f t="shared" si="0"/>
        <v>0.22293133640212504</v>
      </c>
      <c r="F9" s="2">
        <f t="shared" si="0"/>
        <v>5.8599827139153016E-2</v>
      </c>
      <c r="G9" s="2">
        <f t="shared" si="0"/>
        <v>0.26177536231884058</v>
      </c>
      <c r="H9" s="2">
        <f t="shared" si="0"/>
        <v>9.2257699915230251E-2</v>
      </c>
      <c r="I9" s="2">
        <f t="shared" si="0"/>
        <v>-0.80863706656014689</v>
      </c>
      <c r="J9" s="2">
        <f t="shared" ref="J9:X9" si="1">J3/J$2-1</f>
        <v>0.26890480995890464</v>
      </c>
      <c r="K9" s="2">
        <f t="shared" si="1"/>
        <v>-0.82459208118840632</v>
      </c>
      <c r="L9" s="2">
        <f t="shared" si="1"/>
        <v>-0.34270688949440198</v>
      </c>
      <c r="M9" s="2">
        <f t="shared" si="1"/>
        <v>-9.568277419674609E-2</v>
      </c>
      <c r="N9" s="2">
        <f t="shared" si="1"/>
        <v>3.4138694514509238E-2</v>
      </c>
      <c r="O9" s="2">
        <f>O3/O$2-1</f>
        <v>3.06312318753168E-2</v>
      </c>
      <c r="P9" s="2">
        <f t="shared" si="1"/>
        <v>-0.5776764440138602</v>
      </c>
      <c r="Q9" s="2">
        <f t="shared" si="1"/>
        <v>-0.82458366118223403</v>
      </c>
      <c r="R9" s="2">
        <f t="shared" si="1"/>
        <v>-0.14617542276271944</v>
      </c>
      <c r="S9" s="2">
        <f t="shared" si="1"/>
        <v>-0.21220827212103599</v>
      </c>
      <c r="T9" s="2">
        <f t="shared" si="1"/>
        <v>-0.68953379967433515</v>
      </c>
      <c r="U9" s="2">
        <f t="shared" si="1"/>
        <v>-0.86225408441208107</v>
      </c>
      <c r="V9" s="2">
        <f t="shared" si="1"/>
        <v>0.24155097928000302</v>
      </c>
      <c r="W9" s="2">
        <f t="shared" si="1"/>
        <v>0.27502533277371377</v>
      </c>
      <c r="X9" s="2">
        <f t="shared" si="1"/>
        <v>-0.53206528852399249</v>
      </c>
      <c r="Y9" s="2">
        <f t="shared" ref="Y9:AX9" si="2">Y3/Y$2-1</f>
        <v>0.26890477979922234</v>
      </c>
      <c r="Z9" s="2">
        <f t="shared" si="2"/>
        <v>-0.66285928624228641</v>
      </c>
      <c r="AA9" s="2">
        <f t="shared" si="2"/>
        <v>0.17768291305504458</v>
      </c>
      <c r="AB9" s="2">
        <f t="shared" si="2"/>
        <v>-0.90502974382928392</v>
      </c>
      <c r="AC9" s="2">
        <f t="shared" si="2"/>
        <v>-0.19971760104925196</v>
      </c>
      <c r="AD9" s="2">
        <f t="shared" si="2"/>
        <v>-0.22379713140711899</v>
      </c>
      <c r="AE9" s="2">
        <f t="shared" si="2"/>
        <v>-7.6981191628106349E-2</v>
      </c>
      <c r="AF9" s="2">
        <f t="shared" si="2"/>
        <v>-0.11566356271017364</v>
      </c>
      <c r="AG9" s="2">
        <f t="shared" si="2"/>
        <v>-0.11378636933378761</v>
      </c>
      <c r="AH9" s="2">
        <f t="shared" si="2"/>
        <v>-0.22414871488148003</v>
      </c>
      <c r="AI9" s="2">
        <f t="shared" si="2"/>
        <v>0.12144945602506563</v>
      </c>
      <c r="AJ9" s="2">
        <f t="shared" si="2"/>
        <v>-0.22417415756556724</v>
      </c>
      <c r="AK9" s="2">
        <f t="shared" si="2"/>
        <v>-0.48892438225734369</v>
      </c>
      <c r="AL9" s="2">
        <f t="shared" si="2"/>
        <v>1.6801214966932543E-2</v>
      </c>
      <c r="AM9" s="2">
        <f t="shared" si="2"/>
        <v>-0.70051763589682592</v>
      </c>
      <c r="AN9" s="2">
        <f t="shared" si="2"/>
        <v>-0.9048065438504268</v>
      </c>
      <c r="AO9" s="2">
        <f t="shared" si="2"/>
        <v>-2.3442862878774728E-2</v>
      </c>
      <c r="AP9" s="2">
        <f t="shared" si="2"/>
        <v>0.10352063005285306</v>
      </c>
      <c r="AQ9" s="2">
        <f t="shared" si="2"/>
        <v>0.10352061239148846</v>
      </c>
      <c r="AR9" s="2">
        <f t="shared" si="2"/>
        <v>0.10352061239148846</v>
      </c>
      <c r="AS9" s="2">
        <f t="shared" si="2"/>
        <v>-3.7772068889906252E-2</v>
      </c>
      <c r="AT9" s="2">
        <f t="shared" si="2"/>
        <v>-3.7772005720131951E-2</v>
      </c>
      <c r="AU9" s="2">
        <f t="shared" si="2"/>
        <v>-3.7772005720131951E-2</v>
      </c>
      <c r="AV9" s="2">
        <f t="shared" si="2"/>
        <v>-0.21073322333689837</v>
      </c>
      <c r="AW9" s="2">
        <f t="shared" si="2"/>
        <v>-0.21073377024482431</v>
      </c>
      <c r="AX9" s="2">
        <f t="shared" si="2"/>
        <v>-0.21073377024482431</v>
      </c>
    </row>
    <row r="10" spans="1:50" x14ac:dyDescent="0.3">
      <c r="A10" t="s">
        <v>135</v>
      </c>
      <c r="B10" s="2">
        <f t="shared" si="0"/>
        <v>0.15861369539795711</v>
      </c>
      <c r="C10" s="2">
        <f t="shared" ref="C10:I12" si="3">C4/C$2-1</f>
        <v>-2.0661157024792765E-3</v>
      </c>
      <c r="D10" s="2">
        <f t="shared" si="3"/>
        <v>0.15513776025388282</v>
      </c>
      <c r="E10" s="2">
        <f t="shared" si="3"/>
        <v>0.26649167657989814</v>
      </c>
      <c r="F10" s="2">
        <f t="shared" si="3"/>
        <v>9.6283491789109776E-2</v>
      </c>
      <c r="G10" s="2">
        <f t="shared" si="3"/>
        <v>0.35884661835748788</v>
      </c>
      <c r="H10" s="2">
        <f t="shared" si="3"/>
        <v>0.17632099463125184</v>
      </c>
      <c r="I10" s="2">
        <f t="shared" si="3"/>
        <v>-0.85750967505563769</v>
      </c>
      <c r="J10" s="2">
        <f t="shared" ref="J10:X10" si="4">J4/J$2-1</f>
        <v>0.37052349100299486</v>
      </c>
      <c r="K10" s="2">
        <f t="shared" si="4"/>
        <v>-0.89016318352036383</v>
      </c>
      <c r="L10" s="2">
        <f t="shared" si="4"/>
        <v>-0.51142926769342356</v>
      </c>
      <c r="M10" s="2">
        <f t="shared" si="4"/>
        <v>-0.33099478140150274</v>
      </c>
      <c r="N10" s="2">
        <f t="shared" si="4"/>
        <v>-0.24868852562009358</v>
      </c>
      <c r="O10" s="2">
        <f t="shared" si="4"/>
        <v>-0.27107998739161376</v>
      </c>
      <c r="P10" s="2">
        <f t="shared" si="4"/>
        <v>-0.69630049808893002</v>
      </c>
      <c r="Q10" s="2">
        <f t="shared" si="4"/>
        <v>-0.8732547273531015</v>
      </c>
      <c r="R10" s="2">
        <f t="shared" si="4"/>
        <v>-0.39167953533851541</v>
      </c>
      <c r="S10" s="2">
        <f t="shared" si="4"/>
        <v>-0.40472443726593077</v>
      </c>
      <c r="T10" s="2">
        <f t="shared" si="4"/>
        <v>-0.7843085263879096</v>
      </c>
      <c r="U10" s="2">
        <f t="shared" si="4"/>
        <v>-0.90045392955925607</v>
      </c>
      <c r="V10" s="2">
        <f t="shared" si="4"/>
        <v>-0.12887561677897841</v>
      </c>
      <c r="W10" s="2">
        <f t="shared" si="4"/>
        <v>0.38233751773481384</v>
      </c>
      <c r="X10" s="2">
        <f t="shared" si="4"/>
        <v>-0.65001615699312343</v>
      </c>
      <c r="Y10" s="2">
        <f t="shared" ref="Y10:AX10" si="5">Y4/Y$2-1</f>
        <v>0.37052345482931259</v>
      </c>
      <c r="Z10" s="2">
        <f t="shared" si="5"/>
        <v>-0.72736054831347685</v>
      </c>
      <c r="AA10" s="2">
        <f t="shared" si="5"/>
        <v>-0.17193540902854954</v>
      </c>
      <c r="AB10" s="2">
        <f t="shared" si="5"/>
        <v>-0.93508953517363702</v>
      </c>
      <c r="AC10" s="2">
        <f t="shared" si="5"/>
        <v>-0.4791238370337888</v>
      </c>
      <c r="AD10" s="2">
        <f t="shared" si="5"/>
        <v>-0.49548208202111699</v>
      </c>
      <c r="AE10" s="2">
        <f t="shared" si="5"/>
        <v>-0.39635514947285966</v>
      </c>
      <c r="AF10" s="2">
        <f t="shared" si="5"/>
        <v>-0.43076606992264144</v>
      </c>
      <c r="AG10" s="2">
        <f t="shared" si="5"/>
        <v>-0.42971640268780553</v>
      </c>
      <c r="AH10" s="2">
        <f t="shared" si="5"/>
        <v>-0.4949133683848006</v>
      </c>
      <c r="AI10" s="2">
        <f t="shared" si="5"/>
        <v>-0.22453998709957379</v>
      </c>
      <c r="AJ10" s="2">
        <f t="shared" si="5"/>
        <v>-0.49488580414015704</v>
      </c>
      <c r="AK10" s="2">
        <f t="shared" si="5"/>
        <v>-0.64779650629590979</v>
      </c>
      <c r="AL10" s="2">
        <f t="shared" si="5"/>
        <v>-0.36092693181744173</v>
      </c>
      <c r="AM10" s="2">
        <f t="shared" si="5"/>
        <v>-0.79530733621388461</v>
      </c>
      <c r="AN10" s="2">
        <f t="shared" si="5"/>
        <v>-0.93493421146218747</v>
      </c>
      <c r="AO10" s="2">
        <f t="shared" si="5"/>
        <v>-0.38227705437094472</v>
      </c>
      <c r="AP10" s="2">
        <f t="shared" si="5"/>
        <v>-0.27948938405902424</v>
      </c>
      <c r="AQ10" s="2">
        <f t="shared" si="5"/>
        <v>-0.27948941051636111</v>
      </c>
      <c r="AR10" s="2">
        <f t="shared" si="5"/>
        <v>-0.27948941051636111</v>
      </c>
      <c r="AS10" s="2">
        <f t="shared" si="5"/>
        <v>-0.37810090384643724</v>
      </c>
      <c r="AT10" s="2">
        <f t="shared" si="5"/>
        <v>-0.37810106231205753</v>
      </c>
      <c r="AU10" s="2">
        <f t="shared" si="5"/>
        <v>-0.37810106231205753</v>
      </c>
      <c r="AV10" s="2">
        <f t="shared" si="5"/>
        <v>-0.46246598699290986</v>
      </c>
      <c r="AW10" s="2">
        <f t="shared" si="5"/>
        <v>-0.46246639077993734</v>
      </c>
      <c r="AX10" s="2">
        <f t="shared" si="5"/>
        <v>-0.46246639077993734</v>
      </c>
    </row>
    <row r="11" spans="1:50" x14ac:dyDescent="0.3">
      <c r="A11" t="s">
        <v>136</v>
      </c>
      <c r="B11" s="2">
        <f t="shared" si="0"/>
        <v>0.15863439268971646</v>
      </c>
      <c r="C11" s="2">
        <f t="shared" si="3"/>
        <v>-2.0661157024792765E-3</v>
      </c>
      <c r="D11" s="2">
        <f t="shared" si="3"/>
        <v>0.15513776025388282</v>
      </c>
      <c r="E11" s="2">
        <f t="shared" si="3"/>
        <v>0.30774303426160587</v>
      </c>
      <c r="F11" s="2">
        <f t="shared" si="3"/>
        <v>0.13206568712186684</v>
      </c>
      <c r="G11" s="2">
        <f t="shared" si="3"/>
        <v>0.44187801932367154</v>
      </c>
      <c r="H11" s="2">
        <f t="shared" si="3"/>
        <v>0.24823396439672218</v>
      </c>
      <c r="I11" s="2">
        <f t="shared" si="3"/>
        <v>-0.88953559046339936</v>
      </c>
      <c r="J11" s="2">
        <f t="shared" ref="J11:X11" si="6">J5/J$2-1</f>
        <v>0.45505920146099621</v>
      </c>
      <c r="K11" s="2">
        <f t="shared" si="6"/>
        <v>-0.91587843591013951</v>
      </c>
      <c r="L11" s="2">
        <f t="shared" si="6"/>
        <v>-0.56038227323188239</v>
      </c>
      <c r="M11" s="2">
        <f t="shared" si="6"/>
        <v>-0.53556367808342853</v>
      </c>
      <c r="N11" s="2">
        <f t="shared" si="6"/>
        <v>-0.3887082397641759</v>
      </c>
      <c r="O11" s="2">
        <f t="shared" si="6"/>
        <v>-0.42758523144428484</v>
      </c>
      <c r="P11" s="2">
        <f t="shared" si="6"/>
        <v>-0.75201168902101134</v>
      </c>
      <c r="Q11" s="2">
        <f t="shared" si="6"/>
        <v>-0.88487655697481626</v>
      </c>
      <c r="R11" s="2">
        <f t="shared" si="6"/>
        <v>-0.38930812609727694</v>
      </c>
      <c r="S11" s="2">
        <f t="shared" si="6"/>
        <v>-0.56994834372666081</v>
      </c>
      <c r="T11" s="2">
        <f t="shared" si="6"/>
        <v>-0.84323696202196385</v>
      </c>
      <c r="U11" s="2">
        <f t="shared" si="6"/>
        <v>-0.89846096482165982</v>
      </c>
      <c r="V11" s="2">
        <f t="shared" si="6"/>
        <v>-0.39659651025867659</v>
      </c>
      <c r="W11" s="2">
        <f t="shared" si="6"/>
        <v>0.46759679400934306</v>
      </c>
      <c r="X11" s="2">
        <f t="shared" si="6"/>
        <v>-0.73686524267360731</v>
      </c>
      <c r="Y11" s="2">
        <f t="shared" ref="Y11:AX11" si="7">Y5/Y$2-1</f>
        <v>0.45505916935944968</v>
      </c>
      <c r="Z11" s="2">
        <f t="shared" si="7"/>
        <v>-0.80600824760358947</v>
      </c>
      <c r="AA11" s="2">
        <f t="shared" si="7"/>
        <v>-0.40612569131930842</v>
      </c>
      <c r="AB11" s="2">
        <f t="shared" si="7"/>
        <v>-0.9327865220692183</v>
      </c>
      <c r="AC11" s="2">
        <f t="shared" si="7"/>
        <v>-0.64304975322166558</v>
      </c>
      <c r="AD11" s="2">
        <f t="shared" si="7"/>
        <v>-0.65332416764275503</v>
      </c>
      <c r="AE11" s="2">
        <f t="shared" si="7"/>
        <v>-0.5817414288722762</v>
      </c>
      <c r="AF11" s="2">
        <f t="shared" si="7"/>
        <v>-0.55292235595842998</v>
      </c>
      <c r="AG11" s="2">
        <f t="shared" si="7"/>
        <v>-0.5526304068260034</v>
      </c>
      <c r="AH11" s="2">
        <f t="shared" si="7"/>
        <v>-0.65117079259008381</v>
      </c>
      <c r="AI11" s="2">
        <f t="shared" si="7"/>
        <v>-0.38513657862097139</v>
      </c>
      <c r="AJ11" s="2">
        <f t="shared" si="7"/>
        <v>-0.65105075787488698</v>
      </c>
      <c r="AK11" s="2">
        <f t="shared" si="7"/>
        <v>-0.69314694746789385</v>
      </c>
      <c r="AL11" s="2">
        <f t="shared" si="7"/>
        <v>-0.56076082652341108</v>
      </c>
      <c r="AM11" s="2">
        <f t="shared" si="7"/>
        <v>-0.78806762671142638</v>
      </c>
      <c r="AN11" s="2">
        <f t="shared" si="7"/>
        <v>-0.93262176510082995</v>
      </c>
      <c r="AO11" s="2">
        <f t="shared" si="7"/>
        <v>-0.55928193416139982</v>
      </c>
      <c r="AP11" s="2">
        <f t="shared" si="7"/>
        <v>-0.51736333697172054</v>
      </c>
      <c r="AQ11" s="2">
        <f t="shared" si="7"/>
        <v>-0.51736335358581087</v>
      </c>
      <c r="AR11" s="2">
        <f t="shared" si="7"/>
        <v>-0.51736335358581087</v>
      </c>
      <c r="AS11" s="2">
        <f t="shared" si="7"/>
        <v>-0.57353592329225367</v>
      </c>
      <c r="AT11" s="2">
        <f t="shared" si="7"/>
        <v>-0.57353601565174417</v>
      </c>
      <c r="AU11" s="2">
        <f t="shared" si="7"/>
        <v>-0.57353601565174417</v>
      </c>
      <c r="AV11" s="2">
        <f t="shared" si="7"/>
        <v>-0.63136979475856958</v>
      </c>
      <c r="AW11" s="2">
        <f t="shared" si="7"/>
        <v>-0.63137006993367362</v>
      </c>
      <c r="AX11" s="2">
        <f t="shared" si="7"/>
        <v>-0.63137006993367362</v>
      </c>
    </row>
    <row r="12" spans="1:50" x14ac:dyDescent="0.3">
      <c r="A12" t="s">
        <v>137</v>
      </c>
      <c r="B12" s="2">
        <f t="shared" si="0"/>
        <v>0.15690616882780883</v>
      </c>
      <c r="C12" s="2">
        <f t="shared" si="3"/>
        <v>-1.0330578512396382E-3</v>
      </c>
      <c r="D12" s="2">
        <f t="shared" si="3"/>
        <v>0.15513776025388282</v>
      </c>
      <c r="E12" s="2">
        <f t="shared" si="3"/>
        <v>0.4100771384872286</v>
      </c>
      <c r="F12" s="2">
        <f t="shared" si="3"/>
        <v>0.22057044079515986</v>
      </c>
      <c r="G12" s="2">
        <f t="shared" si="3"/>
        <v>0.68221618357487923</v>
      </c>
      <c r="H12" s="2">
        <f t="shared" si="3"/>
        <v>0.45634359988697382</v>
      </c>
      <c r="I12" s="2">
        <f t="shared" si="3"/>
        <v>-1</v>
      </c>
      <c r="J12" s="2">
        <f t="shared" ref="J12:X12" si="8">J6/J$2-1</f>
        <v>0.70487218233850713</v>
      </c>
      <c r="K12" s="2">
        <f t="shared" si="8"/>
        <v>-1</v>
      </c>
      <c r="L12" s="2">
        <f t="shared" si="8"/>
        <v>-1</v>
      </c>
      <c r="M12" s="2">
        <f t="shared" si="8"/>
        <v>-1</v>
      </c>
      <c r="N12" s="2">
        <f t="shared" si="8"/>
        <v>-0.91223292012787138</v>
      </c>
      <c r="O12" s="2">
        <f t="shared" si="8"/>
        <v>-1</v>
      </c>
      <c r="P12" s="2">
        <f t="shared" si="8"/>
        <v>-1</v>
      </c>
      <c r="Q12" s="2">
        <f t="shared" si="8"/>
        <v>-1</v>
      </c>
      <c r="R12" s="2">
        <f t="shared" si="8"/>
        <v>-1</v>
      </c>
      <c r="S12" s="2">
        <f t="shared" si="8"/>
        <v>-1</v>
      </c>
      <c r="T12" s="2">
        <f t="shared" si="8"/>
        <v>-1</v>
      </c>
      <c r="U12" s="2">
        <f t="shared" si="8"/>
        <v>-1</v>
      </c>
      <c r="V12" s="2">
        <f t="shared" si="8"/>
        <v>-1</v>
      </c>
      <c r="W12" s="2">
        <f t="shared" si="8"/>
        <v>0.72698416486804152</v>
      </c>
      <c r="X12" s="2">
        <f t="shared" si="8"/>
        <v>-1</v>
      </c>
      <c r="Y12" s="2">
        <f t="shared" ref="Y12:AX12" si="9">Y6/Y$2-1</f>
        <v>0.7048721501681281</v>
      </c>
      <c r="Z12" s="2">
        <f t="shared" si="9"/>
        <v>-1</v>
      </c>
      <c r="AA12" s="2">
        <f t="shared" si="9"/>
        <v>-1</v>
      </c>
      <c r="AB12" s="2">
        <f t="shared" si="9"/>
        <v>-1</v>
      </c>
      <c r="AC12" s="2">
        <f t="shared" si="9"/>
        <v>-1</v>
      </c>
      <c r="AD12" s="2">
        <f t="shared" si="9"/>
        <v>-1</v>
      </c>
      <c r="AE12" s="2">
        <f t="shared" si="9"/>
        <v>-1</v>
      </c>
      <c r="AF12" s="2">
        <f t="shared" si="9"/>
        <v>-1</v>
      </c>
      <c r="AG12" s="2">
        <f t="shared" si="9"/>
        <v>-1</v>
      </c>
      <c r="AH12" s="2">
        <f t="shared" si="9"/>
        <v>-1</v>
      </c>
      <c r="AI12" s="2">
        <f t="shared" si="9"/>
        <v>-1</v>
      </c>
      <c r="AJ12" s="2">
        <f t="shared" si="9"/>
        <v>-1</v>
      </c>
      <c r="AK12" s="2">
        <f t="shared" si="9"/>
        <v>-1</v>
      </c>
      <c r="AL12" s="2">
        <f t="shared" si="9"/>
        <v>-1</v>
      </c>
      <c r="AM12" s="2">
        <f t="shared" si="9"/>
        <v>-1</v>
      </c>
      <c r="AN12" s="2">
        <f t="shared" si="9"/>
        <v>-1</v>
      </c>
      <c r="AO12" s="2">
        <f t="shared" si="9"/>
        <v>-1</v>
      </c>
      <c r="AP12" s="2">
        <f t="shared" si="9"/>
        <v>-1</v>
      </c>
      <c r="AQ12" s="2">
        <f t="shared" si="9"/>
        <v>-1</v>
      </c>
      <c r="AR12" s="2">
        <f t="shared" si="9"/>
        <v>-1</v>
      </c>
      <c r="AS12" s="2">
        <f t="shared" si="9"/>
        <v>-1</v>
      </c>
      <c r="AT12" s="2">
        <f t="shared" si="9"/>
        <v>-1</v>
      </c>
      <c r="AU12" s="2">
        <f t="shared" si="9"/>
        <v>-1</v>
      </c>
      <c r="AV12" s="2">
        <f t="shared" si="9"/>
        <v>-1</v>
      </c>
      <c r="AW12" s="2">
        <f t="shared" si="9"/>
        <v>-1</v>
      </c>
      <c r="AX12" s="2">
        <f t="shared" si="9"/>
        <v>-1</v>
      </c>
    </row>
    <row r="14" spans="1:50" ht="15.6" x14ac:dyDescent="0.35">
      <c r="B14" t="s">
        <v>64</v>
      </c>
      <c r="C14" t="s">
        <v>65</v>
      </c>
      <c r="D14" t="s">
        <v>63</v>
      </c>
      <c r="E14" t="s">
        <v>68</v>
      </c>
      <c r="F14" t="s">
        <v>79</v>
      </c>
      <c r="G14" t="s">
        <v>78</v>
      </c>
      <c r="AC14" s="2"/>
      <c r="AD14" s="2"/>
      <c r="AE14" s="2"/>
      <c r="AF14" s="2"/>
      <c r="AG14" s="2"/>
    </row>
    <row r="15" spans="1:50" x14ac:dyDescent="0.3">
      <c r="A15" t="s">
        <v>80</v>
      </c>
      <c r="B15" s="8">
        <f>O2+AG2</f>
        <v>1034758265.4710248</v>
      </c>
      <c r="C15" s="8">
        <f>N2+AF2</f>
        <v>1242808370.6025717</v>
      </c>
      <c r="D15" s="8">
        <f>Q2+AI2</f>
        <v>2109114.7226164201</v>
      </c>
      <c r="E15" s="8">
        <f>T2+AJ2+AR2+AX2+AU2</f>
        <v>961531.42582820985</v>
      </c>
      <c r="F15" s="8">
        <f>W2+X2+AM2</f>
        <v>1338207.9057060999</v>
      </c>
      <c r="G15" s="8">
        <f>X2+Y2+AM2</f>
        <v>588629.03695027088</v>
      </c>
      <c r="AE15" s="2"/>
    </row>
    <row r="16" spans="1:50" x14ac:dyDescent="0.3">
      <c r="A16" t="str">
        <f>A9</f>
        <v>Conservative Scenario</v>
      </c>
      <c r="B16" s="8">
        <f>O3+AG3</f>
        <v>1055766575.4391538</v>
      </c>
      <c r="C16" s="8">
        <f>N3+AF3</f>
        <v>1271925984.9067254</v>
      </c>
      <c r="D16" s="8">
        <f>Q3+AI3</f>
        <v>521500.07044365001</v>
      </c>
      <c r="E16" s="8">
        <f>T3+AJ3+AR3+AX3+AU3</f>
        <v>776110.93278502463</v>
      </c>
      <c r="F16" s="8">
        <f t="shared" ref="F16:F19" si="10">W3+X3+AM3</f>
        <v>1695301.3107199599</v>
      </c>
      <c r="G16" s="8">
        <f>X3+Y3+AM3</f>
        <v>736047.25445938495</v>
      </c>
      <c r="AE16" s="2"/>
    </row>
    <row r="17" spans="1:31" x14ac:dyDescent="0.3">
      <c r="A17" t="str">
        <f t="shared" ref="A17:A19" si="11">A10</f>
        <v>Optimistic PHEV Scenario</v>
      </c>
      <c r="B17" s="8">
        <f>O4+AG4</f>
        <v>742516135.57705617</v>
      </c>
      <c r="C17" s="8">
        <f>N4+AF4</f>
        <v>917558222.14602184</v>
      </c>
      <c r="D17" s="8">
        <f>Q4+AI4</f>
        <v>371225.48389999196</v>
      </c>
      <c r="E17" s="8">
        <f>T4+AJ4+AR4+AX4+AU4</f>
        <v>506733.97626347019</v>
      </c>
      <c r="F17" s="8">
        <f t="shared" si="10"/>
        <v>1835977.8997014475</v>
      </c>
      <c r="G17" s="8">
        <f>X4+Y4+AM4</f>
        <v>793008.62510592362</v>
      </c>
      <c r="AE17" s="2"/>
    </row>
    <row r="18" spans="1:31" x14ac:dyDescent="0.3">
      <c r="A18" t="str">
        <f t="shared" si="11"/>
        <v>Optimistic EV Scenario</v>
      </c>
      <c r="B18" s="8">
        <f>O5+AG5</f>
        <v>583056957.11537862</v>
      </c>
      <c r="C18" s="8">
        <f>N5+AF5</f>
        <v>745127751.96540821</v>
      </c>
      <c r="D18" s="8">
        <f>Q5+AI5</f>
        <v>322852.3041327339</v>
      </c>
      <c r="E18" s="8">
        <f>T5+AJ5+AR5+AX5+AU5</f>
        <v>347854.06311737554</v>
      </c>
      <c r="F18" s="8">
        <f t="shared" si="10"/>
        <v>1947971.655858665</v>
      </c>
      <c r="G18" s="8">
        <f>X5+Y5+AM5</f>
        <v>840677.46318802994</v>
      </c>
      <c r="AE18" s="2"/>
    </row>
    <row r="19" spans="1:31" x14ac:dyDescent="0.3">
      <c r="A19" t="str">
        <f t="shared" si="11"/>
        <v>EV Only Scenario</v>
      </c>
      <c r="B19" s="8">
        <f>O6+AG6</f>
        <v>0</v>
      </c>
      <c r="C19" s="8">
        <f>N6+AF6</f>
        <v>101279374.596038</v>
      </c>
      <c r="D19" s="8">
        <f>Q6+AI6</f>
        <v>0</v>
      </c>
      <c r="E19" s="8">
        <f>T6+AJ6+AR6+AX6+AU6</f>
        <v>0</v>
      </c>
      <c r="F19" s="8">
        <f t="shared" si="10"/>
        <v>2288286.2324314401</v>
      </c>
      <c r="G19" s="8">
        <f>X6+Y6+AM6</f>
        <v>981051.26279531501</v>
      </c>
    </row>
    <row r="21" spans="1:31" ht="15.6" x14ac:dyDescent="0.35">
      <c r="B21" t="s">
        <v>65</v>
      </c>
      <c r="C21" t="s">
        <v>64</v>
      </c>
      <c r="D21" t="s">
        <v>63</v>
      </c>
      <c r="E21" t="s">
        <v>87</v>
      </c>
      <c r="F21" t="s">
        <v>79</v>
      </c>
      <c r="G21" t="s">
        <v>78</v>
      </c>
    </row>
    <row r="22" spans="1:31" x14ac:dyDescent="0.3">
      <c r="A22" t="str">
        <f>A16</f>
        <v>Conservative Scenario</v>
      </c>
      <c r="B22" s="2">
        <f>C16/C$15-1</f>
        <v>2.3428884929408866E-2</v>
      </c>
      <c r="C22" s="2">
        <f>B16/B$15-1</f>
        <v>2.0302625907091532E-2</v>
      </c>
      <c r="D22" s="2">
        <f t="shared" ref="D22:G22" si="12">D16/D$15-1</f>
        <v>-0.75273982735433498</v>
      </c>
      <c r="E22" s="2">
        <f t="shared" si="12"/>
        <v>-0.19283872379259392</v>
      </c>
      <c r="F22" s="2">
        <f>F16/F$15-1</f>
        <v>0.26684448917931114</v>
      </c>
      <c r="G22" s="2">
        <f t="shared" si="12"/>
        <v>0.25044333231146454</v>
      </c>
    </row>
    <row r="23" spans="1:31" x14ac:dyDescent="0.3">
      <c r="A23" t="str">
        <f>A17</f>
        <v>Optimistic PHEV Scenario</v>
      </c>
      <c r="B23" s="2">
        <f>C17/C$15-1</f>
        <v>-0.26170579161681484</v>
      </c>
      <c r="C23" s="2">
        <f>B17/B$15-1</f>
        <v>-0.28242550907379238</v>
      </c>
      <c r="D23" s="2">
        <f t="shared" ref="D23:G25" si="13">D17/D$15-1</f>
        <v>-0.82398990442801723</v>
      </c>
      <c r="E23" s="2">
        <f t="shared" si="13"/>
        <v>-0.4729928085012951</v>
      </c>
      <c r="F23" s="2">
        <f t="shared" si="13"/>
        <v>0.37196760822654173</v>
      </c>
      <c r="G23" s="2">
        <f t="shared" si="13"/>
        <v>0.34721288846802056</v>
      </c>
    </row>
    <row r="24" spans="1:31" x14ac:dyDescent="0.3">
      <c r="A24" t="str">
        <f>A18</f>
        <v>Optimistic EV Scenario</v>
      </c>
      <c r="B24" s="2">
        <f>C18/C$15-1</f>
        <v>-0.40044839607562721</v>
      </c>
      <c r="C24" s="2">
        <f>B18/B$15-1</f>
        <v>-0.43652834041391342</v>
      </c>
      <c r="D24" s="2">
        <f t="shared" si="13"/>
        <v>-0.84692520484033895</v>
      </c>
      <c r="E24" s="2">
        <f t="shared" si="13"/>
        <v>-0.63822912723028957</v>
      </c>
      <c r="F24" s="2">
        <f t="shared" si="13"/>
        <v>0.45565696298201575</v>
      </c>
      <c r="G24" s="2">
        <f t="shared" si="13"/>
        <v>0.42819570632063964</v>
      </c>
    </row>
    <row r="25" spans="1:31" x14ac:dyDescent="0.3">
      <c r="A25" t="str">
        <f>A19</f>
        <v>EV Only Scenario</v>
      </c>
      <c r="B25" s="2">
        <f>C19/C$15-1</f>
        <v>-0.9185076500998034</v>
      </c>
      <c r="C25" s="2">
        <f>B19/B$15-1</f>
        <v>-1</v>
      </c>
      <c r="D25" s="2">
        <f t="shared" si="13"/>
        <v>-1</v>
      </c>
      <c r="E25" s="2">
        <f t="shared" si="13"/>
        <v>-1</v>
      </c>
      <c r="F25" s="2">
        <f t="shared" si="13"/>
        <v>0.70996316990373431</v>
      </c>
      <c r="G25" s="2">
        <f t="shared" si="13"/>
        <v>0.66667153879837748</v>
      </c>
    </row>
    <row r="26" spans="1:31" x14ac:dyDescent="0.3"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</row>
    <row r="27" spans="1:31" ht="15.6" x14ac:dyDescent="0.35">
      <c r="A27" s="13" t="s">
        <v>92</v>
      </c>
      <c r="B27" t="s">
        <v>93</v>
      </c>
      <c r="C27" t="s">
        <v>82</v>
      </c>
      <c r="D27" t="s">
        <v>83</v>
      </c>
      <c r="E27" t="s">
        <v>84</v>
      </c>
      <c r="F27" t="s">
        <v>85</v>
      </c>
      <c r="G27" t="s">
        <v>86</v>
      </c>
    </row>
    <row r="28" spans="1:31" x14ac:dyDescent="0.3">
      <c r="A28" t="str">
        <f>A15</f>
        <v>Reference Scenario</v>
      </c>
      <c r="C28" s="8">
        <f>N2</f>
        <v>1153956298.23387</v>
      </c>
      <c r="D28" s="8">
        <f>AF2</f>
        <v>88852072.368701607</v>
      </c>
    </row>
    <row r="29" spans="1:31" x14ac:dyDescent="0.3">
      <c r="A29" t="str">
        <f t="shared" ref="A29:A32" si="14">A16</f>
        <v>Conservative Scenario</v>
      </c>
      <c r="C29" s="8">
        <f>N3</f>
        <v>1193350859.7823701</v>
      </c>
      <c r="D29" s="8">
        <f>AF3</f>
        <v>78575125.124355406</v>
      </c>
    </row>
    <row r="30" spans="1:31" x14ac:dyDescent="0.3">
      <c r="A30" t="str">
        <f t="shared" si="14"/>
        <v>Optimistic PHEV Scenario</v>
      </c>
      <c r="C30" s="8">
        <f>N4</f>
        <v>866980607.79606795</v>
      </c>
      <c r="D30" s="8">
        <f>AF4</f>
        <v>50577614.349953897</v>
      </c>
    </row>
    <row r="31" spans="1:31" x14ac:dyDescent="0.3">
      <c r="A31" t="str">
        <f t="shared" si="14"/>
        <v>Optimistic EV Scenario</v>
      </c>
      <c r="C31" s="8">
        <f>N5</f>
        <v>705403976.78259802</v>
      </c>
      <c r="D31" s="8">
        <f>AF5</f>
        <v>39723775.182810202</v>
      </c>
    </row>
    <row r="32" spans="1:31" x14ac:dyDescent="0.3">
      <c r="A32" t="str">
        <f t="shared" si="14"/>
        <v>EV Only Scenario</v>
      </c>
      <c r="C32" s="8">
        <f>N6</f>
        <v>101279374.596038</v>
      </c>
      <c r="D32" s="8">
        <f>AF6</f>
        <v>0</v>
      </c>
    </row>
    <row r="34" spans="1:7" ht="15.6" x14ac:dyDescent="0.35">
      <c r="A34" s="13" t="s">
        <v>91</v>
      </c>
      <c r="B34" s="8" t="str">
        <f t="shared" ref="B34:G34" si="15">B27</f>
        <v>Non-exhaust</v>
      </c>
      <c r="C34" s="8" t="str">
        <f t="shared" si="15"/>
        <v>Hot</v>
      </c>
      <c r="D34" s="8" t="str">
        <f t="shared" si="15"/>
        <v>Cold</v>
      </c>
      <c r="E34" s="8" t="str">
        <f t="shared" si="15"/>
        <v>Diurnal</v>
      </c>
      <c r="F34" s="8" t="str">
        <f t="shared" si="15"/>
        <v>Running</v>
      </c>
      <c r="G34" s="8" t="str">
        <f t="shared" si="15"/>
        <v>Hot soak</v>
      </c>
    </row>
    <row r="35" spans="1:7" x14ac:dyDescent="0.3">
      <c r="A35" t="str">
        <f>A28</f>
        <v>Reference Scenario</v>
      </c>
      <c r="C35" s="8">
        <f>O2</f>
        <v>960753363.66587901</v>
      </c>
      <c r="D35" s="8">
        <f>AG2</f>
        <v>74004901.805145696</v>
      </c>
    </row>
    <row r="36" spans="1:7" x14ac:dyDescent="0.3">
      <c r="A36" t="str">
        <f t="shared" ref="A36:A39" si="16">A29</f>
        <v>Conservative Scenario</v>
      </c>
      <c r="C36" s="8">
        <f>O3</f>
        <v>990182422.72331905</v>
      </c>
      <c r="D36" s="8">
        <f>AG3</f>
        <v>65584152.7158347</v>
      </c>
    </row>
    <row r="37" spans="1:7" x14ac:dyDescent="0.3">
      <c r="A37" t="str">
        <f t="shared" si="16"/>
        <v>Optimistic PHEV Scenario</v>
      </c>
      <c r="C37" s="8">
        <f>O4</f>
        <v>700312353.956882</v>
      </c>
      <c r="D37" s="8">
        <f>AG4</f>
        <v>42203781.620174199</v>
      </c>
    </row>
    <row r="38" spans="1:7" x14ac:dyDescent="0.3">
      <c r="A38" t="str">
        <f t="shared" si="16"/>
        <v>Optimistic EV Scenario</v>
      </c>
      <c r="C38" s="8">
        <f>O5</f>
        <v>549949414.301929</v>
      </c>
      <c r="D38" s="8">
        <f>AG5</f>
        <v>33107542.813449599</v>
      </c>
    </row>
    <row r="39" spans="1:7" x14ac:dyDescent="0.3">
      <c r="A39" t="str">
        <f t="shared" si="16"/>
        <v>EV Only Scenario</v>
      </c>
      <c r="C39" s="8">
        <f>O6</f>
        <v>0</v>
      </c>
      <c r="D39" s="8">
        <f>AG6</f>
        <v>0</v>
      </c>
    </row>
    <row r="41" spans="1:7" ht="15.6" x14ac:dyDescent="0.35">
      <c r="A41" s="13" t="s">
        <v>90</v>
      </c>
      <c r="B41" s="8" t="str">
        <f t="shared" ref="B41:G41" si="17">B27</f>
        <v>Non-exhaust</v>
      </c>
      <c r="C41" s="8" t="str">
        <f t="shared" si="17"/>
        <v>Hot</v>
      </c>
      <c r="D41" s="8" t="str">
        <f t="shared" si="17"/>
        <v>Cold</v>
      </c>
      <c r="E41" s="8" t="str">
        <f t="shared" si="17"/>
        <v>Diurnal</v>
      </c>
      <c r="F41" s="8" t="str">
        <f t="shared" si="17"/>
        <v>Running</v>
      </c>
      <c r="G41" s="8" t="str">
        <f t="shared" si="17"/>
        <v>Hot soak</v>
      </c>
    </row>
    <row r="42" spans="1:7" x14ac:dyDescent="0.3">
      <c r="A42" t="str">
        <f>A28</f>
        <v>Reference Scenario</v>
      </c>
      <c r="C42" s="8">
        <f>Q2</f>
        <v>1948943.9158026599</v>
      </c>
      <c r="D42" s="8">
        <f>AI2</f>
        <v>160170.80681375999</v>
      </c>
    </row>
    <row r="43" spans="1:7" x14ac:dyDescent="0.3">
      <c r="A43" t="str">
        <f t="shared" ref="A43:A46" si="18">A29</f>
        <v>Conservative Scenario</v>
      </c>
      <c r="C43" s="8">
        <f t="shared" ref="C43:C46" si="19">Q3</f>
        <v>341876.60627126298</v>
      </c>
      <c r="D43" s="8">
        <f t="shared" ref="D43:D46" si="20">AI3</f>
        <v>179623.464172387</v>
      </c>
    </row>
    <row r="44" spans="1:7" x14ac:dyDescent="0.3">
      <c r="A44" t="str">
        <f t="shared" si="18"/>
        <v>Optimistic PHEV Scenario</v>
      </c>
      <c r="C44" s="8">
        <f t="shared" si="19"/>
        <v>247019.427981922</v>
      </c>
      <c r="D44" s="8">
        <f t="shared" si="20"/>
        <v>124206.05591806999</v>
      </c>
    </row>
    <row r="45" spans="1:7" x14ac:dyDescent="0.3">
      <c r="A45" t="str">
        <f t="shared" si="18"/>
        <v>Optimistic EV Scenario</v>
      </c>
      <c r="C45" s="8">
        <f t="shared" si="19"/>
        <v>224369.13385018599</v>
      </c>
      <c r="D45" s="8">
        <f t="shared" si="20"/>
        <v>98483.170282547901</v>
      </c>
    </row>
    <row r="46" spans="1:7" x14ac:dyDescent="0.3">
      <c r="A46" t="str">
        <f t="shared" si="18"/>
        <v>EV Only Scenario</v>
      </c>
      <c r="C46" s="8">
        <f t="shared" si="19"/>
        <v>0</v>
      </c>
      <c r="D46" s="8">
        <f t="shared" si="20"/>
        <v>0</v>
      </c>
    </row>
    <row r="48" spans="1:7" x14ac:dyDescent="0.3">
      <c r="A48" s="13" t="s">
        <v>87</v>
      </c>
      <c r="B48" t="str">
        <f t="shared" ref="B48:G48" si="21">B27</f>
        <v>Non-exhaust</v>
      </c>
      <c r="C48" t="str">
        <f t="shared" si="21"/>
        <v>Hot</v>
      </c>
      <c r="D48" t="str">
        <f t="shared" si="21"/>
        <v>Cold</v>
      </c>
      <c r="E48" t="str">
        <f t="shared" si="21"/>
        <v>Diurnal</v>
      </c>
      <c r="F48" t="str">
        <f t="shared" si="21"/>
        <v>Running</v>
      </c>
      <c r="G48" t="str">
        <f t="shared" si="21"/>
        <v>Hot soak</v>
      </c>
    </row>
    <row r="49" spans="1:7" x14ac:dyDescent="0.3">
      <c r="A49" t="str">
        <f>A15</f>
        <v>Reference Scenario</v>
      </c>
      <c r="C49" s="8">
        <f>T2</f>
        <v>65964.240615697505</v>
      </c>
      <c r="D49" s="8">
        <f>AJ2</f>
        <v>690725.22222711204</v>
      </c>
      <c r="E49" s="8">
        <f>AR2</f>
        <v>174275.17515841499</v>
      </c>
      <c r="F49" s="8">
        <f>AX2</f>
        <v>11445.759382632399</v>
      </c>
      <c r="G49" s="8">
        <f>AU2</f>
        <v>19121.028444352902</v>
      </c>
    </row>
    <row r="50" spans="1:7" x14ac:dyDescent="0.3">
      <c r="A50" t="str">
        <f t="shared" ref="A50:A53" si="22">A16</f>
        <v>Conservative Scenario</v>
      </c>
      <c r="C50" s="8">
        <f>T3</f>
        <v>20479.667141323502</v>
      </c>
      <c r="D50" s="8">
        <f>AJ3</f>
        <v>535882.47742506</v>
      </c>
      <c r="E50" s="8">
        <f>AR3</f>
        <v>192316.24801544801</v>
      </c>
      <c r="F50" s="8">
        <f>AX3</f>
        <v>9033.7513546152004</v>
      </c>
      <c r="G50" s="8">
        <f>AU3</f>
        <v>18398.788848577999</v>
      </c>
    </row>
    <row r="51" spans="1:7" x14ac:dyDescent="0.3">
      <c r="A51" t="str">
        <f t="shared" si="22"/>
        <v>Optimistic PHEV Scenario</v>
      </c>
      <c r="C51" s="8">
        <f>T4</f>
        <v>14227.924264102299</v>
      </c>
      <c r="D51" s="8">
        <f>AJ4</f>
        <v>348895.11518535903</v>
      </c>
      <c r="E51" s="8">
        <f>AR4</f>
        <v>125567.109185754</v>
      </c>
      <c r="F51" s="8">
        <f>AX4</f>
        <v>6152.4803512107901</v>
      </c>
      <c r="G51" s="8">
        <f>AU4</f>
        <v>11891.347277044</v>
      </c>
    </row>
    <row r="52" spans="1:7" x14ac:dyDescent="0.3">
      <c r="A52" t="str">
        <f t="shared" si="22"/>
        <v>Optimistic EV Scenario</v>
      </c>
      <c r="C52" s="8">
        <f>T5</f>
        <v>10340.7547568309</v>
      </c>
      <c r="D52" s="8">
        <f>AJ5</f>
        <v>241028.042812851</v>
      </c>
      <c r="E52" s="8">
        <f>AR5</f>
        <v>84111.586091702804</v>
      </c>
      <c r="F52" s="8">
        <f>AX5</f>
        <v>4219.2494807757803</v>
      </c>
      <c r="G52" s="8">
        <f>AU5</f>
        <v>8154.42997521507</v>
      </c>
    </row>
    <row r="53" spans="1:7" x14ac:dyDescent="0.3">
      <c r="A53" t="str">
        <f t="shared" si="22"/>
        <v>EV Only Scenario</v>
      </c>
      <c r="C53" s="8">
        <f>T6</f>
        <v>0</v>
      </c>
      <c r="D53" s="8">
        <f>AJ6</f>
        <v>0</v>
      </c>
      <c r="E53" s="8">
        <f>AR6</f>
        <v>0</v>
      </c>
      <c r="F53" s="8">
        <f>AX6</f>
        <v>0</v>
      </c>
      <c r="G53" s="8">
        <f>AU6</f>
        <v>0</v>
      </c>
    </row>
    <row r="55" spans="1:7" ht="15.6" x14ac:dyDescent="0.35">
      <c r="A55" s="13" t="s">
        <v>89</v>
      </c>
      <c r="B55" s="8" t="str">
        <f t="shared" ref="B55:G55" si="23">B27</f>
        <v>Non-exhaust</v>
      </c>
      <c r="C55" s="8" t="str">
        <f t="shared" si="23"/>
        <v>Hot</v>
      </c>
      <c r="D55" s="8" t="str">
        <f t="shared" si="23"/>
        <v>Cold</v>
      </c>
      <c r="E55" s="8" t="str">
        <f t="shared" si="23"/>
        <v>Diurnal</v>
      </c>
      <c r="F55" s="8" t="str">
        <f t="shared" si="23"/>
        <v>Running</v>
      </c>
      <c r="G55" s="8" t="str">
        <f t="shared" si="23"/>
        <v>Hot soak</v>
      </c>
    </row>
    <row r="56" spans="1:7" x14ac:dyDescent="0.3">
      <c r="A56" t="str">
        <f>A28</f>
        <v>Reference Scenario</v>
      </c>
      <c r="B56" s="8">
        <f>W2</f>
        <v>1325018.65331596</v>
      </c>
      <c r="C56" s="8">
        <f>X2</f>
        <v>11392.022063070701</v>
      </c>
      <c r="D56" s="8">
        <f>AM2</f>
        <v>1797.23032706921</v>
      </c>
    </row>
    <row r="57" spans="1:7" x14ac:dyDescent="0.3">
      <c r="A57" t="str">
        <f t="shared" ref="A57:A60" si="24">A29</f>
        <v>Conservative Scenario</v>
      </c>
      <c r="B57" s="8">
        <f t="shared" ref="B57:B60" si="25">W3</f>
        <v>1689432.3493755599</v>
      </c>
      <c r="C57" s="8">
        <f t="shared" ref="C57:C60" si="26">X3</f>
        <v>5330.7225572113002</v>
      </c>
      <c r="D57" s="8">
        <f t="shared" ref="D57:D60" si="27">AM3</f>
        <v>538.23878718860794</v>
      </c>
    </row>
    <row r="58" spans="1:7" x14ac:dyDescent="0.3">
      <c r="A58" t="str">
        <f t="shared" si="24"/>
        <v>Optimistic PHEV Scenario</v>
      </c>
      <c r="B58" s="8">
        <f t="shared" si="25"/>
        <v>1831622.9961771099</v>
      </c>
      <c r="C58" s="8">
        <f t="shared" si="26"/>
        <v>3987.0236612526101</v>
      </c>
      <c r="D58" s="8">
        <f t="shared" si="27"/>
        <v>367.87986308498802</v>
      </c>
    </row>
    <row r="59" spans="1:7" x14ac:dyDescent="0.3">
      <c r="A59" t="str">
        <f t="shared" si="24"/>
        <v>Optimistic EV Scenario</v>
      </c>
      <c r="B59" s="8">
        <f t="shared" si="25"/>
        <v>1944593.1276090799</v>
      </c>
      <c r="C59" s="8">
        <f t="shared" si="26"/>
        <v>2997.6369610230199</v>
      </c>
      <c r="D59" s="8">
        <f t="shared" si="27"/>
        <v>380.89128856197698</v>
      </c>
    </row>
    <row r="60" spans="1:7" x14ac:dyDescent="0.3">
      <c r="A60" t="str">
        <f t="shared" si="24"/>
        <v>EV Only Scenario</v>
      </c>
      <c r="B60" s="8">
        <f t="shared" si="25"/>
        <v>2288286.2324314401</v>
      </c>
      <c r="C60" s="8">
        <f t="shared" si="26"/>
        <v>0</v>
      </c>
      <c r="D60" s="8">
        <f t="shared" si="27"/>
        <v>0</v>
      </c>
    </row>
    <row r="62" spans="1:7" ht="15.6" x14ac:dyDescent="0.35">
      <c r="A62" s="13" t="s">
        <v>88</v>
      </c>
      <c r="B62" t="str">
        <f t="shared" ref="B62:G62" si="28">B27</f>
        <v>Non-exhaust</v>
      </c>
      <c r="C62" t="str">
        <f t="shared" si="28"/>
        <v>Hot</v>
      </c>
      <c r="D62" t="str">
        <f t="shared" si="28"/>
        <v>Cold</v>
      </c>
      <c r="E62" t="str">
        <f t="shared" si="28"/>
        <v>Diurnal</v>
      </c>
      <c r="F62" t="str">
        <f t="shared" si="28"/>
        <v>Running</v>
      </c>
      <c r="G62" t="str">
        <f t="shared" si="28"/>
        <v>Hot soak</v>
      </c>
    </row>
    <row r="63" spans="1:7" x14ac:dyDescent="0.3">
      <c r="A63" t="str">
        <f>A28</f>
        <v>Reference Scenario</v>
      </c>
      <c r="B63" s="8">
        <f>Y2</f>
        <v>575439.78456013103</v>
      </c>
      <c r="C63" s="8">
        <f>X2</f>
        <v>11392.022063070701</v>
      </c>
      <c r="D63" s="8">
        <f>AM2</f>
        <v>1797.23032706921</v>
      </c>
    </row>
    <row r="64" spans="1:7" x14ac:dyDescent="0.3">
      <c r="A64" t="str">
        <f t="shared" ref="A64:A67" si="29">A29</f>
        <v>Conservative Scenario</v>
      </c>
      <c r="B64" s="8">
        <f t="shared" ref="B64:B67" si="30">Y3</f>
        <v>730178.29311498499</v>
      </c>
      <c r="C64" s="8">
        <f t="shared" ref="C64:C67" si="31">X3</f>
        <v>5330.7225572113002</v>
      </c>
      <c r="D64" s="8">
        <f t="shared" ref="D64:D67" si="32">AM3</f>
        <v>538.23878718860794</v>
      </c>
    </row>
    <row r="65" spans="1:4" x14ac:dyDescent="0.3">
      <c r="A65" t="str">
        <f t="shared" si="29"/>
        <v>Optimistic PHEV Scenario</v>
      </c>
      <c r="B65" s="8">
        <f t="shared" si="30"/>
        <v>788653.72158158605</v>
      </c>
      <c r="C65" s="8">
        <f t="shared" si="31"/>
        <v>3987.0236612526101</v>
      </c>
      <c r="D65" s="8">
        <f t="shared" si="32"/>
        <v>367.87986308498802</v>
      </c>
    </row>
    <row r="66" spans="1:4" x14ac:dyDescent="0.3">
      <c r="A66" t="str">
        <f t="shared" si="29"/>
        <v>Optimistic EV Scenario</v>
      </c>
      <c r="B66" s="8">
        <f t="shared" si="30"/>
        <v>837298.93493844499</v>
      </c>
      <c r="C66" s="8">
        <f t="shared" si="31"/>
        <v>2997.6369610230199</v>
      </c>
      <c r="D66" s="8">
        <f t="shared" si="32"/>
        <v>380.89128856197698</v>
      </c>
    </row>
    <row r="67" spans="1:4" x14ac:dyDescent="0.3">
      <c r="A67" t="str">
        <f t="shared" si="29"/>
        <v>EV Only Scenario</v>
      </c>
      <c r="B67" s="8">
        <f t="shared" si="30"/>
        <v>981051.26279531501</v>
      </c>
      <c r="C67" s="8">
        <f t="shared" si="31"/>
        <v>0</v>
      </c>
      <c r="D67" s="8">
        <f t="shared" si="32"/>
        <v>0</v>
      </c>
    </row>
    <row r="81" spans="1:35" x14ac:dyDescent="0.3">
      <c r="D81" s="30"/>
    </row>
    <row r="82" spans="1:35" x14ac:dyDescent="0.3">
      <c r="D82" s="30"/>
    </row>
    <row r="83" spans="1:35" x14ac:dyDescent="0.3">
      <c r="D83" s="30"/>
    </row>
    <row r="84" spans="1:35" x14ac:dyDescent="0.3">
      <c r="D84" s="30"/>
    </row>
    <row r="87" spans="1:35" x14ac:dyDescent="0.3">
      <c r="D87" s="30"/>
    </row>
    <row r="88" spans="1:35" x14ac:dyDescent="0.3">
      <c r="D88" s="30"/>
    </row>
    <row r="89" spans="1:35" x14ac:dyDescent="0.3">
      <c r="D89" s="30"/>
    </row>
    <row r="90" spans="1:35" x14ac:dyDescent="0.3">
      <c r="D90" s="30"/>
    </row>
    <row r="93" spans="1:35" x14ac:dyDescent="0.3">
      <c r="B93" t="s">
        <v>134</v>
      </c>
      <c r="C93" s="8" t="s">
        <v>124</v>
      </c>
      <c r="D93" s="8" t="s">
        <v>119</v>
      </c>
      <c r="E93" s="8" t="s">
        <v>120</v>
      </c>
      <c r="F93" s="8" t="s">
        <v>121</v>
      </c>
      <c r="G93" s="8" t="s">
        <v>122</v>
      </c>
      <c r="H93" s="8" t="s">
        <v>123</v>
      </c>
      <c r="I93" s="8" t="s">
        <v>117</v>
      </c>
      <c r="J93" s="8" t="s">
        <v>118</v>
      </c>
      <c r="K93" s="8"/>
      <c r="L93" s="8"/>
      <c r="M93" s="8"/>
      <c r="N93" s="8"/>
      <c r="P93" s="8"/>
      <c r="Q93" s="8"/>
      <c r="R93" s="8"/>
      <c r="S93" s="8"/>
      <c r="T93" s="8"/>
      <c r="U93" s="8"/>
      <c r="W93" s="8"/>
      <c r="X93" s="8"/>
      <c r="Y93" s="8"/>
      <c r="Z93" s="8"/>
      <c r="AA93" s="8"/>
      <c r="AB93" s="8"/>
      <c r="AD93" s="8"/>
      <c r="AE93" s="8"/>
      <c r="AF93" s="8"/>
      <c r="AG93" s="8"/>
      <c r="AH93" s="8"/>
      <c r="AI93" s="8"/>
    </row>
    <row r="94" spans="1:35" x14ac:dyDescent="0.3">
      <c r="B94" s="8">
        <f>C28+D28-(C35+D35)</f>
        <v>208050105.13154697</v>
      </c>
      <c r="C94">
        <f>B35</f>
        <v>0</v>
      </c>
      <c r="D94" s="8">
        <f>C35</f>
        <v>960753363.66587901</v>
      </c>
      <c r="E94" s="8">
        <f>D35</f>
        <v>74004901.805145696</v>
      </c>
      <c r="F94" s="8">
        <f t="shared" ref="F94:H94" si="33">E35</f>
        <v>0</v>
      </c>
      <c r="G94" s="8">
        <f t="shared" si="33"/>
        <v>0</v>
      </c>
      <c r="H94" s="8">
        <f t="shared" si="33"/>
        <v>0</v>
      </c>
      <c r="I94">
        <v>-1</v>
      </c>
      <c r="J94">
        <v>0</v>
      </c>
      <c r="K94" t="str">
        <f>A15</f>
        <v>Reference Scenario</v>
      </c>
    </row>
    <row r="95" spans="1:35" x14ac:dyDescent="0.3">
      <c r="B95" s="8">
        <f t="shared" ref="B95:B97" si="34">C29+D29-(C36+D36)</f>
        <v>216159409.46757162</v>
      </c>
      <c r="C95">
        <f t="shared" ref="C95:C97" si="35">B36</f>
        <v>0</v>
      </c>
      <c r="D95" s="8">
        <f t="shared" ref="D95:H98" si="36">C36</f>
        <v>990182422.72331905</v>
      </c>
      <c r="E95" s="8">
        <f t="shared" si="36"/>
        <v>65584152.7158347</v>
      </c>
      <c r="F95" s="8">
        <f t="shared" si="36"/>
        <v>0</v>
      </c>
      <c r="G95" s="8">
        <f t="shared" si="36"/>
        <v>0</v>
      </c>
      <c r="H95" s="8">
        <f t="shared" si="36"/>
        <v>0</v>
      </c>
      <c r="I95">
        <v>-1</v>
      </c>
      <c r="J95">
        <v>0</v>
      </c>
      <c r="K95" t="str">
        <f t="shared" ref="K95:K97" si="37">A16</f>
        <v>Conservative Scenario</v>
      </c>
    </row>
    <row r="96" spans="1:35" x14ac:dyDescent="0.3">
      <c r="A96" t="s">
        <v>132</v>
      </c>
      <c r="B96" s="8">
        <f t="shared" si="34"/>
        <v>175042086.56896567</v>
      </c>
      <c r="C96">
        <f t="shared" si="35"/>
        <v>0</v>
      </c>
      <c r="D96" s="8">
        <f t="shared" si="36"/>
        <v>700312353.956882</v>
      </c>
      <c r="E96" s="8">
        <f t="shared" si="36"/>
        <v>42203781.620174199</v>
      </c>
      <c r="F96" s="8">
        <f t="shared" si="36"/>
        <v>0</v>
      </c>
      <c r="G96" s="8">
        <f t="shared" si="36"/>
        <v>0</v>
      </c>
      <c r="H96" s="8">
        <f t="shared" si="36"/>
        <v>0</v>
      </c>
      <c r="I96">
        <v>-1</v>
      </c>
      <c r="J96">
        <v>0</v>
      </c>
      <c r="K96" t="str">
        <f t="shared" si="37"/>
        <v>Optimistic PHEV Scenario</v>
      </c>
    </row>
    <row r="97" spans="1:23" x14ac:dyDescent="0.3">
      <c r="B97" s="8">
        <f t="shared" si="34"/>
        <v>162070794.85002959</v>
      </c>
      <c r="C97">
        <f t="shared" si="35"/>
        <v>0</v>
      </c>
      <c r="D97" s="8">
        <f t="shared" si="36"/>
        <v>549949414.301929</v>
      </c>
      <c r="E97" s="8">
        <f t="shared" si="36"/>
        <v>33107542.813449599</v>
      </c>
      <c r="F97" s="8">
        <f t="shared" si="36"/>
        <v>0</v>
      </c>
      <c r="G97" s="8">
        <f t="shared" si="36"/>
        <v>0</v>
      </c>
      <c r="H97" s="8">
        <f t="shared" si="36"/>
        <v>0</v>
      </c>
      <c r="I97">
        <v>-1</v>
      </c>
      <c r="J97">
        <v>0</v>
      </c>
      <c r="K97" t="str">
        <f t="shared" si="37"/>
        <v>Optimistic EV Scenario</v>
      </c>
    </row>
    <row r="98" spans="1:23" x14ac:dyDescent="0.3">
      <c r="B98" s="8"/>
      <c r="D98" s="8">
        <f t="shared" si="36"/>
        <v>0</v>
      </c>
      <c r="E98" s="8"/>
      <c r="F98" s="8"/>
      <c r="G98" s="8"/>
      <c r="H98" s="8"/>
      <c r="I98">
        <v>-1</v>
      </c>
      <c r="J98">
        <v>0</v>
      </c>
    </row>
    <row r="99" spans="1:23" x14ac:dyDescent="0.3">
      <c r="C99">
        <f t="shared" ref="C99:H102" si="38">B35</f>
        <v>0</v>
      </c>
      <c r="D99" s="8">
        <f t="shared" si="38"/>
        <v>960753363.66587901</v>
      </c>
      <c r="E99" s="8">
        <f t="shared" si="38"/>
        <v>74004901.805145696</v>
      </c>
      <c r="F99">
        <f t="shared" si="38"/>
        <v>0</v>
      </c>
      <c r="G99">
        <f t="shared" si="38"/>
        <v>0</v>
      </c>
      <c r="H99">
        <f t="shared" si="38"/>
        <v>0</v>
      </c>
      <c r="I99">
        <v>-1</v>
      </c>
      <c r="J99">
        <v>0</v>
      </c>
      <c r="K99" t="str">
        <f>A15</f>
        <v>Reference Scenario</v>
      </c>
    </row>
    <row r="100" spans="1:23" x14ac:dyDescent="0.3">
      <c r="C100">
        <f t="shared" si="38"/>
        <v>0</v>
      </c>
      <c r="D100">
        <f t="shared" si="38"/>
        <v>990182422.72331905</v>
      </c>
      <c r="E100">
        <f t="shared" si="38"/>
        <v>65584152.7158347</v>
      </c>
      <c r="F100">
        <f t="shared" si="38"/>
        <v>0</v>
      </c>
      <c r="G100">
        <f t="shared" si="38"/>
        <v>0</v>
      </c>
      <c r="H100">
        <f t="shared" si="38"/>
        <v>0</v>
      </c>
      <c r="I100">
        <v>-1</v>
      </c>
      <c r="J100">
        <v>0</v>
      </c>
      <c r="K100" t="str">
        <f>A16</f>
        <v>Conservative Scenario</v>
      </c>
    </row>
    <row r="101" spans="1:23" x14ac:dyDescent="0.3">
      <c r="A101" t="s">
        <v>116</v>
      </c>
      <c r="C101">
        <f t="shared" si="38"/>
        <v>0</v>
      </c>
      <c r="D101">
        <f t="shared" si="38"/>
        <v>700312353.956882</v>
      </c>
      <c r="E101">
        <f t="shared" si="38"/>
        <v>42203781.620174199</v>
      </c>
      <c r="F101">
        <f t="shared" si="38"/>
        <v>0</v>
      </c>
      <c r="G101">
        <f t="shared" si="38"/>
        <v>0</v>
      </c>
      <c r="H101">
        <f t="shared" si="38"/>
        <v>0</v>
      </c>
      <c r="I101">
        <v>-1</v>
      </c>
      <c r="J101">
        <v>0</v>
      </c>
      <c r="K101" t="str">
        <f>A17</f>
        <v>Optimistic PHEV Scenario</v>
      </c>
    </row>
    <row r="102" spans="1:23" x14ac:dyDescent="0.3">
      <c r="C102">
        <f t="shared" si="38"/>
        <v>0</v>
      </c>
      <c r="D102">
        <f t="shared" si="38"/>
        <v>549949414.301929</v>
      </c>
      <c r="E102">
        <f t="shared" si="38"/>
        <v>33107542.813449599</v>
      </c>
      <c r="F102">
        <f t="shared" si="38"/>
        <v>0</v>
      </c>
      <c r="G102">
        <f t="shared" si="38"/>
        <v>0</v>
      </c>
      <c r="H102">
        <f t="shared" si="38"/>
        <v>0</v>
      </c>
      <c r="I102">
        <v>-1</v>
      </c>
      <c r="J102">
        <v>0</v>
      </c>
      <c r="K102" t="str">
        <f>A18</f>
        <v>Optimistic EV Scenario</v>
      </c>
    </row>
    <row r="103" spans="1:23" x14ac:dyDescent="0.3">
      <c r="D103">
        <v>0</v>
      </c>
      <c r="I103">
        <v>-1</v>
      </c>
      <c r="J103">
        <v>0</v>
      </c>
    </row>
    <row r="104" spans="1:23" x14ac:dyDescent="0.3">
      <c r="C104">
        <f t="shared" ref="C104:H107" si="39">B42</f>
        <v>0</v>
      </c>
      <c r="D104">
        <f t="shared" si="39"/>
        <v>1948943.9158026599</v>
      </c>
      <c r="E104">
        <f t="shared" si="39"/>
        <v>160170.80681375999</v>
      </c>
      <c r="F104">
        <f t="shared" si="39"/>
        <v>0</v>
      </c>
      <c r="G104">
        <f t="shared" si="39"/>
        <v>0</v>
      </c>
      <c r="H104">
        <f t="shared" si="39"/>
        <v>0</v>
      </c>
      <c r="I104">
        <v>-1</v>
      </c>
      <c r="J104">
        <v>0</v>
      </c>
      <c r="K104" t="str">
        <f>K99</f>
        <v>Reference Scenario</v>
      </c>
    </row>
    <row r="105" spans="1:23" x14ac:dyDescent="0.3">
      <c r="C105">
        <f t="shared" si="39"/>
        <v>0</v>
      </c>
      <c r="D105">
        <f t="shared" si="39"/>
        <v>341876.60627126298</v>
      </c>
      <c r="E105">
        <f t="shared" si="39"/>
        <v>179623.464172387</v>
      </c>
      <c r="F105">
        <f t="shared" si="39"/>
        <v>0</v>
      </c>
      <c r="G105">
        <f t="shared" si="39"/>
        <v>0</v>
      </c>
      <c r="H105">
        <f t="shared" si="39"/>
        <v>0</v>
      </c>
      <c r="I105">
        <v>-1</v>
      </c>
      <c r="J105">
        <v>0</v>
      </c>
      <c r="K105" t="str">
        <f>K100</f>
        <v>Conservative Scenario</v>
      </c>
    </row>
    <row r="106" spans="1:23" x14ac:dyDescent="0.3">
      <c r="A106" t="s">
        <v>115</v>
      </c>
      <c r="C106">
        <f t="shared" si="39"/>
        <v>0</v>
      </c>
      <c r="D106">
        <f t="shared" si="39"/>
        <v>247019.427981922</v>
      </c>
      <c r="E106">
        <f t="shared" si="39"/>
        <v>124206.05591806999</v>
      </c>
      <c r="F106">
        <f t="shared" si="39"/>
        <v>0</v>
      </c>
      <c r="G106">
        <f t="shared" si="39"/>
        <v>0</v>
      </c>
      <c r="H106">
        <f t="shared" si="39"/>
        <v>0</v>
      </c>
      <c r="I106">
        <v>-1</v>
      </c>
      <c r="J106">
        <v>0</v>
      </c>
      <c r="K106" t="str">
        <f>K101</f>
        <v>Optimistic PHEV Scenario</v>
      </c>
    </row>
    <row r="107" spans="1:23" x14ac:dyDescent="0.3">
      <c r="C107">
        <f t="shared" si="39"/>
        <v>0</v>
      </c>
      <c r="D107">
        <f t="shared" si="39"/>
        <v>224369.13385018599</v>
      </c>
      <c r="E107">
        <f t="shared" si="39"/>
        <v>98483.170282547901</v>
      </c>
      <c r="F107">
        <f t="shared" si="39"/>
        <v>0</v>
      </c>
      <c r="G107">
        <f t="shared" si="39"/>
        <v>0</v>
      </c>
      <c r="H107">
        <f t="shared" si="39"/>
        <v>0</v>
      </c>
      <c r="I107">
        <v>-1</v>
      </c>
      <c r="J107">
        <v>0</v>
      </c>
      <c r="K107" t="str">
        <f>K102</f>
        <v>Optimistic EV Scenario</v>
      </c>
      <c r="W107" t="s">
        <v>133</v>
      </c>
    </row>
    <row r="108" spans="1:23" x14ac:dyDescent="0.3">
      <c r="D108">
        <v>0</v>
      </c>
      <c r="I108">
        <v>-1</v>
      </c>
      <c r="J108">
        <v>0</v>
      </c>
    </row>
    <row r="109" spans="1:23" x14ac:dyDescent="0.3">
      <c r="C109">
        <f t="shared" ref="C109:H112" si="40">B49</f>
        <v>0</v>
      </c>
      <c r="D109">
        <f t="shared" si="40"/>
        <v>65964.240615697505</v>
      </c>
      <c r="E109">
        <f t="shared" si="40"/>
        <v>690725.22222711204</v>
      </c>
      <c r="F109">
        <f t="shared" si="40"/>
        <v>174275.17515841499</v>
      </c>
      <c r="G109">
        <f t="shared" si="40"/>
        <v>11445.759382632399</v>
      </c>
      <c r="H109">
        <f t="shared" si="40"/>
        <v>19121.028444352902</v>
      </c>
      <c r="I109">
        <v>-1</v>
      </c>
      <c r="J109">
        <v>0</v>
      </c>
      <c r="K109" t="str">
        <f>K104</f>
        <v>Reference Scenario</v>
      </c>
    </row>
    <row r="110" spans="1:23" x14ac:dyDescent="0.3">
      <c r="C110">
        <f t="shared" si="40"/>
        <v>0</v>
      </c>
      <c r="D110">
        <f t="shared" si="40"/>
        <v>20479.667141323502</v>
      </c>
      <c r="E110">
        <f t="shared" si="40"/>
        <v>535882.47742506</v>
      </c>
      <c r="F110">
        <f t="shared" si="40"/>
        <v>192316.24801544801</v>
      </c>
      <c r="G110">
        <f t="shared" si="40"/>
        <v>9033.7513546152004</v>
      </c>
      <c r="H110">
        <f t="shared" si="40"/>
        <v>18398.788848577999</v>
      </c>
      <c r="I110">
        <v>-1</v>
      </c>
      <c r="J110">
        <v>0</v>
      </c>
      <c r="K110" t="str">
        <f>K105</f>
        <v>Conservative Scenario</v>
      </c>
    </row>
    <row r="111" spans="1:23" x14ac:dyDescent="0.3">
      <c r="A111" t="s">
        <v>114</v>
      </c>
      <c r="C111">
        <f t="shared" si="40"/>
        <v>0</v>
      </c>
      <c r="D111">
        <f t="shared" si="40"/>
        <v>14227.924264102299</v>
      </c>
      <c r="E111">
        <f t="shared" si="40"/>
        <v>348895.11518535903</v>
      </c>
      <c r="F111">
        <f t="shared" si="40"/>
        <v>125567.109185754</v>
      </c>
      <c r="G111">
        <f t="shared" si="40"/>
        <v>6152.4803512107901</v>
      </c>
      <c r="H111">
        <f t="shared" si="40"/>
        <v>11891.347277044</v>
      </c>
      <c r="I111">
        <v>-1</v>
      </c>
      <c r="J111">
        <v>0</v>
      </c>
      <c r="K111" t="str">
        <f>K106</f>
        <v>Optimistic PHEV Scenario</v>
      </c>
    </row>
    <row r="112" spans="1:23" x14ac:dyDescent="0.3">
      <c r="C112">
        <f t="shared" si="40"/>
        <v>0</v>
      </c>
      <c r="D112">
        <f t="shared" si="40"/>
        <v>10340.7547568309</v>
      </c>
      <c r="E112">
        <f t="shared" si="40"/>
        <v>241028.042812851</v>
      </c>
      <c r="F112">
        <f t="shared" si="40"/>
        <v>84111.586091702804</v>
      </c>
      <c r="G112">
        <f t="shared" si="40"/>
        <v>4219.2494807757803</v>
      </c>
      <c r="H112">
        <f t="shared" si="40"/>
        <v>8154.42997521507</v>
      </c>
      <c r="I112">
        <v>-1</v>
      </c>
      <c r="J112">
        <v>0</v>
      </c>
      <c r="K112" t="str">
        <f>K107</f>
        <v>Optimistic EV Scenario</v>
      </c>
    </row>
    <row r="113" spans="1:11" x14ac:dyDescent="0.3">
      <c r="D113">
        <v>0</v>
      </c>
      <c r="I113">
        <v>-1</v>
      </c>
      <c r="J113">
        <v>0</v>
      </c>
    </row>
    <row r="114" spans="1:11" x14ac:dyDescent="0.3">
      <c r="C114" s="8">
        <f t="shared" ref="C114:H117" si="41">B56</f>
        <v>1325018.65331596</v>
      </c>
      <c r="D114" s="8">
        <f t="shared" si="41"/>
        <v>11392.022063070701</v>
      </c>
      <c r="E114" s="8">
        <f t="shared" si="41"/>
        <v>1797.23032706921</v>
      </c>
      <c r="F114" s="8">
        <f t="shared" si="41"/>
        <v>0</v>
      </c>
      <c r="G114" s="8">
        <f t="shared" si="41"/>
        <v>0</v>
      </c>
      <c r="H114" s="8">
        <f t="shared" si="41"/>
        <v>0</v>
      </c>
      <c r="I114">
        <v>-1</v>
      </c>
      <c r="J114">
        <v>0</v>
      </c>
      <c r="K114" t="str">
        <f>K109</f>
        <v>Reference Scenario</v>
      </c>
    </row>
    <row r="115" spans="1:11" x14ac:dyDescent="0.3">
      <c r="C115" s="8">
        <f t="shared" si="41"/>
        <v>1689432.3493755599</v>
      </c>
      <c r="D115" s="8">
        <f t="shared" si="41"/>
        <v>5330.7225572113002</v>
      </c>
      <c r="E115" s="8">
        <f t="shared" si="41"/>
        <v>538.23878718860794</v>
      </c>
      <c r="F115" s="8">
        <f t="shared" si="41"/>
        <v>0</v>
      </c>
      <c r="G115" s="8">
        <f t="shared" si="41"/>
        <v>0</v>
      </c>
      <c r="H115" s="8">
        <f t="shared" si="41"/>
        <v>0</v>
      </c>
      <c r="I115">
        <v>-1</v>
      </c>
      <c r="J115">
        <v>0</v>
      </c>
      <c r="K115" t="str">
        <f>K110</f>
        <v>Conservative Scenario</v>
      </c>
    </row>
    <row r="116" spans="1:11" x14ac:dyDescent="0.3">
      <c r="A116" t="s">
        <v>76</v>
      </c>
      <c r="C116" s="8">
        <f t="shared" si="41"/>
        <v>1831622.9961771099</v>
      </c>
      <c r="D116" s="8">
        <f t="shared" si="41"/>
        <v>3987.0236612526101</v>
      </c>
      <c r="E116" s="8">
        <f t="shared" si="41"/>
        <v>367.87986308498802</v>
      </c>
      <c r="F116" s="8">
        <f t="shared" si="41"/>
        <v>0</v>
      </c>
      <c r="G116" s="8">
        <f t="shared" si="41"/>
        <v>0</v>
      </c>
      <c r="H116" s="8">
        <f t="shared" si="41"/>
        <v>0</v>
      </c>
      <c r="I116">
        <v>-1</v>
      </c>
      <c r="J116">
        <v>0</v>
      </c>
      <c r="K116" t="str">
        <f>K111</f>
        <v>Optimistic PHEV Scenario</v>
      </c>
    </row>
    <row r="117" spans="1:11" x14ac:dyDescent="0.3">
      <c r="C117" s="8">
        <f t="shared" si="41"/>
        <v>1944593.1276090799</v>
      </c>
      <c r="D117" s="8">
        <f t="shared" si="41"/>
        <v>2997.6369610230199</v>
      </c>
      <c r="E117" s="8">
        <f t="shared" si="41"/>
        <v>380.89128856197698</v>
      </c>
      <c r="F117" s="8">
        <f t="shared" si="41"/>
        <v>0</v>
      </c>
      <c r="G117" s="8">
        <f t="shared" si="41"/>
        <v>0</v>
      </c>
      <c r="H117" s="8">
        <f t="shared" si="41"/>
        <v>0</v>
      </c>
      <c r="I117">
        <v>-1</v>
      </c>
      <c r="J117">
        <v>0</v>
      </c>
      <c r="K117" t="str">
        <f>K112</f>
        <v>Optimistic EV Scenario</v>
      </c>
    </row>
    <row r="118" spans="1:11" x14ac:dyDescent="0.3">
      <c r="D118">
        <v>0</v>
      </c>
      <c r="I118">
        <v>-1</v>
      </c>
      <c r="J118">
        <v>0</v>
      </c>
    </row>
    <row r="119" spans="1:11" x14ac:dyDescent="0.3">
      <c r="C119" s="8">
        <f t="shared" ref="C119:H122" si="42">B63</f>
        <v>575439.78456013103</v>
      </c>
      <c r="D119" s="8">
        <f t="shared" si="42"/>
        <v>11392.022063070701</v>
      </c>
      <c r="E119" s="8">
        <f t="shared" si="42"/>
        <v>1797.23032706921</v>
      </c>
      <c r="F119" s="8">
        <f t="shared" si="42"/>
        <v>0</v>
      </c>
      <c r="G119" s="8">
        <f t="shared" si="42"/>
        <v>0</v>
      </c>
      <c r="H119" s="8">
        <f t="shared" si="42"/>
        <v>0</v>
      </c>
      <c r="I119">
        <v>-1</v>
      </c>
      <c r="J119">
        <v>0</v>
      </c>
      <c r="K119" t="str">
        <f>K114</f>
        <v>Reference Scenario</v>
      </c>
    </row>
    <row r="120" spans="1:11" x14ac:dyDescent="0.3">
      <c r="C120" s="8">
        <f t="shared" si="42"/>
        <v>730178.29311498499</v>
      </c>
      <c r="D120" s="8">
        <f t="shared" si="42"/>
        <v>5330.7225572113002</v>
      </c>
      <c r="E120" s="8">
        <f t="shared" si="42"/>
        <v>538.23878718860794</v>
      </c>
      <c r="F120" s="8">
        <f t="shared" si="42"/>
        <v>0</v>
      </c>
      <c r="G120" s="8">
        <f t="shared" si="42"/>
        <v>0</v>
      </c>
      <c r="H120" s="8">
        <f t="shared" si="42"/>
        <v>0</v>
      </c>
      <c r="I120">
        <v>-1</v>
      </c>
      <c r="J120">
        <v>0</v>
      </c>
      <c r="K120" t="str">
        <f>K115</f>
        <v>Conservative Scenario</v>
      </c>
    </row>
    <row r="121" spans="1:11" x14ac:dyDescent="0.3">
      <c r="A121" t="s">
        <v>77</v>
      </c>
      <c r="C121" s="8">
        <f t="shared" si="42"/>
        <v>788653.72158158605</v>
      </c>
      <c r="D121" s="8">
        <f t="shared" si="42"/>
        <v>3987.0236612526101</v>
      </c>
      <c r="E121" s="8">
        <f t="shared" si="42"/>
        <v>367.87986308498802</v>
      </c>
      <c r="F121" s="8">
        <f t="shared" si="42"/>
        <v>0</v>
      </c>
      <c r="G121" s="8">
        <f t="shared" si="42"/>
        <v>0</v>
      </c>
      <c r="H121" s="8">
        <f t="shared" si="42"/>
        <v>0</v>
      </c>
      <c r="I121">
        <v>-1</v>
      </c>
      <c r="J121">
        <v>0</v>
      </c>
      <c r="K121" t="str">
        <f>K116</f>
        <v>Optimistic PHEV Scenario</v>
      </c>
    </row>
    <row r="122" spans="1:11" x14ac:dyDescent="0.3">
      <c r="C122" s="8">
        <f t="shared" si="42"/>
        <v>837298.93493844499</v>
      </c>
      <c r="D122" s="8">
        <f t="shared" si="42"/>
        <v>2997.6369610230199</v>
      </c>
      <c r="E122" s="8">
        <f t="shared" si="42"/>
        <v>380.89128856197698</v>
      </c>
      <c r="F122" s="8">
        <f t="shared" si="42"/>
        <v>0</v>
      </c>
      <c r="G122" s="8">
        <f t="shared" si="42"/>
        <v>0</v>
      </c>
      <c r="H122" s="8">
        <f t="shared" si="42"/>
        <v>0</v>
      </c>
      <c r="I122">
        <v>-1</v>
      </c>
      <c r="J122">
        <v>0</v>
      </c>
      <c r="K122" t="str">
        <f>K117</f>
        <v>Optimistic EV Scenario</v>
      </c>
    </row>
    <row r="124" spans="1:11" x14ac:dyDescent="0.3">
      <c r="B124" s="8"/>
      <c r="C124" s="8"/>
      <c r="D124" s="8"/>
      <c r="E124" s="8"/>
      <c r="F124" s="8"/>
      <c r="G124" s="8"/>
    </row>
    <row r="133" spans="3:7" x14ac:dyDescent="0.3">
      <c r="C133" t="s">
        <v>107</v>
      </c>
      <c r="D133" t="s">
        <v>103</v>
      </c>
      <c r="E133" t="s">
        <v>104</v>
      </c>
      <c r="F133" t="s">
        <v>105</v>
      </c>
      <c r="G133" t="s">
        <v>106</v>
      </c>
    </row>
    <row r="134" spans="3:7" x14ac:dyDescent="0.3">
      <c r="C134" t="s">
        <v>108</v>
      </c>
      <c r="D134">
        <v>2000</v>
      </c>
      <c r="E134">
        <v>1400</v>
      </c>
      <c r="F134">
        <v>1900</v>
      </c>
      <c r="G134">
        <v>1400</v>
      </c>
    </row>
    <row r="135" spans="3:7" x14ac:dyDescent="0.3">
      <c r="C135" t="s">
        <v>109</v>
      </c>
      <c r="D135">
        <v>500</v>
      </c>
      <c r="E135">
        <v>800</v>
      </c>
      <c r="F135">
        <v>1000</v>
      </c>
      <c r="G135">
        <v>700</v>
      </c>
    </row>
    <row r="136" spans="3:7" x14ac:dyDescent="0.3">
      <c r="C136" t="s">
        <v>110</v>
      </c>
      <c r="D136">
        <v>1500</v>
      </c>
      <c r="E136">
        <v>1700</v>
      </c>
      <c r="F136">
        <v>1900</v>
      </c>
      <c r="G136">
        <v>2100</v>
      </c>
    </row>
    <row r="137" spans="3:7" x14ac:dyDescent="0.3">
      <c r="C137" t="s">
        <v>111</v>
      </c>
      <c r="D137">
        <v>600</v>
      </c>
      <c r="E137">
        <v>700</v>
      </c>
      <c r="F137">
        <v>900</v>
      </c>
      <c r="G137">
        <v>900</v>
      </c>
    </row>
    <row r="138" spans="3:7" x14ac:dyDescent="0.3">
      <c r="C138" t="s">
        <v>112</v>
      </c>
      <c r="D138">
        <v>1900</v>
      </c>
      <c r="E138">
        <v>2100</v>
      </c>
      <c r="F138">
        <v>1500</v>
      </c>
      <c r="G138">
        <v>1200</v>
      </c>
    </row>
    <row r="139" spans="3:7" x14ac:dyDescent="0.3">
      <c r="C139" t="s">
        <v>113</v>
      </c>
      <c r="D139">
        <v>800</v>
      </c>
      <c r="E139">
        <v>900</v>
      </c>
      <c r="F139">
        <v>700</v>
      </c>
      <c r="G139">
        <v>600</v>
      </c>
    </row>
  </sheetData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F8B4-D553-4D25-8FEF-45A8504EA94D}">
  <dimension ref="A1:AQ281"/>
  <sheetViews>
    <sheetView topLeftCell="A267" zoomScale="80" zoomScaleNormal="80" workbookViewId="0">
      <selection activeCell="L295" sqref="A290:L295"/>
    </sheetView>
  </sheetViews>
  <sheetFormatPr defaultRowHeight="14.4" x14ac:dyDescent="0.3"/>
  <cols>
    <col min="1" max="1" width="12" customWidth="1"/>
    <col min="2" max="2" width="14" customWidth="1"/>
    <col min="3" max="3" width="13.33203125" customWidth="1"/>
    <col min="4" max="4" width="15.21875" customWidth="1"/>
    <col min="5" max="5" width="13.21875" customWidth="1"/>
    <col min="6" max="6" width="12.77734375" customWidth="1"/>
    <col min="7" max="7" width="12.6640625" customWidth="1"/>
    <col min="8" max="8" width="14.109375" bestFit="1" customWidth="1"/>
    <col min="9" max="9" width="10.109375" customWidth="1"/>
    <col min="10" max="10" width="10.88671875" bestFit="1" customWidth="1"/>
    <col min="11" max="11" width="9.77734375" bestFit="1" customWidth="1"/>
    <col min="12" max="12" width="10" bestFit="1" customWidth="1"/>
    <col min="13" max="13" width="9.77734375" bestFit="1" customWidth="1"/>
    <col min="14" max="14" width="9.88671875" bestFit="1" customWidth="1"/>
    <col min="15" max="15" width="9.77734375" bestFit="1" customWidth="1"/>
    <col min="16" max="16" width="11.33203125" bestFit="1" customWidth="1"/>
    <col min="17" max="17" width="9.77734375" bestFit="1" customWidth="1"/>
    <col min="18" max="18" width="10.44140625" customWidth="1"/>
    <col min="19" max="19" width="10.77734375" customWidth="1"/>
    <col min="20" max="20" width="9.6640625" bestFit="1" customWidth="1"/>
    <col min="21" max="21" width="12.44140625" bestFit="1" customWidth="1"/>
    <col min="22" max="22" width="9.77734375" customWidth="1"/>
    <col min="23" max="23" width="9.77734375" bestFit="1" customWidth="1"/>
    <col min="24" max="24" width="12.44140625" bestFit="1" customWidth="1"/>
    <col min="25" max="26" width="12.21875" bestFit="1" customWidth="1"/>
    <col min="27" max="27" width="10.21875" bestFit="1" customWidth="1"/>
    <col min="28" max="28" width="10.109375" bestFit="1" customWidth="1"/>
    <col min="29" max="29" width="10.21875" bestFit="1" customWidth="1"/>
    <col min="30" max="32" width="9.77734375" bestFit="1" customWidth="1"/>
    <col min="33" max="33" width="9.6640625" customWidth="1"/>
    <col min="34" max="34" width="9.21875" bestFit="1" customWidth="1"/>
    <col min="35" max="35" width="9.109375" bestFit="1" customWidth="1"/>
    <col min="36" max="37" width="9.6640625" bestFit="1" customWidth="1"/>
    <col min="38" max="40" width="9.109375" bestFit="1" customWidth="1"/>
    <col min="41" max="42" width="9" customWidth="1"/>
    <col min="43" max="43" width="9.109375" bestFit="1" customWidth="1"/>
  </cols>
  <sheetData>
    <row r="1" spans="1:43" x14ac:dyDescent="0.3">
      <c r="A1" t="str">
        <f>Results!A1</f>
        <v>scenario</v>
      </c>
      <c r="B1" s="5" t="str">
        <f>Results_old!I1</f>
        <v>bc_exhaust</v>
      </c>
      <c r="C1" s="5" t="str">
        <f>Results_old!J1</f>
        <v>bc_non_exhaust</v>
      </c>
      <c r="D1" s="5" t="str">
        <f>Results_old!K1</f>
        <v>benzene</v>
      </c>
      <c r="E1" s="5" t="str">
        <f>Results_old!L1</f>
        <v>ch4</v>
      </c>
      <c r="F1" s="5" t="str">
        <f>Results_old!M1</f>
        <v>co</v>
      </c>
      <c r="G1" s="5" t="str">
        <f>Results_old!N1</f>
        <v>co2_wtw</v>
      </c>
      <c r="H1" s="5" t="str">
        <f>Results_old!O1</f>
        <v>co2_ttw</v>
      </c>
      <c r="I1" s="5" t="str">
        <f>Results_old!P1</f>
        <v>hc</v>
      </c>
      <c r="J1" s="5" t="str">
        <f>Results_old!Q1</f>
        <v>nox</v>
      </c>
      <c r="K1" s="5" t="str">
        <f>Results_old!R1</f>
        <v>n2o</v>
      </c>
      <c r="L1" s="5" t="str">
        <f>Results_old!S1</f>
        <v>nh3</v>
      </c>
      <c r="M1" s="5" t="str">
        <f>Results_old!T1</f>
        <v>nmhc</v>
      </c>
      <c r="N1" s="5" t="str">
        <f>Results_old!U1</f>
        <v>no2</v>
      </c>
      <c r="O1" s="5" t="str">
        <f>Results_old!V1</f>
        <v>pb</v>
      </c>
      <c r="P1" s="5" t="str">
        <f>Results_old!W1</f>
        <v>pm10_non_exhaust</v>
      </c>
      <c r="Q1" s="5" t="str">
        <f>Results_old!X1</f>
        <v>pm25_exhaust</v>
      </c>
      <c r="R1" s="5" t="str">
        <f>Results_old!Y1</f>
        <v>pm25_non_exhaust</v>
      </c>
      <c r="S1" s="5" t="str">
        <f>Results_old!Z1</f>
        <v>pn</v>
      </c>
      <c r="T1" s="5" t="str">
        <f>Results_old!AA1</f>
        <v>so2</v>
      </c>
      <c r="U1" s="3" t="str">
        <f>Results_old!AB1</f>
        <v>c_bc_exhaust</v>
      </c>
      <c r="V1" s="3" t="str">
        <f>Results_old!AC1</f>
        <v>c_benzene</v>
      </c>
      <c r="W1" s="3" t="str">
        <f>Results_old!AD1</f>
        <v>c_ch4</v>
      </c>
      <c r="X1" s="3" t="str">
        <f>Results_old!AE1</f>
        <v>c_co</v>
      </c>
      <c r="Y1" s="3" t="str">
        <f>Results_old!AF1</f>
        <v>c_co2_wtw</v>
      </c>
      <c r="Z1" s="3" t="str">
        <f>Results_old!AG1</f>
        <v>c_co2_ttw</v>
      </c>
      <c r="AA1" s="3" t="str">
        <f>Results_old!AH1</f>
        <v>c_hc</v>
      </c>
      <c r="AB1" s="3" t="str">
        <f>Results_old!AI1</f>
        <v>c_nox</v>
      </c>
      <c r="AC1" s="3" t="str">
        <f>Results_old!AJ1</f>
        <v>c_nmhc</v>
      </c>
      <c r="AD1" s="3" t="str">
        <f>Results_old!AK1</f>
        <v>c_no2</v>
      </c>
      <c r="AE1" s="3" t="str">
        <f>Results_old!AL1</f>
        <v>c_pb</v>
      </c>
      <c r="AF1" s="3" t="str">
        <f>Results_old!AM1</f>
        <v>c_pm25_exhaust</v>
      </c>
      <c r="AG1" s="3" t="str">
        <f>Results_old!AN1</f>
        <v>c_pn</v>
      </c>
      <c r="AH1" s="3" t="str">
        <f>Results_old!AO1</f>
        <v>c_so2</v>
      </c>
      <c r="AI1" s="5" t="str">
        <f>Results_old!AP1</f>
        <v>diurnal_benzene</v>
      </c>
      <c r="AJ1" s="5" t="str">
        <f>Results_old!AQ1</f>
        <v>diurnal_hc</v>
      </c>
      <c r="AK1" s="5" t="str">
        <f>Results_old!AR1</f>
        <v>diurnal_nmhc</v>
      </c>
      <c r="AL1" s="7" t="str">
        <f>Results_old!AS1</f>
        <v>soak_benzene</v>
      </c>
      <c r="AM1" s="7" t="str">
        <f>Results_old!AT1</f>
        <v>soak_hc</v>
      </c>
      <c r="AN1" s="7" t="str">
        <f>Results_old!AU1</f>
        <v>soak_nmhc</v>
      </c>
      <c r="AO1" s="6" t="str">
        <f>Results_old!AV1</f>
        <v>run_benzene</v>
      </c>
      <c r="AP1" s="6" t="str">
        <f>Results_old!AW1</f>
        <v>run_hc</v>
      </c>
      <c r="AQ1" s="6" t="str">
        <f>Results_old!AX1</f>
        <v>run_nmhc</v>
      </c>
    </row>
    <row r="2" spans="1:43" x14ac:dyDescent="0.3">
      <c r="A2" t="str">
        <f>Results!A2</f>
        <v>reference_2019</v>
      </c>
      <c r="B2" s="10">
        <f>Results!I2</f>
        <v>4579.6018792592804</v>
      </c>
      <c r="C2" s="10">
        <f>Results!J2</f>
        <v>57543.977370176399</v>
      </c>
      <c r="D2" s="10">
        <f>Results!K2</f>
        <v>4521.5339119664004</v>
      </c>
      <c r="E2" s="10">
        <f>Results!L2</f>
        <v>31402.312366300201</v>
      </c>
      <c r="F2" s="10">
        <f>Results!M2</f>
        <v>2182702.4114523702</v>
      </c>
      <c r="G2" s="10">
        <f>Results!N2</f>
        <v>1151758919.2804</v>
      </c>
      <c r="H2" s="10">
        <f>Results!O2</f>
        <v>960753363.66587901</v>
      </c>
      <c r="I2" s="10">
        <f>Results!P2</f>
        <v>97366.554695407802</v>
      </c>
      <c r="J2" s="10">
        <f>Results!Q2</f>
        <v>1948943.9158026599</v>
      </c>
      <c r="K2" s="10">
        <f>Results!R2</f>
        <v>26890.9728837857</v>
      </c>
      <c r="L2" s="10">
        <f>Results!S2</f>
        <v>129942.589046351</v>
      </c>
      <c r="M2" s="10">
        <f>Results!T2</f>
        <v>65964.240615697505</v>
      </c>
      <c r="N2" s="10">
        <f>Results!U2</f>
        <v>573376.24369137303</v>
      </c>
      <c r="O2" s="10">
        <f>Results!V2</f>
        <v>188.18348744560899</v>
      </c>
      <c r="P2" s="10">
        <f>Results!W2</f>
        <v>1325018.65331596</v>
      </c>
      <c r="Q2" s="10">
        <f>Results!X2</f>
        <v>11392.022063070701</v>
      </c>
      <c r="R2" s="10">
        <f>Results!Y2</f>
        <v>575439.78456013103</v>
      </c>
      <c r="S2" s="14">
        <f>Results_old!Z2</f>
        <v>9.0774563669900295E+21</v>
      </c>
      <c r="T2" s="10">
        <f>Results!AA2</f>
        <v>3958.0861060871898</v>
      </c>
      <c r="U2" s="9">
        <f>Results!AB2</f>
        <v>984.58425693296704</v>
      </c>
      <c r="V2" s="9">
        <f>Results!AC2</f>
        <v>47376.562075969101</v>
      </c>
      <c r="W2" s="9">
        <f>Results!AD2</f>
        <v>39695.488485483897</v>
      </c>
      <c r="X2" s="9">
        <f>Results!AE2</f>
        <v>3818495.9490045202</v>
      </c>
      <c r="Y2" s="9">
        <f>Results!AF2</f>
        <v>88600919.678047806</v>
      </c>
      <c r="Z2" s="9">
        <f>Results!AG2</f>
        <v>73797175.557188705</v>
      </c>
      <c r="AA2" s="9">
        <f>Results!AH2</f>
        <v>729709.10402026796</v>
      </c>
      <c r="AB2" s="9">
        <f>Results!AI2</f>
        <v>159466.89606381301</v>
      </c>
      <c r="AC2" s="9">
        <f>Results!AJ2</f>
        <v>690020.340715545</v>
      </c>
      <c r="AD2" s="9">
        <f>Results!AK2</f>
        <v>24610.8736734698</v>
      </c>
      <c r="AE2" s="9">
        <f>Results!AL2</f>
        <v>15.3644015132048</v>
      </c>
      <c r="AF2" s="9">
        <f>Results!AM2</f>
        <v>1791.2425103965099</v>
      </c>
      <c r="AG2" s="4">
        <f>Results!AN2</f>
        <v>7.6511158765655398E+17</v>
      </c>
      <c r="AH2" s="9">
        <f>Results!AO2</f>
        <v>319.59427762522103</v>
      </c>
      <c r="AI2" s="10">
        <f>Results!AP2</f>
        <v>1390.81710177115</v>
      </c>
      <c r="AJ2" s="10">
        <f>Results!AQ2</f>
        <v>173852.12886478199</v>
      </c>
      <c r="AK2" s="10">
        <f>Results!AR2</f>
        <v>173852.12886478199</v>
      </c>
      <c r="AL2" s="12">
        <f>Results!AS2</f>
        <v>152.96808752040701</v>
      </c>
      <c r="AM2" s="12">
        <f>Results!AT2</f>
        <v>19121.028444352902</v>
      </c>
      <c r="AN2" s="12">
        <f>Results!AU2</f>
        <v>19121.028444352902</v>
      </c>
      <c r="AO2" s="11">
        <f>Results!AV2</f>
        <v>91.565967509325205</v>
      </c>
      <c r="AP2" s="11">
        <f>Results!AW2</f>
        <v>11445.759382632399</v>
      </c>
      <c r="AQ2" s="11">
        <f>Results!AX2</f>
        <v>11445.759382632399</v>
      </c>
    </row>
    <row r="3" spans="1:43" x14ac:dyDescent="0.3">
      <c r="A3" t="str">
        <f>Results!A3</f>
        <v>conservative</v>
      </c>
      <c r="B3" s="10">
        <f>Results!I3</f>
        <v>876.36604960171996</v>
      </c>
      <c r="C3" s="10">
        <f>Results!J3</f>
        <v>73017.829669183193</v>
      </c>
      <c r="D3" s="10">
        <f>Results!K3</f>
        <v>793.11285333407</v>
      </c>
      <c r="E3" s="10">
        <f>Results!L3</f>
        <v>20640.523572313799</v>
      </c>
      <c r="F3" s="10">
        <f>Results!M3</f>
        <v>1973855.38947868</v>
      </c>
      <c r="G3" s="10">
        <f>Results!N3</f>
        <v>1193350859.7823701</v>
      </c>
      <c r="H3" s="10">
        <f>Results!O3</f>
        <v>990182422.72331905</v>
      </c>
      <c r="I3" s="10">
        <f>Results!P3</f>
        <v>41120.189613083603</v>
      </c>
      <c r="J3" s="10">
        <f>Results!Q3</f>
        <v>341876.60627126298</v>
      </c>
      <c r="K3" s="10">
        <f>Results!R3</f>
        <v>22960.173553997502</v>
      </c>
      <c r="L3" s="10">
        <f>Results!S3</f>
        <v>102367.69674989099</v>
      </c>
      <c r="M3" s="10">
        <f>Results!T3</f>
        <v>20479.667141323502</v>
      </c>
      <c r="N3" s="10">
        <f>Results!U3</f>
        <v>78980.235663629894</v>
      </c>
      <c r="O3" s="10">
        <f>Results!V3</f>
        <v>233.63939312242201</v>
      </c>
      <c r="P3" s="10">
        <f>Results!W3</f>
        <v>1689432.3493755599</v>
      </c>
      <c r="Q3" s="10">
        <f>Results!X3</f>
        <v>5330.7225572113002</v>
      </c>
      <c r="R3" s="10">
        <f>Results!Y3</f>
        <v>730178.29311498499</v>
      </c>
      <c r="S3" s="14">
        <f>Results_old!Z3</f>
        <v>3.0603801186715199E+21</v>
      </c>
      <c r="T3" s="10">
        <f>Results!AA3</f>
        <v>4661.3703755394499</v>
      </c>
      <c r="U3" s="9">
        <f>Results!AB3</f>
        <v>93.459586914156105</v>
      </c>
      <c r="V3" s="9">
        <f>Results!AC3</f>
        <v>38062.370855562898</v>
      </c>
      <c r="W3" s="9">
        <f>Results!AD3</f>
        <v>30930.232953496699</v>
      </c>
      <c r="X3" s="9">
        <f>Results!AE3</f>
        <v>3539948.5564895701</v>
      </c>
      <c r="Y3" s="9">
        <f>Results!AF3</f>
        <v>78544719.292918995</v>
      </c>
      <c r="Z3" s="9">
        <f>Results!AG3</f>
        <v>65559340.762739398</v>
      </c>
      <c r="AA3" s="9">
        <f>Results!AH3</f>
        <v>568339.48662221804</v>
      </c>
      <c r="AB3" s="9">
        <f>Results!AI3</f>
        <v>179416.08732321899</v>
      </c>
      <c r="AC3" s="9">
        <f>Results!AJ3</f>
        <v>537405.541683338</v>
      </c>
      <c r="AD3" s="9">
        <f>Results!AK3</f>
        <v>12802.8772574954</v>
      </c>
      <c r="AE3" s="9">
        <f>Results!AL3</f>
        <v>15.6768431088196</v>
      </c>
      <c r="AF3" s="9">
        <f>Results!AM3</f>
        <v>535.86613841978101</v>
      </c>
      <c r="AG3" s="4">
        <f>Results!AN3</f>
        <v>7.2714436286828E+16</v>
      </c>
      <c r="AH3" s="9">
        <f>Results!AO3</f>
        <v>313.12098318146099</v>
      </c>
      <c r="AI3" s="10">
        <f>Results!AP3</f>
        <v>1564.03528878816</v>
      </c>
      <c r="AJ3" s="10">
        <f>Results!AQ3</f>
        <v>195504.39798939801</v>
      </c>
      <c r="AK3" s="10">
        <f>Results!AR3</f>
        <v>195504.39798939801</v>
      </c>
      <c r="AL3" s="12">
        <f>Results!AS3</f>
        <v>147.19016638062899</v>
      </c>
      <c r="AM3" s="12">
        <f>Results!AT3</f>
        <v>18398.788848577999</v>
      </c>
      <c r="AN3" s="12">
        <f>Results!AU3</f>
        <v>18398.788848577999</v>
      </c>
      <c r="AO3" s="11">
        <f>Results!AV3</f>
        <v>72.269976028123395</v>
      </c>
      <c r="AP3" s="11">
        <f>Results!AW3</f>
        <v>9033.7513546152004</v>
      </c>
      <c r="AQ3" s="11">
        <f>Results!AX3</f>
        <v>9033.7513546152004</v>
      </c>
    </row>
    <row r="4" spans="1:43" x14ac:dyDescent="0.3">
      <c r="A4" t="str">
        <f>Results!A4</f>
        <v>optimistic_PHEV</v>
      </c>
      <c r="B4" s="10">
        <f>Results!I4</f>
        <v>652.54895989146701</v>
      </c>
      <c r="C4" s="10">
        <f>Results!J4</f>
        <v>78865.372751571602</v>
      </c>
      <c r="D4" s="10">
        <f>Results!K4</f>
        <v>496.63089049510501</v>
      </c>
      <c r="E4" s="10">
        <f>Results!L4</f>
        <v>15342.250748923099</v>
      </c>
      <c r="F4" s="10">
        <f>Results!M4</f>
        <v>1460239.30390916</v>
      </c>
      <c r="G4" s="10">
        <f>Results!N4</f>
        <v>866980607.79606795</v>
      </c>
      <c r="H4" s="10">
        <f>Results!O4</f>
        <v>700312353.956882</v>
      </c>
      <c r="I4" s="10">
        <f>Results!P4</f>
        <v>29570.174163792301</v>
      </c>
      <c r="J4" s="10">
        <f>Results!Q4</f>
        <v>247019.427981922</v>
      </c>
      <c r="K4" s="10">
        <f>Results!R4</f>
        <v>16358.3291198639</v>
      </c>
      <c r="L4" s="10">
        <f>Results!S4</f>
        <v>77351.647817688601</v>
      </c>
      <c r="M4" s="10">
        <f>Results!T4</f>
        <v>14227.924264102299</v>
      </c>
      <c r="N4" s="10">
        <f>Results!U4</f>
        <v>57077.351943550602</v>
      </c>
      <c r="O4" s="10">
        <f>Results!V4</f>
        <v>163.931224433437</v>
      </c>
      <c r="P4" s="10">
        <f>Results!W4</f>
        <v>1831622.9961771099</v>
      </c>
      <c r="Q4" s="10">
        <f>Results!X4</f>
        <v>3987.0236612526101</v>
      </c>
      <c r="R4" s="10">
        <f>Results!Y4</f>
        <v>788653.72158158605</v>
      </c>
      <c r="S4" s="14">
        <f>Results_old!Z4</f>
        <v>2.4748727266044999E+21</v>
      </c>
      <c r="T4" s="10">
        <f>Results!AA4</f>
        <v>3277.5509524668701</v>
      </c>
      <c r="U4" s="9">
        <f>Results!AB4</f>
        <v>64.185386617305397</v>
      </c>
      <c r="V4" s="9">
        <f>Results!AC4</f>
        <v>24686.9592220456</v>
      </c>
      <c r="W4" s="9">
        <f>Results!AD4</f>
        <v>20035.121259452299</v>
      </c>
      <c r="X4" s="9">
        <f>Results!AE4</f>
        <v>2306000.61183507</v>
      </c>
      <c r="Y4" s="9">
        <f>Results!AF4</f>
        <v>50574281.433206201</v>
      </c>
      <c r="Z4" s="9">
        <f>Results!AG4</f>
        <v>42200809.179698803</v>
      </c>
      <c r="AA4" s="9">
        <f>Results!AH4</f>
        <v>368748.63184296997</v>
      </c>
      <c r="AB4" s="9">
        <f>Results!AI4</f>
        <v>124232.86948918601</v>
      </c>
      <c r="AC4" s="9">
        <f>Results!AJ4</f>
        <v>348710.15585361701</v>
      </c>
      <c r="AD4" s="9">
        <f>Results!AK4</f>
        <v>8878.8154405349305</v>
      </c>
      <c r="AE4" s="9">
        <f>Results!AL4</f>
        <v>9.8214723699969202</v>
      </c>
      <c r="AF4" s="9">
        <f>Results!AM4</f>
        <v>368.08455744882701</v>
      </c>
      <c r="AG4" s="4">
        <f>Results!AN4</f>
        <v>4.9932724277957904E+16</v>
      </c>
      <c r="AH4" s="9">
        <f>Results!AO4</f>
        <v>197.61208854043599</v>
      </c>
      <c r="AI4" s="10">
        <f>Results!AP4</f>
        <v>999.08466380015295</v>
      </c>
      <c r="AJ4" s="10">
        <f>Results!AQ4</f>
        <v>124885.571997176</v>
      </c>
      <c r="AK4" s="10">
        <f>Results!AR4</f>
        <v>124885.571997176</v>
      </c>
      <c r="AL4" s="12">
        <f>Results!AS4</f>
        <v>95.130715369280196</v>
      </c>
      <c r="AM4" s="12">
        <f>Results!AT4</f>
        <v>11891.347277044</v>
      </c>
      <c r="AN4" s="12">
        <f>Results!AU4</f>
        <v>11891.347277044</v>
      </c>
      <c r="AO4" s="11">
        <f>Results!AV4</f>
        <v>49.219821970164404</v>
      </c>
      <c r="AP4" s="11">
        <f>Results!AW4</f>
        <v>6152.4803512107901</v>
      </c>
      <c r="AQ4" s="11">
        <f>Results!AX4</f>
        <v>6152.4803512107901</v>
      </c>
    </row>
    <row r="5" spans="1:43" x14ac:dyDescent="0.3">
      <c r="A5" t="str">
        <f>Results!A5</f>
        <v>optimistic_EV</v>
      </c>
      <c r="B5" s="10">
        <f>Results!I5</f>
        <v>505.88301750508202</v>
      </c>
      <c r="C5" s="10">
        <f>Results!J5</f>
        <v>83729.893761138504</v>
      </c>
      <c r="D5" s="10">
        <f>Results!K5</f>
        <v>380.35850475995898</v>
      </c>
      <c r="E5" s="10">
        <f>Results!L5</f>
        <v>13805.0131777352</v>
      </c>
      <c r="F5" s="10">
        <f>Results!M5</f>
        <v>1013726.27981337</v>
      </c>
      <c r="G5" s="10">
        <f>Results!N5</f>
        <v>705403976.78259802</v>
      </c>
      <c r="H5" s="10">
        <f>Results!O5</f>
        <v>549949414.301929</v>
      </c>
      <c r="I5" s="10">
        <f>Results!P5</f>
        <v>24145.767444757501</v>
      </c>
      <c r="J5" s="10">
        <f>Results!Q5</f>
        <v>224369.13385018599</v>
      </c>
      <c r="K5" s="10">
        <f>Results!R5</f>
        <v>16422.098621466401</v>
      </c>
      <c r="L5" s="10">
        <f>Results!S5</f>
        <v>55882.025639829102</v>
      </c>
      <c r="M5" s="10">
        <f>Results!T5</f>
        <v>10340.7547568309</v>
      </c>
      <c r="N5" s="10">
        <f>Results!U5</f>
        <v>58220.070578602899</v>
      </c>
      <c r="O5" s="10">
        <f>Results!V5</f>
        <v>113.550573036373</v>
      </c>
      <c r="P5" s="10">
        <f>Results!W5</f>
        <v>1944593.1276090799</v>
      </c>
      <c r="Q5" s="10">
        <f>Results!X5</f>
        <v>2997.6369610230199</v>
      </c>
      <c r="R5" s="10">
        <f>Results!Y5</f>
        <v>837298.93493844499</v>
      </c>
      <c r="S5" s="14">
        <f>Results_old!Z5</f>
        <v>1.76095166793435E+21</v>
      </c>
      <c r="T5" s="10">
        <f>Results!AA5</f>
        <v>2350.6056499511801</v>
      </c>
      <c r="U5" s="9">
        <f>Results!AB5</f>
        <v>66.603356556415903</v>
      </c>
      <c r="V5" s="9">
        <f>Results!AC5</f>
        <v>16982.2096575014</v>
      </c>
      <c r="W5" s="9">
        <f>Results!AD5</f>
        <v>13819.043666543599</v>
      </c>
      <c r="X5" s="9">
        <f>Results!AE5</f>
        <v>1604791.0029716899</v>
      </c>
      <c r="Y5" s="9">
        <f>Results!AF5</f>
        <v>39824118.2544007</v>
      </c>
      <c r="Z5" s="9">
        <f>Results!AG5</f>
        <v>33190496.184338901</v>
      </c>
      <c r="AA5" s="9">
        <f>Results!AH5</f>
        <v>255625.71965647701</v>
      </c>
      <c r="AB5" s="9">
        <f>Results!AI5</f>
        <v>98600.7243342039</v>
      </c>
      <c r="AC5" s="9">
        <f>Results!AJ5</f>
        <v>241805.27175694</v>
      </c>
      <c r="AD5" s="9">
        <f>Results!AK5</f>
        <v>7756.2251020570502</v>
      </c>
      <c r="AE5" s="9">
        <f>Results!AL5</f>
        <v>6.7708946104308403</v>
      </c>
      <c r="AF5" s="9">
        <f>Results!AM5</f>
        <v>381.94797892663001</v>
      </c>
      <c r="AG5" s="4">
        <f>Results!AN5</f>
        <v>5.1815359748675696E+16</v>
      </c>
      <c r="AH5" s="9">
        <f>Results!AO5</f>
        <v>141.40615162434</v>
      </c>
      <c r="AI5" s="10">
        <f>Results!AP5</f>
        <v>686.44330080704299</v>
      </c>
      <c r="AJ5" s="10">
        <f>Results!AQ5</f>
        <v>85805.405282630105</v>
      </c>
      <c r="AK5" s="10">
        <f>Results!AR5</f>
        <v>85805.405282630105</v>
      </c>
      <c r="AL5" s="12">
        <f>Results!AS5</f>
        <v>65.2353942101401</v>
      </c>
      <c r="AM5" s="12">
        <f>Results!AT5</f>
        <v>8154.42997521507</v>
      </c>
      <c r="AN5" s="12">
        <f>Results!AU5</f>
        <v>8154.42997521507</v>
      </c>
      <c r="AO5" s="11">
        <f>Results!AV5</f>
        <v>33.753981396092698</v>
      </c>
      <c r="AP5" s="11">
        <f>Results!AW5</f>
        <v>4219.2494807757803</v>
      </c>
      <c r="AQ5" s="11">
        <f>Results!AX5</f>
        <v>4219.2494807757803</v>
      </c>
    </row>
    <row r="6" spans="1:43" x14ac:dyDescent="0.3">
      <c r="A6" t="str">
        <f>Results!A6</f>
        <v>EV_only</v>
      </c>
      <c r="B6" s="10">
        <f>Results!I6</f>
        <v>0</v>
      </c>
      <c r="C6" s="10">
        <f>Results!J6</f>
        <v>98105.126279530305</v>
      </c>
      <c r="D6" s="10">
        <f>Results!K6</f>
        <v>0</v>
      </c>
      <c r="E6" s="10">
        <f>Results!L6</f>
        <v>0</v>
      </c>
      <c r="F6" s="10">
        <f>Results!M6</f>
        <v>0</v>
      </c>
      <c r="G6" s="10">
        <f>Results!N6</f>
        <v>101279374.596038</v>
      </c>
      <c r="H6" s="10">
        <f>Results!O6</f>
        <v>0</v>
      </c>
      <c r="I6" s="10">
        <f>Results!P6</f>
        <v>0</v>
      </c>
      <c r="J6" s="10">
        <f>Results!Q6</f>
        <v>0</v>
      </c>
      <c r="K6" s="10">
        <f>Results!R6</f>
        <v>0</v>
      </c>
      <c r="L6" s="10">
        <f>Results!S6</f>
        <v>0</v>
      </c>
      <c r="M6" s="10">
        <f>Results!T6</f>
        <v>0</v>
      </c>
      <c r="N6" s="10">
        <f>Results!U6</f>
        <v>0</v>
      </c>
      <c r="O6" s="10">
        <f>Results!V6</f>
        <v>0</v>
      </c>
      <c r="P6" s="10">
        <f>Results!W6</f>
        <v>2288286.2324314401</v>
      </c>
      <c r="Q6" s="10">
        <f>Results!X6</f>
        <v>0</v>
      </c>
      <c r="R6" s="10">
        <f>Results!Y6</f>
        <v>981051.26279531501</v>
      </c>
      <c r="S6" s="14">
        <f>Results_old!Z6</f>
        <v>0</v>
      </c>
      <c r="T6" s="10">
        <f>Results!AA6</f>
        <v>0</v>
      </c>
      <c r="U6" s="9">
        <f>Results!AB6</f>
        <v>0</v>
      </c>
      <c r="V6" s="9">
        <f>Results!AC6</f>
        <v>0</v>
      </c>
      <c r="W6" s="9">
        <f>Results!AD6</f>
        <v>0</v>
      </c>
      <c r="X6" s="9">
        <f>Results!AE6</f>
        <v>0</v>
      </c>
      <c r="Y6" s="9">
        <f>Results!AF6</f>
        <v>0</v>
      </c>
      <c r="Z6" s="9">
        <f>Results!AG6</f>
        <v>0</v>
      </c>
      <c r="AA6" s="9">
        <f>Results!AH6</f>
        <v>0</v>
      </c>
      <c r="AB6" s="9">
        <f>Results!AI6</f>
        <v>0</v>
      </c>
      <c r="AC6" s="9">
        <f>Results!AJ6</f>
        <v>0</v>
      </c>
      <c r="AD6" s="9">
        <f>Results!AK6</f>
        <v>0</v>
      </c>
      <c r="AE6" s="9">
        <f>Results!AL6</f>
        <v>0</v>
      </c>
      <c r="AF6" s="9">
        <f>Results!AM6</f>
        <v>0</v>
      </c>
      <c r="AG6" s="4">
        <f>Results!AN6</f>
        <v>0</v>
      </c>
      <c r="AH6" s="9">
        <f>Results!AO6</f>
        <v>0</v>
      </c>
      <c r="AI6" s="10">
        <f>Results!AP6</f>
        <v>0</v>
      </c>
      <c r="AJ6" s="10">
        <f>Results!AQ6</f>
        <v>0</v>
      </c>
      <c r="AK6" s="10">
        <f>Results!AR6</f>
        <v>0</v>
      </c>
      <c r="AL6" s="12">
        <f>Results!AS6</f>
        <v>0</v>
      </c>
      <c r="AM6" s="12">
        <f>Results!AT6</f>
        <v>0</v>
      </c>
      <c r="AN6" s="12">
        <f>Results!AU6</f>
        <v>0</v>
      </c>
      <c r="AO6" s="11">
        <f>Results!AV6</f>
        <v>0</v>
      </c>
      <c r="AP6" s="11">
        <f>Results!AW6</f>
        <v>0</v>
      </c>
      <c r="AQ6" s="11">
        <f>Results!AX6</f>
        <v>0</v>
      </c>
    </row>
    <row r="8" spans="1:43" ht="16.2" thickBot="1" x14ac:dyDescent="0.4">
      <c r="A8" t="str">
        <f>Results_old!A1</f>
        <v>scenario</v>
      </c>
      <c r="C8" t="s">
        <v>99</v>
      </c>
      <c r="D8" t="s">
        <v>59</v>
      </c>
      <c r="E8" t="s">
        <v>60</v>
      </c>
      <c r="F8" t="s">
        <v>61</v>
      </c>
      <c r="G8" t="s">
        <v>65</v>
      </c>
      <c r="H8" t="s">
        <v>64</v>
      </c>
      <c r="I8" t="s">
        <v>62</v>
      </c>
      <c r="J8" t="s">
        <v>63</v>
      </c>
      <c r="K8" t="s">
        <v>66</v>
      </c>
      <c r="L8" t="s">
        <v>67</v>
      </c>
      <c r="M8" t="s">
        <v>100</v>
      </c>
      <c r="N8" t="s">
        <v>69</v>
      </c>
      <c r="O8" t="s">
        <v>81</v>
      </c>
      <c r="P8" t="s">
        <v>79</v>
      </c>
      <c r="Q8" t="s">
        <v>78</v>
      </c>
      <c r="R8" t="s">
        <v>73</v>
      </c>
      <c r="S8" t="s">
        <v>74</v>
      </c>
    </row>
    <row r="9" spans="1:43" x14ac:dyDescent="0.3">
      <c r="A9" s="31" t="s">
        <v>102</v>
      </c>
      <c r="B9" s="27" t="str">
        <f>B39</f>
        <v>Reference Scenario</v>
      </c>
      <c r="C9" s="16">
        <f t="shared" ref="C9:S13" si="0">C14+C19+C24+C29+C34+C39</f>
        <v>63108.163506368648</v>
      </c>
      <c r="D9" s="16">
        <f t="shared" si="0"/>
        <v>53533.447144736383</v>
      </c>
      <c r="E9" s="16">
        <f t="shared" si="0"/>
        <v>71097.800851784094</v>
      </c>
      <c r="F9" s="16">
        <f t="shared" si="0"/>
        <v>6001198.3604568904</v>
      </c>
      <c r="G9" s="16">
        <f t="shared" si="0"/>
        <v>1240359838.9584479</v>
      </c>
      <c r="H9" s="16">
        <f t="shared" si="0"/>
        <v>1034550539.2230678</v>
      </c>
      <c r="I9" s="16">
        <f t="shared" si="0"/>
        <v>1031494.5754074431</v>
      </c>
      <c r="J9" s="16">
        <f t="shared" si="0"/>
        <v>2108410.8118664729</v>
      </c>
      <c r="K9" s="16">
        <f t="shared" si="0"/>
        <v>26890.9728837857</v>
      </c>
      <c r="L9" s="16">
        <f t="shared" si="0"/>
        <v>129942.589046351</v>
      </c>
      <c r="M9" s="16">
        <f t="shared" si="0"/>
        <v>960403.49802300986</v>
      </c>
      <c r="N9" s="16">
        <f t="shared" si="0"/>
        <v>597987.11736484279</v>
      </c>
      <c r="O9" s="16">
        <f t="shared" si="0"/>
        <v>203.54788895881379</v>
      </c>
      <c r="P9" s="16">
        <f t="shared" si="0"/>
        <v>1338201.9178894272</v>
      </c>
      <c r="Q9" s="16">
        <f t="shared" si="0"/>
        <v>588623.04913359822</v>
      </c>
      <c r="R9" s="17">
        <f t="shared" si="0"/>
        <v>9.0782214785776862E+21</v>
      </c>
      <c r="S9" s="18">
        <f t="shared" si="0"/>
        <v>4277.6803837124107</v>
      </c>
      <c r="U9" s="8">
        <f>H9</f>
        <v>1034550539.2230678</v>
      </c>
      <c r="V9" s="8">
        <f>E9*28</f>
        <v>1990738.4238499547</v>
      </c>
      <c r="W9" s="29">
        <f>K9*298</f>
        <v>8013509.9193681385</v>
      </c>
      <c r="X9" s="8">
        <f>U9-V9-W9</f>
        <v>1024546290.8798497</v>
      </c>
    </row>
    <row r="10" spans="1:43" x14ac:dyDescent="0.3">
      <c r="A10" s="32" t="s">
        <v>102</v>
      </c>
      <c r="B10" s="28" t="str">
        <f>B40</f>
        <v>Conservative Scenario</v>
      </c>
      <c r="C10" s="19">
        <f t="shared" si="0"/>
        <v>73987.655305699082</v>
      </c>
      <c r="D10" s="19">
        <f t="shared" si="0"/>
        <v>40638.979140093878</v>
      </c>
      <c r="E10" s="19">
        <f t="shared" si="0"/>
        <v>51570.756525810502</v>
      </c>
      <c r="F10" s="19">
        <f t="shared" si="0"/>
        <v>5513803.9459682498</v>
      </c>
      <c r="G10" s="19">
        <f t="shared" si="0"/>
        <v>1271895579.075289</v>
      </c>
      <c r="H10" s="19">
        <f t="shared" si="0"/>
        <v>1055741763.4860585</v>
      </c>
      <c r="I10" s="19">
        <f t="shared" si="0"/>
        <v>832396.61442789284</v>
      </c>
      <c r="J10" s="19">
        <f t="shared" si="0"/>
        <v>521292.69359448197</v>
      </c>
      <c r="K10" s="19">
        <f t="shared" si="0"/>
        <v>22960.173553997502</v>
      </c>
      <c r="L10" s="19">
        <f t="shared" si="0"/>
        <v>102367.69674989099</v>
      </c>
      <c r="M10" s="19">
        <f t="shared" si="0"/>
        <v>780822.14701725275</v>
      </c>
      <c r="N10" s="19">
        <f t="shared" si="0"/>
        <v>91783.112921125299</v>
      </c>
      <c r="O10" s="19">
        <f t="shared" si="0"/>
        <v>249.31623623124162</v>
      </c>
      <c r="P10" s="19">
        <f t="shared" si="0"/>
        <v>1695298.9380711911</v>
      </c>
      <c r="Q10" s="19">
        <f t="shared" si="0"/>
        <v>736044.88181061612</v>
      </c>
      <c r="R10" s="20">
        <f t="shared" si="0"/>
        <v>3.0604528331078065E+21</v>
      </c>
      <c r="S10" s="21">
        <f t="shared" si="0"/>
        <v>4974.4913587209112</v>
      </c>
    </row>
    <row r="11" spans="1:43" x14ac:dyDescent="0.3">
      <c r="A11" s="32" t="s">
        <v>102</v>
      </c>
      <c r="B11" s="28" t="str">
        <f>B41</f>
        <v>Optimistic PHEV Scenario</v>
      </c>
      <c r="C11" s="19">
        <f t="shared" si="0"/>
        <v>79582.107098080378</v>
      </c>
      <c r="D11" s="19">
        <f t="shared" si="0"/>
        <v>26327.0253136803</v>
      </c>
      <c r="E11" s="19">
        <f t="shared" si="0"/>
        <v>35377.372008375401</v>
      </c>
      <c r="F11" s="19">
        <f t="shared" si="0"/>
        <v>3766239.9157442302</v>
      </c>
      <c r="G11" s="19">
        <f t="shared" si="0"/>
        <v>917554889.22927415</v>
      </c>
      <c r="H11" s="19">
        <f t="shared" si="0"/>
        <v>742513163.13658082</v>
      </c>
      <c r="I11" s="19">
        <f t="shared" si="0"/>
        <v>541248.20563219301</v>
      </c>
      <c r="J11" s="19">
        <f t="shared" si="0"/>
        <v>371252.29747110803</v>
      </c>
      <c r="K11" s="19">
        <f>K16+K21+K26+K31+K36+K41</f>
        <v>16358.3291198639</v>
      </c>
      <c r="L11" s="19">
        <f t="shared" si="0"/>
        <v>77351.647817688601</v>
      </c>
      <c r="M11" s="19">
        <f t="shared" si="0"/>
        <v>505867.47974315012</v>
      </c>
      <c r="N11" s="19">
        <f t="shared" si="0"/>
        <v>65956.167384085536</v>
      </c>
      <c r="O11" s="19">
        <f t="shared" si="0"/>
        <v>173.75269680343391</v>
      </c>
      <c r="P11" s="19">
        <f t="shared" si="0"/>
        <v>1835978.1043958112</v>
      </c>
      <c r="Q11" s="19">
        <f t="shared" si="0"/>
        <v>793008.82980028749</v>
      </c>
      <c r="R11" s="20">
        <f t="shared" si="0"/>
        <v>2.4749226593287778E+21</v>
      </c>
      <c r="S11" s="21">
        <f t="shared" si="0"/>
        <v>3475.1630410073062</v>
      </c>
    </row>
    <row r="12" spans="1:43" x14ac:dyDescent="0.3">
      <c r="A12" s="32" t="s">
        <v>102</v>
      </c>
      <c r="B12" s="28" t="str">
        <f>B42</f>
        <v>Optimistic EV Scenario</v>
      </c>
      <c r="C12" s="19">
        <f t="shared" si="0"/>
        <v>84302.380135200001</v>
      </c>
      <c r="D12" s="19">
        <f t="shared" si="0"/>
        <v>18148.000838674638</v>
      </c>
      <c r="E12" s="19">
        <f t="shared" si="0"/>
        <v>27624.056844278799</v>
      </c>
      <c r="F12" s="19">
        <f t="shared" si="0"/>
        <v>2618517.2827850599</v>
      </c>
      <c r="G12" s="19">
        <f t="shared" si="0"/>
        <v>745228095.03699875</v>
      </c>
      <c r="H12" s="19">
        <f t="shared" si="0"/>
        <v>583139910.48626792</v>
      </c>
      <c r="I12" s="19">
        <f t="shared" si="0"/>
        <v>377950.57183985546</v>
      </c>
      <c r="J12" s="19">
        <f t="shared" si="0"/>
        <v>322969.85818438989</v>
      </c>
      <c r="K12" s="19">
        <f t="shared" si="0"/>
        <v>16422.098621466401</v>
      </c>
      <c r="L12" s="19">
        <f t="shared" si="0"/>
        <v>55882.025639829102</v>
      </c>
      <c r="M12" s="19">
        <f t="shared" si="0"/>
        <v>350325.11125239183</v>
      </c>
      <c r="N12" s="19">
        <f t="shared" si="0"/>
        <v>65976.295680659954</v>
      </c>
      <c r="O12" s="19">
        <f t="shared" si="0"/>
        <v>120.32146764680384</v>
      </c>
      <c r="P12" s="19">
        <f t="shared" si="0"/>
        <v>1947972.7125490296</v>
      </c>
      <c r="Q12" s="19">
        <f t="shared" si="0"/>
        <v>840678.51987839455</v>
      </c>
      <c r="R12" s="20">
        <f t="shared" si="0"/>
        <v>1.7610034832940988E+21</v>
      </c>
      <c r="S12" s="21">
        <f t="shared" si="0"/>
        <v>2492.0118015755202</v>
      </c>
    </row>
    <row r="13" spans="1:43" ht="15" thickBot="1" x14ac:dyDescent="0.35">
      <c r="A13" s="32" t="s">
        <v>102</v>
      </c>
      <c r="B13" s="24" t="str">
        <f>B43</f>
        <v>EV Only Scenario</v>
      </c>
      <c r="C13" s="23">
        <f t="shared" si="0"/>
        <v>98105.126279530305</v>
      </c>
      <c r="D13" s="23">
        <f t="shared" si="0"/>
        <v>0</v>
      </c>
      <c r="E13" s="23">
        <f t="shared" si="0"/>
        <v>0</v>
      </c>
      <c r="F13" s="23">
        <f t="shared" si="0"/>
        <v>0</v>
      </c>
      <c r="G13" s="23">
        <f t="shared" si="0"/>
        <v>101279374.596038</v>
      </c>
      <c r="H13" s="23">
        <f t="shared" si="0"/>
        <v>0</v>
      </c>
      <c r="I13" s="23">
        <f t="shared" si="0"/>
        <v>0</v>
      </c>
      <c r="J13" s="23">
        <f t="shared" si="0"/>
        <v>0</v>
      </c>
      <c r="K13" s="23">
        <f t="shared" si="0"/>
        <v>0</v>
      </c>
      <c r="L13" s="23">
        <f t="shared" si="0"/>
        <v>0</v>
      </c>
      <c r="M13" s="23">
        <f t="shared" si="0"/>
        <v>0</v>
      </c>
      <c r="N13" s="23">
        <f t="shared" si="0"/>
        <v>0</v>
      </c>
      <c r="O13" s="23">
        <f t="shared" si="0"/>
        <v>0</v>
      </c>
      <c r="P13" s="23">
        <f t="shared" si="0"/>
        <v>2288286.2324314401</v>
      </c>
      <c r="Q13" s="23">
        <f t="shared" si="0"/>
        <v>981051.26279531501</v>
      </c>
      <c r="R13" s="25">
        <f t="shared" si="0"/>
        <v>0</v>
      </c>
      <c r="S13" s="26">
        <f t="shared" si="0"/>
        <v>0</v>
      </c>
      <c r="U13" t="s">
        <v>138</v>
      </c>
    </row>
    <row r="14" spans="1:43" x14ac:dyDescent="0.3">
      <c r="A14" s="31" t="s">
        <v>93</v>
      </c>
      <c r="B14" s="27" t="str">
        <f>Results_old!A15</f>
        <v>Reference Scenario</v>
      </c>
      <c r="C14" s="16">
        <f>C2</f>
        <v>57543.977370176399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>
        <f>P2</f>
        <v>1325018.65331596</v>
      </c>
      <c r="Q14" s="16">
        <f>R2</f>
        <v>575439.78456013103</v>
      </c>
      <c r="R14" s="17"/>
      <c r="S14" s="18"/>
      <c r="U14" s="2">
        <f>P14/7.16/(P14/7.16+P19+P24)</f>
        <v>0.93349904586714649</v>
      </c>
      <c r="V14" s="2">
        <f>Q14/7.16/(Q14/7.16+Q19+Q24)</f>
        <v>0.85908081408929959</v>
      </c>
      <c r="X14" s="2">
        <f>P14/P9</f>
        <v>0.99014852362918482</v>
      </c>
      <c r="Y14" s="2">
        <f>Q14/Q9</f>
        <v>0.9776032138176175</v>
      </c>
    </row>
    <row r="15" spans="1:43" x14ac:dyDescent="0.3">
      <c r="A15" s="32" t="s">
        <v>93</v>
      </c>
      <c r="B15" s="22" t="str">
        <f>Results_old!A16</f>
        <v>Conservative Scenario</v>
      </c>
      <c r="C15" s="19">
        <f>C3</f>
        <v>73017.829669183193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>
        <f>P3</f>
        <v>1689432.3493755599</v>
      </c>
      <c r="Q15" s="19">
        <f>R3</f>
        <v>730178.29311498499</v>
      </c>
      <c r="R15" s="20"/>
      <c r="S15" s="21"/>
      <c r="U15" s="2">
        <f t="shared" ref="U15:V18" si="1">P15/7.16/(P15/7.16+P20+P25)</f>
        <v>0.97573993622529354</v>
      </c>
      <c r="V15" s="2">
        <f t="shared" si="1"/>
        <v>0.94560256914211349</v>
      </c>
      <c r="X15" s="2">
        <f t="shared" ref="X15:Y18" si="2">P15/P10</f>
        <v>0.99653949603584024</v>
      </c>
      <c r="Y15" s="2">
        <f t="shared" si="2"/>
        <v>0.99202957748826437</v>
      </c>
    </row>
    <row r="16" spans="1:43" x14ac:dyDescent="0.3">
      <c r="A16" s="32" t="s">
        <v>93</v>
      </c>
      <c r="B16" s="22" t="str">
        <f>Results_old!A17</f>
        <v>Optimistic PHEV Scenario</v>
      </c>
      <c r="C16" s="19">
        <f>C4</f>
        <v>78865.372751571602</v>
      </c>
      <c r="D16" s="19"/>
      <c r="E16" s="19"/>
      <c r="F16" s="19"/>
      <c r="G16" s="19"/>
      <c r="H16" s="19"/>
      <c r="I16" s="19"/>
      <c r="J16" s="19"/>
      <c r="K16" s="72"/>
      <c r="L16" s="19"/>
      <c r="M16" s="19"/>
      <c r="N16" s="19"/>
      <c r="O16" s="19"/>
      <c r="P16" s="19">
        <f>P4</f>
        <v>1831622.9961771099</v>
      </c>
      <c r="Q16" s="19">
        <f>R4</f>
        <v>788653.72158158605</v>
      </c>
      <c r="R16" s="20"/>
      <c r="S16" s="21"/>
      <c r="U16" s="2">
        <f t="shared" si="1"/>
        <v>0.98326042431321614</v>
      </c>
      <c r="V16" s="2">
        <f t="shared" si="1"/>
        <v>0.96196487642498485</v>
      </c>
      <c r="X16" s="2">
        <f t="shared" si="2"/>
        <v>0.99762790841117654</v>
      </c>
      <c r="Y16" s="2">
        <f t="shared" si="2"/>
        <v>0.99450812140414846</v>
      </c>
    </row>
    <row r="17" spans="1:25" x14ac:dyDescent="0.3">
      <c r="A17" s="32" t="s">
        <v>93</v>
      </c>
      <c r="B17" s="22" t="str">
        <f>Results_old!A18</f>
        <v>Optimistic EV Scenario</v>
      </c>
      <c r="C17" s="19">
        <f>C5</f>
        <v>83729.893761138504</v>
      </c>
      <c r="D17" s="19"/>
      <c r="E17" s="19"/>
      <c r="F17" s="19"/>
      <c r="G17" s="19"/>
      <c r="H17" s="19"/>
      <c r="I17" s="19"/>
      <c r="J17" s="19"/>
      <c r="K17" s="72"/>
      <c r="L17" s="19"/>
      <c r="M17" s="19"/>
      <c r="N17" s="19"/>
      <c r="O17" s="19"/>
      <c r="P17" s="19">
        <f>P5</f>
        <v>1944593.1276090799</v>
      </c>
      <c r="Q17" s="19">
        <f>R5</f>
        <v>837298.93493844499</v>
      </c>
      <c r="R17" s="20"/>
      <c r="S17" s="21"/>
      <c r="U17" s="2">
        <f t="shared" si="1"/>
        <v>0.98770929534239771</v>
      </c>
      <c r="V17" s="2">
        <f t="shared" si="1"/>
        <v>0.97191187569558823</v>
      </c>
      <c r="X17" s="2">
        <f t="shared" si="2"/>
        <v>0.99826507583079682</v>
      </c>
      <c r="Y17" s="2">
        <f t="shared" si="2"/>
        <v>0.99597993185262013</v>
      </c>
    </row>
    <row r="18" spans="1:25" ht="15" thickBot="1" x14ac:dyDescent="0.35">
      <c r="A18" s="32" t="s">
        <v>93</v>
      </c>
      <c r="B18" s="22" t="str">
        <f>Results_old!A19</f>
        <v>EV Only Scenario</v>
      </c>
      <c r="C18" s="19">
        <f>C6</f>
        <v>98105.126279530305</v>
      </c>
      <c r="D18" s="19"/>
      <c r="E18" s="19"/>
      <c r="F18" s="19"/>
      <c r="G18" s="19"/>
      <c r="H18" s="19"/>
      <c r="I18" s="19"/>
      <c r="J18" s="19"/>
      <c r="K18" s="72"/>
      <c r="L18" s="19"/>
      <c r="M18" s="19"/>
      <c r="N18" s="19"/>
      <c r="O18" s="19"/>
      <c r="P18" s="19">
        <f>P6</f>
        <v>2288286.2324314401</v>
      </c>
      <c r="Q18" s="19">
        <f>R6</f>
        <v>981051.26279531501</v>
      </c>
      <c r="R18" s="20"/>
      <c r="S18" s="21"/>
      <c r="U18" s="2">
        <f t="shared" si="1"/>
        <v>1</v>
      </c>
      <c r="V18" s="2">
        <f t="shared" si="1"/>
        <v>1</v>
      </c>
      <c r="X18" s="2">
        <f t="shared" si="2"/>
        <v>1</v>
      </c>
      <c r="Y18" s="2">
        <f t="shared" si="2"/>
        <v>1</v>
      </c>
    </row>
    <row r="19" spans="1:25" x14ac:dyDescent="0.3">
      <c r="A19" s="31" t="s">
        <v>82</v>
      </c>
      <c r="B19" s="27" t="str">
        <f>B14</f>
        <v>Reference Scenario</v>
      </c>
      <c r="C19" s="16">
        <f>B2</f>
        <v>4579.6018792592804</v>
      </c>
      <c r="D19" s="16">
        <f t="shared" ref="D19:O23" si="3">D2</f>
        <v>4521.5339119664004</v>
      </c>
      <c r="E19" s="16">
        <f t="shared" si="3"/>
        <v>31402.312366300201</v>
      </c>
      <c r="F19" s="16">
        <f t="shared" si="3"/>
        <v>2182702.4114523702</v>
      </c>
      <c r="G19" s="16">
        <f t="shared" si="3"/>
        <v>1151758919.2804</v>
      </c>
      <c r="H19" s="16">
        <f t="shared" si="3"/>
        <v>960753363.66587901</v>
      </c>
      <c r="I19" s="16">
        <f t="shared" si="3"/>
        <v>97366.554695407802</v>
      </c>
      <c r="J19" s="16">
        <f t="shared" si="3"/>
        <v>1948943.9158026599</v>
      </c>
      <c r="K19" s="16">
        <f t="shared" si="3"/>
        <v>26890.9728837857</v>
      </c>
      <c r="L19" s="16">
        <f t="shared" si="3"/>
        <v>129942.589046351</v>
      </c>
      <c r="M19" s="16">
        <f t="shared" si="3"/>
        <v>65964.240615697505</v>
      </c>
      <c r="N19" s="16">
        <f t="shared" si="3"/>
        <v>573376.24369137303</v>
      </c>
      <c r="O19" s="16">
        <f t="shared" si="3"/>
        <v>188.18348744560899</v>
      </c>
      <c r="P19" s="16">
        <f>Q19</f>
        <v>11392.022063070701</v>
      </c>
      <c r="Q19" s="16">
        <f>Q2</f>
        <v>11392.022063070701</v>
      </c>
      <c r="R19" s="17">
        <f t="shared" ref="R19:S23" si="4">S2</f>
        <v>9.0774563669900295E+21</v>
      </c>
      <c r="S19" s="18">
        <f t="shared" si="4"/>
        <v>3958.0861060871898</v>
      </c>
      <c r="U19" s="1"/>
    </row>
    <row r="20" spans="1:25" x14ac:dyDescent="0.3">
      <c r="A20" s="32" t="s">
        <v>82</v>
      </c>
      <c r="B20" s="22" t="str">
        <f t="shared" ref="B20:B43" si="5">B15</f>
        <v>Conservative Scenario</v>
      </c>
      <c r="C20" s="19">
        <f>B3</f>
        <v>876.36604960171996</v>
      </c>
      <c r="D20" s="19">
        <f t="shared" si="3"/>
        <v>793.11285333407</v>
      </c>
      <c r="E20" s="19">
        <f t="shared" si="3"/>
        <v>20640.523572313799</v>
      </c>
      <c r="F20" s="19">
        <f t="shared" si="3"/>
        <v>1973855.38947868</v>
      </c>
      <c r="G20" s="19">
        <f t="shared" si="3"/>
        <v>1193350859.7823701</v>
      </c>
      <c r="H20" s="19">
        <f t="shared" si="3"/>
        <v>990182422.72331905</v>
      </c>
      <c r="I20" s="19">
        <f t="shared" si="3"/>
        <v>41120.189613083603</v>
      </c>
      <c r="J20" s="19">
        <f t="shared" si="3"/>
        <v>341876.60627126298</v>
      </c>
      <c r="K20" s="19">
        <f t="shared" si="3"/>
        <v>22960.173553997502</v>
      </c>
      <c r="L20" s="19">
        <f t="shared" si="3"/>
        <v>102367.69674989099</v>
      </c>
      <c r="M20" s="19">
        <f t="shared" si="3"/>
        <v>20479.667141323502</v>
      </c>
      <c r="N20" s="19">
        <f t="shared" si="3"/>
        <v>78980.235663629894</v>
      </c>
      <c r="O20" s="19">
        <f t="shared" si="3"/>
        <v>233.63939312242201</v>
      </c>
      <c r="P20" s="19">
        <f t="shared" ref="P20:P22" si="6">Q20</f>
        <v>5330.7225572113002</v>
      </c>
      <c r="Q20" s="19">
        <f>Q3</f>
        <v>5330.7225572113002</v>
      </c>
      <c r="R20" s="20">
        <f t="shared" si="4"/>
        <v>3.0603801186715199E+21</v>
      </c>
      <c r="S20" s="21">
        <f t="shared" si="4"/>
        <v>4661.3703755394499</v>
      </c>
      <c r="U20" s="2"/>
    </row>
    <row r="21" spans="1:25" x14ac:dyDescent="0.3">
      <c r="A21" s="32" t="s">
        <v>82</v>
      </c>
      <c r="B21" s="22" t="str">
        <f t="shared" si="5"/>
        <v>Optimistic PHEV Scenario</v>
      </c>
      <c r="C21" s="19">
        <f>B4</f>
        <v>652.54895989146701</v>
      </c>
      <c r="D21" s="19">
        <f t="shared" si="3"/>
        <v>496.63089049510501</v>
      </c>
      <c r="E21" s="19">
        <f t="shared" si="3"/>
        <v>15342.250748923099</v>
      </c>
      <c r="F21" s="19">
        <f t="shared" si="3"/>
        <v>1460239.30390916</v>
      </c>
      <c r="G21" s="19">
        <f t="shared" si="3"/>
        <v>866980607.79606795</v>
      </c>
      <c r="H21" s="19">
        <f t="shared" si="3"/>
        <v>700312353.956882</v>
      </c>
      <c r="I21" s="19">
        <f t="shared" si="3"/>
        <v>29570.174163792301</v>
      </c>
      <c r="J21" s="19">
        <f t="shared" si="3"/>
        <v>247019.427981922</v>
      </c>
      <c r="K21" s="19">
        <f t="shared" si="3"/>
        <v>16358.3291198639</v>
      </c>
      <c r="L21" s="19">
        <f t="shared" si="3"/>
        <v>77351.647817688601</v>
      </c>
      <c r="M21" s="19">
        <f t="shared" si="3"/>
        <v>14227.924264102299</v>
      </c>
      <c r="N21" s="19">
        <f t="shared" si="3"/>
        <v>57077.351943550602</v>
      </c>
      <c r="O21" s="19">
        <f t="shared" si="3"/>
        <v>163.931224433437</v>
      </c>
      <c r="P21" s="19">
        <f t="shared" si="6"/>
        <v>3987.0236612526101</v>
      </c>
      <c r="Q21" s="19">
        <f>Q4</f>
        <v>3987.0236612526101</v>
      </c>
      <c r="R21" s="20">
        <f t="shared" si="4"/>
        <v>2.4748727266044999E+21</v>
      </c>
      <c r="S21" s="21">
        <f t="shared" si="4"/>
        <v>3277.5509524668701</v>
      </c>
      <c r="U21" s="2"/>
    </row>
    <row r="22" spans="1:25" x14ac:dyDescent="0.3">
      <c r="A22" s="32" t="s">
        <v>82</v>
      </c>
      <c r="B22" s="22" t="str">
        <f t="shared" si="5"/>
        <v>Optimistic EV Scenario</v>
      </c>
      <c r="C22" s="19">
        <f>B5</f>
        <v>505.88301750508202</v>
      </c>
      <c r="D22" s="19">
        <f t="shared" si="3"/>
        <v>380.35850475995898</v>
      </c>
      <c r="E22" s="19">
        <f t="shared" si="3"/>
        <v>13805.0131777352</v>
      </c>
      <c r="F22" s="19">
        <f t="shared" si="3"/>
        <v>1013726.27981337</v>
      </c>
      <c r="G22" s="19">
        <f t="shared" si="3"/>
        <v>705403976.78259802</v>
      </c>
      <c r="H22" s="19">
        <f t="shared" si="3"/>
        <v>549949414.301929</v>
      </c>
      <c r="I22" s="19">
        <f t="shared" si="3"/>
        <v>24145.767444757501</v>
      </c>
      <c r="J22" s="19">
        <f t="shared" si="3"/>
        <v>224369.13385018599</v>
      </c>
      <c r="K22" s="19">
        <f t="shared" si="3"/>
        <v>16422.098621466401</v>
      </c>
      <c r="L22" s="19">
        <f t="shared" si="3"/>
        <v>55882.025639829102</v>
      </c>
      <c r="M22" s="19">
        <f t="shared" si="3"/>
        <v>10340.7547568309</v>
      </c>
      <c r="N22" s="19">
        <f t="shared" si="3"/>
        <v>58220.070578602899</v>
      </c>
      <c r="O22" s="19">
        <f t="shared" si="3"/>
        <v>113.550573036373</v>
      </c>
      <c r="P22" s="19">
        <f t="shared" si="6"/>
        <v>2997.6369610230199</v>
      </c>
      <c r="Q22" s="19">
        <f>Q5</f>
        <v>2997.6369610230199</v>
      </c>
      <c r="R22" s="20">
        <f t="shared" si="4"/>
        <v>1.76095166793435E+21</v>
      </c>
      <c r="S22" s="21">
        <f t="shared" si="4"/>
        <v>2350.6056499511801</v>
      </c>
      <c r="U22" s="2"/>
    </row>
    <row r="23" spans="1:25" ht="15" thickBot="1" x14ac:dyDescent="0.35">
      <c r="A23" s="32" t="s">
        <v>82</v>
      </c>
      <c r="B23" s="24" t="str">
        <f t="shared" si="5"/>
        <v>EV Only Scenario</v>
      </c>
      <c r="C23" s="23">
        <f>B6</f>
        <v>0</v>
      </c>
      <c r="D23" s="23">
        <f t="shared" si="3"/>
        <v>0</v>
      </c>
      <c r="E23" s="23">
        <f t="shared" si="3"/>
        <v>0</v>
      </c>
      <c r="F23" s="23">
        <f t="shared" si="3"/>
        <v>0</v>
      </c>
      <c r="G23" s="23">
        <f t="shared" si="3"/>
        <v>101279374.596038</v>
      </c>
      <c r="H23" s="23">
        <f t="shared" si="3"/>
        <v>0</v>
      </c>
      <c r="I23" s="23">
        <f t="shared" si="3"/>
        <v>0</v>
      </c>
      <c r="J23" s="23">
        <f t="shared" si="3"/>
        <v>0</v>
      </c>
      <c r="K23" s="23">
        <f t="shared" si="3"/>
        <v>0</v>
      </c>
      <c r="L23" s="23">
        <f t="shared" si="3"/>
        <v>0</v>
      </c>
      <c r="M23" s="23">
        <f t="shared" si="3"/>
        <v>0</v>
      </c>
      <c r="N23" s="23">
        <f t="shared" si="3"/>
        <v>0</v>
      </c>
      <c r="O23" s="23">
        <f t="shared" si="3"/>
        <v>0</v>
      </c>
      <c r="P23" s="23">
        <f>Q23</f>
        <v>0</v>
      </c>
      <c r="Q23" s="23">
        <f>Q6</f>
        <v>0</v>
      </c>
      <c r="R23" s="25">
        <f t="shared" si="4"/>
        <v>0</v>
      </c>
      <c r="S23" s="26">
        <f t="shared" si="4"/>
        <v>0</v>
      </c>
    </row>
    <row r="24" spans="1:25" x14ac:dyDescent="0.3">
      <c r="A24" s="31" t="s">
        <v>83</v>
      </c>
      <c r="B24" s="27" t="str">
        <f t="shared" si="5"/>
        <v>Reference Scenario</v>
      </c>
      <c r="C24" s="16">
        <f t="shared" ref="C24:J28" si="7">U2</f>
        <v>984.58425693296704</v>
      </c>
      <c r="D24" s="16">
        <f t="shared" si="7"/>
        <v>47376.562075969101</v>
      </c>
      <c r="E24" s="16">
        <f t="shared" si="7"/>
        <v>39695.488485483897</v>
      </c>
      <c r="F24" s="16">
        <f t="shared" si="7"/>
        <v>3818495.9490045202</v>
      </c>
      <c r="G24" s="16">
        <f t="shared" si="7"/>
        <v>88600919.678047806</v>
      </c>
      <c r="H24" s="16">
        <f t="shared" si="7"/>
        <v>73797175.557188705</v>
      </c>
      <c r="I24" s="16">
        <f t="shared" si="7"/>
        <v>729709.10402026796</v>
      </c>
      <c r="J24" s="16">
        <f t="shared" si="7"/>
        <v>159466.89606381301</v>
      </c>
      <c r="K24" s="16"/>
      <c r="L24" s="16"/>
      <c r="M24" s="16">
        <f t="shared" ref="M24:O28" si="8">AC2</f>
        <v>690020.340715545</v>
      </c>
      <c r="N24" s="16">
        <f t="shared" si="8"/>
        <v>24610.8736734698</v>
      </c>
      <c r="O24" s="16">
        <f t="shared" si="8"/>
        <v>15.3644015132048</v>
      </c>
      <c r="P24" s="16">
        <f>Q24</f>
        <v>1791.2425103965099</v>
      </c>
      <c r="Q24" s="16">
        <f t="shared" ref="Q24:S28" si="9">AF2</f>
        <v>1791.2425103965099</v>
      </c>
      <c r="R24" s="17">
        <f t="shared" si="9"/>
        <v>7.6511158765655398E+17</v>
      </c>
      <c r="S24" s="18">
        <f t="shared" si="9"/>
        <v>319.59427762522103</v>
      </c>
      <c r="U24" s="1" t="s">
        <v>139</v>
      </c>
    </row>
    <row r="25" spans="1:25" x14ac:dyDescent="0.3">
      <c r="A25" s="32" t="s">
        <v>83</v>
      </c>
      <c r="B25" s="22" t="str">
        <f>B20</f>
        <v>Conservative Scenario</v>
      </c>
      <c r="C25" s="19">
        <f t="shared" si="7"/>
        <v>93.459586914156105</v>
      </c>
      <c r="D25" s="19">
        <f t="shared" si="7"/>
        <v>38062.370855562898</v>
      </c>
      <c r="E25" s="19">
        <f t="shared" si="7"/>
        <v>30930.232953496699</v>
      </c>
      <c r="F25" s="19">
        <f t="shared" si="7"/>
        <v>3539948.5564895701</v>
      </c>
      <c r="G25" s="19">
        <f t="shared" si="7"/>
        <v>78544719.292918995</v>
      </c>
      <c r="H25" s="19">
        <f t="shared" si="7"/>
        <v>65559340.762739398</v>
      </c>
      <c r="I25" s="19">
        <f t="shared" si="7"/>
        <v>568339.48662221804</v>
      </c>
      <c r="J25" s="19">
        <f t="shared" si="7"/>
        <v>179416.08732321899</v>
      </c>
      <c r="K25" s="19"/>
      <c r="L25" s="19"/>
      <c r="M25" s="19">
        <f t="shared" si="8"/>
        <v>537405.541683338</v>
      </c>
      <c r="N25" s="19">
        <f t="shared" si="8"/>
        <v>12802.8772574954</v>
      </c>
      <c r="O25" s="19">
        <f t="shared" si="8"/>
        <v>15.6768431088196</v>
      </c>
      <c r="P25" s="19">
        <f t="shared" ref="P25:P28" si="10">Q25</f>
        <v>535.86613841978101</v>
      </c>
      <c r="Q25" s="19">
        <f t="shared" si="9"/>
        <v>535.86613841978101</v>
      </c>
      <c r="R25" s="20">
        <f t="shared" si="9"/>
        <v>7.2714436286828E+16</v>
      </c>
      <c r="S25" s="21">
        <f t="shared" si="9"/>
        <v>313.12098318146099</v>
      </c>
      <c r="U25" s="2">
        <f>J25/J$24-1</f>
        <v>0.12509926355764156</v>
      </c>
    </row>
    <row r="26" spans="1:25" x14ac:dyDescent="0.3">
      <c r="A26" s="32" t="s">
        <v>83</v>
      </c>
      <c r="B26" s="22" t="str">
        <f t="shared" si="5"/>
        <v>Optimistic PHEV Scenario</v>
      </c>
      <c r="C26" s="19">
        <f t="shared" si="7"/>
        <v>64.185386617305397</v>
      </c>
      <c r="D26" s="19">
        <f t="shared" si="7"/>
        <v>24686.9592220456</v>
      </c>
      <c r="E26" s="19">
        <f t="shared" si="7"/>
        <v>20035.121259452299</v>
      </c>
      <c r="F26" s="19">
        <f t="shared" si="7"/>
        <v>2306000.61183507</v>
      </c>
      <c r="G26" s="19">
        <f t="shared" si="7"/>
        <v>50574281.433206201</v>
      </c>
      <c r="H26" s="19">
        <f t="shared" si="7"/>
        <v>42200809.179698803</v>
      </c>
      <c r="I26" s="19">
        <f t="shared" si="7"/>
        <v>368748.63184296997</v>
      </c>
      <c r="J26" s="19">
        <f t="shared" si="7"/>
        <v>124232.86948918601</v>
      </c>
      <c r="K26" s="72"/>
      <c r="L26" s="19"/>
      <c r="M26" s="19">
        <f t="shared" si="8"/>
        <v>348710.15585361701</v>
      </c>
      <c r="N26" s="19">
        <f t="shared" si="8"/>
        <v>8878.8154405349305</v>
      </c>
      <c r="O26" s="19">
        <f t="shared" si="8"/>
        <v>9.8214723699969202</v>
      </c>
      <c r="P26" s="19">
        <f t="shared" si="10"/>
        <v>368.08455744882701</v>
      </c>
      <c r="Q26" s="19">
        <f t="shared" si="9"/>
        <v>368.08455744882701</v>
      </c>
      <c r="R26" s="20">
        <f t="shared" si="9"/>
        <v>4.9932724277957904E+16</v>
      </c>
      <c r="S26" s="21">
        <f t="shared" si="9"/>
        <v>197.61208854043599</v>
      </c>
      <c r="U26" s="2">
        <f>J26/J$24-1</f>
        <v>-0.22094884546149063</v>
      </c>
    </row>
    <row r="27" spans="1:25" x14ac:dyDescent="0.3">
      <c r="A27" s="32" t="s">
        <v>83</v>
      </c>
      <c r="B27" s="22" t="str">
        <f t="shared" si="5"/>
        <v>Optimistic EV Scenario</v>
      </c>
      <c r="C27" s="19">
        <f t="shared" si="7"/>
        <v>66.603356556415903</v>
      </c>
      <c r="D27" s="19">
        <f t="shared" si="7"/>
        <v>16982.2096575014</v>
      </c>
      <c r="E27" s="19">
        <f t="shared" si="7"/>
        <v>13819.043666543599</v>
      </c>
      <c r="F27" s="19">
        <f t="shared" si="7"/>
        <v>1604791.0029716899</v>
      </c>
      <c r="G27" s="19">
        <f t="shared" si="7"/>
        <v>39824118.2544007</v>
      </c>
      <c r="H27" s="19">
        <f t="shared" si="7"/>
        <v>33190496.184338901</v>
      </c>
      <c r="I27" s="19">
        <f t="shared" si="7"/>
        <v>255625.71965647701</v>
      </c>
      <c r="J27" s="19">
        <f t="shared" si="7"/>
        <v>98600.7243342039</v>
      </c>
      <c r="K27" s="72"/>
      <c r="L27" s="19"/>
      <c r="M27" s="19">
        <f t="shared" si="8"/>
        <v>241805.27175694</v>
      </c>
      <c r="N27" s="19">
        <f t="shared" si="8"/>
        <v>7756.2251020570502</v>
      </c>
      <c r="O27" s="19">
        <f t="shared" si="8"/>
        <v>6.7708946104308403</v>
      </c>
      <c r="P27" s="19">
        <f t="shared" si="10"/>
        <v>381.94797892663001</v>
      </c>
      <c r="Q27" s="19">
        <f t="shared" si="9"/>
        <v>381.94797892663001</v>
      </c>
      <c r="R27" s="20">
        <f t="shared" si="9"/>
        <v>5.1815359748675696E+16</v>
      </c>
      <c r="S27" s="21">
        <f t="shared" si="9"/>
        <v>141.40615162434</v>
      </c>
      <c r="U27" s="2">
        <f>J27/J$24-1</f>
        <v>-0.38168531044369625</v>
      </c>
    </row>
    <row r="28" spans="1:25" ht="15" thickBot="1" x14ac:dyDescent="0.35">
      <c r="A28" s="33" t="s">
        <v>83</v>
      </c>
      <c r="B28" s="24" t="str">
        <f t="shared" si="5"/>
        <v>EV Only Scenario</v>
      </c>
      <c r="C28" s="23">
        <f t="shared" si="7"/>
        <v>0</v>
      </c>
      <c r="D28" s="23">
        <f t="shared" si="7"/>
        <v>0</v>
      </c>
      <c r="E28" s="23">
        <f t="shared" si="7"/>
        <v>0</v>
      </c>
      <c r="F28" s="23">
        <f t="shared" si="7"/>
        <v>0</v>
      </c>
      <c r="G28" s="23">
        <f t="shared" si="7"/>
        <v>0</v>
      </c>
      <c r="H28" s="23">
        <f t="shared" si="7"/>
        <v>0</v>
      </c>
      <c r="I28" s="23">
        <f t="shared" si="7"/>
        <v>0</v>
      </c>
      <c r="J28" s="23">
        <f t="shared" si="7"/>
        <v>0</v>
      </c>
      <c r="K28" s="23"/>
      <c r="L28" s="23"/>
      <c r="M28" s="23">
        <f t="shared" si="8"/>
        <v>0</v>
      </c>
      <c r="N28" s="23">
        <f t="shared" si="8"/>
        <v>0</v>
      </c>
      <c r="O28" s="23">
        <f t="shared" si="8"/>
        <v>0</v>
      </c>
      <c r="P28" s="23">
        <f t="shared" si="10"/>
        <v>0</v>
      </c>
      <c r="Q28" s="23">
        <f t="shared" si="9"/>
        <v>0</v>
      </c>
      <c r="R28" s="25">
        <f t="shared" si="9"/>
        <v>0</v>
      </c>
      <c r="S28" s="26">
        <f t="shared" si="9"/>
        <v>0</v>
      </c>
      <c r="U28" s="2">
        <f>J28/J$24-1</f>
        <v>-1</v>
      </c>
    </row>
    <row r="29" spans="1:25" x14ac:dyDescent="0.3">
      <c r="A29" s="32" t="s">
        <v>84</v>
      </c>
      <c r="B29" s="27" t="str">
        <f t="shared" si="5"/>
        <v>Reference Scenario</v>
      </c>
      <c r="C29" s="16"/>
      <c r="D29" s="16">
        <f>AI2</f>
        <v>1390.81710177115</v>
      </c>
      <c r="E29" s="27"/>
      <c r="F29" s="27"/>
      <c r="G29" s="16"/>
      <c r="H29" s="16"/>
      <c r="I29" s="16">
        <f>AJ2</f>
        <v>173852.12886478199</v>
      </c>
      <c r="J29" s="27"/>
      <c r="K29" s="16"/>
      <c r="L29" s="16"/>
      <c r="M29" s="16">
        <f>AK2</f>
        <v>173852.12886478199</v>
      </c>
      <c r="N29" s="16"/>
      <c r="O29" s="16"/>
      <c r="P29" s="16"/>
      <c r="Q29" s="16"/>
      <c r="R29" s="17"/>
      <c r="S29" s="18"/>
    </row>
    <row r="30" spans="1:25" x14ac:dyDescent="0.3">
      <c r="A30" s="32" t="s">
        <v>84</v>
      </c>
      <c r="B30" s="22" t="str">
        <f t="shared" si="5"/>
        <v>Conservative Scenario</v>
      </c>
      <c r="C30" s="19"/>
      <c r="D30" s="19">
        <f>AI3</f>
        <v>1564.03528878816</v>
      </c>
      <c r="E30" s="22"/>
      <c r="F30" s="22"/>
      <c r="G30" s="19"/>
      <c r="H30" s="19"/>
      <c r="I30" s="19">
        <f>AJ3</f>
        <v>195504.39798939801</v>
      </c>
      <c r="J30" s="22"/>
      <c r="K30" s="19"/>
      <c r="L30" s="19"/>
      <c r="M30" s="19">
        <f>AK3</f>
        <v>195504.39798939801</v>
      </c>
      <c r="N30" s="19"/>
      <c r="O30" s="19"/>
      <c r="P30" s="19"/>
      <c r="Q30" s="19"/>
      <c r="R30" s="20"/>
      <c r="S30" s="21"/>
    </row>
    <row r="31" spans="1:25" x14ac:dyDescent="0.3">
      <c r="A31" s="32" t="s">
        <v>84</v>
      </c>
      <c r="B31" s="22" t="str">
        <f>B26</f>
        <v>Optimistic PHEV Scenario</v>
      </c>
      <c r="C31" s="19"/>
      <c r="D31" s="19">
        <f>AI4</f>
        <v>999.08466380015295</v>
      </c>
      <c r="E31" s="22"/>
      <c r="F31" s="22"/>
      <c r="G31" s="19"/>
      <c r="H31" s="19"/>
      <c r="I31" s="19">
        <f>AJ4</f>
        <v>124885.571997176</v>
      </c>
      <c r="J31" s="22"/>
      <c r="K31" s="19"/>
      <c r="L31" s="19"/>
      <c r="M31" s="19">
        <f>AK4</f>
        <v>124885.571997176</v>
      </c>
      <c r="N31" s="19"/>
      <c r="O31" s="19"/>
      <c r="P31" s="19"/>
      <c r="Q31" s="19"/>
      <c r="R31" s="20"/>
      <c r="S31" s="21"/>
    </row>
    <row r="32" spans="1:25" x14ac:dyDescent="0.3">
      <c r="A32" s="32" t="s">
        <v>84</v>
      </c>
      <c r="B32" s="22" t="str">
        <f t="shared" si="5"/>
        <v>Optimistic EV Scenario</v>
      </c>
      <c r="C32" s="19"/>
      <c r="D32" s="19">
        <f>AI5</f>
        <v>686.44330080704299</v>
      </c>
      <c r="E32" s="22"/>
      <c r="F32" s="22"/>
      <c r="G32" s="19"/>
      <c r="H32" s="19"/>
      <c r="I32" s="19">
        <f>AJ5</f>
        <v>85805.405282630105</v>
      </c>
      <c r="J32" s="22"/>
      <c r="K32" s="19"/>
      <c r="L32" s="19"/>
      <c r="M32" s="19">
        <f>AK5</f>
        <v>85805.405282630105</v>
      </c>
      <c r="N32" s="19"/>
      <c r="O32" s="19"/>
      <c r="P32" s="19"/>
      <c r="Q32" s="19"/>
      <c r="R32" s="20"/>
      <c r="S32" s="21"/>
    </row>
    <row r="33" spans="1:22" ht="15" thickBot="1" x14ac:dyDescent="0.35">
      <c r="A33" s="33" t="s">
        <v>84</v>
      </c>
      <c r="B33" s="24" t="str">
        <f t="shared" si="5"/>
        <v>EV Only Scenario</v>
      </c>
      <c r="C33" s="23"/>
      <c r="D33" s="23">
        <f>AI6</f>
        <v>0</v>
      </c>
      <c r="E33" s="24"/>
      <c r="F33" s="24"/>
      <c r="G33" s="23"/>
      <c r="H33" s="23"/>
      <c r="I33" s="23">
        <f>AJ6</f>
        <v>0</v>
      </c>
      <c r="J33" s="24"/>
      <c r="K33" s="23"/>
      <c r="L33" s="23"/>
      <c r="M33" s="23">
        <f>AK6</f>
        <v>0</v>
      </c>
      <c r="N33" s="23"/>
      <c r="O33" s="23"/>
      <c r="P33" s="23"/>
      <c r="Q33" s="23"/>
      <c r="R33" s="25"/>
      <c r="S33" s="26"/>
    </row>
    <row r="34" spans="1:22" x14ac:dyDescent="0.3">
      <c r="A34" s="32" t="s">
        <v>86</v>
      </c>
      <c r="B34" s="27" t="str">
        <f t="shared" si="5"/>
        <v>Reference Scenario</v>
      </c>
      <c r="C34" s="16"/>
      <c r="D34" s="16">
        <f>AL2</f>
        <v>152.96808752040701</v>
      </c>
      <c r="E34" s="27"/>
      <c r="F34" s="27"/>
      <c r="G34" s="16"/>
      <c r="H34" s="16"/>
      <c r="I34" s="16">
        <f>AM2</f>
        <v>19121.028444352902</v>
      </c>
      <c r="J34" s="27"/>
      <c r="K34" s="16"/>
      <c r="L34" s="16"/>
      <c r="M34" s="16">
        <f>AN2</f>
        <v>19121.028444352902</v>
      </c>
      <c r="N34" s="16"/>
      <c r="O34" s="16"/>
      <c r="P34" s="16"/>
      <c r="Q34" s="16"/>
      <c r="R34" s="17"/>
      <c r="S34" s="18"/>
    </row>
    <row r="35" spans="1:22" x14ac:dyDescent="0.3">
      <c r="A35" s="32" t="s">
        <v>86</v>
      </c>
      <c r="B35" s="22" t="str">
        <f t="shared" si="5"/>
        <v>Conservative Scenario</v>
      </c>
      <c r="C35" s="19"/>
      <c r="D35" s="19">
        <f>AL3</f>
        <v>147.19016638062899</v>
      </c>
      <c r="E35" s="22"/>
      <c r="F35" s="22"/>
      <c r="G35" s="19"/>
      <c r="H35" s="19"/>
      <c r="I35" s="19">
        <f>AM3</f>
        <v>18398.788848577999</v>
      </c>
      <c r="J35" s="22"/>
      <c r="K35" s="19"/>
      <c r="L35" s="19"/>
      <c r="M35" s="19">
        <f>AN3</f>
        <v>18398.788848577999</v>
      </c>
      <c r="N35" s="19"/>
      <c r="O35" s="19"/>
      <c r="P35" s="19"/>
      <c r="Q35" s="19"/>
      <c r="R35" s="20"/>
      <c r="S35" s="21"/>
    </row>
    <row r="36" spans="1:22" x14ac:dyDescent="0.3">
      <c r="A36" s="32" t="s">
        <v>86</v>
      </c>
      <c r="B36" s="22" t="str">
        <f t="shared" si="5"/>
        <v>Optimistic PHEV Scenario</v>
      </c>
      <c r="C36" s="19"/>
      <c r="D36" s="19">
        <f>AL4</f>
        <v>95.130715369280196</v>
      </c>
      <c r="E36" s="22"/>
      <c r="F36" s="22"/>
      <c r="G36" s="19"/>
      <c r="H36" s="19"/>
      <c r="I36" s="19">
        <f>AM4</f>
        <v>11891.347277044</v>
      </c>
      <c r="J36" s="22"/>
      <c r="K36" s="19"/>
      <c r="L36" s="19"/>
      <c r="M36" s="19">
        <f>AN4</f>
        <v>11891.347277044</v>
      </c>
      <c r="N36" s="19"/>
      <c r="O36" s="19"/>
      <c r="P36" s="19"/>
      <c r="Q36" s="19"/>
      <c r="R36" s="20"/>
      <c r="S36" s="21"/>
    </row>
    <row r="37" spans="1:22" x14ac:dyDescent="0.3">
      <c r="A37" s="32" t="s">
        <v>86</v>
      </c>
      <c r="B37" s="22" t="str">
        <f t="shared" si="5"/>
        <v>Optimistic EV Scenario</v>
      </c>
      <c r="C37" s="19"/>
      <c r="D37" s="19">
        <f>AL5</f>
        <v>65.2353942101401</v>
      </c>
      <c r="E37" s="22"/>
      <c r="F37" s="22"/>
      <c r="G37" s="19"/>
      <c r="H37" s="19"/>
      <c r="I37" s="19">
        <f>AM5</f>
        <v>8154.42997521507</v>
      </c>
      <c r="J37" s="22"/>
      <c r="K37" s="19"/>
      <c r="L37" s="19"/>
      <c r="M37" s="19">
        <f>AN5</f>
        <v>8154.42997521507</v>
      </c>
      <c r="N37" s="19"/>
      <c r="O37" s="19"/>
      <c r="P37" s="19"/>
      <c r="Q37" s="19"/>
      <c r="R37" s="20"/>
      <c r="S37" s="21"/>
    </row>
    <row r="38" spans="1:22" ht="15" thickBot="1" x14ac:dyDescent="0.35">
      <c r="A38" s="33" t="s">
        <v>86</v>
      </c>
      <c r="B38" s="24" t="str">
        <f t="shared" si="5"/>
        <v>EV Only Scenario</v>
      </c>
      <c r="C38" s="23"/>
      <c r="D38" s="23">
        <f>AL6</f>
        <v>0</v>
      </c>
      <c r="E38" s="24"/>
      <c r="F38" s="24"/>
      <c r="G38" s="23"/>
      <c r="H38" s="23"/>
      <c r="I38" s="23">
        <f>AM6</f>
        <v>0</v>
      </c>
      <c r="J38" s="24"/>
      <c r="K38" s="23"/>
      <c r="L38" s="23"/>
      <c r="M38" s="23">
        <f>AN6</f>
        <v>0</v>
      </c>
      <c r="N38" s="23"/>
      <c r="O38" s="23"/>
      <c r="P38" s="23"/>
      <c r="Q38" s="23"/>
      <c r="R38" s="25"/>
      <c r="S38" s="26"/>
    </row>
    <row r="39" spans="1:22" x14ac:dyDescent="0.3">
      <c r="A39" s="32" t="s">
        <v>85</v>
      </c>
      <c r="B39" s="27" t="str">
        <f t="shared" si="5"/>
        <v>Reference Scenario</v>
      </c>
      <c r="C39" s="16"/>
      <c r="D39" s="16">
        <f>AO2</f>
        <v>91.565967509325205</v>
      </c>
      <c r="E39" s="27"/>
      <c r="F39" s="27"/>
      <c r="G39" s="16"/>
      <c r="H39" s="16"/>
      <c r="I39" s="16">
        <f>AP2</f>
        <v>11445.759382632399</v>
      </c>
      <c r="J39" s="27"/>
      <c r="K39" s="16"/>
      <c r="L39" s="16"/>
      <c r="M39" s="16">
        <f>AQ2</f>
        <v>11445.759382632399</v>
      </c>
      <c r="N39" s="16"/>
      <c r="O39" s="16"/>
      <c r="P39" s="16"/>
      <c r="Q39" s="16"/>
      <c r="R39" s="17"/>
      <c r="S39" s="18"/>
    </row>
    <row r="40" spans="1:22" x14ac:dyDescent="0.3">
      <c r="A40" s="32" t="s">
        <v>85</v>
      </c>
      <c r="B40" s="22" t="str">
        <f t="shared" si="5"/>
        <v>Conservative Scenario</v>
      </c>
      <c r="C40" s="19"/>
      <c r="D40" s="19">
        <f>AO3</f>
        <v>72.269976028123395</v>
      </c>
      <c r="E40" s="22"/>
      <c r="F40" s="22"/>
      <c r="G40" s="19"/>
      <c r="H40" s="19"/>
      <c r="I40" s="19">
        <f>AP3</f>
        <v>9033.7513546152004</v>
      </c>
      <c r="J40" s="22"/>
      <c r="K40" s="19"/>
      <c r="L40" s="19"/>
      <c r="M40" s="19">
        <f>AQ3</f>
        <v>9033.7513546152004</v>
      </c>
      <c r="N40" s="19"/>
      <c r="O40" s="19"/>
      <c r="P40" s="19"/>
      <c r="Q40" s="19"/>
      <c r="R40" s="20"/>
      <c r="S40" s="21"/>
    </row>
    <row r="41" spans="1:22" x14ac:dyDescent="0.3">
      <c r="A41" s="32" t="s">
        <v>85</v>
      </c>
      <c r="B41" s="22" t="str">
        <f t="shared" si="5"/>
        <v>Optimistic PHEV Scenario</v>
      </c>
      <c r="C41" s="19"/>
      <c r="D41" s="19">
        <f>AO4</f>
        <v>49.219821970164404</v>
      </c>
      <c r="E41" s="22"/>
      <c r="F41" s="22"/>
      <c r="G41" s="19"/>
      <c r="H41" s="19"/>
      <c r="I41" s="19">
        <f>AP4</f>
        <v>6152.4803512107901</v>
      </c>
      <c r="J41" s="22"/>
      <c r="K41" s="19"/>
      <c r="L41" s="19"/>
      <c r="M41" s="19">
        <f>AQ4</f>
        <v>6152.4803512107901</v>
      </c>
      <c r="N41" s="19"/>
      <c r="O41" s="19"/>
      <c r="P41" s="19"/>
      <c r="Q41" s="19"/>
      <c r="R41" s="20"/>
      <c r="S41" s="21"/>
    </row>
    <row r="42" spans="1:22" x14ac:dyDescent="0.3">
      <c r="A42" s="32" t="s">
        <v>85</v>
      </c>
      <c r="B42" s="22" t="str">
        <f t="shared" si="5"/>
        <v>Optimistic EV Scenario</v>
      </c>
      <c r="C42" s="19"/>
      <c r="D42" s="19">
        <f>AO5</f>
        <v>33.753981396092698</v>
      </c>
      <c r="E42" s="22"/>
      <c r="F42" s="22"/>
      <c r="G42" s="19"/>
      <c r="H42" s="19"/>
      <c r="I42" s="19">
        <f>AP5</f>
        <v>4219.2494807757803</v>
      </c>
      <c r="J42" s="22"/>
      <c r="K42" s="19"/>
      <c r="L42" s="19"/>
      <c r="M42" s="19">
        <f>AQ5</f>
        <v>4219.2494807757803</v>
      </c>
      <c r="N42" s="19"/>
      <c r="O42" s="19"/>
      <c r="P42" s="19"/>
      <c r="Q42" s="19"/>
      <c r="R42" s="20"/>
      <c r="S42" s="21"/>
    </row>
    <row r="43" spans="1:22" ht="15" thickBot="1" x14ac:dyDescent="0.35">
      <c r="A43" s="33" t="s">
        <v>85</v>
      </c>
      <c r="B43" s="24" t="str">
        <f t="shared" si="5"/>
        <v>EV Only Scenario</v>
      </c>
      <c r="C43" s="23"/>
      <c r="D43" s="23">
        <f>AO6</f>
        <v>0</v>
      </c>
      <c r="E43" s="24"/>
      <c r="F43" s="24"/>
      <c r="G43" s="23"/>
      <c r="H43" s="23"/>
      <c r="I43" s="23">
        <f>AP6</f>
        <v>0</v>
      </c>
      <c r="J43" s="24"/>
      <c r="K43" s="23"/>
      <c r="L43" s="23"/>
      <c r="M43" s="23">
        <f>AQ6</f>
        <v>0</v>
      </c>
      <c r="N43" s="23"/>
      <c r="O43" s="23"/>
      <c r="P43" s="23"/>
      <c r="Q43" s="23"/>
      <c r="R43" s="25"/>
      <c r="S43" s="26"/>
    </row>
    <row r="46" spans="1:22" x14ac:dyDescent="0.3">
      <c r="I46" t="str">
        <f>A9</f>
        <v>Total</v>
      </c>
      <c r="J46" t="str">
        <f>A19</f>
        <v>Hot</v>
      </c>
      <c r="K46" t="str">
        <f>A24</f>
        <v>Cold</v>
      </c>
      <c r="L46" t="str">
        <f>A29</f>
        <v>Diurnal</v>
      </c>
      <c r="M46" t="str">
        <f>A34</f>
        <v>Hot soak</v>
      </c>
      <c r="N46" t="str">
        <f>A39</f>
        <v>Running</v>
      </c>
    </row>
    <row r="47" spans="1:22" x14ac:dyDescent="0.3">
      <c r="H47" t="str">
        <f>B9</f>
        <v>Reference Scenario</v>
      </c>
      <c r="I47" s="19">
        <f>M9</f>
        <v>960403.49802300986</v>
      </c>
      <c r="J47" s="8">
        <f>M19</f>
        <v>65964.240615697505</v>
      </c>
      <c r="K47" s="8">
        <f>M24</f>
        <v>690020.340715545</v>
      </c>
      <c r="L47" s="8">
        <f>M29</f>
        <v>173852.12886478199</v>
      </c>
      <c r="M47" s="8">
        <f>M34</f>
        <v>19121.028444352902</v>
      </c>
      <c r="N47" s="8">
        <f>M39</f>
        <v>11445.759382632399</v>
      </c>
      <c r="P47" t="str">
        <f>B9</f>
        <v>Reference Scenario</v>
      </c>
      <c r="Q47" s="8">
        <f>P9</f>
        <v>1338201.9178894272</v>
      </c>
      <c r="R47" s="8">
        <f>P14</f>
        <v>1325018.65331596</v>
      </c>
      <c r="S47" s="8">
        <f>Q9</f>
        <v>588623.04913359822</v>
      </c>
      <c r="T47" s="8">
        <f>Q14</f>
        <v>575439.78456013103</v>
      </c>
      <c r="U47" s="8">
        <f>Q19</f>
        <v>11392.022063070701</v>
      </c>
      <c r="V47" s="8">
        <f>Q24</f>
        <v>1791.2425103965099</v>
      </c>
    </row>
    <row r="48" spans="1:22" x14ac:dyDescent="0.3">
      <c r="H48" t="str">
        <f t="shared" ref="H48:H51" si="11">B10</f>
        <v>Conservative Scenario</v>
      </c>
      <c r="I48" s="19">
        <f>M10</f>
        <v>780822.14701725275</v>
      </c>
      <c r="J48" s="8">
        <f t="shared" ref="J48:J51" si="12">M20</f>
        <v>20479.667141323502</v>
      </c>
      <c r="K48" s="8">
        <f>M25</f>
        <v>537405.541683338</v>
      </c>
      <c r="L48" s="8">
        <f>M30</f>
        <v>195504.39798939801</v>
      </c>
      <c r="M48" s="8">
        <f>M35</f>
        <v>18398.788848577999</v>
      </c>
      <c r="N48" s="8">
        <f>M40</f>
        <v>9033.7513546152004</v>
      </c>
      <c r="P48" t="str">
        <f t="shared" ref="P48:P51" si="13">B10</f>
        <v>Conservative Scenario</v>
      </c>
      <c r="Q48" s="8">
        <f t="shared" ref="Q48:Q51" si="14">P10</f>
        <v>1695298.9380711911</v>
      </c>
      <c r="R48" s="8">
        <f>P15</f>
        <v>1689432.3493755599</v>
      </c>
      <c r="S48" s="8">
        <f t="shared" ref="S48:S51" si="15">Q10</f>
        <v>736044.88181061612</v>
      </c>
      <c r="T48" s="8">
        <f>Q15</f>
        <v>730178.29311498499</v>
      </c>
      <c r="U48" s="8">
        <f>Q20</f>
        <v>5330.7225572113002</v>
      </c>
      <c r="V48" s="8">
        <f>Q25</f>
        <v>535.86613841978101</v>
      </c>
    </row>
    <row r="49" spans="1:22" x14ac:dyDescent="0.3">
      <c r="H49" t="str">
        <f t="shared" si="11"/>
        <v>Optimistic PHEV Scenario</v>
      </c>
      <c r="I49" s="19">
        <f t="shared" ref="I49:I51" si="16">M11</f>
        <v>505867.47974315012</v>
      </c>
      <c r="J49" s="8">
        <f t="shared" si="12"/>
        <v>14227.924264102299</v>
      </c>
      <c r="K49" s="8">
        <f>M26</f>
        <v>348710.15585361701</v>
      </c>
      <c r="L49" s="8">
        <f>M31</f>
        <v>124885.571997176</v>
      </c>
      <c r="M49" s="8">
        <f>M36</f>
        <v>11891.347277044</v>
      </c>
      <c r="N49" s="8">
        <f>M41</f>
        <v>6152.4803512107901</v>
      </c>
      <c r="P49" t="str">
        <f t="shared" si="13"/>
        <v>Optimistic PHEV Scenario</v>
      </c>
      <c r="Q49" s="8">
        <f t="shared" si="14"/>
        <v>1835978.1043958112</v>
      </c>
      <c r="R49" s="8">
        <f>P16</f>
        <v>1831622.9961771099</v>
      </c>
      <c r="S49" s="8">
        <f t="shared" si="15"/>
        <v>793008.82980028749</v>
      </c>
      <c r="T49" s="8">
        <f>Q16</f>
        <v>788653.72158158605</v>
      </c>
      <c r="U49" s="8">
        <f>Q21</f>
        <v>3987.0236612526101</v>
      </c>
      <c r="V49" s="8">
        <f>Q26</f>
        <v>368.08455744882701</v>
      </c>
    </row>
    <row r="50" spans="1:22" x14ac:dyDescent="0.3">
      <c r="H50" t="str">
        <f t="shared" si="11"/>
        <v>Optimistic EV Scenario</v>
      </c>
      <c r="I50" s="19">
        <f t="shared" si="16"/>
        <v>350325.11125239183</v>
      </c>
      <c r="J50" s="8">
        <f t="shared" si="12"/>
        <v>10340.7547568309</v>
      </c>
      <c r="K50" s="8">
        <f>M27</f>
        <v>241805.27175694</v>
      </c>
      <c r="L50" s="8">
        <f>M32</f>
        <v>85805.405282630105</v>
      </c>
      <c r="M50" s="8">
        <f>M37</f>
        <v>8154.42997521507</v>
      </c>
      <c r="N50" s="8">
        <f>M42</f>
        <v>4219.2494807757803</v>
      </c>
      <c r="P50" t="str">
        <f t="shared" si="13"/>
        <v>Optimistic EV Scenario</v>
      </c>
      <c r="Q50" s="8">
        <f t="shared" si="14"/>
        <v>1947972.7125490296</v>
      </c>
      <c r="R50" s="8">
        <f>P17</f>
        <v>1944593.1276090799</v>
      </c>
      <c r="S50" s="8">
        <f t="shared" si="15"/>
        <v>840678.51987839455</v>
      </c>
      <c r="T50" s="8">
        <f>Q17</f>
        <v>837298.93493844499</v>
      </c>
      <c r="U50" s="8">
        <f>Q22</f>
        <v>2997.6369610230199</v>
      </c>
      <c r="V50" s="8">
        <f>Q27</f>
        <v>381.94797892663001</v>
      </c>
    </row>
    <row r="51" spans="1:22" x14ac:dyDescent="0.3">
      <c r="H51" t="str">
        <f t="shared" si="11"/>
        <v>EV Only Scenario</v>
      </c>
      <c r="I51" s="19">
        <f t="shared" si="16"/>
        <v>0</v>
      </c>
      <c r="J51" s="8">
        <f t="shared" si="12"/>
        <v>0</v>
      </c>
      <c r="K51" s="8">
        <f>M28</f>
        <v>0</v>
      </c>
      <c r="L51" s="8">
        <f>M33</f>
        <v>0</v>
      </c>
      <c r="M51" s="8">
        <f>M38</f>
        <v>0</v>
      </c>
      <c r="N51" s="8">
        <f>M43</f>
        <v>0</v>
      </c>
      <c r="P51" t="str">
        <f t="shared" si="13"/>
        <v>EV Only Scenario</v>
      </c>
      <c r="Q51" s="8">
        <f t="shared" si="14"/>
        <v>2288286.2324314401</v>
      </c>
      <c r="R51" s="8">
        <f>P18</f>
        <v>2288286.2324314401</v>
      </c>
      <c r="S51" s="8">
        <f t="shared" si="15"/>
        <v>981051.26279531501</v>
      </c>
      <c r="T51" s="8">
        <f>Q18</f>
        <v>981051.26279531501</v>
      </c>
      <c r="U51" s="8">
        <f>Q23</f>
        <v>0</v>
      </c>
      <c r="V51" s="8">
        <f>Q28</f>
        <v>0</v>
      </c>
    </row>
    <row r="53" spans="1:22" ht="15.6" x14ac:dyDescent="0.35">
      <c r="I53" s="29" t="str">
        <f>I46</f>
        <v>Total</v>
      </c>
      <c r="J53" s="29" t="str">
        <f t="shared" ref="J53:N53" si="17">J46</f>
        <v>Hot</v>
      </c>
      <c r="K53" s="29" t="str">
        <f t="shared" si="17"/>
        <v>Cold</v>
      </c>
      <c r="L53" s="29" t="str">
        <f t="shared" si="17"/>
        <v>Diurnal</v>
      </c>
      <c r="M53" s="29" t="str">
        <f t="shared" si="17"/>
        <v>Hot soak</v>
      </c>
      <c r="N53" s="29" t="str">
        <f t="shared" si="17"/>
        <v>Running</v>
      </c>
      <c r="Q53" t="s">
        <v>125</v>
      </c>
      <c r="R53" t="s">
        <v>126</v>
      </c>
      <c r="S53" t="s">
        <v>70</v>
      </c>
      <c r="T53" t="s">
        <v>71</v>
      </c>
      <c r="U53" t="s">
        <v>127</v>
      </c>
      <c r="V53" t="s">
        <v>128</v>
      </c>
    </row>
    <row r="55" spans="1:22" x14ac:dyDescent="0.3">
      <c r="H55" t="str">
        <f>H48</f>
        <v>Conservative Scenario</v>
      </c>
      <c r="I55" s="2">
        <f t="shared" ref="I55:N58" si="18">I48/I$47-1</f>
        <v>-0.18698531541734831</v>
      </c>
      <c r="J55" s="2">
        <f t="shared" si="18"/>
        <v>-0.68953379967433515</v>
      </c>
      <c r="K55" s="2">
        <f t="shared" si="18"/>
        <v>-0.22117434809812531</v>
      </c>
      <c r="L55" s="2">
        <f t="shared" si="18"/>
        <v>0.1245441701864729</v>
      </c>
      <c r="M55" s="2">
        <f t="shared" si="18"/>
        <v>-3.7772005720131951E-2</v>
      </c>
      <c r="N55" s="2">
        <f t="shared" si="18"/>
        <v>-0.21073377024482431</v>
      </c>
      <c r="P55" s="2" t="str">
        <f>B10</f>
        <v>Conservative Scenario</v>
      </c>
      <c r="Q55" s="2">
        <f>Q48/Q$47-1</f>
        <v>0.26684838469292194</v>
      </c>
      <c r="R55" s="2">
        <f>S48/S$47-1</f>
        <v>0.25045202170389014</v>
      </c>
      <c r="S55" s="2">
        <f>R48/R$47-1</f>
        <v>0.27502533277371377</v>
      </c>
      <c r="T55" s="2">
        <f t="shared" ref="T55:V55" si="19">T48/T$47-1</f>
        <v>0.26890477979922234</v>
      </c>
      <c r="U55" s="2">
        <f t="shared" si="19"/>
        <v>-0.53206528852399249</v>
      </c>
      <c r="V55" s="2">
        <f t="shared" si="19"/>
        <v>-0.70084110034818148</v>
      </c>
    </row>
    <row r="56" spans="1:22" x14ac:dyDescent="0.3">
      <c r="H56" t="str">
        <f>H49</f>
        <v>Optimistic PHEV Scenario</v>
      </c>
      <c r="I56" s="2">
        <f t="shared" si="18"/>
        <v>-0.47327609615700272</v>
      </c>
      <c r="J56" s="2">
        <f t="shared" si="18"/>
        <v>-0.7843085263879096</v>
      </c>
      <c r="K56" s="2">
        <f t="shared" si="18"/>
        <v>-0.49463786025205048</v>
      </c>
      <c r="L56" s="2">
        <f t="shared" si="18"/>
        <v>-0.28165635466961125</v>
      </c>
      <c r="M56" s="2">
        <f t="shared" si="18"/>
        <v>-0.37810106231205753</v>
      </c>
      <c r="N56" s="2">
        <f t="shared" si="18"/>
        <v>-0.46246639077993734</v>
      </c>
      <c r="P56" s="2" t="str">
        <f t="shared" ref="P56:P58" si="20">B11</f>
        <v>Optimistic PHEV Scenario</v>
      </c>
      <c r="Q56" s="2">
        <f t="shared" ref="Q56:V58" si="21">Q49/Q$47-1</f>
        <v>0.37197390009084885</v>
      </c>
      <c r="R56" s="2">
        <f>S49/S$47-1</f>
        <v>0.3472269408537898</v>
      </c>
      <c r="S56" s="2">
        <f>R49/R$47-1</f>
        <v>0.38233751773481384</v>
      </c>
      <c r="T56" s="2">
        <f t="shared" si="21"/>
        <v>0.37052345482931259</v>
      </c>
      <c r="U56" s="2">
        <f t="shared" si="21"/>
        <v>-0.65001615699312343</v>
      </c>
      <c r="V56" s="2">
        <f t="shared" si="21"/>
        <v>-0.79450880865520124</v>
      </c>
    </row>
    <row r="57" spans="1:22" x14ac:dyDescent="0.3">
      <c r="H57" t="str">
        <f>H50</f>
        <v>Optimistic EV Scenario</v>
      </c>
      <c r="I57" s="2">
        <f t="shared" si="18"/>
        <v>-0.63523132519452929</v>
      </c>
      <c r="J57" s="2">
        <f t="shared" si="18"/>
        <v>-0.84323696202196385</v>
      </c>
      <c r="K57" s="2">
        <f t="shared" si="18"/>
        <v>-0.649567907655896</v>
      </c>
      <c r="L57" s="2">
        <f t="shared" si="18"/>
        <v>-0.50644604789759295</v>
      </c>
      <c r="M57" s="2">
        <f t="shared" si="18"/>
        <v>-0.57353601565174417</v>
      </c>
      <c r="N57" s="2">
        <f t="shared" si="18"/>
        <v>-0.63137006993367362</v>
      </c>
      <c r="P57" s="2" t="str">
        <f t="shared" si="20"/>
        <v>Optimistic EV Scenario</v>
      </c>
      <c r="Q57" s="2">
        <f t="shared" si="21"/>
        <v>0.455664265988585</v>
      </c>
      <c r="R57" s="2">
        <f>S50/S$47-1</f>
        <v>0.42821202994989749</v>
      </c>
      <c r="S57" s="2">
        <f>R50/R$47-1</f>
        <v>0.46759679400934306</v>
      </c>
      <c r="T57" s="2">
        <f t="shared" si="21"/>
        <v>0.45505916935944968</v>
      </c>
      <c r="U57" s="2">
        <f t="shared" si="21"/>
        <v>-0.73686524267360731</v>
      </c>
      <c r="V57" s="2">
        <f t="shared" si="21"/>
        <v>-0.78676925278973986</v>
      </c>
    </row>
    <row r="58" spans="1:22" x14ac:dyDescent="0.3">
      <c r="H58" t="str">
        <f>H51</f>
        <v>EV Only Scenario</v>
      </c>
      <c r="I58" s="2">
        <f t="shared" si="18"/>
        <v>-1</v>
      </c>
      <c r="J58" s="2">
        <f t="shared" si="18"/>
        <v>-1</v>
      </c>
      <c r="K58" s="2">
        <f t="shared" si="18"/>
        <v>-1</v>
      </c>
      <c r="L58" s="2">
        <f t="shared" si="18"/>
        <v>-1</v>
      </c>
      <c r="M58" s="2">
        <f t="shared" si="18"/>
        <v>-1</v>
      </c>
      <c r="N58" s="2">
        <f t="shared" si="18"/>
        <v>-1</v>
      </c>
      <c r="P58" s="2" t="str">
        <f t="shared" si="20"/>
        <v>EV Only Scenario</v>
      </c>
      <c r="Q58" s="2">
        <f t="shared" si="21"/>
        <v>0.70997082117507215</v>
      </c>
      <c r="R58" s="2">
        <f>S51/S$47-1</f>
        <v>0.66668849315251388</v>
      </c>
      <c r="S58" s="2">
        <f>R51/R$47-1</f>
        <v>0.72698416486804152</v>
      </c>
      <c r="T58" s="2">
        <f t="shared" si="21"/>
        <v>0.7048721501681281</v>
      </c>
      <c r="U58" s="2">
        <f t="shared" si="21"/>
        <v>-1</v>
      </c>
      <c r="V58" s="2">
        <f t="shared" si="21"/>
        <v>-1</v>
      </c>
    </row>
    <row r="59" spans="1:22" x14ac:dyDescent="0.3">
      <c r="P59" t="s">
        <v>130</v>
      </c>
      <c r="Q59">
        <v>-0.5</v>
      </c>
      <c r="R59">
        <v>-0.5</v>
      </c>
      <c r="S59">
        <v>-0.5</v>
      </c>
      <c r="T59">
        <v>-0.5</v>
      </c>
      <c r="U59">
        <v>0.5</v>
      </c>
      <c r="V59">
        <v>0.5</v>
      </c>
    </row>
    <row r="60" spans="1:22" x14ac:dyDescent="0.3">
      <c r="Q60" t="s">
        <v>95</v>
      </c>
      <c r="R60" t="s">
        <v>97</v>
      </c>
      <c r="S60" t="s">
        <v>96</v>
      </c>
      <c r="T60" t="s">
        <v>94</v>
      </c>
      <c r="U60" t="s">
        <v>98</v>
      </c>
      <c r="V60" t="s">
        <v>129</v>
      </c>
    </row>
    <row r="62" spans="1:22" x14ac:dyDescent="0.3">
      <c r="C62" t="str">
        <f>C8</f>
        <v>BC</v>
      </c>
      <c r="D62" t="str">
        <f t="shared" ref="D62:S62" si="22">D8</f>
        <v>Benzene</v>
      </c>
      <c r="E62" t="str">
        <f t="shared" si="22"/>
        <v>CH4</v>
      </c>
      <c r="F62" t="str">
        <f t="shared" si="22"/>
        <v>CO</v>
      </c>
      <c r="G62" t="str">
        <f t="shared" si="22"/>
        <v>CO2 (WTW)</v>
      </c>
      <c r="H62" t="str">
        <f t="shared" si="22"/>
        <v>CO2 (TTW)</v>
      </c>
      <c r="I62" t="str">
        <f t="shared" si="22"/>
        <v>HC</v>
      </c>
      <c r="J62" t="str">
        <f t="shared" si="22"/>
        <v>NOx</v>
      </c>
      <c r="K62" t="str">
        <f t="shared" si="22"/>
        <v>N2O</v>
      </c>
      <c r="L62" t="str">
        <f t="shared" si="22"/>
        <v>NH3</v>
      </c>
      <c r="M62" t="str">
        <f t="shared" si="22"/>
        <v>MHHC</v>
      </c>
      <c r="N62" t="str">
        <f t="shared" si="22"/>
        <v>NO2</v>
      </c>
      <c r="O62" t="str">
        <f t="shared" si="22"/>
        <v>Lead</v>
      </c>
      <c r="P62" t="str">
        <f t="shared" si="22"/>
        <v>PM10</v>
      </c>
      <c r="Q62" t="str">
        <f t="shared" si="22"/>
        <v>PM2.5</v>
      </c>
      <c r="R62" t="str">
        <f t="shared" si="22"/>
        <v>PN</v>
      </c>
      <c r="S62" t="str">
        <f t="shared" si="22"/>
        <v>SO2</v>
      </c>
    </row>
    <row r="63" spans="1:22" x14ac:dyDescent="0.3">
      <c r="A63" t="str">
        <f t="shared" ref="A63:S63" si="23">A14</f>
        <v>Non-exhaust</v>
      </c>
      <c r="B63" t="str">
        <f t="shared" si="23"/>
        <v>Reference Scenario</v>
      </c>
      <c r="C63">
        <f t="shared" si="23"/>
        <v>57543.977370176399</v>
      </c>
      <c r="D63">
        <f t="shared" si="23"/>
        <v>0</v>
      </c>
      <c r="E63">
        <f t="shared" si="23"/>
        <v>0</v>
      </c>
      <c r="F63">
        <f t="shared" si="23"/>
        <v>0</v>
      </c>
      <c r="G63">
        <f t="shared" si="23"/>
        <v>0</v>
      </c>
      <c r="H63">
        <f t="shared" si="23"/>
        <v>0</v>
      </c>
      <c r="I63">
        <f t="shared" si="23"/>
        <v>0</v>
      </c>
      <c r="J63">
        <f t="shared" si="23"/>
        <v>0</v>
      </c>
      <c r="K63">
        <f t="shared" si="23"/>
        <v>0</v>
      </c>
      <c r="L63">
        <f t="shared" si="23"/>
        <v>0</v>
      </c>
      <c r="M63">
        <f t="shared" si="23"/>
        <v>0</v>
      </c>
      <c r="N63">
        <f t="shared" si="23"/>
        <v>0</v>
      </c>
      <c r="O63">
        <f t="shared" si="23"/>
        <v>0</v>
      </c>
      <c r="P63">
        <f t="shared" si="23"/>
        <v>1325018.65331596</v>
      </c>
      <c r="Q63">
        <f t="shared" si="23"/>
        <v>575439.78456013103</v>
      </c>
      <c r="R63">
        <f t="shared" si="23"/>
        <v>0</v>
      </c>
      <c r="S63">
        <f t="shared" si="23"/>
        <v>0</v>
      </c>
    </row>
    <row r="64" spans="1:22" x14ac:dyDescent="0.3">
      <c r="A64" t="str">
        <f t="shared" ref="A64:S64" si="24">A19</f>
        <v>Hot</v>
      </c>
      <c r="B64" t="str">
        <f t="shared" si="24"/>
        <v>Reference Scenario</v>
      </c>
      <c r="C64">
        <f t="shared" si="24"/>
        <v>4579.6018792592804</v>
      </c>
      <c r="D64">
        <f t="shared" si="24"/>
        <v>4521.5339119664004</v>
      </c>
      <c r="E64">
        <f t="shared" si="24"/>
        <v>31402.312366300201</v>
      </c>
      <c r="F64">
        <f t="shared" si="24"/>
        <v>2182702.4114523702</v>
      </c>
      <c r="G64">
        <f t="shared" si="24"/>
        <v>1151758919.2804</v>
      </c>
      <c r="H64">
        <f t="shared" si="24"/>
        <v>960753363.66587901</v>
      </c>
      <c r="I64">
        <f t="shared" si="24"/>
        <v>97366.554695407802</v>
      </c>
      <c r="J64">
        <f t="shared" si="24"/>
        <v>1948943.9158026599</v>
      </c>
      <c r="K64">
        <f t="shared" si="24"/>
        <v>26890.9728837857</v>
      </c>
      <c r="L64">
        <f t="shared" si="24"/>
        <v>129942.589046351</v>
      </c>
      <c r="M64">
        <f t="shared" si="24"/>
        <v>65964.240615697505</v>
      </c>
      <c r="N64">
        <f t="shared" si="24"/>
        <v>573376.24369137303</v>
      </c>
      <c r="O64">
        <f t="shared" si="24"/>
        <v>188.18348744560899</v>
      </c>
      <c r="P64">
        <f t="shared" si="24"/>
        <v>11392.022063070701</v>
      </c>
      <c r="Q64">
        <f t="shared" si="24"/>
        <v>11392.022063070701</v>
      </c>
      <c r="R64">
        <f t="shared" si="24"/>
        <v>9.0774563669900295E+21</v>
      </c>
      <c r="S64">
        <f t="shared" si="24"/>
        <v>3958.0861060871898</v>
      </c>
    </row>
    <row r="65" spans="1:19" x14ac:dyDescent="0.3">
      <c r="A65" t="str">
        <f t="shared" ref="A65:S65" si="25">A24</f>
        <v>Cold</v>
      </c>
      <c r="B65" t="str">
        <f t="shared" si="25"/>
        <v>Reference Scenario</v>
      </c>
      <c r="C65">
        <f t="shared" si="25"/>
        <v>984.58425693296704</v>
      </c>
      <c r="D65">
        <f t="shared" si="25"/>
        <v>47376.562075969101</v>
      </c>
      <c r="E65">
        <f t="shared" si="25"/>
        <v>39695.488485483897</v>
      </c>
      <c r="F65">
        <f t="shared" si="25"/>
        <v>3818495.9490045202</v>
      </c>
      <c r="G65">
        <f t="shared" si="25"/>
        <v>88600919.678047806</v>
      </c>
      <c r="H65">
        <f t="shared" si="25"/>
        <v>73797175.557188705</v>
      </c>
      <c r="I65">
        <f t="shared" si="25"/>
        <v>729709.10402026796</v>
      </c>
      <c r="J65">
        <f t="shared" si="25"/>
        <v>159466.89606381301</v>
      </c>
      <c r="K65">
        <f t="shared" si="25"/>
        <v>0</v>
      </c>
      <c r="L65">
        <f t="shared" si="25"/>
        <v>0</v>
      </c>
      <c r="M65">
        <f t="shared" si="25"/>
        <v>690020.340715545</v>
      </c>
      <c r="N65">
        <f t="shared" si="25"/>
        <v>24610.8736734698</v>
      </c>
      <c r="O65">
        <f t="shared" si="25"/>
        <v>15.3644015132048</v>
      </c>
      <c r="P65">
        <f t="shared" si="25"/>
        <v>1791.2425103965099</v>
      </c>
      <c r="Q65">
        <f t="shared" si="25"/>
        <v>1791.2425103965099</v>
      </c>
      <c r="R65">
        <f t="shared" si="25"/>
        <v>7.6511158765655398E+17</v>
      </c>
      <c r="S65">
        <f t="shared" si="25"/>
        <v>319.59427762522103</v>
      </c>
    </row>
    <row r="66" spans="1:19" x14ac:dyDescent="0.3">
      <c r="A66" t="str">
        <f t="shared" ref="A66:S66" si="26">A29</f>
        <v>Diurnal</v>
      </c>
      <c r="B66" t="str">
        <f t="shared" si="26"/>
        <v>Reference Scenario</v>
      </c>
      <c r="C66">
        <f t="shared" si="26"/>
        <v>0</v>
      </c>
      <c r="D66">
        <f t="shared" si="26"/>
        <v>1390.81710177115</v>
      </c>
      <c r="E66">
        <f t="shared" si="26"/>
        <v>0</v>
      </c>
      <c r="F66">
        <f t="shared" si="26"/>
        <v>0</v>
      </c>
      <c r="G66">
        <f t="shared" si="26"/>
        <v>0</v>
      </c>
      <c r="H66">
        <f t="shared" si="26"/>
        <v>0</v>
      </c>
      <c r="I66">
        <f t="shared" si="26"/>
        <v>173852.12886478199</v>
      </c>
      <c r="J66">
        <f t="shared" si="26"/>
        <v>0</v>
      </c>
      <c r="K66">
        <f t="shared" si="26"/>
        <v>0</v>
      </c>
      <c r="L66">
        <f t="shared" si="26"/>
        <v>0</v>
      </c>
      <c r="M66">
        <f t="shared" si="26"/>
        <v>173852.12886478199</v>
      </c>
      <c r="N66">
        <f t="shared" si="26"/>
        <v>0</v>
      </c>
      <c r="O66">
        <f t="shared" si="26"/>
        <v>0</v>
      </c>
      <c r="P66">
        <f t="shared" si="26"/>
        <v>0</v>
      </c>
      <c r="Q66">
        <f t="shared" si="26"/>
        <v>0</v>
      </c>
      <c r="R66">
        <f t="shared" si="26"/>
        <v>0</v>
      </c>
      <c r="S66">
        <f t="shared" si="26"/>
        <v>0</v>
      </c>
    </row>
    <row r="67" spans="1:19" x14ac:dyDescent="0.3">
      <c r="A67" t="str">
        <f t="shared" ref="A67:S67" si="27">A34</f>
        <v>Hot soak</v>
      </c>
      <c r="B67" t="str">
        <f t="shared" si="27"/>
        <v>Reference Scenario</v>
      </c>
      <c r="C67">
        <f t="shared" si="27"/>
        <v>0</v>
      </c>
      <c r="D67">
        <f t="shared" si="27"/>
        <v>152.96808752040701</v>
      </c>
      <c r="E67">
        <f t="shared" si="27"/>
        <v>0</v>
      </c>
      <c r="F67">
        <f t="shared" si="27"/>
        <v>0</v>
      </c>
      <c r="G67">
        <f t="shared" si="27"/>
        <v>0</v>
      </c>
      <c r="H67">
        <f t="shared" si="27"/>
        <v>0</v>
      </c>
      <c r="I67">
        <f t="shared" si="27"/>
        <v>19121.028444352902</v>
      </c>
      <c r="J67">
        <f t="shared" si="27"/>
        <v>0</v>
      </c>
      <c r="K67">
        <f t="shared" si="27"/>
        <v>0</v>
      </c>
      <c r="L67">
        <f t="shared" si="27"/>
        <v>0</v>
      </c>
      <c r="M67">
        <f t="shared" si="27"/>
        <v>19121.028444352902</v>
      </c>
      <c r="N67">
        <f t="shared" si="27"/>
        <v>0</v>
      </c>
      <c r="O67">
        <f t="shared" si="27"/>
        <v>0</v>
      </c>
      <c r="P67">
        <f t="shared" si="27"/>
        <v>0</v>
      </c>
      <c r="Q67">
        <f t="shared" si="27"/>
        <v>0</v>
      </c>
      <c r="R67">
        <f t="shared" si="27"/>
        <v>0</v>
      </c>
      <c r="S67">
        <f t="shared" si="27"/>
        <v>0</v>
      </c>
    </row>
    <row r="68" spans="1:19" x14ac:dyDescent="0.3">
      <c r="A68" t="str">
        <f t="shared" ref="A68:S68" si="28">A39</f>
        <v>Running</v>
      </c>
      <c r="B68" t="str">
        <f t="shared" si="28"/>
        <v>Reference Scenario</v>
      </c>
      <c r="C68">
        <f t="shared" si="28"/>
        <v>0</v>
      </c>
      <c r="D68">
        <f t="shared" si="28"/>
        <v>91.565967509325205</v>
      </c>
      <c r="E68">
        <f t="shared" si="28"/>
        <v>0</v>
      </c>
      <c r="F68">
        <f t="shared" si="28"/>
        <v>0</v>
      </c>
      <c r="G68">
        <f t="shared" si="28"/>
        <v>0</v>
      </c>
      <c r="H68">
        <f t="shared" si="28"/>
        <v>0</v>
      </c>
      <c r="I68">
        <f t="shared" si="28"/>
        <v>11445.759382632399</v>
      </c>
      <c r="J68">
        <f t="shared" si="28"/>
        <v>0</v>
      </c>
      <c r="K68">
        <f t="shared" si="28"/>
        <v>0</v>
      </c>
      <c r="L68">
        <f t="shared" si="28"/>
        <v>0</v>
      </c>
      <c r="M68">
        <f t="shared" si="28"/>
        <v>11445.759382632399</v>
      </c>
      <c r="N68">
        <f t="shared" si="28"/>
        <v>0</v>
      </c>
      <c r="O68">
        <f t="shared" si="28"/>
        <v>0</v>
      </c>
      <c r="P68">
        <f t="shared" si="28"/>
        <v>0</v>
      </c>
      <c r="Q68">
        <f t="shared" si="28"/>
        <v>0</v>
      </c>
      <c r="R68">
        <f t="shared" si="28"/>
        <v>0</v>
      </c>
      <c r="S68">
        <f t="shared" si="28"/>
        <v>0</v>
      </c>
    </row>
    <row r="69" spans="1:19" x14ac:dyDescent="0.3">
      <c r="A69" t="str">
        <f t="shared" ref="A69:S69" si="29">A9</f>
        <v>Total</v>
      </c>
      <c r="B69" t="str">
        <f t="shared" si="29"/>
        <v>Reference Scenario</v>
      </c>
      <c r="C69">
        <f t="shared" si="29"/>
        <v>63108.163506368648</v>
      </c>
      <c r="D69">
        <f t="shared" si="29"/>
        <v>53533.447144736383</v>
      </c>
      <c r="E69">
        <f t="shared" si="29"/>
        <v>71097.800851784094</v>
      </c>
      <c r="F69">
        <f t="shared" si="29"/>
        <v>6001198.3604568904</v>
      </c>
      <c r="G69">
        <f t="shared" si="29"/>
        <v>1240359838.9584479</v>
      </c>
      <c r="H69">
        <f t="shared" si="29"/>
        <v>1034550539.2230678</v>
      </c>
      <c r="I69">
        <f t="shared" si="29"/>
        <v>1031494.5754074431</v>
      </c>
      <c r="J69">
        <f t="shared" si="29"/>
        <v>2108410.8118664729</v>
      </c>
      <c r="K69">
        <f t="shared" si="29"/>
        <v>26890.9728837857</v>
      </c>
      <c r="L69">
        <f t="shared" si="29"/>
        <v>129942.589046351</v>
      </c>
      <c r="M69">
        <f t="shared" si="29"/>
        <v>960403.49802300986</v>
      </c>
      <c r="N69">
        <f t="shared" si="29"/>
        <v>597987.11736484279</v>
      </c>
      <c r="O69">
        <f t="shared" si="29"/>
        <v>203.54788895881379</v>
      </c>
      <c r="P69">
        <f t="shared" si="29"/>
        <v>1338201.9178894272</v>
      </c>
      <c r="Q69">
        <f t="shared" si="29"/>
        <v>588623.04913359822</v>
      </c>
      <c r="R69">
        <f t="shared" si="29"/>
        <v>9.0782214785776862E+21</v>
      </c>
      <c r="S69">
        <f t="shared" si="29"/>
        <v>4277.6803837124107</v>
      </c>
    </row>
    <row r="70" spans="1:19" x14ac:dyDescent="0.3">
      <c r="A70" t="str">
        <f>A15</f>
        <v>Non-exhaust</v>
      </c>
      <c r="B70" t="str">
        <f>B15</f>
        <v>Conservative Scenario</v>
      </c>
      <c r="C70">
        <f t="shared" ref="C70:S70" si="30">C15</f>
        <v>73017.829669183193</v>
      </c>
      <c r="D70">
        <f t="shared" si="30"/>
        <v>0</v>
      </c>
      <c r="E70">
        <f t="shared" si="30"/>
        <v>0</v>
      </c>
      <c r="F70">
        <f t="shared" si="30"/>
        <v>0</v>
      </c>
      <c r="G70">
        <f t="shared" si="30"/>
        <v>0</v>
      </c>
      <c r="H70">
        <f t="shared" si="30"/>
        <v>0</v>
      </c>
      <c r="I70">
        <f t="shared" si="30"/>
        <v>0</v>
      </c>
      <c r="J70">
        <f t="shared" si="30"/>
        <v>0</v>
      </c>
      <c r="K70">
        <f t="shared" si="30"/>
        <v>0</v>
      </c>
      <c r="L70">
        <f t="shared" si="30"/>
        <v>0</v>
      </c>
      <c r="M70">
        <f t="shared" si="30"/>
        <v>0</v>
      </c>
      <c r="N70">
        <f t="shared" si="30"/>
        <v>0</v>
      </c>
      <c r="O70">
        <f t="shared" si="30"/>
        <v>0</v>
      </c>
      <c r="P70">
        <f t="shared" si="30"/>
        <v>1689432.3493755599</v>
      </c>
      <c r="Q70">
        <f t="shared" si="30"/>
        <v>730178.29311498499</v>
      </c>
      <c r="R70">
        <f t="shared" si="30"/>
        <v>0</v>
      </c>
      <c r="S70">
        <f t="shared" si="30"/>
        <v>0</v>
      </c>
    </row>
    <row r="71" spans="1:19" x14ac:dyDescent="0.3">
      <c r="A71" t="str">
        <f>A20</f>
        <v>Hot</v>
      </c>
      <c r="B71" t="str">
        <f>B20</f>
        <v>Conservative Scenario</v>
      </c>
      <c r="C71">
        <f t="shared" ref="C71:S71" si="31">C20</f>
        <v>876.36604960171996</v>
      </c>
      <c r="D71">
        <f t="shared" si="31"/>
        <v>793.11285333407</v>
      </c>
      <c r="E71">
        <f t="shared" si="31"/>
        <v>20640.523572313799</v>
      </c>
      <c r="F71">
        <f t="shared" si="31"/>
        <v>1973855.38947868</v>
      </c>
      <c r="G71">
        <f t="shared" si="31"/>
        <v>1193350859.7823701</v>
      </c>
      <c r="H71">
        <f t="shared" si="31"/>
        <v>990182422.72331905</v>
      </c>
      <c r="I71">
        <f t="shared" si="31"/>
        <v>41120.189613083603</v>
      </c>
      <c r="J71">
        <f t="shared" si="31"/>
        <v>341876.60627126298</v>
      </c>
      <c r="K71">
        <f t="shared" si="31"/>
        <v>22960.173553997502</v>
      </c>
      <c r="L71">
        <f t="shared" si="31"/>
        <v>102367.69674989099</v>
      </c>
      <c r="M71">
        <f t="shared" si="31"/>
        <v>20479.667141323502</v>
      </c>
      <c r="N71">
        <f t="shared" si="31"/>
        <v>78980.235663629894</v>
      </c>
      <c r="O71">
        <f t="shared" si="31"/>
        <v>233.63939312242201</v>
      </c>
      <c r="P71">
        <f t="shared" si="31"/>
        <v>5330.7225572113002</v>
      </c>
      <c r="Q71">
        <f t="shared" si="31"/>
        <v>5330.7225572113002</v>
      </c>
      <c r="R71">
        <f t="shared" si="31"/>
        <v>3.0603801186715199E+21</v>
      </c>
      <c r="S71">
        <f t="shared" si="31"/>
        <v>4661.3703755394499</v>
      </c>
    </row>
    <row r="72" spans="1:19" x14ac:dyDescent="0.3">
      <c r="A72" t="str">
        <f>A25</f>
        <v>Cold</v>
      </c>
      <c r="B72" t="str">
        <f>B25</f>
        <v>Conservative Scenario</v>
      </c>
      <c r="C72">
        <f t="shared" ref="C72:S72" si="32">C25</f>
        <v>93.459586914156105</v>
      </c>
      <c r="D72">
        <f t="shared" si="32"/>
        <v>38062.370855562898</v>
      </c>
      <c r="E72">
        <f t="shared" si="32"/>
        <v>30930.232953496699</v>
      </c>
      <c r="F72">
        <f t="shared" si="32"/>
        <v>3539948.5564895701</v>
      </c>
      <c r="G72">
        <f t="shared" si="32"/>
        <v>78544719.292918995</v>
      </c>
      <c r="H72">
        <f t="shared" si="32"/>
        <v>65559340.762739398</v>
      </c>
      <c r="I72">
        <f t="shared" si="32"/>
        <v>568339.48662221804</v>
      </c>
      <c r="J72">
        <f t="shared" si="32"/>
        <v>179416.08732321899</v>
      </c>
      <c r="K72">
        <f t="shared" si="32"/>
        <v>0</v>
      </c>
      <c r="L72">
        <f t="shared" si="32"/>
        <v>0</v>
      </c>
      <c r="M72">
        <f t="shared" si="32"/>
        <v>537405.541683338</v>
      </c>
      <c r="N72">
        <f t="shared" si="32"/>
        <v>12802.8772574954</v>
      </c>
      <c r="O72">
        <f t="shared" si="32"/>
        <v>15.6768431088196</v>
      </c>
      <c r="P72">
        <f t="shared" si="32"/>
        <v>535.86613841978101</v>
      </c>
      <c r="Q72">
        <f t="shared" si="32"/>
        <v>535.86613841978101</v>
      </c>
      <c r="R72">
        <f t="shared" si="32"/>
        <v>7.2714436286828E+16</v>
      </c>
      <c r="S72">
        <f t="shared" si="32"/>
        <v>313.12098318146099</v>
      </c>
    </row>
    <row r="73" spans="1:19" x14ac:dyDescent="0.3">
      <c r="A73" t="str">
        <f>A30</f>
        <v>Diurnal</v>
      </c>
      <c r="B73" t="str">
        <f>B30</f>
        <v>Conservative Scenario</v>
      </c>
      <c r="C73">
        <f t="shared" ref="C73:S73" si="33">C30</f>
        <v>0</v>
      </c>
      <c r="D73">
        <f t="shared" si="33"/>
        <v>1564.03528878816</v>
      </c>
      <c r="E73">
        <f t="shared" si="33"/>
        <v>0</v>
      </c>
      <c r="F73">
        <f t="shared" si="33"/>
        <v>0</v>
      </c>
      <c r="G73">
        <f t="shared" si="33"/>
        <v>0</v>
      </c>
      <c r="H73">
        <f t="shared" si="33"/>
        <v>0</v>
      </c>
      <c r="I73">
        <f t="shared" si="33"/>
        <v>195504.39798939801</v>
      </c>
      <c r="J73">
        <f t="shared" si="33"/>
        <v>0</v>
      </c>
      <c r="K73">
        <f t="shared" si="33"/>
        <v>0</v>
      </c>
      <c r="L73">
        <f t="shared" si="33"/>
        <v>0</v>
      </c>
      <c r="M73">
        <f t="shared" si="33"/>
        <v>195504.39798939801</v>
      </c>
      <c r="N73">
        <f t="shared" si="33"/>
        <v>0</v>
      </c>
      <c r="O73">
        <f t="shared" si="33"/>
        <v>0</v>
      </c>
      <c r="P73">
        <f t="shared" si="33"/>
        <v>0</v>
      </c>
      <c r="Q73">
        <f t="shared" si="33"/>
        <v>0</v>
      </c>
      <c r="R73">
        <f t="shared" si="33"/>
        <v>0</v>
      </c>
      <c r="S73">
        <f t="shared" si="33"/>
        <v>0</v>
      </c>
    </row>
    <row r="74" spans="1:19" x14ac:dyDescent="0.3">
      <c r="A74" t="str">
        <f>A35</f>
        <v>Hot soak</v>
      </c>
      <c r="B74" t="str">
        <f>B35</f>
        <v>Conservative Scenario</v>
      </c>
      <c r="C74">
        <f t="shared" ref="C74:S74" si="34">C35</f>
        <v>0</v>
      </c>
      <c r="D74">
        <f t="shared" si="34"/>
        <v>147.19016638062899</v>
      </c>
      <c r="E74">
        <f t="shared" si="34"/>
        <v>0</v>
      </c>
      <c r="F74">
        <f t="shared" si="34"/>
        <v>0</v>
      </c>
      <c r="G74">
        <f t="shared" si="34"/>
        <v>0</v>
      </c>
      <c r="H74">
        <f t="shared" si="34"/>
        <v>0</v>
      </c>
      <c r="I74">
        <f t="shared" si="34"/>
        <v>18398.788848577999</v>
      </c>
      <c r="J74">
        <f t="shared" si="34"/>
        <v>0</v>
      </c>
      <c r="K74">
        <f t="shared" si="34"/>
        <v>0</v>
      </c>
      <c r="L74">
        <f t="shared" si="34"/>
        <v>0</v>
      </c>
      <c r="M74">
        <f t="shared" si="34"/>
        <v>18398.788848577999</v>
      </c>
      <c r="N74">
        <f t="shared" si="34"/>
        <v>0</v>
      </c>
      <c r="O74">
        <f t="shared" si="34"/>
        <v>0</v>
      </c>
      <c r="P74">
        <f t="shared" si="34"/>
        <v>0</v>
      </c>
      <c r="Q74">
        <f t="shared" si="34"/>
        <v>0</v>
      </c>
      <c r="R74">
        <f t="shared" si="34"/>
        <v>0</v>
      </c>
      <c r="S74">
        <f t="shared" si="34"/>
        <v>0</v>
      </c>
    </row>
    <row r="75" spans="1:19" x14ac:dyDescent="0.3">
      <c r="A75" t="str">
        <f>A40</f>
        <v>Running</v>
      </c>
      <c r="B75" t="str">
        <f>B40</f>
        <v>Conservative Scenario</v>
      </c>
      <c r="C75">
        <f t="shared" ref="C75:S75" si="35">C40</f>
        <v>0</v>
      </c>
      <c r="D75">
        <f t="shared" si="35"/>
        <v>72.269976028123395</v>
      </c>
      <c r="E75">
        <f t="shared" si="35"/>
        <v>0</v>
      </c>
      <c r="F75">
        <f t="shared" si="35"/>
        <v>0</v>
      </c>
      <c r="G75">
        <f t="shared" si="35"/>
        <v>0</v>
      </c>
      <c r="H75">
        <f t="shared" si="35"/>
        <v>0</v>
      </c>
      <c r="I75">
        <f t="shared" si="35"/>
        <v>9033.7513546152004</v>
      </c>
      <c r="J75">
        <f t="shared" si="35"/>
        <v>0</v>
      </c>
      <c r="K75">
        <f t="shared" si="35"/>
        <v>0</v>
      </c>
      <c r="L75">
        <f t="shared" si="35"/>
        <v>0</v>
      </c>
      <c r="M75">
        <f t="shared" si="35"/>
        <v>9033.7513546152004</v>
      </c>
      <c r="N75">
        <f t="shared" si="35"/>
        <v>0</v>
      </c>
      <c r="O75">
        <f t="shared" si="35"/>
        <v>0</v>
      </c>
      <c r="P75">
        <f t="shared" si="35"/>
        <v>0</v>
      </c>
      <c r="Q75">
        <f t="shared" si="35"/>
        <v>0</v>
      </c>
      <c r="R75">
        <f t="shared" si="35"/>
        <v>0</v>
      </c>
      <c r="S75">
        <f t="shared" si="35"/>
        <v>0</v>
      </c>
    </row>
    <row r="76" spans="1:19" x14ac:dyDescent="0.3">
      <c r="A76" t="str">
        <f>A10</f>
        <v>Total</v>
      </c>
      <c r="B76" t="str">
        <f>B10</f>
        <v>Conservative Scenario</v>
      </c>
      <c r="C76">
        <f t="shared" ref="C76:S76" si="36">C10</f>
        <v>73987.655305699082</v>
      </c>
      <c r="D76">
        <f t="shared" si="36"/>
        <v>40638.979140093878</v>
      </c>
      <c r="E76">
        <f t="shared" si="36"/>
        <v>51570.756525810502</v>
      </c>
      <c r="F76">
        <f t="shared" si="36"/>
        <v>5513803.9459682498</v>
      </c>
      <c r="G76">
        <f t="shared" si="36"/>
        <v>1271895579.075289</v>
      </c>
      <c r="H76">
        <f t="shared" si="36"/>
        <v>1055741763.4860585</v>
      </c>
      <c r="I76">
        <f t="shared" si="36"/>
        <v>832396.61442789284</v>
      </c>
      <c r="J76">
        <f t="shared" si="36"/>
        <v>521292.69359448197</v>
      </c>
      <c r="K76">
        <f t="shared" si="36"/>
        <v>22960.173553997502</v>
      </c>
      <c r="L76">
        <f t="shared" si="36"/>
        <v>102367.69674989099</v>
      </c>
      <c r="M76">
        <f t="shared" si="36"/>
        <v>780822.14701725275</v>
      </c>
      <c r="N76">
        <f t="shared" si="36"/>
        <v>91783.112921125299</v>
      </c>
      <c r="O76">
        <f t="shared" si="36"/>
        <v>249.31623623124162</v>
      </c>
      <c r="P76">
        <f t="shared" si="36"/>
        <v>1695298.9380711911</v>
      </c>
      <c r="Q76">
        <f t="shared" si="36"/>
        <v>736044.88181061612</v>
      </c>
      <c r="R76">
        <f t="shared" si="36"/>
        <v>3.0604528331078065E+21</v>
      </c>
      <c r="S76">
        <f t="shared" si="36"/>
        <v>4974.4913587209112</v>
      </c>
    </row>
    <row r="77" spans="1:19" x14ac:dyDescent="0.3">
      <c r="A77" t="str">
        <f>A16</f>
        <v>Non-exhaust</v>
      </c>
      <c r="B77" t="str">
        <f>B16</f>
        <v>Optimistic PHEV Scenario</v>
      </c>
      <c r="C77">
        <f t="shared" ref="C77:S77" si="37">C16</f>
        <v>78865.372751571602</v>
      </c>
      <c r="D77">
        <f t="shared" si="37"/>
        <v>0</v>
      </c>
      <c r="E77">
        <f t="shared" si="37"/>
        <v>0</v>
      </c>
      <c r="F77">
        <f t="shared" si="37"/>
        <v>0</v>
      </c>
      <c r="G77">
        <f t="shared" si="37"/>
        <v>0</v>
      </c>
      <c r="H77">
        <f t="shared" si="37"/>
        <v>0</v>
      </c>
      <c r="I77">
        <f t="shared" si="37"/>
        <v>0</v>
      </c>
      <c r="J77">
        <f t="shared" si="37"/>
        <v>0</v>
      </c>
      <c r="K77">
        <f t="shared" si="37"/>
        <v>0</v>
      </c>
      <c r="L77">
        <f t="shared" si="37"/>
        <v>0</v>
      </c>
      <c r="M77">
        <f t="shared" si="37"/>
        <v>0</v>
      </c>
      <c r="N77">
        <f t="shared" si="37"/>
        <v>0</v>
      </c>
      <c r="O77">
        <f t="shared" si="37"/>
        <v>0</v>
      </c>
      <c r="P77">
        <f t="shared" si="37"/>
        <v>1831622.9961771099</v>
      </c>
      <c r="Q77">
        <f t="shared" si="37"/>
        <v>788653.72158158605</v>
      </c>
      <c r="R77">
        <f t="shared" si="37"/>
        <v>0</v>
      </c>
      <c r="S77">
        <f t="shared" si="37"/>
        <v>0</v>
      </c>
    </row>
    <row r="78" spans="1:19" x14ac:dyDescent="0.3">
      <c r="A78" t="str">
        <f>A21</f>
        <v>Hot</v>
      </c>
      <c r="B78" t="str">
        <f>B21</f>
        <v>Optimistic PHEV Scenario</v>
      </c>
      <c r="C78">
        <f t="shared" ref="C78:S78" si="38">C21</f>
        <v>652.54895989146701</v>
      </c>
      <c r="D78">
        <f t="shared" si="38"/>
        <v>496.63089049510501</v>
      </c>
      <c r="E78">
        <f t="shared" si="38"/>
        <v>15342.250748923099</v>
      </c>
      <c r="F78">
        <f t="shared" si="38"/>
        <v>1460239.30390916</v>
      </c>
      <c r="G78">
        <f t="shared" si="38"/>
        <v>866980607.79606795</v>
      </c>
      <c r="H78">
        <f t="shared" si="38"/>
        <v>700312353.956882</v>
      </c>
      <c r="I78">
        <f t="shared" si="38"/>
        <v>29570.174163792301</v>
      </c>
      <c r="J78">
        <f t="shared" si="38"/>
        <v>247019.427981922</v>
      </c>
      <c r="K78">
        <f t="shared" si="38"/>
        <v>16358.3291198639</v>
      </c>
      <c r="L78">
        <f t="shared" si="38"/>
        <v>77351.647817688601</v>
      </c>
      <c r="M78">
        <f t="shared" si="38"/>
        <v>14227.924264102299</v>
      </c>
      <c r="N78">
        <f t="shared" si="38"/>
        <v>57077.351943550602</v>
      </c>
      <c r="O78">
        <f t="shared" si="38"/>
        <v>163.931224433437</v>
      </c>
      <c r="P78">
        <f t="shared" si="38"/>
        <v>3987.0236612526101</v>
      </c>
      <c r="Q78">
        <f t="shared" si="38"/>
        <v>3987.0236612526101</v>
      </c>
      <c r="R78">
        <f t="shared" si="38"/>
        <v>2.4748727266044999E+21</v>
      </c>
      <c r="S78">
        <f t="shared" si="38"/>
        <v>3277.5509524668701</v>
      </c>
    </row>
    <row r="79" spans="1:19" x14ac:dyDescent="0.3">
      <c r="A79" t="str">
        <f>A26</f>
        <v>Cold</v>
      </c>
      <c r="B79" t="str">
        <f>B26</f>
        <v>Optimistic PHEV Scenario</v>
      </c>
      <c r="C79">
        <f t="shared" ref="C79:S79" si="39">C26</f>
        <v>64.185386617305397</v>
      </c>
      <c r="D79">
        <f t="shared" si="39"/>
        <v>24686.9592220456</v>
      </c>
      <c r="E79">
        <f t="shared" si="39"/>
        <v>20035.121259452299</v>
      </c>
      <c r="F79">
        <f t="shared" si="39"/>
        <v>2306000.61183507</v>
      </c>
      <c r="G79">
        <f t="shared" si="39"/>
        <v>50574281.433206201</v>
      </c>
      <c r="H79">
        <f t="shared" si="39"/>
        <v>42200809.179698803</v>
      </c>
      <c r="I79">
        <f t="shared" si="39"/>
        <v>368748.63184296997</v>
      </c>
      <c r="J79">
        <f t="shared" si="39"/>
        <v>124232.86948918601</v>
      </c>
      <c r="K79">
        <f t="shared" si="39"/>
        <v>0</v>
      </c>
      <c r="L79">
        <f t="shared" si="39"/>
        <v>0</v>
      </c>
      <c r="M79">
        <f t="shared" si="39"/>
        <v>348710.15585361701</v>
      </c>
      <c r="N79">
        <f t="shared" si="39"/>
        <v>8878.8154405349305</v>
      </c>
      <c r="O79">
        <f t="shared" si="39"/>
        <v>9.8214723699969202</v>
      </c>
      <c r="P79">
        <f t="shared" si="39"/>
        <v>368.08455744882701</v>
      </c>
      <c r="Q79">
        <f t="shared" si="39"/>
        <v>368.08455744882701</v>
      </c>
      <c r="R79">
        <f t="shared" si="39"/>
        <v>4.9932724277957904E+16</v>
      </c>
      <c r="S79">
        <f t="shared" si="39"/>
        <v>197.61208854043599</v>
      </c>
    </row>
    <row r="80" spans="1:19" x14ac:dyDescent="0.3">
      <c r="A80" t="str">
        <f>A31</f>
        <v>Diurnal</v>
      </c>
      <c r="B80" t="str">
        <f>B31</f>
        <v>Optimistic PHEV Scenario</v>
      </c>
      <c r="C80">
        <f t="shared" ref="C80:S80" si="40">C31</f>
        <v>0</v>
      </c>
      <c r="D80">
        <f t="shared" si="40"/>
        <v>999.08466380015295</v>
      </c>
      <c r="E80">
        <f t="shared" si="40"/>
        <v>0</v>
      </c>
      <c r="F80">
        <f t="shared" si="40"/>
        <v>0</v>
      </c>
      <c r="G80">
        <f t="shared" si="40"/>
        <v>0</v>
      </c>
      <c r="H80">
        <f t="shared" si="40"/>
        <v>0</v>
      </c>
      <c r="I80">
        <f t="shared" si="40"/>
        <v>124885.571997176</v>
      </c>
      <c r="J80">
        <f t="shared" si="40"/>
        <v>0</v>
      </c>
      <c r="K80">
        <f t="shared" si="40"/>
        <v>0</v>
      </c>
      <c r="L80">
        <f t="shared" si="40"/>
        <v>0</v>
      </c>
      <c r="M80">
        <f t="shared" si="40"/>
        <v>124885.571997176</v>
      </c>
      <c r="N80">
        <f t="shared" si="40"/>
        <v>0</v>
      </c>
      <c r="O80">
        <f t="shared" si="40"/>
        <v>0</v>
      </c>
      <c r="P80">
        <f t="shared" si="40"/>
        <v>0</v>
      </c>
      <c r="Q80">
        <f t="shared" si="40"/>
        <v>0</v>
      </c>
      <c r="R80">
        <f t="shared" si="40"/>
        <v>0</v>
      </c>
      <c r="S80">
        <f t="shared" si="40"/>
        <v>0</v>
      </c>
    </row>
    <row r="81" spans="1:19" x14ac:dyDescent="0.3">
      <c r="A81" t="str">
        <f>A36</f>
        <v>Hot soak</v>
      </c>
      <c r="B81" t="str">
        <f>B36</f>
        <v>Optimistic PHEV Scenario</v>
      </c>
      <c r="C81">
        <f t="shared" ref="C81:S81" si="41">C36</f>
        <v>0</v>
      </c>
      <c r="D81">
        <f t="shared" si="41"/>
        <v>95.130715369280196</v>
      </c>
      <c r="E81">
        <f t="shared" si="41"/>
        <v>0</v>
      </c>
      <c r="F81">
        <f t="shared" si="41"/>
        <v>0</v>
      </c>
      <c r="G81">
        <f t="shared" si="41"/>
        <v>0</v>
      </c>
      <c r="H81">
        <f t="shared" si="41"/>
        <v>0</v>
      </c>
      <c r="I81">
        <f t="shared" si="41"/>
        <v>11891.347277044</v>
      </c>
      <c r="J81">
        <f t="shared" si="41"/>
        <v>0</v>
      </c>
      <c r="K81">
        <f t="shared" si="41"/>
        <v>0</v>
      </c>
      <c r="L81">
        <f t="shared" si="41"/>
        <v>0</v>
      </c>
      <c r="M81">
        <f t="shared" si="41"/>
        <v>11891.347277044</v>
      </c>
      <c r="N81">
        <f t="shared" si="41"/>
        <v>0</v>
      </c>
      <c r="O81">
        <f t="shared" si="41"/>
        <v>0</v>
      </c>
      <c r="P81">
        <f t="shared" si="41"/>
        <v>0</v>
      </c>
      <c r="Q81">
        <f t="shared" si="41"/>
        <v>0</v>
      </c>
      <c r="R81">
        <f t="shared" si="41"/>
        <v>0</v>
      </c>
      <c r="S81">
        <f t="shared" si="41"/>
        <v>0</v>
      </c>
    </row>
    <row r="82" spans="1:19" x14ac:dyDescent="0.3">
      <c r="A82" s="45" t="str">
        <f>A41</f>
        <v>Running</v>
      </c>
      <c r="B82" s="45" t="str">
        <f>B41</f>
        <v>Optimistic PHEV Scenario</v>
      </c>
      <c r="C82" s="45">
        <f t="shared" ref="C82:S82" si="42">C41</f>
        <v>0</v>
      </c>
      <c r="D82" s="45">
        <f t="shared" si="42"/>
        <v>49.219821970164404</v>
      </c>
      <c r="E82" s="45">
        <f t="shared" si="42"/>
        <v>0</v>
      </c>
      <c r="F82" s="45">
        <f t="shared" si="42"/>
        <v>0</v>
      </c>
      <c r="G82" s="45">
        <f t="shared" si="42"/>
        <v>0</v>
      </c>
      <c r="H82">
        <f t="shared" si="42"/>
        <v>0</v>
      </c>
      <c r="I82">
        <f t="shared" si="42"/>
        <v>6152.4803512107901</v>
      </c>
      <c r="J82">
        <f t="shared" si="42"/>
        <v>0</v>
      </c>
      <c r="K82">
        <f t="shared" si="42"/>
        <v>0</v>
      </c>
      <c r="L82">
        <f t="shared" si="42"/>
        <v>0</v>
      </c>
      <c r="M82">
        <f t="shared" si="42"/>
        <v>6152.4803512107901</v>
      </c>
      <c r="N82">
        <f t="shared" si="42"/>
        <v>0</v>
      </c>
      <c r="O82">
        <f t="shared" si="42"/>
        <v>0</v>
      </c>
      <c r="P82">
        <f t="shared" si="42"/>
        <v>0</v>
      </c>
      <c r="Q82">
        <f t="shared" si="42"/>
        <v>0</v>
      </c>
      <c r="R82">
        <f t="shared" si="42"/>
        <v>0</v>
      </c>
      <c r="S82">
        <f t="shared" si="42"/>
        <v>0</v>
      </c>
    </row>
    <row r="83" spans="1:19" x14ac:dyDescent="0.3">
      <c r="A83" s="45" t="str">
        <f>A11</f>
        <v>Total</v>
      </c>
      <c r="B83" s="45" t="str">
        <f>B11</f>
        <v>Optimistic PHEV Scenario</v>
      </c>
      <c r="C83" s="45">
        <f t="shared" ref="C83:S83" si="43">C11</f>
        <v>79582.107098080378</v>
      </c>
      <c r="D83" s="45">
        <f t="shared" si="43"/>
        <v>26327.0253136803</v>
      </c>
      <c r="E83" s="45">
        <f t="shared" si="43"/>
        <v>35377.372008375401</v>
      </c>
      <c r="F83" s="45">
        <f t="shared" si="43"/>
        <v>3766239.9157442302</v>
      </c>
      <c r="G83" s="45">
        <f t="shared" si="43"/>
        <v>917554889.22927415</v>
      </c>
      <c r="H83">
        <f t="shared" si="43"/>
        <v>742513163.13658082</v>
      </c>
      <c r="I83">
        <f t="shared" si="43"/>
        <v>541248.20563219301</v>
      </c>
      <c r="J83">
        <f t="shared" si="43"/>
        <v>371252.29747110803</v>
      </c>
      <c r="K83">
        <f t="shared" si="43"/>
        <v>16358.3291198639</v>
      </c>
      <c r="L83">
        <f t="shared" si="43"/>
        <v>77351.647817688601</v>
      </c>
      <c r="M83">
        <f t="shared" si="43"/>
        <v>505867.47974315012</v>
      </c>
      <c r="N83">
        <f t="shared" si="43"/>
        <v>65956.167384085536</v>
      </c>
      <c r="O83">
        <f t="shared" si="43"/>
        <v>173.75269680343391</v>
      </c>
      <c r="P83">
        <f t="shared" si="43"/>
        <v>1835978.1043958112</v>
      </c>
      <c r="Q83">
        <f t="shared" si="43"/>
        <v>793008.82980028749</v>
      </c>
      <c r="R83">
        <f t="shared" si="43"/>
        <v>2.4749226593287778E+21</v>
      </c>
      <c r="S83">
        <f t="shared" si="43"/>
        <v>3475.1630410073062</v>
      </c>
    </row>
    <row r="84" spans="1:19" x14ac:dyDescent="0.3">
      <c r="A84" s="45" t="str">
        <f>A17</f>
        <v>Non-exhaust</v>
      </c>
      <c r="B84" s="45" t="str">
        <f>B17</f>
        <v>Optimistic EV Scenario</v>
      </c>
      <c r="C84" s="45">
        <f t="shared" ref="C84:S84" si="44">C17</f>
        <v>83729.893761138504</v>
      </c>
      <c r="D84" s="45">
        <f t="shared" si="44"/>
        <v>0</v>
      </c>
      <c r="E84" s="45">
        <f t="shared" si="44"/>
        <v>0</v>
      </c>
      <c r="F84" s="45">
        <f t="shared" si="44"/>
        <v>0</v>
      </c>
      <c r="G84" s="45">
        <f t="shared" si="44"/>
        <v>0</v>
      </c>
      <c r="H84">
        <f t="shared" si="44"/>
        <v>0</v>
      </c>
      <c r="I84">
        <f t="shared" si="44"/>
        <v>0</v>
      </c>
      <c r="J84">
        <f t="shared" si="44"/>
        <v>0</v>
      </c>
      <c r="K84">
        <f t="shared" si="44"/>
        <v>0</v>
      </c>
      <c r="L84">
        <f t="shared" si="44"/>
        <v>0</v>
      </c>
      <c r="M84">
        <f t="shared" si="44"/>
        <v>0</v>
      </c>
      <c r="N84">
        <f t="shared" si="44"/>
        <v>0</v>
      </c>
      <c r="O84">
        <f t="shared" si="44"/>
        <v>0</v>
      </c>
      <c r="P84">
        <f t="shared" si="44"/>
        <v>1944593.1276090799</v>
      </c>
      <c r="Q84">
        <f t="shared" si="44"/>
        <v>837298.93493844499</v>
      </c>
      <c r="R84">
        <f t="shared" si="44"/>
        <v>0</v>
      </c>
      <c r="S84">
        <f t="shared" si="44"/>
        <v>0</v>
      </c>
    </row>
    <row r="85" spans="1:19" x14ac:dyDescent="0.3">
      <c r="A85" s="46" t="str">
        <f t="shared" ref="A85:B85" si="45">A22</f>
        <v>Hot</v>
      </c>
      <c r="B85" s="46" t="str">
        <f t="shared" si="45"/>
        <v>Optimistic EV Scenario</v>
      </c>
      <c r="C85" s="46">
        <f>C22</f>
        <v>505.88301750508202</v>
      </c>
      <c r="D85" s="46">
        <f t="shared" ref="D85:S85" si="46">D22</f>
        <v>380.35850475995898</v>
      </c>
      <c r="E85" s="46">
        <f t="shared" si="46"/>
        <v>13805.0131777352</v>
      </c>
      <c r="F85" s="46">
        <f t="shared" si="46"/>
        <v>1013726.27981337</v>
      </c>
      <c r="G85" s="46">
        <f t="shared" si="46"/>
        <v>705403976.78259802</v>
      </c>
      <c r="H85">
        <f t="shared" si="46"/>
        <v>549949414.301929</v>
      </c>
      <c r="I85">
        <f t="shared" si="46"/>
        <v>24145.767444757501</v>
      </c>
      <c r="J85">
        <f t="shared" si="46"/>
        <v>224369.13385018599</v>
      </c>
      <c r="K85">
        <f t="shared" si="46"/>
        <v>16422.098621466401</v>
      </c>
      <c r="L85">
        <f t="shared" si="46"/>
        <v>55882.025639829102</v>
      </c>
      <c r="M85">
        <f t="shared" si="46"/>
        <v>10340.7547568309</v>
      </c>
      <c r="N85">
        <f t="shared" si="46"/>
        <v>58220.070578602899</v>
      </c>
      <c r="O85">
        <f t="shared" si="46"/>
        <v>113.550573036373</v>
      </c>
      <c r="P85">
        <f t="shared" si="46"/>
        <v>2997.6369610230199</v>
      </c>
      <c r="Q85">
        <f t="shared" si="46"/>
        <v>2997.6369610230199</v>
      </c>
      <c r="R85">
        <f t="shared" si="46"/>
        <v>1.76095166793435E+21</v>
      </c>
      <c r="S85">
        <f t="shared" si="46"/>
        <v>2350.6056499511801</v>
      </c>
    </row>
    <row r="86" spans="1:19" x14ac:dyDescent="0.3">
      <c r="A86" s="45" t="str">
        <f>A27</f>
        <v>Cold</v>
      </c>
      <c r="B86" s="45" t="str">
        <f>B27</f>
        <v>Optimistic EV Scenario</v>
      </c>
      <c r="C86" s="45">
        <f t="shared" ref="C86:S86" si="47">C27</f>
        <v>66.603356556415903</v>
      </c>
      <c r="D86" s="45">
        <f t="shared" si="47"/>
        <v>16982.2096575014</v>
      </c>
      <c r="E86" s="45">
        <f t="shared" si="47"/>
        <v>13819.043666543599</v>
      </c>
      <c r="F86" s="45">
        <f t="shared" si="47"/>
        <v>1604791.0029716899</v>
      </c>
      <c r="G86" s="45">
        <f t="shared" si="47"/>
        <v>39824118.2544007</v>
      </c>
      <c r="H86">
        <f t="shared" si="47"/>
        <v>33190496.184338901</v>
      </c>
      <c r="I86">
        <f t="shared" si="47"/>
        <v>255625.71965647701</v>
      </c>
      <c r="J86">
        <f t="shared" si="47"/>
        <v>98600.7243342039</v>
      </c>
      <c r="K86">
        <f t="shared" si="47"/>
        <v>0</v>
      </c>
      <c r="L86">
        <f t="shared" si="47"/>
        <v>0</v>
      </c>
      <c r="M86">
        <f t="shared" si="47"/>
        <v>241805.27175694</v>
      </c>
      <c r="N86">
        <f t="shared" si="47"/>
        <v>7756.2251020570502</v>
      </c>
      <c r="O86">
        <f t="shared" si="47"/>
        <v>6.7708946104308403</v>
      </c>
      <c r="P86">
        <f t="shared" si="47"/>
        <v>381.94797892663001</v>
      </c>
      <c r="Q86">
        <f t="shared" si="47"/>
        <v>381.94797892663001</v>
      </c>
      <c r="R86">
        <f t="shared" si="47"/>
        <v>5.1815359748675696E+16</v>
      </c>
      <c r="S86">
        <f t="shared" si="47"/>
        <v>141.40615162434</v>
      </c>
    </row>
    <row r="87" spans="1:19" x14ac:dyDescent="0.3">
      <c r="A87" s="45" t="str">
        <f>A32</f>
        <v>Diurnal</v>
      </c>
      <c r="B87" s="45" t="str">
        <f>B32</f>
        <v>Optimistic EV Scenario</v>
      </c>
      <c r="C87" s="45">
        <f t="shared" ref="C87:S87" si="48">C32</f>
        <v>0</v>
      </c>
      <c r="D87" s="45">
        <f t="shared" si="48"/>
        <v>686.44330080704299</v>
      </c>
      <c r="E87" s="45">
        <f t="shared" si="48"/>
        <v>0</v>
      </c>
      <c r="F87" s="45">
        <f t="shared" si="48"/>
        <v>0</v>
      </c>
      <c r="G87" s="45">
        <f t="shared" si="48"/>
        <v>0</v>
      </c>
      <c r="H87">
        <f t="shared" si="48"/>
        <v>0</v>
      </c>
      <c r="I87">
        <f t="shared" si="48"/>
        <v>85805.405282630105</v>
      </c>
      <c r="J87">
        <f t="shared" si="48"/>
        <v>0</v>
      </c>
      <c r="K87">
        <f t="shared" si="48"/>
        <v>0</v>
      </c>
      <c r="L87">
        <f t="shared" si="48"/>
        <v>0</v>
      </c>
      <c r="M87">
        <f t="shared" si="48"/>
        <v>85805.405282630105</v>
      </c>
      <c r="N87">
        <f t="shared" si="48"/>
        <v>0</v>
      </c>
      <c r="O87">
        <f t="shared" si="48"/>
        <v>0</v>
      </c>
      <c r="P87">
        <f t="shared" si="48"/>
        <v>0</v>
      </c>
      <c r="Q87">
        <f t="shared" si="48"/>
        <v>0</v>
      </c>
      <c r="R87">
        <f t="shared" si="48"/>
        <v>0</v>
      </c>
      <c r="S87">
        <f t="shared" si="48"/>
        <v>0</v>
      </c>
    </row>
    <row r="88" spans="1:19" x14ac:dyDescent="0.3">
      <c r="A88" s="45" t="str">
        <f>A37</f>
        <v>Hot soak</v>
      </c>
      <c r="B88" s="45" t="str">
        <f>B37</f>
        <v>Optimistic EV Scenario</v>
      </c>
      <c r="C88" s="45">
        <f t="shared" ref="C88:S88" si="49">C37</f>
        <v>0</v>
      </c>
      <c r="D88" s="45">
        <f t="shared" si="49"/>
        <v>65.2353942101401</v>
      </c>
      <c r="E88" s="45">
        <f t="shared" si="49"/>
        <v>0</v>
      </c>
      <c r="F88" s="45">
        <f t="shared" si="49"/>
        <v>0</v>
      </c>
      <c r="G88" s="45">
        <f t="shared" si="49"/>
        <v>0</v>
      </c>
      <c r="H88">
        <f t="shared" si="49"/>
        <v>0</v>
      </c>
      <c r="I88">
        <f t="shared" si="49"/>
        <v>8154.42997521507</v>
      </c>
      <c r="J88">
        <f t="shared" si="49"/>
        <v>0</v>
      </c>
      <c r="K88">
        <f t="shared" si="49"/>
        <v>0</v>
      </c>
      <c r="L88">
        <f t="shared" si="49"/>
        <v>0</v>
      </c>
      <c r="M88">
        <f t="shared" si="49"/>
        <v>8154.42997521507</v>
      </c>
      <c r="N88">
        <f t="shared" si="49"/>
        <v>0</v>
      </c>
      <c r="O88">
        <f t="shared" si="49"/>
        <v>0</v>
      </c>
      <c r="P88">
        <f t="shared" si="49"/>
        <v>0</v>
      </c>
      <c r="Q88">
        <f t="shared" si="49"/>
        <v>0</v>
      </c>
      <c r="R88">
        <f t="shared" si="49"/>
        <v>0</v>
      </c>
      <c r="S88">
        <f t="shared" si="49"/>
        <v>0</v>
      </c>
    </row>
    <row r="89" spans="1:19" x14ac:dyDescent="0.3">
      <c r="A89" s="45" t="str">
        <f>A42</f>
        <v>Running</v>
      </c>
      <c r="B89" s="45" t="str">
        <f>B42</f>
        <v>Optimistic EV Scenario</v>
      </c>
      <c r="C89" s="45">
        <f t="shared" ref="C89:S89" si="50">C42</f>
        <v>0</v>
      </c>
      <c r="D89" s="45">
        <f t="shared" si="50"/>
        <v>33.753981396092698</v>
      </c>
      <c r="E89" s="45">
        <f t="shared" si="50"/>
        <v>0</v>
      </c>
      <c r="F89" s="45">
        <f t="shared" si="50"/>
        <v>0</v>
      </c>
      <c r="G89" s="45">
        <f t="shared" si="50"/>
        <v>0</v>
      </c>
      <c r="H89" s="45">
        <f t="shared" si="50"/>
        <v>0</v>
      </c>
      <c r="I89" s="45">
        <f t="shared" si="50"/>
        <v>4219.2494807757803</v>
      </c>
      <c r="J89">
        <f t="shared" si="50"/>
        <v>0</v>
      </c>
      <c r="K89">
        <f t="shared" si="50"/>
        <v>0</v>
      </c>
      <c r="L89">
        <f t="shared" si="50"/>
        <v>0</v>
      </c>
      <c r="M89">
        <f t="shared" si="50"/>
        <v>4219.2494807757803</v>
      </c>
      <c r="N89">
        <f t="shared" si="50"/>
        <v>0</v>
      </c>
      <c r="O89">
        <f t="shared" si="50"/>
        <v>0</v>
      </c>
      <c r="P89">
        <f t="shared" si="50"/>
        <v>0</v>
      </c>
      <c r="Q89">
        <f t="shared" si="50"/>
        <v>0</v>
      </c>
      <c r="R89">
        <f t="shared" si="50"/>
        <v>0</v>
      </c>
      <c r="S89">
        <f t="shared" si="50"/>
        <v>0</v>
      </c>
    </row>
    <row r="90" spans="1:19" x14ac:dyDescent="0.3">
      <c r="A90" s="45" t="str">
        <f>A12</f>
        <v>Total</v>
      </c>
      <c r="B90" s="45" t="str">
        <f>B12</f>
        <v>Optimistic EV Scenario</v>
      </c>
      <c r="C90" s="45">
        <f t="shared" ref="C90:S90" si="51">C12</f>
        <v>84302.380135200001</v>
      </c>
      <c r="D90" s="45">
        <f t="shared" si="51"/>
        <v>18148.000838674638</v>
      </c>
      <c r="E90" s="45">
        <f t="shared" si="51"/>
        <v>27624.056844278799</v>
      </c>
      <c r="F90" s="45">
        <f t="shared" si="51"/>
        <v>2618517.2827850599</v>
      </c>
      <c r="G90" s="45">
        <f t="shared" si="51"/>
        <v>745228095.03699875</v>
      </c>
      <c r="H90" s="45">
        <f t="shared" si="51"/>
        <v>583139910.48626792</v>
      </c>
      <c r="I90" s="45">
        <f t="shared" si="51"/>
        <v>377950.57183985546</v>
      </c>
      <c r="J90">
        <f t="shared" si="51"/>
        <v>322969.85818438989</v>
      </c>
      <c r="K90">
        <f t="shared" si="51"/>
        <v>16422.098621466401</v>
      </c>
      <c r="L90">
        <f t="shared" si="51"/>
        <v>55882.025639829102</v>
      </c>
      <c r="M90">
        <f t="shared" si="51"/>
        <v>350325.11125239183</v>
      </c>
      <c r="N90">
        <f t="shared" si="51"/>
        <v>65976.295680659954</v>
      </c>
      <c r="O90">
        <f t="shared" si="51"/>
        <v>120.32146764680384</v>
      </c>
      <c r="P90">
        <f t="shared" si="51"/>
        <v>1947972.7125490296</v>
      </c>
      <c r="Q90">
        <f t="shared" si="51"/>
        <v>840678.51987839455</v>
      </c>
      <c r="R90">
        <f t="shared" si="51"/>
        <v>1.7610034832940988E+21</v>
      </c>
      <c r="S90">
        <f t="shared" si="51"/>
        <v>2492.0118015755202</v>
      </c>
    </row>
    <row r="91" spans="1:19" x14ac:dyDescent="0.3">
      <c r="A91" s="45" t="str">
        <f>A18</f>
        <v>Non-exhaust</v>
      </c>
      <c r="B91" s="45" t="str">
        <f>B18</f>
        <v>EV Only Scenario</v>
      </c>
      <c r="C91" s="45">
        <f t="shared" ref="C91:S91" si="52">C18</f>
        <v>98105.126279530305</v>
      </c>
      <c r="D91" s="45">
        <f t="shared" si="52"/>
        <v>0</v>
      </c>
      <c r="E91" s="45">
        <f t="shared" si="52"/>
        <v>0</v>
      </c>
      <c r="F91" s="45">
        <f t="shared" si="52"/>
        <v>0</v>
      </c>
      <c r="G91" s="45">
        <f t="shared" si="52"/>
        <v>0</v>
      </c>
      <c r="H91" s="45">
        <f t="shared" si="52"/>
        <v>0</v>
      </c>
      <c r="I91" s="45">
        <f t="shared" si="52"/>
        <v>0</v>
      </c>
      <c r="J91">
        <f t="shared" si="52"/>
        <v>0</v>
      </c>
      <c r="K91">
        <f t="shared" si="52"/>
        <v>0</v>
      </c>
      <c r="L91">
        <f t="shared" si="52"/>
        <v>0</v>
      </c>
      <c r="M91">
        <f t="shared" si="52"/>
        <v>0</v>
      </c>
      <c r="N91">
        <f t="shared" si="52"/>
        <v>0</v>
      </c>
      <c r="O91">
        <f t="shared" si="52"/>
        <v>0</v>
      </c>
      <c r="P91">
        <f t="shared" si="52"/>
        <v>2288286.2324314401</v>
      </c>
      <c r="Q91">
        <f t="shared" si="52"/>
        <v>981051.26279531501</v>
      </c>
      <c r="R91">
        <f t="shared" si="52"/>
        <v>0</v>
      </c>
      <c r="S91">
        <f t="shared" si="52"/>
        <v>0</v>
      </c>
    </row>
    <row r="92" spans="1:19" x14ac:dyDescent="0.3">
      <c r="A92" s="45" t="str">
        <f>A23</f>
        <v>Hot</v>
      </c>
      <c r="B92" s="45" t="str">
        <f>B23</f>
        <v>EV Only Scenario</v>
      </c>
      <c r="C92" s="45">
        <f t="shared" ref="C92:S92" si="53">C23</f>
        <v>0</v>
      </c>
      <c r="D92" s="45">
        <f t="shared" si="53"/>
        <v>0</v>
      </c>
      <c r="E92" s="45">
        <f t="shared" si="53"/>
        <v>0</v>
      </c>
      <c r="F92" s="45">
        <f t="shared" si="53"/>
        <v>0</v>
      </c>
      <c r="G92" s="45">
        <f t="shared" si="53"/>
        <v>101279374.596038</v>
      </c>
      <c r="H92" s="45">
        <f t="shared" si="53"/>
        <v>0</v>
      </c>
      <c r="I92" s="45">
        <f t="shared" si="53"/>
        <v>0</v>
      </c>
      <c r="J92">
        <f t="shared" si="53"/>
        <v>0</v>
      </c>
      <c r="K92">
        <f t="shared" si="53"/>
        <v>0</v>
      </c>
      <c r="L92">
        <f t="shared" si="53"/>
        <v>0</v>
      </c>
      <c r="M92">
        <f t="shared" si="53"/>
        <v>0</v>
      </c>
      <c r="N92">
        <f t="shared" si="53"/>
        <v>0</v>
      </c>
      <c r="O92">
        <f t="shared" si="53"/>
        <v>0</v>
      </c>
      <c r="P92">
        <f t="shared" si="53"/>
        <v>0</v>
      </c>
      <c r="Q92">
        <f t="shared" si="53"/>
        <v>0</v>
      </c>
      <c r="R92">
        <f t="shared" si="53"/>
        <v>0</v>
      </c>
      <c r="S92">
        <f t="shared" si="53"/>
        <v>0</v>
      </c>
    </row>
    <row r="93" spans="1:19" x14ac:dyDescent="0.3">
      <c r="A93" s="45" t="str">
        <f>A28</f>
        <v>Cold</v>
      </c>
      <c r="B93" s="45" t="str">
        <f>B28</f>
        <v>EV Only Scenario</v>
      </c>
      <c r="C93" s="45">
        <f t="shared" ref="C93:S93" si="54">C28</f>
        <v>0</v>
      </c>
      <c r="D93" s="45">
        <f t="shared" si="54"/>
        <v>0</v>
      </c>
      <c r="E93" s="45">
        <f t="shared" si="54"/>
        <v>0</v>
      </c>
      <c r="F93" s="45">
        <f t="shared" si="54"/>
        <v>0</v>
      </c>
      <c r="G93" s="45">
        <f t="shared" si="54"/>
        <v>0</v>
      </c>
      <c r="H93" s="45">
        <f t="shared" si="54"/>
        <v>0</v>
      </c>
      <c r="I93" s="45">
        <f t="shared" si="54"/>
        <v>0</v>
      </c>
      <c r="J93">
        <f t="shared" si="54"/>
        <v>0</v>
      </c>
      <c r="K93">
        <f t="shared" si="54"/>
        <v>0</v>
      </c>
      <c r="L93">
        <f t="shared" si="54"/>
        <v>0</v>
      </c>
      <c r="M93">
        <f t="shared" si="54"/>
        <v>0</v>
      </c>
      <c r="N93">
        <f t="shared" si="54"/>
        <v>0</v>
      </c>
      <c r="O93">
        <f t="shared" si="54"/>
        <v>0</v>
      </c>
      <c r="P93">
        <f t="shared" si="54"/>
        <v>0</v>
      </c>
      <c r="Q93">
        <f t="shared" si="54"/>
        <v>0</v>
      </c>
      <c r="R93">
        <f t="shared" si="54"/>
        <v>0</v>
      </c>
      <c r="S93">
        <f t="shared" si="54"/>
        <v>0</v>
      </c>
    </row>
    <row r="94" spans="1:19" x14ac:dyDescent="0.3">
      <c r="A94" s="45" t="str">
        <f>A33</f>
        <v>Diurnal</v>
      </c>
      <c r="B94" s="45" t="str">
        <f>B33</f>
        <v>EV Only Scenario</v>
      </c>
      <c r="C94" s="45">
        <f t="shared" ref="C94:S94" si="55">C33</f>
        <v>0</v>
      </c>
      <c r="D94" s="45">
        <f t="shared" si="55"/>
        <v>0</v>
      </c>
      <c r="E94" s="45">
        <f t="shared" si="55"/>
        <v>0</v>
      </c>
      <c r="F94" s="45">
        <f t="shared" si="55"/>
        <v>0</v>
      </c>
      <c r="G94" s="45">
        <f t="shared" si="55"/>
        <v>0</v>
      </c>
      <c r="H94" s="45">
        <f t="shared" si="55"/>
        <v>0</v>
      </c>
      <c r="I94" s="45">
        <f t="shared" si="55"/>
        <v>0</v>
      </c>
      <c r="J94">
        <f t="shared" si="55"/>
        <v>0</v>
      </c>
      <c r="K94">
        <f t="shared" si="55"/>
        <v>0</v>
      </c>
      <c r="L94">
        <f t="shared" si="55"/>
        <v>0</v>
      </c>
      <c r="M94">
        <f t="shared" si="55"/>
        <v>0</v>
      </c>
      <c r="N94">
        <f t="shared" si="55"/>
        <v>0</v>
      </c>
      <c r="O94">
        <f t="shared" si="55"/>
        <v>0</v>
      </c>
      <c r="P94">
        <f t="shared" si="55"/>
        <v>0</v>
      </c>
      <c r="Q94">
        <f t="shared" si="55"/>
        <v>0</v>
      </c>
      <c r="R94">
        <f t="shared" si="55"/>
        <v>0</v>
      </c>
      <c r="S94">
        <f t="shared" si="55"/>
        <v>0</v>
      </c>
    </row>
    <row r="95" spans="1:19" x14ac:dyDescent="0.3">
      <c r="A95" s="45" t="str">
        <f>A38</f>
        <v>Hot soak</v>
      </c>
      <c r="B95" s="45" t="str">
        <f>B38</f>
        <v>EV Only Scenario</v>
      </c>
      <c r="C95" s="45">
        <f t="shared" ref="C95:S95" si="56">C38</f>
        <v>0</v>
      </c>
      <c r="D95" s="45">
        <f t="shared" si="56"/>
        <v>0</v>
      </c>
      <c r="E95" s="45">
        <f t="shared" si="56"/>
        <v>0</v>
      </c>
      <c r="F95" s="45">
        <f t="shared" si="56"/>
        <v>0</v>
      </c>
      <c r="G95" s="45">
        <f t="shared" si="56"/>
        <v>0</v>
      </c>
      <c r="H95" s="45">
        <f t="shared" si="56"/>
        <v>0</v>
      </c>
      <c r="I95" s="45">
        <f t="shared" si="56"/>
        <v>0</v>
      </c>
      <c r="J95">
        <f t="shared" si="56"/>
        <v>0</v>
      </c>
      <c r="K95">
        <f t="shared" si="56"/>
        <v>0</v>
      </c>
      <c r="L95">
        <f t="shared" si="56"/>
        <v>0</v>
      </c>
      <c r="M95">
        <f t="shared" si="56"/>
        <v>0</v>
      </c>
      <c r="N95">
        <f t="shared" si="56"/>
        <v>0</v>
      </c>
      <c r="O95">
        <f t="shared" si="56"/>
        <v>0</v>
      </c>
      <c r="P95">
        <f t="shared" si="56"/>
        <v>0</v>
      </c>
      <c r="Q95">
        <f t="shared" si="56"/>
        <v>0</v>
      </c>
      <c r="R95">
        <f t="shared" si="56"/>
        <v>0</v>
      </c>
      <c r="S95">
        <f t="shared" si="56"/>
        <v>0</v>
      </c>
    </row>
    <row r="96" spans="1:19" x14ac:dyDescent="0.3">
      <c r="A96" s="45" t="str">
        <f>A43</f>
        <v>Running</v>
      </c>
      <c r="B96" s="45" t="str">
        <f>B43</f>
        <v>EV Only Scenario</v>
      </c>
      <c r="C96" s="45">
        <f t="shared" ref="C96:S96" si="57">C43</f>
        <v>0</v>
      </c>
      <c r="D96" s="45">
        <f t="shared" si="57"/>
        <v>0</v>
      </c>
      <c r="E96" s="45">
        <f t="shared" si="57"/>
        <v>0</v>
      </c>
      <c r="F96" s="45">
        <f t="shared" si="57"/>
        <v>0</v>
      </c>
      <c r="G96" s="45">
        <f t="shared" si="57"/>
        <v>0</v>
      </c>
      <c r="H96" s="45">
        <f t="shared" si="57"/>
        <v>0</v>
      </c>
      <c r="I96" s="45">
        <f t="shared" si="57"/>
        <v>0</v>
      </c>
      <c r="J96">
        <f t="shared" si="57"/>
        <v>0</v>
      </c>
      <c r="K96">
        <f t="shared" si="57"/>
        <v>0</v>
      </c>
      <c r="L96">
        <f t="shared" si="57"/>
        <v>0</v>
      </c>
      <c r="M96">
        <f t="shared" si="57"/>
        <v>0</v>
      </c>
      <c r="N96">
        <f t="shared" si="57"/>
        <v>0</v>
      </c>
      <c r="O96">
        <f t="shared" si="57"/>
        <v>0</v>
      </c>
      <c r="P96">
        <f t="shared" si="57"/>
        <v>0</v>
      </c>
      <c r="Q96">
        <f t="shared" si="57"/>
        <v>0</v>
      </c>
      <c r="R96">
        <f t="shared" si="57"/>
        <v>0</v>
      </c>
      <c r="S96">
        <f t="shared" si="57"/>
        <v>0</v>
      </c>
    </row>
    <row r="97" spans="1:19" x14ac:dyDescent="0.3">
      <c r="A97" s="45" t="str">
        <f>A13</f>
        <v>Total</v>
      </c>
      <c r="B97" s="45" t="str">
        <f>B13</f>
        <v>EV Only Scenario</v>
      </c>
      <c r="C97" s="45">
        <f t="shared" ref="C97:S97" si="58">C13</f>
        <v>98105.126279530305</v>
      </c>
      <c r="D97" s="45">
        <f t="shared" si="58"/>
        <v>0</v>
      </c>
      <c r="E97" s="45">
        <f t="shared" si="58"/>
        <v>0</v>
      </c>
      <c r="F97" s="45">
        <f t="shared" si="58"/>
        <v>0</v>
      </c>
      <c r="G97" s="45">
        <f t="shared" si="58"/>
        <v>101279374.596038</v>
      </c>
      <c r="H97" s="45">
        <f t="shared" si="58"/>
        <v>0</v>
      </c>
      <c r="I97" s="45">
        <f t="shared" si="58"/>
        <v>0</v>
      </c>
      <c r="J97">
        <f t="shared" si="58"/>
        <v>0</v>
      </c>
      <c r="K97">
        <f t="shared" si="58"/>
        <v>0</v>
      </c>
      <c r="L97">
        <f t="shared" si="58"/>
        <v>0</v>
      </c>
      <c r="M97">
        <f t="shared" si="58"/>
        <v>0</v>
      </c>
      <c r="N97">
        <f t="shared" si="58"/>
        <v>0</v>
      </c>
      <c r="O97">
        <f t="shared" si="58"/>
        <v>0</v>
      </c>
      <c r="P97">
        <f t="shared" si="58"/>
        <v>2288286.2324314401</v>
      </c>
      <c r="Q97">
        <f t="shared" si="58"/>
        <v>981051.26279531501</v>
      </c>
      <c r="R97">
        <f t="shared" si="58"/>
        <v>0</v>
      </c>
      <c r="S97">
        <f t="shared" si="58"/>
        <v>0</v>
      </c>
    </row>
    <row r="98" spans="1:19" x14ac:dyDescent="0.3">
      <c r="A98" s="45"/>
      <c r="B98" s="45"/>
      <c r="C98" s="45"/>
      <c r="D98" s="45"/>
      <c r="E98" s="45"/>
      <c r="F98" s="45"/>
      <c r="G98" s="45"/>
      <c r="H98" s="45"/>
      <c r="I98" s="45"/>
    </row>
    <row r="99" spans="1:19" x14ac:dyDescent="0.3">
      <c r="A99" s="45"/>
      <c r="B99" s="45"/>
      <c r="C99" s="45"/>
      <c r="D99" s="45"/>
      <c r="E99" s="45"/>
      <c r="F99" s="45"/>
      <c r="G99" s="45"/>
      <c r="H99" s="45"/>
      <c r="I99" s="45"/>
    </row>
    <row r="100" spans="1:19" x14ac:dyDescent="0.3">
      <c r="A100" s="45"/>
      <c r="B100" s="45"/>
      <c r="C100" s="45" t="str">
        <f>B63</f>
        <v>Reference Scenario</v>
      </c>
      <c r="D100" s="45" t="str">
        <f>B70</f>
        <v>Conservative Scenario</v>
      </c>
      <c r="E100" s="45" t="str">
        <f>B77</f>
        <v>Optimistic PHEV Scenario</v>
      </c>
      <c r="F100" s="45" t="str">
        <f>B86</f>
        <v>Optimistic EV Scenario</v>
      </c>
      <c r="G100" s="45" t="str">
        <f>B91</f>
        <v>EV Only Scenario</v>
      </c>
      <c r="H100" s="45"/>
      <c r="I100" s="45"/>
    </row>
    <row r="101" spans="1:19" x14ac:dyDescent="0.3">
      <c r="A101" s="45" t="str">
        <f t="shared" ref="A101:A135" si="59">A63</f>
        <v>Non-exhaust</v>
      </c>
      <c r="B101" s="45" t="str">
        <f>C62</f>
        <v>BC</v>
      </c>
      <c r="C101" s="45">
        <f t="shared" ref="C101:C107" si="60">C63</f>
        <v>57543.977370176399</v>
      </c>
      <c r="D101" s="45">
        <f t="shared" ref="D101:D107" si="61">C70</f>
        <v>73017.829669183193</v>
      </c>
      <c r="E101" s="45">
        <f t="shared" ref="E101:E107" si="62">C77</f>
        <v>78865.372751571602</v>
      </c>
      <c r="F101" s="45">
        <f t="shared" ref="F101:F107" si="63">C84</f>
        <v>83729.893761138504</v>
      </c>
      <c r="G101" s="45">
        <f t="shared" ref="G101:G107" si="64">C91</f>
        <v>98105.126279530305</v>
      </c>
      <c r="H101" s="45"/>
      <c r="I101" s="45"/>
    </row>
    <row r="102" spans="1:19" x14ac:dyDescent="0.3">
      <c r="A102" s="45" t="str">
        <f t="shared" si="59"/>
        <v>Hot</v>
      </c>
      <c r="B102" s="45"/>
      <c r="C102" s="45">
        <f t="shared" si="60"/>
        <v>4579.6018792592804</v>
      </c>
      <c r="D102" s="45">
        <f t="shared" si="61"/>
        <v>876.36604960171996</v>
      </c>
      <c r="E102" s="45">
        <f t="shared" si="62"/>
        <v>652.54895989146701</v>
      </c>
      <c r="F102" s="45">
        <f t="shared" si="63"/>
        <v>505.88301750508202</v>
      </c>
      <c r="G102" s="45">
        <f t="shared" si="64"/>
        <v>0</v>
      </c>
      <c r="H102" s="45"/>
      <c r="I102" s="45"/>
    </row>
    <row r="103" spans="1:19" x14ac:dyDescent="0.3">
      <c r="A103" s="45" t="str">
        <f t="shared" si="59"/>
        <v>Cold</v>
      </c>
      <c r="B103" s="45"/>
      <c r="C103" s="45">
        <f t="shared" si="60"/>
        <v>984.58425693296704</v>
      </c>
      <c r="D103" s="45">
        <f t="shared" si="61"/>
        <v>93.459586914156105</v>
      </c>
      <c r="E103" s="45">
        <f t="shared" si="62"/>
        <v>64.185386617305397</v>
      </c>
      <c r="F103" s="45">
        <f t="shared" si="63"/>
        <v>66.603356556415903</v>
      </c>
      <c r="G103" s="45">
        <f t="shared" si="64"/>
        <v>0</v>
      </c>
      <c r="H103" s="45"/>
      <c r="I103" s="45"/>
    </row>
    <row r="104" spans="1:19" x14ac:dyDescent="0.3">
      <c r="A104" s="45" t="str">
        <f t="shared" si="59"/>
        <v>Diurnal</v>
      </c>
      <c r="B104" s="45"/>
      <c r="C104" s="45">
        <f t="shared" si="60"/>
        <v>0</v>
      </c>
      <c r="D104" s="45">
        <f t="shared" si="61"/>
        <v>0</v>
      </c>
      <c r="E104" s="45">
        <f t="shared" si="62"/>
        <v>0</v>
      </c>
      <c r="F104" s="45">
        <f t="shared" si="63"/>
        <v>0</v>
      </c>
      <c r="G104" s="45">
        <f t="shared" si="64"/>
        <v>0</v>
      </c>
      <c r="H104" s="45"/>
      <c r="I104" s="45"/>
    </row>
    <row r="105" spans="1:19" x14ac:dyDescent="0.3">
      <c r="A105" s="45" t="str">
        <f t="shared" si="59"/>
        <v>Hot soak</v>
      </c>
      <c r="B105" s="45"/>
      <c r="C105" s="45">
        <f t="shared" si="60"/>
        <v>0</v>
      </c>
      <c r="D105" s="45">
        <f t="shared" si="61"/>
        <v>0</v>
      </c>
      <c r="E105" s="45">
        <f t="shared" si="62"/>
        <v>0</v>
      </c>
      <c r="F105" s="45">
        <f t="shared" si="63"/>
        <v>0</v>
      </c>
      <c r="G105" s="45">
        <f t="shared" si="64"/>
        <v>0</v>
      </c>
      <c r="H105" s="45"/>
      <c r="I105" s="45"/>
    </row>
    <row r="106" spans="1:19" x14ac:dyDescent="0.3">
      <c r="A106" s="45" t="str">
        <f t="shared" si="59"/>
        <v>Running</v>
      </c>
      <c r="B106" s="45"/>
      <c r="C106" s="45">
        <f t="shared" si="60"/>
        <v>0</v>
      </c>
      <c r="D106" s="45">
        <f t="shared" si="61"/>
        <v>0</v>
      </c>
      <c r="E106" s="45">
        <f t="shared" si="62"/>
        <v>0</v>
      </c>
      <c r="F106" s="45">
        <f t="shared" si="63"/>
        <v>0</v>
      </c>
      <c r="G106" s="45">
        <f t="shared" si="64"/>
        <v>0</v>
      </c>
      <c r="H106" s="45"/>
      <c r="I106" s="45"/>
    </row>
    <row r="107" spans="1:19" x14ac:dyDescent="0.3">
      <c r="A107" s="45" t="str">
        <f t="shared" si="59"/>
        <v>Total</v>
      </c>
      <c r="B107" s="45"/>
      <c r="C107" s="45">
        <f t="shared" si="60"/>
        <v>63108.163506368648</v>
      </c>
      <c r="D107" s="45">
        <f t="shared" si="61"/>
        <v>73987.655305699082</v>
      </c>
      <c r="E107" s="45">
        <f t="shared" si="62"/>
        <v>79582.107098080378</v>
      </c>
      <c r="F107" s="45">
        <f t="shared" si="63"/>
        <v>84302.380135200001</v>
      </c>
      <c r="G107" s="45">
        <f t="shared" si="64"/>
        <v>98105.126279530305</v>
      </c>
      <c r="H107" s="45"/>
      <c r="I107" s="45"/>
    </row>
    <row r="108" spans="1:19" x14ac:dyDescent="0.3">
      <c r="A108" s="45" t="str">
        <f t="shared" si="59"/>
        <v>Non-exhaust</v>
      </c>
      <c r="B108" s="45" t="str">
        <f>D62</f>
        <v>Benzene</v>
      </c>
      <c r="C108" s="45">
        <f t="shared" ref="C108:C114" si="65">D63</f>
        <v>0</v>
      </c>
      <c r="D108" s="45">
        <f t="shared" ref="D108:D114" si="66">D70</f>
        <v>0</v>
      </c>
      <c r="E108" s="45">
        <f t="shared" ref="E108:E114" si="67">D77</f>
        <v>0</v>
      </c>
      <c r="F108" s="45">
        <f t="shared" ref="F108:F114" si="68">D84</f>
        <v>0</v>
      </c>
      <c r="G108" s="45">
        <f t="shared" ref="G108:G114" si="69">D91</f>
        <v>0</v>
      </c>
      <c r="H108" s="45"/>
      <c r="I108" s="45"/>
    </row>
    <row r="109" spans="1:19" x14ac:dyDescent="0.3">
      <c r="A109" s="45" t="str">
        <f t="shared" si="59"/>
        <v>Hot</v>
      </c>
      <c r="B109" s="45"/>
      <c r="C109" s="45">
        <f t="shared" si="65"/>
        <v>4521.5339119664004</v>
      </c>
      <c r="D109" s="45">
        <f t="shared" si="66"/>
        <v>793.11285333407</v>
      </c>
      <c r="E109" s="45">
        <f t="shared" si="67"/>
        <v>496.63089049510501</v>
      </c>
      <c r="F109" s="45">
        <f t="shared" si="68"/>
        <v>380.35850475995898</v>
      </c>
      <c r="G109" s="45">
        <f t="shared" si="69"/>
        <v>0</v>
      </c>
      <c r="H109" s="45"/>
      <c r="I109" s="45"/>
    </row>
    <row r="110" spans="1:19" x14ac:dyDescent="0.3">
      <c r="A110" s="45" t="str">
        <f t="shared" si="59"/>
        <v>Cold</v>
      </c>
      <c r="B110" s="45"/>
      <c r="C110" s="45">
        <f t="shared" si="65"/>
        <v>47376.562075969101</v>
      </c>
      <c r="D110" s="45">
        <f t="shared" si="66"/>
        <v>38062.370855562898</v>
      </c>
      <c r="E110" s="45">
        <f t="shared" si="67"/>
        <v>24686.9592220456</v>
      </c>
      <c r="F110" s="45">
        <f t="shared" si="68"/>
        <v>16982.2096575014</v>
      </c>
      <c r="G110" s="45">
        <f t="shared" si="69"/>
        <v>0</v>
      </c>
      <c r="H110" s="45"/>
      <c r="I110" s="45"/>
    </row>
    <row r="111" spans="1:19" x14ac:dyDescent="0.3">
      <c r="A111" s="45" t="str">
        <f t="shared" si="59"/>
        <v>Diurnal</v>
      </c>
      <c r="B111" s="45"/>
      <c r="C111" s="45">
        <f t="shared" si="65"/>
        <v>1390.81710177115</v>
      </c>
      <c r="D111" s="45">
        <f t="shared" si="66"/>
        <v>1564.03528878816</v>
      </c>
      <c r="E111" s="45">
        <f t="shared" si="67"/>
        <v>999.08466380015295</v>
      </c>
      <c r="F111" s="45">
        <f t="shared" si="68"/>
        <v>686.44330080704299</v>
      </c>
      <c r="G111" s="45">
        <f t="shared" si="69"/>
        <v>0</v>
      </c>
      <c r="H111" s="45"/>
      <c r="I111" s="45"/>
    </row>
    <row r="112" spans="1:19" x14ac:dyDescent="0.3">
      <c r="A112" s="45" t="str">
        <f t="shared" si="59"/>
        <v>Hot soak</v>
      </c>
      <c r="B112" s="45"/>
      <c r="C112" s="45">
        <f t="shared" si="65"/>
        <v>152.96808752040701</v>
      </c>
      <c r="D112" s="45">
        <f t="shared" si="66"/>
        <v>147.19016638062899</v>
      </c>
      <c r="E112" s="45">
        <f t="shared" si="67"/>
        <v>95.130715369280196</v>
      </c>
      <c r="F112" s="45">
        <f t="shared" si="68"/>
        <v>65.2353942101401</v>
      </c>
      <c r="G112" s="45">
        <f t="shared" si="69"/>
        <v>0</v>
      </c>
      <c r="H112" s="45"/>
      <c r="I112" s="45"/>
    </row>
    <row r="113" spans="1:9" x14ac:dyDescent="0.3">
      <c r="A113" s="45" t="str">
        <f t="shared" si="59"/>
        <v>Running</v>
      </c>
      <c r="B113" s="45"/>
      <c r="C113" s="45">
        <f t="shared" si="65"/>
        <v>91.565967509325205</v>
      </c>
      <c r="D113" s="45">
        <f t="shared" si="66"/>
        <v>72.269976028123395</v>
      </c>
      <c r="E113" s="45">
        <f t="shared" si="67"/>
        <v>49.219821970164404</v>
      </c>
      <c r="F113" s="45">
        <f t="shared" si="68"/>
        <v>33.753981396092698</v>
      </c>
      <c r="G113" s="45">
        <f t="shared" si="69"/>
        <v>0</v>
      </c>
      <c r="H113" s="45"/>
      <c r="I113" s="45"/>
    </row>
    <row r="114" spans="1:9" x14ac:dyDescent="0.3">
      <c r="A114" s="45" t="str">
        <f t="shared" si="59"/>
        <v>Total</v>
      </c>
      <c r="B114" s="45"/>
      <c r="C114" s="45">
        <f t="shared" si="65"/>
        <v>53533.447144736383</v>
      </c>
      <c r="D114" s="45">
        <f t="shared" si="66"/>
        <v>40638.979140093878</v>
      </c>
      <c r="E114" s="45">
        <f t="shared" si="67"/>
        <v>26327.0253136803</v>
      </c>
      <c r="F114" s="45">
        <f t="shared" si="68"/>
        <v>18148.000838674638</v>
      </c>
      <c r="G114" s="45">
        <f t="shared" si="69"/>
        <v>0</v>
      </c>
      <c r="H114" s="45"/>
      <c r="I114" s="45"/>
    </row>
    <row r="115" spans="1:9" x14ac:dyDescent="0.3">
      <c r="A115" s="45" t="str">
        <f t="shared" si="59"/>
        <v>Non-exhaust</v>
      </c>
      <c r="B115" s="45" t="str">
        <f>E62</f>
        <v>CH4</v>
      </c>
      <c r="C115" s="45">
        <f t="shared" ref="C115:C121" si="70">E63</f>
        <v>0</v>
      </c>
      <c r="D115" s="45">
        <f t="shared" ref="D115:D121" si="71">E70</f>
        <v>0</v>
      </c>
      <c r="E115" s="45">
        <f t="shared" ref="E115:E121" si="72">E77</f>
        <v>0</v>
      </c>
      <c r="F115" s="45">
        <f t="shared" ref="F115:F121" si="73">E84</f>
        <v>0</v>
      </c>
      <c r="G115" s="45">
        <f t="shared" ref="G115:G121" si="74">E91</f>
        <v>0</v>
      </c>
      <c r="H115" s="45"/>
      <c r="I115" s="45"/>
    </row>
    <row r="116" spans="1:9" x14ac:dyDescent="0.3">
      <c r="A116" s="45" t="str">
        <f t="shared" si="59"/>
        <v>Hot</v>
      </c>
      <c r="B116" s="45"/>
      <c r="C116" s="45">
        <f t="shared" si="70"/>
        <v>31402.312366300201</v>
      </c>
      <c r="D116" s="45">
        <f t="shared" si="71"/>
        <v>20640.523572313799</v>
      </c>
      <c r="E116" s="45">
        <f t="shared" si="72"/>
        <v>15342.250748923099</v>
      </c>
      <c r="F116" s="45">
        <f t="shared" si="73"/>
        <v>13805.0131777352</v>
      </c>
      <c r="G116" s="45">
        <f t="shared" si="74"/>
        <v>0</v>
      </c>
      <c r="H116" s="45"/>
      <c r="I116" s="45"/>
    </row>
    <row r="117" spans="1:9" x14ac:dyDescent="0.3">
      <c r="A117" s="45" t="str">
        <f t="shared" si="59"/>
        <v>Cold</v>
      </c>
      <c r="B117" s="45"/>
      <c r="C117" s="45">
        <f t="shared" si="70"/>
        <v>39695.488485483897</v>
      </c>
      <c r="D117" s="45">
        <f t="shared" si="71"/>
        <v>30930.232953496699</v>
      </c>
      <c r="E117" s="45">
        <f t="shared" si="72"/>
        <v>20035.121259452299</v>
      </c>
      <c r="F117" s="45">
        <f t="shared" si="73"/>
        <v>13819.043666543599</v>
      </c>
      <c r="G117" s="45">
        <f t="shared" si="74"/>
        <v>0</v>
      </c>
      <c r="H117" s="45"/>
      <c r="I117" s="45"/>
    </row>
    <row r="118" spans="1:9" x14ac:dyDescent="0.3">
      <c r="A118" s="45" t="str">
        <f t="shared" si="59"/>
        <v>Diurnal</v>
      </c>
      <c r="B118" s="45"/>
      <c r="C118" s="45">
        <f t="shared" si="70"/>
        <v>0</v>
      </c>
      <c r="D118" s="45">
        <f t="shared" si="71"/>
        <v>0</v>
      </c>
      <c r="E118" s="45">
        <f t="shared" si="72"/>
        <v>0</v>
      </c>
      <c r="F118" s="45">
        <f t="shared" si="73"/>
        <v>0</v>
      </c>
      <c r="G118" s="45">
        <f t="shared" si="74"/>
        <v>0</v>
      </c>
      <c r="H118" s="45"/>
      <c r="I118" s="45"/>
    </row>
    <row r="119" spans="1:9" x14ac:dyDescent="0.3">
      <c r="A119" s="45" t="str">
        <f t="shared" si="59"/>
        <v>Hot soak</v>
      </c>
      <c r="B119" s="45"/>
      <c r="C119" s="45">
        <f t="shared" si="70"/>
        <v>0</v>
      </c>
      <c r="D119" s="45">
        <f t="shared" si="71"/>
        <v>0</v>
      </c>
      <c r="E119" s="45">
        <f t="shared" si="72"/>
        <v>0</v>
      </c>
      <c r="F119" s="45">
        <f t="shared" si="73"/>
        <v>0</v>
      </c>
      <c r="G119" s="45">
        <f t="shared" si="74"/>
        <v>0</v>
      </c>
      <c r="H119" s="45"/>
      <c r="I119" s="45"/>
    </row>
    <row r="120" spans="1:9" x14ac:dyDescent="0.3">
      <c r="A120" s="45" t="str">
        <f t="shared" si="59"/>
        <v>Running</v>
      </c>
      <c r="B120" s="45"/>
      <c r="C120" s="45">
        <f t="shared" si="70"/>
        <v>0</v>
      </c>
      <c r="D120" s="45">
        <f t="shared" si="71"/>
        <v>0</v>
      </c>
      <c r="E120" s="45">
        <f t="shared" si="72"/>
        <v>0</v>
      </c>
      <c r="F120" s="45">
        <f t="shared" si="73"/>
        <v>0</v>
      </c>
      <c r="G120" s="45">
        <f t="shared" si="74"/>
        <v>0</v>
      </c>
      <c r="H120" s="45"/>
      <c r="I120" s="45"/>
    </row>
    <row r="121" spans="1:9" x14ac:dyDescent="0.3">
      <c r="A121" s="45" t="str">
        <f t="shared" si="59"/>
        <v>Total</v>
      </c>
      <c r="B121" s="45"/>
      <c r="C121" s="45">
        <f t="shared" si="70"/>
        <v>71097.800851784094</v>
      </c>
      <c r="D121" s="45">
        <f t="shared" si="71"/>
        <v>51570.756525810502</v>
      </c>
      <c r="E121" s="45">
        <f t="shared" si="72"/>
        <v>35377.372008375401</v>
      </c>
      <c r="F121" s="45">
        <f t="shared" si="73"/>
        <v>27624.056844278799</v>
      </c>
      <c r="G121" s="45">
        <f t="shared" si="74"/>
        <v>0</v>
      </c>
      <c r="H121" s="45"/>
      <c r="I121" s="45"/>
    </row>
    <row r="122" spans="1:9" x14ac:dyDescent="0.3">
      <c r="A122" s="45" t="str">
        <f t="shared" si="59"/>
        <v>Non-exhaust</v>
      </c>
      <c r="B122" s="45" t="str">
        <f>F62</f>
        <v>CO</v>
      </c>
      <c r="C122" s="45">
        <f t="shared" ref="C122:C128" si="75">F63</f>
        <v>0</v>
      </c>
      <c r="D122" s="45">
        <f t="shared" ref="D122:D128" si="76">F70</f>
        <v>0</v>
      </c>
      <c r="E122" s="45">
        <f t="shared" ref="E122:E128" si="77">F77</f>
        <v>0</v>
      </c>
      <c r="F122" s="45">
        <f t="shared" ref="F122:F128" si="78">F84</f>
        <v>0</v>
      </c>
      <c r="G122" s="45">
        <f t="shared" ref="G122:G128" si="79">F91</f>
        <v>0</v>
      </c>
      <c r="H122" s="45"/>
      <c r="I122" s="45"/>
    </row>
    <row r="123" spans="1:9" x14ac:dyDescent="0.3">
      <c r="A123" s="45" t="str">
        <f t="shared" si="59"/>
        <v>Hot</v>
      </c>
      <c r="B123" s="45"/>
      <c r="C123" s="45">
        <f t="shared" si="75"/>
        <v>2182702.4114523702</v>
      </c>
      <c r="D123" s="45">
        <f t="shared" si="76"/>
        <v>1973855.38947868</v>
      </c>
      <c r="E123" s="45">
        <f t="shared" si="77"/>
        <v>1460239.30390916</v>
      </c>
      <c r="F123" s="45">
        <f t="shared" si="78"/>
        <v>1013726.27981337</v>
      </c>
      <c r="G123" s="45">
        <f t="shared" si="79"/>
        <v>0</v>
      </c>
      <c r="H123" s="45"/>
      <c r="I123" s="45"/>
    </row>
    <row r="124" spans="1:9" x14ac:dyDescent="0.3">
      <c r="A124" s="45" t="str">
        <f t="shared" si="59"/>
        <v>Cold</v>
      </c>
      <c r="B124" s="45"/>
      <c r="C124" s="45">
        <f t="shared" si="75"/>
        <v>3818495.9490045202</v>
      </c>
      <c r="D124" s="45">
        <f t="shared" si="76"/>
        <v>3539948.5564895701</v>
      </c>
      <c r="E124" s="45">
        <f t="shared" si="77"/>
        <v>2306000.61183507</v>
      </c>
      <c r="F124" s="45">
        <f t="shared" si="78"/>
        <v>1604791.0029716899</v>
      </c>
      <c r="G124" s="45">
        <f t="shared" si="79"/>
        <v>0</v>
      </c>
      <c r="H124" s="45"/>
      <c r="I124" s="45"/>
    </row>
    <row r="125" spans="1:9" x14ac:dyDescent="0.3">
      <c r="A125" s="45" t="str">
        <f t="shared" si="59"/>
        <v>Diurnal</v>
      </c>
      <c r="B125" s="45"/>
      <c r="C125" s="45">
        <f t="shared" si="75"/>
        <v>0</v>
      </c>
      <c r="D125" s="45">
        <f t="shared" si="76"/>
        <v>0</v>
      </c>
      <c r="E125" s="45">
        <f t="shared" si="77"/>
        <v>0</v>
      </c>
      <c r="F125" s="45">
        <f t="shared" si="78"/>
        <v>0</v>
      </c>
      <c r="G125" s="45">
        <f t="shared" si="79"/>
        <v>0</v>
      </c>
      <c r="H125" s="45"/>
      <c r="I125" s="45"/>
    </row>
    <row r="126" spans="1:9" x14ac:dyDescent="0.3">
      <c r="A126" s="45" t="str">
        <f t="shared" si="59"/>
        <v>Hot soak</v>
      </c>
      <c r="B126" s="45"/>
      <c r="C126" s="45">
        <f t="shared" si="75"/>
        <v>0</v>
      </c>
      <c r="D126" s="45">
        <f t="shared" si="76"/>
        <v>0</v>
      </c>
      <c r="E126" s="45">
        <f t="shared" si="77"/>
        <v>0</v>
      </c>
      <c r="F126" s="45">
        <f t="shared" si="78"/>
        <v>0</v>
      </c>
      <c r="G126" s="45">
        <f t="shared" si="79"/>
        <v>0</v>
      </c>
      <c r="H126" s="45"/>
      <c r="I126" s="45"/>
    </row>
    <row r="127" spans="1:9" x14ac:dyDescent="0.3">
      <c r="A127" s="45" t="str">
        <f t="shared" si="59"/>
        <v>Running</v>
      </c>
      <c r="B127" s="45"/>
      <c r="C127" s="45">
        <f t="shared" si="75"/>
        <v>0</v>
      </c>
      <c r="D127" s="45">
        <f t="shared" si="76"/>
        <v>0</v>
      </c>
      <c r="E127" s="45">
        <f t="shared" si="77"/>
        <v>0</v>
      </c>
      <c r="F127" s="45">
        <f t="shared" si="78"/>
        <v>0</v>
      </c>
      <c r="G127" s="45">
        <f t="shared" si="79"/>
        <v>0</v>
      </c>
      <c r="H127" s="45"/>
      <c r="I127" s="45"/>
    </row>
    <row r="128" spans="1:9" x14ac:dyDescent="0.3">
      <c r="A128" s="45" t="str">
        <f t="shared" si="59"/>
        <v>Total</v>
      </c>
      <c r="B128" s="45"/>
      <c r="C128" s="45">
        <f t="shared" si="75"/>
        <v>6001198.3604568904</v>
      </c>
      <c r="D128" s="45">
        <f t="shared" si="76"/>
        <v>5513803.9459682498</v>
      </c>
      <c r="E128" s="45">
        <f t="shared" si="77"/>
        <v>3766239.9157442302</v>
      </c>
      <c r="F128" s="45">
        <f t="shared" si="78"/>
        <v>2618517.2827850599</v>
      </c>
      <c r="G128" s="45">
        <f t="shared" si="79"/>
        <v>0</v>
      </c>
      <c r="H128" s="45"/>
      <c r="I128" s="45"/>
    </row>
    <row r="129" spans="1:9" x14ac:dyDescent="0.3">
      <c r="A129" s="45" t="str">
        <f t="shared" si="59"/>
        <v>Non-exhaust</v>
      </c>
      <c r="B129" s="45" t="str">
        <f>G62</f>
        <v>CO2 (WTW)</v>
      </c>
      <c r="C129" s="45">
        <f t="shared" ref="C129:C135" si="80">G63</f>
        <v>0</v>
      </c>
      <c r="D129" s="45">
        <f t="shared" ref="D129:D135" si="81">G70</f>
        <v>0</v>
      </c>
      <c r="E129" s="45">
        <f t="shared" ref="E129:E135" si="82">G77</f>
        <v>0</v>
      </c>
      <c r="F129" s="45">
        <f t="shared" ref="F129:F135" si="83">G84</f>
        <v>0</v>
      </c>
      <c r="G129" s="45">
        <f t="shared" ref="G129:G135" si="84">G91</f>
        <v>0</v>
      </c>
      <c r="H129" s="45"/>
      <c r="I129" s="45"/>
    </row>
    <row r="130" spans="1:9" x14ac:dyDescent="0.3">
      <c r="A130" s="45" t="str">
        <f t="shared" si="59"/>
        <v>Hot</v>
      </c>
      <c r="B130" s="45"/>
      <c r="C130" s="45">
        <f t="shared" si="80"/>
        <v>1151758919.2804</v>
      </c>
      <c r="D130" s="45">
        <f t="shared" si="81"/>
        <v>1193350859.7823701</v>
      </c>
      <c r="E130" s="45">
        <f t="shared" si="82"/>
        <v>866980607.79606795</v>
      </c>
      <c r="F130" s="45">
        <f t="shared" si="83"/>
        <v>705403976.78259802</v>
      </c>
      <c r="G130" s="45">
        <f t="shared" si="84"/>
        <v>101279374.596038</v>
      </c>
      <c r="H130" s="45"/>
      <c r="I130" s="45"/>
    </row>
    <row r="131" spans="1:9" x14ac:dyDescent="0.3">
      <c r="A131" s="45" t="str">
        <f t="shared" si="59"/>
        <v>Cold</v>
      </c>
      <c r="B131" s="45"/>
      <c r="C131" s="45">
        <f t="shared" si="80"/>
        <v>88600919.678047806</v>
      </c>
      <c r="D131" s="45">
        <f t="shared" si="81"/>
        <v>78544719.292918995</v>
      </c>
      <c r="E131" s="45">
        <f t="shared" si="82"/>
        <v>50574281.433206201</v>
      </c>
      <c r="F131" s="45">
        <f t="shared" si="83"/>
        <v>39824118.2544007</v>
      </c>
      <c r="G131" s="45">
        <f t="shared" si="84"/>
        <v>0</v>
      </c>
      <c r="H131" s="45"/>
      <c r="I131" s="45"/>
    </row>
    <row r="132" spans="1:9" x14ac:dyDescent="0.3">
      <c r="A132" s="45" t="str">
        <f t="shared" si="59"/>
        <v>Diurnal</v>
      </c>
      <c r="B132" s="45"/>
      <c r="C132" s="45">
        <f t="shared" si="80"/>
        <v>0</v>
      </c>
      <c r="D132" s="45">
        <f t="shared" si="81"/>
        <v>0</v>
      </c>
      <c r="E132" s="45">
        <f t="shared" si="82"/>
        <v>0</v>
      </c>
      <c r="F132" s="45">
        <f t="shared" si="83"/>
        <v>0</v>
      </c>
      <c r="G132" s="45">
        <f t="shared" si="84"/>
        <v>0</v>
      </c>
      <c r="H132" s="45"/>
      <c r="I132" s="45"/>
    </row>
    <row r="133" spans="1:9" x14ac:dyDescent="0.3">
      <c r="A133" s="45" t="str">
        <f t="shared" si="59"/>
        <v>Hot soak</v>
      </c>
      <c r="B133" s="45"/>
      <c r="C133" s="45">
        <f t="shared" si="80"/>
        <v>0</v>
      </c>
      <c r="D133" s="45">
        <f t="shared" si="81"/>
        <v>0</v>
      </c>
      <c r="E133" s="45">
        <f t="shared" si="82"/>
        <v>0</v>
      </c>
      <c r="F133" s="45">
        <f t="shared" si="83"/>
        <v>0</v>
      </c>
      <c r="G133" s="45">
        <f t="shared" si="84"/>
        <v>0</v>
      </c>
      <c r="H133" s="45"/>
      <c r="I133" s="45"/>
    </row>
    <row r="134" spans="1:9" x14ac:dyDescent="0.3">
      <c r="A134" s="45" t="str">
        <f t="shared" si="59"/>
        <v>Running</v>
      </c>
      <c r="B134" s="45"/>
      <c r="C134" s="45">
        <f t="shared" si="80"/>
        <v>0</v>
      </c>
      <c r="D134" s="45">
        <f t="shared" si="81"/>
        <v>0</v>
      </c>
      <c r="E134" s="45">
        <f t="shared" si="82"/>
        <v>0</v>
      </c>
      <c r="F134" s="45">
        <f t="shared" si="83"/>
        <v>0</v>
      </c>
      <c r="G134" s="45">
        <f t="shared" si="84"/>
        <v>0</v>
      </c>
      <c r="H134" s="45"/>
      <c r="I134" s="45"/>
    </row>
    <row r="135" spans="1:9" x14ac:dyDescent="0.3">
      <c r="A135" s="45" t="str">
        <f t="shared" si="59"/>
        <v>Total</v>
      </c>
      <c r="B135" s="45"/>
      <c r="C135" s="45">
        <f t="shared" si="80"/>
        <v>1240359838.9584479</v>
      </c>
      <c r="D135" s="45">
        <f t="shared" si="81"/>
        <v>1271895579.075289</v>
      </c>
      <c r="E135" s="45">
        <f t="shared" si="82"/>
        <v>917554889.22927415</v>
      </c>
      <c r="F135" s="45">
        <f t="shared" si="83"/>
        <v>745228095.03699875</v>
      </c>
      <c r="G135" s="45">
        <f t="shared" si="84"/>
        <v>101279374.596038</v>
      </c>
      <c r="H135" s="45"/>
      <c r="I135" s="45"/>
    </row>
    <row r="136" spans="1:9" x14ac:dyDescent="0.3">
      <c r="A136" s="45" t="str">
        <f t="shared" ref="A136:A170" si="85">A63</f>
        <v>Non-exhaust</v>
      </c>
      <c r="B136" s="45" t="str">
        <f>H62</f>
        <v>CO2 (TTW)</v>
      </c>
      <c r="C136" s="45">
        <f t="shared" ref="C136:C142" si="86">H63</f>
        <v>0</v>
      </c>
      <c r="D136" s="45">
        <f t="shared" ref="D136:D142" si="87">H70</f>
        <v>0</v>
      </c>
      <c r="E136" s="45">
        <f t="shared" ref="E136:E142" si="88">H77</f>
        <v>0</v>
      </c>
      <c r="F136" s="45">
        <f t="shared" ref="F136:F142" si="89">H84</f>
        <v>0</v>
      </c>
      <c r="G136" s="45">
        <f t="shared" ref="G136:G142" si="90">H91</f>
        <v>0</v>
      </c>
      <c r="H136" s="45"/>
      <c r="I136" s="45"/>
    </row>
    <row r="137" spans="1:9" x14ac:dyDescent="0.3">
      <c r="A137" s="45" t="str">
        <f t="shared" si="85"/>
        <v>Hot</v>
      </c>
      <c r="B137" s="45"/>
      <c r="C137" s="45">
        <f t="shared" si="86"/>
        <v>960753363.66587901</v>
      </c>
      <c r="D137" s="45">
        <f t="shared" si="87"/>
        <v>990182422.72331905</v>
      </c>
      <c r="E137" s="45">
        <f t="shared" si="88"/>
        <v>700312353.956882</v>
      </c>
      <c r="F137" s="45">
        <f t="shared" si="89"/>
        <v>549949414.301929</v>
      </c>
      <c r="G137" s="45">
        <f t="shared" si="90"/>
        <v>0</v>
      </c>
      <c r="H137" s="45"/>
      <c r="I137" s="45"/>
    </row>
    <row r="138" spans="1:9" x14ac:dyDescent="0.3">
      <c r="A138" s="45" t="str">
        <f t="shared" si="85"/>
        <v>Cold</v>
      </c>
      <c r="B138" s="45"/>
      <c r="C138" s="45">
        <f t="shared" si="86"/>
        <v>73797175.557188705</v>
      </c>
      <c r="D138" s="45">
        <f t="shared" si="87"/>
        <v>65559340.762739398</v>
      </c>
      <c r="E138" s="45">
        <f t="shared" si="88"/>
        <v>42200809.179698803</v>
      </c>
      <c r="F138" s="45">
        <f t="shared" si="89"/>
        <v>33190496.184338901</v>
      </c>
      <c r="G138" s="45">
        <f t="shared" si="90"/>
        <v>0</v>
      </c>
      <c r="H138" s="45"/>
      <c r="I138" s="45"/>
    </row>
    <row r="139" spans="1:9" x14ac:dyDescent="0.3">
      <c r="A139" s="45" t="str">
        <f t="shared" si="85"/>
        <v>Diurnal</v>
      </c>
      <c r="B139" s="45"/>
      <c r="C139" s="45">
        <f t="shared" si="86"/>
        <v>0</v>
      </c>
      <c r="D139" s="45">
        <f t="shared" si="87"/>
        <v>0</v>
      </c>
      <c r="E139" s="45">
        <f t="shared" si="88"/>
        <v>0</v>
      </c>
      <c r="F139" s="45">
        <f t="shared" si="89"/>
        <v>0</v>
      </c>
      <c r="G139" s="45">
        <f t="shared" si="90"/>
        <v>0</v>
      </c>
      <c r="H139" s="45"/>
      <c r="I139" s="45"/>
    </row>
    <row r="140" spans="1:9" x14ac:dyDescent="0.3">
      <c r="A140" s="45" t="str">
        <f t="shared" si="85"/>
        <v>Hot soak</v>
      </c>
      <c r="B140" s="45"/>
      <c r="C140" s="45">
        <f t="shared" si="86"/>
        <v>0</v>
      </c>
      <c r="D140" s="45">
        <f t="shared" si="87"/>
        <v>0</v>
      </c>
      <c r="E140" s="45">
        <f t="shared" si="88"/>
        <v>0</v>
      </c>
      <c r="F140" s="45">
        <f t="shared" si="89"/>
        <v>0</v>
      </c>
      <c r="G140" s="45">
        <f t="shared" si="90"/>
        <v>0</v>
      </c>
      <c r="H140" s="45"/>
      <c r="I140" s="45"/>
    </row>
    <row r="141" spans="1:9" x14ac:dyDescent="0.3">
      <c r="A141" s="45" t="str">
        <f t="shared" si="85"/>
        <v>Running</v>
      </c>
      <c r="B141" s="45"/>
      <c r="C141" s="45">
        <f t="shared" si="86"/>
        <v>0</v>
      </c>
      <c r="D141" s="45">
        <f t="shared" si="87"/>
        <v>0</v>
      </c>
      <c r="E141" s="45">
        <f t="shared" si="88"/>
        <v>0</v>
      </c>
      <c r="F141" s="45">
        <f t="shared" si="89"/>
        <v>0</v>
      </c>
      <c r="G141" s="45">
        <f t="shared" si="90"/>
        <v>0</v>
      </c>
      <c r="H141" s="45"/>
      <c r="I141" s="45"/>
    </row>
    <row r="142" spans="1:9" x14ac:dyDescent="0.3">
      <c r="A142" s="45" t="str">
        <f t="shared" si="85"/>
        <v>Total</v>
      </c>
      <c r="B142" s="45"/>
      <c r="C142" s="45">
        <f t="shared" si="86"/>
        <v>1034550539.2230678</v>
      </c>
      <c r="D142" s="45">
        <f t="shared" si="87"/>
        <v>1055741763.4860585</v>
      </c>
      <c r="E142" s="45">
        <f t="shared" si="88"/>
        <v>742513163.13658082</v>
      </c>
      <c r="F142" s="45">
        <f t="shared" si="89"/>
        <v>583139910.48626792</v>
      </c>
      <c r="G142" s="45">
        <f t="shared" si="90"/>
        <v>0</v>
      </c>
      <c r="H142" s="45"/>
      <c r="I142" s="45"/>
    </row>
    <row r="143" spans="1:9" x14ac:dyDescent="0.3">
      <c r="A143" s="45" t="str">
        <f t="shared" si="85"/>
        <v>Non-exhaust</v>
      </c>
      <c r="B143" s="45" t="str">
        <f>I62</f>
        <v>HC</v>
      </c>
      <c r="C143" s="45">
        <f t="shared" ref="C143:C149" si="91">I63</f>
        <v>0</v>
      </c>
      <c r="D143" s="45">
        <f t="shared" ref="D143:D149" si="92">I70</f>
        <v>0</v>
      </c>
      <c r="E143" s="45">
        <f t="shared" ref="E143:E149" si="93">I77</f>
        <v>0</v>
      </c>
      <c r="F143" s="45">
        <f t="shared" ref="F143:F149" si="94">I84</f>
        <v>0</v>
      </c>
      <c r="G143" s="45">
        <f t="shared" ref="G143:G149" si="95">I91</f>
        <v>0</v>
      </c>
      <c r="H143" s="45"/>
      <c r="I143" s="45"/>
    </row>
    <row r="144" spans="1:9" x14ac:dyDescent="0.3">
      <c r="A144" s="45" t="str">
        <f t="shared" si="85"/>
        <v>Hot</v>
      </c>
      <c r="B144" s="45"/>
      <c r="C144" s="45">
        <f t="shared" si="91"/>
        <v>97366.554695407802</v>
      </c>
      <c r="D144" s="45">
        <f t="shared" si="92"/>
        <v>41120.189613083603</v>
      </c>
      <c r="E144" s="45">
        <f t="shared" si="93"/>
        <v>29570.174163792301</v>
      </c>
      <c r="F144" s="45">
        <f t="shared" si="94"/>
        <v>24145.767444757501</v>
      </c>
      <c r="G144" s="45">
        <f t="shared" si="95"/>
        <v>0</v>
      </c>
      <c r="H144" s="45"/>
      <c r="I144" s="45"/>
    </row>
    <row r="145" spans="1:9" x14ac:dyDescent="0.3">
      <c r="A145" s="45" t="str">
        <f t="shared" si="85"/>
        <v>Cold</v>
      </c>
      <c r="B145" s="45"/>
      <c r="C145" s="45">
        <f t="shared" si="91"/>
        <v>729709.10402026796</v>
      </c>
      <c r="D145" s="45">
        <f t="shared" si="92"/>
        <v>568339.48662221804</v>
      </c>
      <c r="E145" s="45">
        <f t="shared" si="93"/>
        <v>368748.63184296997</v>
      </c>
      <c r="F145" s="45">
        <f t="shared" si="94"/>
        <v>255625.71965647701</v>
      </c>
      <c r="G145" s="45">
        <f t="shared" si="95"/>
        <v>0</v>
      </c>
      <c r="H145" s="45"/>
      <c r="I145" s="45"/>
    </row>
    <row r="146" spans="1:9" x14ac:dyDescent="0.3">
      <c r="A146" s="45" t="str">
        <f t="shared" si="85"/>
        <v>Diurnal</v>
      </c>
      <c r="B146" s="45"/>
      <c r="C146" s="45">
        <f t="shared" si="91"/>
        <v>173852.12886478199</v>
      </c>
      <c r="D146" s="45">
        <f t="shared" si="92"/>
        <v>195504.39798939801</v>
      </c>
      <c r="E146" s="45">
        <f t="shared" si="93"/>
        <v>124885.571997176</v>
      </c>
      <c r="F146" s="45">
        <f t="shared" si="94"/>
        <v>85805.405282630105</v>
      </c>
      <c r="G146" s="45">
        <f t="shared" si="95"/>
        <v>0</v>
      </c>
      <c r="H146" s="45"/>
      <c r="I146" s="45"/>
    </row>
    <row r="147" spans="1:9" x14ac:dyDescent="0.3">
      <c r="A147" s="45" t="str">
        <f t="shared" si="85"/>
        <v>Hot soak</v>
      </c>
      <c r="B147" s="45"/>
      <c r="C147" s="45">
        <f t="shared" si="91"/>
        <v>19121.028444352902</v>
      </c>
      <c r="D147" s="45">
        <f t="shared" si="92"/>
        <v>18398.788848577999</v>
      </c>
      <c r="E147" s="45">
        <f t="shared" si="93"/>
        <v>11891.347277044</v>
      </c>
      <c r="F147" s="45">
        <f t="shared" si="94"/>
        <v>8154.42997521507</v>
      </c>
      <c r="G147" s="45">
        <f t="shared" si="95"/>
        <v>0</v>
      </c>
      <c r="H147" s="45"/>
      <c r="I147" s="45"/>
    </row>
    <row r="148" spans="1:9" x14ac:dyDescent="0.3">
      <c r="A148" s="45" t="str">
        <f t="shared" si="85"/>
        <v>Running</v>
      </c>
      <c r="B148" s="45"/>
      <c r="C148" s="45">
        <f t="shared" si="91"/>
        <v>11445.759382632399</v>
      </c>
      <c r="D148" s="45">
        <f t="shared" si="92"/>
        <v>9033.7513546152004</v>
      </c>
      <c r="E148" s="45">
        <f t="shared" si="93"/>
        <v>6152.4803512107901</v>
      </c>
      <c r="F148" s="45">
        <f t="shared" si="94"/>
        <v>4219.2494807757803</v>
      </c>
      <c r="G148" s="45">
        <f t="shared" si="95"/>
        <v>0</v>
      </c>
      <c r="H148" s="45"/>
      <c r="I148" s="45"/>
    </row>
    <row r="149" spans="1:9" x14ac:dyDescent="0.3">
      <c r="A149" s="45" t="str">
        <f t="shared" si="85"/>
        <v>Total</v>
      </c>
      <c r="B149" s="45"/>
      <c r="C149" s="45">
        <f t="shared" si="91"/>
        <v>1031494.5754074431</v>
      </c>
      <c r="D149" s="45">
        <f t="shared" si="92"/>
        <v>832396.61442789284</v>
      </c>
      <c r="E149" s="45">
        <f t="shared" si="93"/>
        <v>541248.20563219301</v>
      </c>
      <c r="F149" s="45">
        <f t="shared" si="94"/>
        <v>377950.57183985546</v>
      </c>
      <c r="G149" s="45">
        <f t="shared" si="95"/>
        <v>0</v>
      </c>
      <c r="H149" s="45"/>
      <c r="I149" s="45"/>
    </row>
    <row r="150" spans="1:9" x14ac:dyDescent="0.3">
      <c r="A150" s="45" t="str">
        <f t="shared" si="85"/>
        <v>Non-exhaust</v>
      </c>
      <c r="B150" s="45" t="str">
        <f>J62</f>
        <v>NOx</v>
      </c>
      <c r="C150" s="45">
        <f t="shared" ref="C150:C156" si="96">J63</f>
        <v>0</v>
      </c>
      <c r="D150" s="45">
        <f t="shared" ref="D150:D156" si="97">J70</f>
        <v>0</v>
      </c>
      <c r="E150" s="45">
        <f t="shared" ref="E150:E156" si="98">J77</f>
        <v>0</v>
      </c>
      <c r="F150" s="45">
        <f t="shared" ref="F150:F156" si="99">J84</f>
        <v>0</v>
      </c>
      <c r="G150" s="45">
        <f t="shared" ref="G150:G156" si="100">J91</f>
        <v>0</v>
      </c>
      <c r="H150" s="45"/>
      <c r="I150" s="45"/>
    </row>
    <row r="151" spans="1:9" x14ac:dyDescent="0.3">
      <c r="A151" s="45" t="str">
        <f t="shared" si="85"/>
        <v>Hot</v>
      </c>
      <c r="B151" s="45"/>
      <c r="C151" s="45">
        <f t="shared" si="96"/>
        <v>1948943.9158026599</v>
      </c>
      <c r="D151" s="45">
        <f t="shared" si="97"/>
        <v>341876.60627126298</v>
      </c>
      <c r="E151" s="45">
        <f t="shared" si="98"/>
        <v>247019.427981922</v>
      </c>
      <c r="F151" s="45">
        <f t="shared" si="99"/>
        <v>224369.13385018599</v>
      </c>
      <c r="G151" s="45">
        <f t="shared" si="100"/>
        <v>0</v>
      </c>
      <c r="H151" s="45"/>
      <c r="I151" s="45"/>
    </row>
    <row r="152" spans="1:9" x14ac:dyDescent="0.3">
      <c r="A152" s="45" t="str">
        <f t="shared" si="85"/>
        <v>Cold</v>
      </c>
      <c r="B152" s="45"/>
      <c r="C152" s="45">
        <f t="shared" si="96"/>
        <v>159466.89606381301</v>
      </c>
      <c r="D152" s="45">
        <f t="shared" si="97"/>
        <v>179416.08732321899</v>
      </c>
      <c r="E152" s="45">
        <f t="shared" si="98"/>
        <v>124232.86948918601</v>
      </c>
      <c r="F152" s="45">
        <f t="shared" si="99"/>
        <v>98600.7243342039</v>
      </c>
      <c r="G152" s="45">
        <f t="shared" si="100"/>
        <v>0</v>
      </c>
      <c r="H152" s="45"/>
      <c r="I152" s="45"/>
    </row>
    <row r="153" spans="1:9" x14ac:dyDescent="0.3">
      <c r="A153" s="45" t="str">
        <f t="shared" si="85"/>
        <v>Diurnal</v>
      </c>
      <c r="B153" s="45"/>
      <c r="C153" s="45">
        <f t="shared" si="96"/>
        <v>0</v>
      </c>
      <c r="D153" s="45">
        <f t="shared" si="97"/>
        <v>0</v>
      </c>
      <c r="E153" s="45">
        <f t="shared" si="98"/>
        <v>0</v>
      </c>
      <c r="F153" s="45">
        <f t="shared" si="99"/>
        <v>0</v>
      </c>
      <c r="G153" s="45">
        <f t="shared" si="100"/>
        <v>0</v>
      </c>
      <c r="H153" s="45"/>
      <c r="I153" s="45"/>
    </row>
    <row r="154" spans="1:9" x14ac:dyDescent="0.3">
      <c r="A154" s="45" t="str">
        <f t="shared" si="85"/>
        <v>Hot soak</v>
      </c>
      <c r="B154" s="45"/>
      <c r="C154" s="45">
        <f t="shared" si="96"/>
        <v>0</v>
      </c>
      <c r="D154" s="45">
        <f t="shared" si="97"/>
        <v>0</v>
      </c>
      <c r="E154" s="45">
        <f t="shared" si="98"/>
        <v>0</v>
      </c>
      <c r="F154" s="45">
        <f t="shared" si="99"/>
        <v>0</v>
      </c>
      <c r="G154" s="45">
        <f t="shared" si="100"/>
        <v>0</v>
      </c>
      <c r="H154" s="45"/>
      <c r="I154" s="45"/>
    </row>
    <row r="155" spans="1:9" x14ac:dyDescent="0.3">
      <c r="A155" s="45" t="str">
        <f t="shared" si="85"/>
        <v>Running</v>
      </c>
      <c r="B155" s="45"/>
      <c r="C155" s="45">
        <f t="shared" si="96"/>
        <v>0</v>
      </c>
      <c r="D155" s="45">
        <f t="shared" si="97"/>
        <v>0</v>
      </c>
      <c r="E155" s="45">
        <f t="shared" si="98"/>
        <v>0</v>
      </c>
      <c r="F155" s="45">
        <f t="shared" si="99"/>
        <v>0</v>
      </c>
      <c r="G155" s="45">
        <f t="shared" si="100"/>
        <v>0</v>
      </c>
      <c r="H155" s="45"/>
      <c r="I155" s="45"/>
    </row>
    <row r="156" spans="1:9" x14ac:dyDescent="0.3">
      <c r="A156" s="45" t="str">
        <f t="shared" si="85"/>
        <v>Total</v>
      </c>
      <c r="B156" s="45"/>
      <c r="C156" s="45">
        <f t="shared" si="96"/>
        <v>2108410.8118664729</v>
      </c>
      <c r="D156" s="45">
        <f t="shared" si="97"/>
        <v>521292.69359448197</v>
      </c>
      <c r="E156" s="45">
        <f t="shared" si="98"/>
        <v>371252.29747110803</v>
      </c>
      <c r="F156" s="45">
        <f t="shared" si="99"/>
        <v>322969.85818438989</v>
      </c>
      <c r="G156" s="45">
        <f t="shared" si="100"/>
        <v>0</v>
      </c>
      <c r="H156" s="45"/>
      <c r="I156" s="45"/>
    </row>
    <row r="157" spans="1:9" x14ac:dyDescent="0.3">
      <c r="A157" s="45" t="str">
        <f t="shared" si="85"/>
        <v>Non-exhaust</v>
      </c>
      <c r="B157" s="45" t="str">
        <f>K62</f>
        <v>N2O</v>
      </c>
      <c r="C157" s="45">
        <f t="shared" ref="C157:C163" si="101">K63</f>
        <v>0</v>
      </c>
      <c r="D157" s="45">
        <f t="shared" ref="D157:D163" si="102">K70</f>
        <v>0</v>
      </c>
      <c r="E157" s="45">
        <f t="shared" ref="E157:E163" si="103">K77</f>
        <v>0</v>
      </c>
      <c r="F157" s="45">
        <f t="shared" ref="F157:F163" si="104">K84</f>
        <v>0</v>
      </c>
      <c r="G157" s="45">
        <f t="shared" ref="G157:G163" si="105">K91</f>
        <v>0</v>
      </c>
      <c r="H157" s="45"/>
      <c r="I157" s="45"/>
    </row>
    <row r="158" spans="1:9" x14ac:dyDescent="0.3">
      <c r="A158" s="45" t="str">
        <f t="shared" si="85"/>
        <v>Hot</v>
      </c>
      <c r="B158" s="45"/>
      <c r="C158" s="45">
        <f t="shared" si="101"/>
        <v>26890.9728837857</v>
      </c>
      <c r="D158" s="45">
        <f t="shared" si="102"/>
        <v>22960.173553997502</v>
      </c>
      <c r="E158" s="45">
        <f t="shared" si="103"/>
        <v>16358.3291198639</v>
      </c>
      <c r="F158" s="45">
        <f t="shared" si="104"/>
        <v>16422.098621466401</v>
      </c>
      <c r="G158" s="45">
        <f t="shared" si="105"/>
        <v>0</v>
      </c>
      <c r="H158" s="45"/>
      <c r="I158" s="45"/>
    </row>
    <row r="159" spans="1:9" x14ac:dyDescent="0.3">
      <c r="A159" s="45" t="str">
        <f t="shared" si="85"/>
        <v>Cold</v>
      </c>
      <c r="B159" s="45"/>
      <c r="C159" s="45">
        <f t="shared" si="101"/>
        <v>0</v>
      </c>
      <c r="D159" s="45">
        <f t="shared" si="102"/>
        <v>0</v>
      </c>
      <c r="E159" s="45">
        <f t="shared" si="103"/>
        <v>0</v>
      </c>
      <c r="F159" s="45">
        <f t="shared" si="104"/>
        <v>0</v>
      </c>
      <c r="G159" s="45">
        <f t="shared" si="105"/>
        <v>0</v>
      </c>
      <c r="H159" s="45"/>
      <c r="I159" s="45"/>
    </row>
    <row r="160" spans="1:9" x14ac:dyDescent="0.3">
      <c r="A160" s="45" t="str">
        <f t="shared" si="85"/>
        <v>Diurnal</v>
      </c>
      <c r="B160" s="45"/>
      <c r="C160" s="45">
        <f t="shared" si="101"/>
        <v>0</v>
      </c>
      <c r="D160" s="45">
        <f t="shared" si="102"/>
        <v>0</v>
      </c>
      <c r="E160" s="45">
        <f t="shared" si="103"/>
        <v>0</v>
      </c>
      <c r="F160" s="45">
        <f t="shared" si="104"/>
        <v>0</v>
      </c>
      <c r="G160" s="45">
        <f t="shared" si="105"/>
        <v>0</v>
      </c>
      <c r="H160" s="45"/>
      <c r="I160" s="45"/>
    </row>
    <row r="161" spans="1:9" x14ac:dyDescent="0.3">
      <c r="A161" s="45" t="str">
        <f t="shared" si="85"/>
        <v>Hot soak</v>
      </c>
      <c r="B161" s="45"/>
      <c r="C161" s="45">
        <f t="shared" si="101"/>
        <v>0</v>
      </c>
      <c r="D161" s="45">
        <f t="shared" si="102"/>
        <v>0</v>
      </c>
      <c r="E161" s="45">
        <f t="shared" si="103"/>
        <v>0</v>
      </c>
      <c r="F161" s="45">
        <f t="shared" si="104"/>
        <v>0</v>
      </c>
      <c r="G161" s="45">
        <f t="shared" si="105"/>
        <v>0</v>
      </c>
      <c r="H161" s="45"/>
      <c r="I161" s="45"/>
    </row>
    <row r="162" spans="1:9" x14ac:dyDescent="0.3">
      <c r="A162" s="45" t="str">
        <f t="shared" si="85"/>
        <v>Running</v>
      </c>
      <c r="B162" s="45"/>
      <c r="C162" s="45">
        <f t="shared" si="101"/>
        <v>0</v>
      </c>
      <c r="D162" s="45">
        <f t="shared" si="102"/>
        <v>0</v>
      </c>
      <c r="E162" s="45">
        <f t="shared" si="103"/>
        <v>0</v>
      </c>
      <c r="F162" s="45">
        <f t="shared" si="104"/>
        <v>0</v>
      </c>
      <c r="G162" s="45">
        <f t="shared" si="105"/>
        <v>0</v>
      </c>
      <c r="H162" s="45"/>
      <c r="I162" s="45"/>
    </row>
    <row r="163" spans="1:9" x14ac:dyDescent="0.3">
      <c r="A163" s="45" t="str">
        <f t="shared" si="85"/>
        <v>Total</v>
      </c>
      <c r="B163" s="45"/>
      <c r="C163" s="45">
        <f t="shared" si="101"/>
        <v>26890.9728837857</v>
      </c>
      <c r="D163" s="45">
        <f t="shared" si="102"/>
        <v>22960.173553997502</v>
      </c>
      <c r="E163" s="45">
        <f t="shared" si="103"/>
        <v>16358.3291198639</v>
      </c>
      <c r="F163" s="45">
        <f t="shared" si="104"/>
        <v>16422.098621466401</v>
      </c>
      <c r="G163" s="45">
        <f t="shared" si="105"/>
        <v>0</v>
      </c>
      <c r="H163" s="45"/>
      <c r="I163" s="45"/>
    </row>
    <row r="164" spans="1:9" x14ac:dyDescent="0.3">
      <c r="A164" s="45" t="str">
        <f t="shared" si="85"/>
        <v>Non-exhaust</v>
      </c>
      <c r="B164" s="45" t="str">
        <f>L62</f>
        <v>NH3</v>
      </c>
      <c r="C164" s="45">
        <f t="shared" ref="C164:C170" si="106">L63</f>
        <v>0</v>
      </c>
      <c r="D164" s="45">
        <f t="shared" ref="D164:D170" si="107">L70</f>
        <v>0</v>
      </c>
      <c r="E164" s="45">
        <f t="shared" ref="E164:E170" si="108">L77</f>
        <v>0</v>
      </c>
      <c r="F164" s="45">
        <f t="shared" ref="F164:F170" si="109">L84</f>
        <v>0</v>
      </c>
      <c r="G164" s="45">
        <f t="shared" ref="G164:G170" si="110">L91</f>
        <v>0</v>
      </c>
      <c r="H164" s="45"/>
      <c r="I164" s="45"/>
    </row>
    <row r="165" spans="1:9" x14ac:dyDescent="0.3">
      <c r="A165" s="45" t="str">
        <f t="shared" si="85"/>
        <v>Hot</v>
      </c>
      <c r="B165" s="45"/>
      <c r="C165" s="45">
        <f t="shared" si="106"/>
        <v>129942.589046351</v>
      </c>
      <c r="D165" s="45">
        <f t="shared" si="107"/>
        <v>102367.69674989099</v>
      </c>
      <c r="E165" s="45">
        <f t="shared" si="108"/>
        <v>77351.647817688601</v>
      </c>
      <c r="F165" s="45">
        <f t="shared" si="109"/>
        <v>55882.025639829102</v>
      </c>
      <c r="G165" s="45">
        <f t="shared" si="110"/>
        <v>0</v>
      </c>
      <c r="H165" s="45"/>
      <c r="I165" s="45"/>
    </row>
    <row r="166" spans="1:9" x14ac:dyDescent="0.3">
      <c r="A166" s="45" t="str">
        <f t="shared" si="85"/>
        <v>Cold</v>
      </c>
      <c r="B166" s="45"/>
      <c r="C166" s="45">
        <f t="shared" si="106"/>
        <v>0</v>
      </c>
      <c r="D166" s="45">
        <f t="shared" si="107"/>
        <v>0</v>
      </c>
      <c r="E166" s="45">
        <f t="shared" si="108"/>
        <v>0</v>
      </c>
      <c r="F166" s="45">
        <f t="shared" si="109"/>
        <v>0</v>
      </c>
      <c r="G166" s="45">
        <f t="shared" si="110"/>
        <v>0</v>
      </c>
      <c r="H166" s="45"/>
      <c r="I166" s="45"/>
    </row>
    <row r="167" spans="1:9" x14ac:dyDescent="0.3">
      <c r="A167" s="45" t="str">
        <f t="shared" si="85"/>
        <v>Diurnal</v>
      </c>
      <c r="B167" s="45"/>
      <c r="C167" s="45">
        <f t="shared" si="106"/>
        <v>0</v>
      </c>
      <c r="D167" s="45">
        <f t="shared" si="107"/>
        <v>0</v>
      </c>
      <c r="E167" s="45">
        <f t="shared" si="108"/>
        <v>0</v>
      </c>
      <c r="F167" s="45">
        <f t="shared" si="109"/>
        <v>0</v>
      </c>
      <c r="G167" s="45">
        <f t="shared" si="110"/>
        <v>0</v>
      </c>
      <c r="H167" s="45"/>
      <c r="I167" s="45"/>
    </row>
    <row r="168" spans="1:9" x14ac:dyDescent="0.3">
      <c r="A168" s="45" t="str">
        <f t="shared" si="85"/>
        <v>Hot soak</v>
      </c>
      <c r="B168" s="45"/>
      <c r="C168" s="45">
        <f t="shared" si="106"/>
        <v>0</v>
      </c>
      <c r="D168" s="45">
        <f t="shared" si="107"/>
        <v>0</v>
      </c>
      <c r="E168" s="45">
        <f t="shared" si="108"/>
        <v>0</v>
      </c>
      <c r="F168" s="45">
        <f t="shared" si="109"/>
        <v>0</v>
      </c>
      <c r="G168" s="45">
        <f t="shared" si="110"/>
        <v>0</v>
      </c>
      <c r="H168" s="45"/>
      <c r="I168" s="45"/>
    </row>
    <row r="169" spans="1:9" x14ac:dyDescent="0.3">
      <c r="A169" s="45" t="str">
        <f t="shared" si="85"/>
        <v>Running</v>
      </c>
      <c r="B169" s="45"/>
      <c r="C169" s="45">
        <f t="shared" si="106"/>
        <v>0</v>
      </c>
      <c r="D169" s="45">
        <f t="shared" si="107"/>
        <v>0</v>
      </c>
      <c r="E169" s="45">
        <f t="shared" si="108"/>
        <v>0</v>
      </c>
      <c r="F169" s="45">
        <f t="shared" si="109"/>
        <v>0</v>
      </c>
      <c r="G169" s="45">
        <f t="shared" si="110"/>
        <v>0</v>
      </c>
      <c r="H169" s="45"/>
      <c r="I169" s="45"/>
    </row>
    <row r="170" spans="1:9" x14ac:dyDescent="0.3">
      <c r="A170" s="45" t="str">
        <f t="shared" si="85"/>
        <v>Total</v>
      </c>
      <c r="B170" s="45"/>
      <c r="C170" s="45">
        <f t="shared" si="106"/>
        <v>129942.589046351</v>
      </c>
      <c r="D170" s="45">
        <f t="shared" si="107"/>
        <v>102367.69674989099</v>
      </c>
      <c r="E170" s="45">
        <f t="shared" si="108"/>
        <v>77351.647817688601</v>
      </c>
      <c r="F170" s="45">
        <f t="shared" si="109"/>
        <v>55882.025639829102</v>
      </c>
      <c r="G170" s="45">
        <f t="shared" si="110"/>
        <v>0</v>
      </c>
      <c r="H170" s="45"/>
      <c r="I170" s="45"/>
    </row>
    <row r="171" spans="1:9" x14ac:dyDescent="0.3">
      <c r="A171" s="45" t="str">
        <f t="shared" ref="A171:A205" si="111">A63</f>
        <v>Non-exhaust</v>
      </c>
      <c r="B171" s="45" t="str">
        <f>M62</f>
        <v>MHHC</v>
      </c>
      <c r="C171" s="45">
        <f t="shared" ref="C171:C177" si="112">M63</f>
        <v>0</v>
      </c>
      <c r="D171" s="45">
        <f t="shared" ref="D171:D177" si="113">M70</f>
        <v>0</v>
      </c>
      <c r="E171" s="45">
        <f t="shared" ref="E171:E177" si="114">M77</f>
        <v>0</v>
      </c>
      <c r="F171" s="45">
        <f t="shared" ref="F171:F177" si="115">M84</f>
        <v>0</v>
      </c>
      <c r="G171" s="45">
        <f t="shared" ref="G171:G177" si="116">M91</f>
        <v>0</v>
      </c>
      <c r="H171" s="45"/>
      <c r="I171" s="45"/>
    </row>
    <row r="172" spans="1:9" x14ac:dyDescent="0.3">
      <c r="A172" s="45" t="str">
        <f t="shared" si="111"/>
        <v>Hot</v>
      </c>
      <c r="B172" s="45"/>
      <c r="C172" s="45">
        <f t="shared" si="112"/>
        <v>65964.240615697505</v>
      </c>
      <c r="D172" s="45">
        <f t="shared" si="113"/>
        <v>20479.667141323502</v>
      </c>
      <c r="E172" s="45">
        <f t="shared" si="114"/>
        <v>14227.924264102299</v>
      </c>
      <c r="F172" s="45">
        <f t="shared" si="115"/>
        <v>10340.7547568309</v>
      </c>
      <c r="G172" s="45">
        <f t="shared" si="116"/>
        <v>0</v>
      </c>
      <c r="H172" s="45"/>
      <c r="I172" s="45"/>
    </row>
    <row r="173" spans="1:9" x14ac:dyDescent="0.3">
      <c r="A173" s="45" t="str">
        <f t="shared" si="111"/>
        <v>Cold</v>
      </c>
      <c r="B173" s="45"/>
      <c r="C173" s="45">
        <f t="shared" si="112"/>
        <v>690020.340715545</v>
      </c>
      <c r="D173" s="45">
        <f t="shared" si="113"/>
        <v>537405.541683338</v>
      </c>
      <c r="E173" s="45">
        <f t="shared" si="114"/>
        <v>348710.15585361701</v>
      </c>
      <c r="F173" s="45">
        <f t="shared" si="115"/>
        <v>241805.27175694</v>
      </c>
      <c r="G173" s="45">
        <f t="shared" si="116"/>
        <v>0</v>
      </c>
      <c r="H173" s="45"/>
      <c r="I173" s="45"/>
    </row>
    <row r="174" spans="1:9" x14ac:dyDescent="0.3">
      <c r="A174" s="45" t="str">
        <f t="shared" si="111"/>
        <v>Diurnal</v>
      </c>
      <c r="B174" s="45"/>
      <c r="C174" s="45">
        <f t="shared" si="112"/>
        <v>173852.12886478199</v>
      </c>
      <c r="D174" s="45">
        <f t="shared" si="113"/>
        <v>195504.39798939801</v>
      </c>
      <c r="E174" s="45">
        <f t="shared" si="114"/>
        <v>124885.571997176</v>
      </c>
      <c r="F174" s="45">
        <f t="shared" si="115"/>
        <v>85805.405282630105</v>
      </c>
      <c r="G174" s="45">
        <f t="shared" si="116"/>
        <v>0</v>
      </c>
      <c r="H174" s="45"/>
      <c r="I174" s="45"/>
    </row>
    <row r="175" spans="1:9" x14ac:dyDescent="0.3">
      <c r="A175" s="45" t="str">
        <f t="shared" si="111"/>
        <v>Hot soak</v>
      </c>
      <c r="B175" s="45"/>
      <c r="C175" s="45">
        <f t="shared" si="112"/>
        <v>19121.028444352902</v>
      </c>
      <c r="D175" s="45">
        <f t="shared" si="113"/>
        <v>18398.788848577999</v>
      </c>
      <c r="E175" s="45">
        <f t="shared" si="114"/>
        <v>11891.347277044</v>
      </c>
      <c r="F175" s="45">
        <f t="shared" si="115"/>
        <v>8154.42997521507</v>
      </c>
      <c r="G175" s="45">
        <f t="shared" si="116"/>
        <v>0</v>
      </c>
      <c r="H175" s="45"/>
      <c r="I175" s="45"/>
    </row>
    <row r="176" spans="1:9" x14ac:dyDescent="0.3">
      <c r="A176" s="45" t="str">
        <f t="shared" si="111"/>
        <v>Running</v>
      </c>
      <c r="B176" s="45"/>
      <c r="C176" s="45">
        <f t="shared" si="112"/>
        <v>11445.759382632399</v>
      </c>
      <c r="D176" s="45">
        <f t="shared" si="113"/>
        <v>9033.7513546152004</v>
      </c>
      <c r="E176" s="45">
        <f t="shared" si="114"/>
        <v>6152.4803512107901</v>
      </c>
      <c r="F176" s="45">
        <f t="shared" si="115"/>
        <v>4219.2494807757803</v>
      </c>
      <c r="G176" s="45">
        <f t="shared" si="116"/>
        <v>0</v>
      </c>
      <c r="H176" s="45"/>
      <c r="I176" s="45"/>
    </row>
    <row r="177" spans="1:9" x14ac:dyDescent="0.3">
      <c r="A177" s="45" t="str">
        <f t="shared" si="111"/>
        <v>Total</v>
      </c>
      <c r="B177" s="45"/>
      <c r="C177" s="45">
        <f t="shared" si="112"/>
        <v>960403.49802300986</v>
      </c>
      <c r="D177" s="45">
        <f t="shared" si="113"/>
        <v>780822.14701725275</v>
      </c>
      <c r="E177" s="45">
        <f t="shared" si="114"/>
        <v>505867.47974315012</v>
      </c>
      <c r="F177" s="45">
        <f t="shared" si="115"/>
        <v>350325.11125239183</v>
      </c>
      <c r="G177" s="45">
        <f t="shared" si="116"/>
        <v>0</v>
      </c>
      <c r="H177" s="45"/>
      <c r="I177" s="45"/>
    </row>
    <row r="178" spans="1:9" x14ac:dyDescent="0.3">
      <c r="A178" s="45" t="str">
        <f t="shared" si="111"/>
        <v>Non-exhaust</v>
      </c>
      <c r="B178" s="45" t="str">
        <f>N62</f>
        <v>NO2</v>
      </c>
      <c r="C178" s="45">
        <f t="shared" ref="C178:C184" si="117">N63</f>
        <v>0</v>
      </c>
      <c r="D178" s="45">
        <f t="shared" ref="D178:D184" si="118">N70</f>
        <v>0</v>
      </c>
      <c r="E178" s="45">
        <f t="shared" ref="E178:E184" si="119">N77</f>
        <v>0</v>
      </c>
      <c r="F178" s="45">
        <f t="shared" ref="F178:F184" si="120">N84</f>
        <v>0</v>
      </c>
      <c r="G178" s="45">
        <f t="shared" ref="G178:G184" si="121">N91</f>
        <v>0</v>
      </c>
      <c r="H178" s="45"/>
      <c r="I178" s="45"/>
    </row>
    <row r="179" spans="1:9" x14ac:dyDescent="0.3">
      <c r="A179" s="45" t="str">
        <f t="shared" si="111"/>
        <v>Hot</v>
      </c>
      <c r="B179" s="45"/>
      <c r="C179" s="45">
        <f t="shared" si="117"/>
        <v>573376.24369137303</v>
      </c>
      <c r="D179" s="45">
        <f t="shared" si="118"/>
        <v>78980.235663629894</v>
      </c>
      <c r="E179" s="45">
        <f t="shared" si="119"/>
        <v>57077.351943550602</v>
      </c>
      <c r="F179" s="45">
        <f t="shared" si="120"/>
        <v>58220.070578602899</v>
      </c>
      <c r="G179" s="45">
        <f t="shared" si="121"/>
        <v>0</v>
      </c>
      <c r="H179" s="45"/>
      <c r="I179" s="45"/>
    </row>
    <row r="180" spans="1:9" x14ac:dyDescent="0.3">
      <c r="A180" s="45" t="str">
        <f t="shared" si="111"/>
        <v>Cold</v>
      </c>
      <c r="B180" s="45"/>
      <c r="C180" s="45">
        <f t="shared" si="117"/>
        <v>24610.8736734698</v>
      </c>
      <c r="D180" s="45">
        <f t="shared" si="118"/>
        <v>12802.8772574954</v>
      </c>
      <c r="E180" s="45">
        <f t="shared" si="119"/>
        <v>8878.8154405349305</v>
      </c>
      <c r="F180" s="45">
        <f t="shared" si="120"/>
        <v>7756.2251020570502</v>
      </c>
      <c r="G180" s="45">
        <f t="shared" si="121"/>
        <v>0</v>
      </c>
      <c r="H180" s="45"/>
      <c r="I180" s="45"/>
    </row>
    <row r="181" spans="1:9" x14ac:dyDescent="0.3">
      <c r="A181" s="45" t="str">
        <f t="shared" si="111"/>
        <v>Diurnal</v>
      </c>
      <c r="B181" s="45"/>
      <c r="C181" s="45">
        <f t="shared" si="117"/>
        <v>0</v>
      </c>
      <c r="D181" s="45">
        <f t="shared" si="118"/>
        <v>0</v>
      </c>
      <c r="E181" s="45">
        <f t="shared" si="119"/>
        <v>0</v>
      </c>
      <c r="F181" s="45">
        <f t="shared" si="120"/>
        <v>0</v>
      </c>
      <c r="G181" s="45">
        <f t="shared" si="121"/>
        <v>0</v>
      </c>
      <c r="H181" s="45"/>
      <c r="I181" s="45"/>
    </row>
    <row r="182" spans="1:9" x14ac:dyDescent="0.3">
      <c r="A182" s="45" t="str">
        <f t="shared" si="111"/>
        <v>Hot soak</v>
      </c>
      <c r="B182" s="45"/>
      <c r="C182" s="45">
        <f t="shared" si="117"/>
        <v>0</v>
      </c>
      <c r="D182" s="45">
        <f t="shared" si="118"/>
        <v>0</v>
      </c>
      <c r="E182" s="45">
        <f t="shared" si="119"/>
        <v>0</v>
      </c>
      <c r="F182" s="45">
        <f t="shared" si="120"/>
        <v>0</v>
      </c>
      <c r="G182" s="45">
        <f t="shared" si="121"/>
        <v>0</v>
      </c>
      <c r="H182" s="45"/>
      <c r="I182" s="45"/>
    </row>
    <row r="183" spans="1:9" x14ac:dyDescent="0.3">
      <c r="A183" s="45" t="str">
        <f t="shared" si="111"/>
        <v>Running</v>
      </c>
      <c r="B183" s="45"/>
      <c r="C183" s="45">
        <f t="shared" si="117"/>
        <v>0</v>
      </c>
      <c r="D183" s="45">
        <f t="shared" si="118"/>
        <v>0</v>
      </c>
      <c r="E183" s="45">
        <f t="shared" si="119"/>
        <v>0</v>
      </c>
      <c r="F183" s="45">
        <f t="shared" si="120"/>
        <v>0</v>
      </c>
      <c r="G183" s="45">
        <f t="shared" si="121"/>
        <v>0</v>
      </c>
      <c r="H183" s="45"/>
      <c r="I183" s="45"/>
    </row>
    <row r="184" spans="1:9" x14ac:dyDescent="0.3">
      <c r="A184" s="45" t="str">
        <f t="shared" si="111"/>
        <v>Total</v>
      </c>
      <c r="B184" s="45"/>
      <c r="C184" s="45">
        <f t="shared" si="117"/>
        <v>597987.11736484279</v>
      </c>
      <c r="D184" s="45">
        <f t="shared" si="118"/>
        <v>91783.112921125299</v>
      </c>
      <c r="E184" s="45">
        <f t="shared" si="119"/>
        <v>65956.167384085536</v>
      </c>
      <c r="F184" s="45">
        <f t="shared" si="120"/>
        <v>65976.295680659954</v>
      </c>
      <c r="G184" s="45">
        <f t="shared" si="121"/>
        <v>0</v>
      </c>
      <c r="H184" s="45"/>
      <c r="I184" s="45"/>
    </row>
    <row r="185" spans="1:9" x14ac:dyDescent="0.3">
      <c r="A185" s="45" t="str">
        <f t="shared" si="111"/>
        <v>Non-exhaust</v>
      </c>
      <c r="B185" s="45" t="str">
        <f>O62</f>
        <v>Lead</v>
      </c>
      <c r="C185" s="45">
        <f t="shared" ref="C185:C191" si="122">O63</f>
        <v>0</v>
      </c>
      <c r="D185" s="45">
        <f t="shared" ref="D185:D191" si="123">O70</f>
        <v>0</v>
      </c>
      <c r="E185" s="45">
        <f t="shared" ref="E185:E191" si="124">O77</f>
        <v>0</v>
      </c>
      <c r="F185" s="45">
        <f t="shared" ref="F185:F191" si="125">O84</f>
        <v>0</v>
      </c>
      <c r="G185" s="45">
        <f t="shared" ref="G185:G191" si="126">O91</f>
        <v>0</v>
      </c>
      <c r="H185" s="45"/>
      <c r="I185" s="45"/>
    </row>
    <row r="186" spans="1:9" x14ac:dyDescent="0.3">
      <c r="A186" s="45" t="str">
        <f t="shared" si="111"/>
        <v>Hot</v>
      </c>
      <c r="B186" s="45"/>
      <c r="C186" s="45">
        <f t="shared" si="122"/>
        <v>188.18348744560899</v>
      </c>
      <c r="D186" s="45">
        <f t="shared" si="123"/>
        <v>233.63939312242201</v>
      </c>
      <c r="E186" s="45">
        <f t="shared" si="124"/>
        <v>163.931224433437</v>
      </c>
      <c r="F186" s="45">
        <f t="shared" si="125"/>
        <v>113.550573036373</v>
      </c>
      <c r="G186" s="45">
        <f t="shared" si="126"/>
        <v>0</v>
      </c>
      <c r="H186" s="45"/>
      <c r="I186" s="45"/>
    </row>
    <row r="187" spans="1:9" x14ac:dyDescent="0.3">
      <c r="A187" s="45" t="str">
        <f t="shared" si="111"/>
        <v>Cold</v>
      </c>
      <c r="B187" s="45"/>
      <c r="C187" s="45">
        <f t="shared" si="122"/>
        <v>15.3644015132048</v>
      </c>
      <c r="D187" s="45">
        <f t="shared" si="123"/>
        <v>15.6768431088196</v>
      </c>
      <c r="E187" s="45">
        <f t="shared" si="124"/>
        <v>9.8214723699969202</v>
      </c>
      <c r="F187" s="45">
        <f t="shared" si="125"/>
        <v>6.7708946104308403</v>
      </c>
      <c r="G187" s="45">
        <f t="shared" si="126"/>
        <v>0</v>
      </c>
      <c r="H187" s="45"/>
      <c r="I187" s="45"/>
    </row>
    <row r="188" spans="1:9" x14ac:dyDescent="0.3">
      <c r="A188" s="45" t="str">
        <f t="shared" si="111"/>
        <v>Diurnal</v>
      </c>
      <c r="B188" s="45"/>
      <c r="C188" s="45">
        <f t="shared" si="122"/>
        <v>0</v>
      </c>
      <c r="D188" s="45">
        <f t="shared" si="123"/>
        <v>0</v>
      </c>
      <c r="E188" s="45">
        <f t="shared" si="124"/>
        <v>0</v>
      </c>
      <c r="F188" s="45">
        <f t="shared" si="125"/>
        <v>0</v>
      </c>
      <c r="G188" s="45">
        <f t="shared" si="126"/>
        <v>0</v>
      </c>
      <c r="H188" s="45"/>
      <c r="I188" s="45"/>
    </row>
    <row r="189" spans="1:9" x14ac:dyDescent="0.3">
      <c r="A189" s="45" t="str">
        <f t="shared" si="111"/>
        <v>Hot soak</v>
      </c>
      <c r="B189" s="45"/>
      <c r="C189" s="45">
        <f t="shared" si="122"/>
        <v>0</v>
      </c>
      <c r="D189" s="45">
        <f t="shared" si="123"/>
        <v>0</v>
      </c>
      <c r="E189" s="45">
        <f t="shared" si="124"/>
        <v>0</v>
      </c>
      <c r="F189" s="45">
        <f t="shared" si="125"/>
        <v>0</v>
      </c>
      <c r="G189" s="45">
        <f t="shared" si="126"/>
        <v>0</v>
      </c>
      <c r="H189" s="45"/>
      <c r="I189" s="45"/>
    </row>
    <row r="190" spans="1:9" x14ac:dyDescent="0.3">
      <c r="A190" s="45" t="str">
        <f t="shared" si="111"/>
        <v>Running</v>
      </c>
      <c r="B190" s="45"/>
      <c r="C190" s="45">
        <f t="shared" si="122"/>
        <v>0</v>
      </c>
      <c r="D190" s="45">
        <f t="shared" si="123"/>
        <v>0</v>
      </c>
      <c r="E190" s="45">
        <f t="shared" si="124"/>
        <v>0</v>
      </c>
      <c r="F190" s="45">
        <f t="shared" si="125"/>
        <v>0</v>
      </c>
      <c r="G190" s="45">
        <f t="shared" si="126"/>
        <v>0</v>
      </c>
      <c r="H190" s="45"/>
      <c r="I190" s="45"/>
    </row>
    <row r="191" spans="1:9" x14ac:dyDescent="0.3">
      <c r="A191" s="45" t="str">
        <f t="shared" si="111"/>
        <v>Total</v>
      </c>
      <c r="B191" s="45"/>
      <c r="C191" s="45">
        <f t="shared" si="122"/>
        <v>203.54788895881379</v>
      </c>
      <c r="D191" s="45">
        <f t="shared" si="123"/>
        <v>249.31623623124162</v>
      </c>
      <c r="E191" s="45">
        <f t="shared" si="124"/>
        <v>173.75269680343391</v>
      </c>
      <c r="F191" s="45">
        <f t="shared" si="125"/>
        <v>120.32146764680384</v>
      </c>
      <c r="G191" s="45">
        <f t="shared" si="126"/>
        <v>0</v>
      </c>
      <c r="H191" s="45"/>
      <c r="I191" s="45"/>
    </row>
    <row r="192" spans="1:9" x14ac:dyDescent="0.3">
      <c r="A192" s="45" t="str">
        <f t="shared" si="111"/>
        <v>Non-exhaust</v>
      </c>
      <c r="B192" s="45" t="str">
        <f>P62</f>
        <v>PM10</v>
      </c>
      <c r="C192" s="45">
        <f t="shared" ref="C192:C198" si="127">P63</f>
        <v>1325018.65331596</v>
      </c>
      <c r="D192" s="45">
        <f t="shared" ref="D192:D198" si="128">P70</f>
        <v>1689432.3493755599</v>
      </c>
      <c r="E192" s="45">
        <f t="shared" ref="E192:E198" si="129">P77</f>
        <v>1831622.9961771099</v>
      </c>
      <c r="F192" s="45">
        <f t="shared" ref="F192:F198" si="130">P84</f>
        <v>1944593.1276090799</v>
      </c>
      <c r="G192" s="45">
        <f t="shared" ref="G192:G198" si="131">P91</f>
        <v>2288286.2324314401</v>
      </c>
      <c r="H192" s="45"/>
      <c r="I192" s="45"/>
    </row>
    <row r="193" spans="1:9" x14ac:dyDescent="0.3">
      <c r="A193" s="45" t="str">
        <f t="shared" si="111"/>
        <v>Hot</v>
      </c>
      <c r="B193" s="45"/>
      <c r="C193" s="45">
        <f t="shared" si="127"/>
        <v>11392.022063070701</v>
      </c>
      <c r="D193" s="45">
        <f t="shared" si="128"/>
        <v>5330.7225572113002</v>
      </c>
      <c r="E193" s="45">
        <f t="shared" si="129"/>
        <v>3987.0236612526101</v>
      </c>
      <c r="F193" s="45">
        <f t="shared" si="130"/>
        <v>2997.6369610230199</v>
      </c>
      <c r="G193" s="45">
        <f t="shared" si="131"/>
        <v>0</v>
      </c>
      <c r="H193" s="45"/>
      <c r="I193" s="45"/>
    </row>
    <row r="194" spans="1:9" x14ac:dyDescent="0.3">
      <c r="A194" s="45" t="str">
        <f t="shared" si="111"/>
        <v>Cold</v>
      </c>
      <c r="B194" s="45"/>
      <c r="C194" s="45">
        <f t="shared" si="127"/>
        <v>1791.2425103965099</v>
      </c>
      <c r="D194" s="45">
        <f t="shared" si="128"/>
        <v>535.86613841978101</v>
      </c>
      <c r="E194" s="45">
        <f t="shared" si="129"/>
        <v>368.08455744882701</v>
      </c>
      <c r="F194" s="45">
        <f t="shared" si="130"/>
        <v>381.94797892663001</v>
      </c>
      <c r="G194" s="45">
        <f t="shared" si="131"/>
        <v>0</v>
      </c>
      <c r="H194" s="45"/>
      <c r="I194" s="45"/>
    </row>
    <row r="195" spans="1:9" x14ac:dyDescent="0.3">
      <c r="A195" s="45" t="str">
        <f t="shared" si="111"/>
        <v>Diurnal</v>
      </c>
      <c r="B195" s="45"/>
      <c r="C195" s="45">
        <f t="shared" si="127"/>
        <v>0</v>
      </c>
      <c r="D195" s="45">
        <f t="shared" si="128"/>
        <v>0</v>
      </c>
      <c r="E195" s="45">
        <f t="shared" si="129"/>
        <v>0</v>
      </c>
      <c r="F195" s="45">
        <f t="shared" si="130"/>
        <v>0</v>
      </c>
      <c r="G195" s="45">
        <f t="shared" si="131"/>
        <v>0</v>
      </c>
      <c r="H195" s="45"/>
      <c r="I195" s="45"/>
    </row>
    <row r="196" spans="1:9" x14ac:dyDescent="0.3">
      <c r="A196" s="45" t="str">
        <f t="shared" si="111"/>
        <v>Hot soak</v>
      </c>
      <c r="B196" s="45"/>
      <c r="C196" s="45">
        <f t="shared" si="127"/>
        <v>0</v>
      </c>
      <c r="D196" s="45">
        <f t="shared" si="128"/>
        <v>0</v>
      </c>
      <c r="E196" s="45">
        <f t="shared" si="129"/>
        <v>0</v>
      </c>
      <c r="F196" s="45">
        <f t="shared" si="130"/>
        <v>0</v>
      </c>
      <c r="G196" s="45">
        <f t="shared" si="131"/>
        <v>0</v>
      </c>
      <c r="H196" s="45"/>
      <c r="I196" s="45"/>
    </row>
    <row r="197" spans="1:9" x14ac:dyDescent="0.3">
      <c r="A197" s="45" t="str">
        <f t="shared" si="111"/>
        <v>Running</v>
      </c>
      <c r="B197" s="45"/>
      <c r="C197" s="45">
        <f t="shared" si="127"/>
        <v>0</v>
      </c>
      <c r="D197" s="45">
        <f t="shared" si="128"/>
        <v>0</v>
      </c>
      <c r="E197" s="45">
        <f t="shared" si="129"/>
        <v>0</v>
      </c>
      <c r="F197" s="45">
        <f t="shared" si="130"/>
        <v>0</v>
      </c>
      <c r="G197" s="45">
        <f t="shared" si="131"/>
        <v>0</v>
      </c>
      <c r="H197" s="45"/>
      <c r="I197" s="45"/>
    </row>
    <row r="198" spans="1:9" x14ac:dyDescent="0.3">
      <c r="A198" s="45" t="str">
        <f t="shared" si="111"/>
        <v>Total</v>
      </c>
      <c r="B198" s="45"/>
      <c r="C198" s="45">
        <f t="shared" si="127"/>
        <v>1338201.9178894272</v>
      </c>
      <c r="D198" s="45">
        <f t="shared" si="128"/>
        <v>1695298.9380711911</v>
      </c>
      <c r="E198" s="45">
        <f t="shared" si="129"/>
        <v>1835978.1043958112</v>
      </c>
      <c r="F198" s="45">
        <f t="shared" si="130"/>
        <v>1947972.7125490296</v>
      </c>
      <c r="G198" s="45">
        <f t="shared" si="131"/>
        <v>2288286.2324314401</v>
      </c>
      <c r="H198" s="45"/>
      <c r="I198" s="45"/>
    </row>
    <row r="199" spans="1:9" x14ac:dyDescent="0.3">
      <c r="A199" s="45" t="str">
        <f t="shared" si="111"/>
        <v>Non-exhaust</v>
      </c>
      <c r="B199" s="45" t="str">
        <f>Q62</f>
        <v>PM2.5</v>
      </c>
      <c r="C199" s="45">
        <f t="shared" ref="C199:C205" si="132">Q63</f>
        <v>575439.78456013103</v>
      </c>
      <c r="D199" s="45">
        <f t="shared" ref="D199:D205" si="133">Q70</f>
        <v>730178.29311498499</v>
      </c>
      <c r="E199" s="45">
        <f t="shared" ref="E199:E205" si="134">Q77</f>
        <v>788653.72158158605</v>
      </c>
      <c r="F199" s="45">
        <f t="shared" ref="F199:F205" si="135">Q84</f>
        <v>837298.93493844499</v>
      </c>
      <c r="G199" s="45">
        <f t="shared" ref="G199:G205" si="136">Q91</f>
        <v>981051.26279531501</v>
      </c>
      <c r="H199" s="45"/>
      <c r="I199" s="45"/>
    </row>
    <row r="200" spans="1:9" x14ac:dyDescent="0.3">
      <c r="A200" s="45" t="str">
        <f t="shared" si="111"/>
        <v>Hot</v>
      </c>
      <c r="B200" s="45"/>
      <c r="C200" s="45">
        <f t="shared" si="132"/>
        <v>11392.022063070701</v>
      </c>
      <c r="D200" s="45">
        <f t="shared" si="133"/>
        <v>5330.7225572113002</v>
      </c>
      <c r="E200" s="45">
        <f t="shared" si="134"/>
        <v>3987.0236612526101</v>
      </c>
      <c r="F200" s="45">
        <f t="shared" si="135"/>
        <v>2997.6369610230199</v>
      </c>
      <c r="G200" s="45">
        <f t="shared" si="136"/>
        <v>0</v>
      </c>
      <c r="H200" s="45"/>
      <c r="I200" s="45"/>
    </row>
    <row r="201" spans="1:9" x14ac:dyDescent="0.3">
      <c r="A201" s="45" t="str">
        <f t="shared" si="111"/>
        <v>Cold</v>
      </c>
      <c r="B201" s="45"/>
      <c r="C201" s="45">
        <f t="shared" si="132"/>
        <v>1791.2425103965099</v>
      </c>
      <c r="D201" s="45">
        <f t="shared" si="133"/>
        <v>535.86613841978101</v>
      </c>
      <c r="E201" s="45">
        <f t="shared" si="134"/>
        <v>368.08455744882701</v>
      </c>
      <c r="F201" s="45">
        <f t="shared" si="135"/>
        <v>381.94797892663001</v>
      </c>
      <c r="G201" s="45">
        <f t="shared" si="136"/>
        <v>0</v>
      </c>
      <c r="H201" s="45"/>
      <c r="I201" s="45"/>
    </row>
    <row r="202" spans="1:9" x14ac:dyDescent="0.3">
      <c r="A202" s="45" t="str">
        <f t="shared" si="111"/>
        <v>Diurnal</v>
      </c>
      <c r="B202" s="45"/>
      <c r="C202" s="45">
        <f t="shared" si="132"/>
        <v>0</v>
      </c>
      <c r="D202" s="45">
        <f t="shared" si="133"/>
        <v>0</v>
      </c>
      <c r="E202" s="45">
        <f t="shared" si="134"/>
        <v>0</v>
      </c>
      <c r="F202" s="45">
        <f t="shared" si="135"/>
        <v>0</v>
      </c>
      <c r="G202" s="45">
        <f t="shared" si="136"/>
        <v>0</v>
      </c>
      <c r="H202" s="45"/>
      <c r="I202" s="45"/>
    </row>
    <row r="203" spans="1:9" x14ac:dyDescent="0.3">
      <c r="A203" s="45" t="str">
        <f t="shared" si="111"/>
        <v>Hot soak</v>
      </c>
      <c r="B203" s="45"/>
      <c r="C203" s="45">
        <f t="shared" si="132"/>
        <v>0</v>
      </c>
      <c r="D203" s="45">
        <f t="shared" si="133"/>
        <v>0</v>
      </c>
      <c r="E203" s="45">
        <f t="shared" si="134"/>
        <v>0</v>
      </c>
      <c r="F203" s="45">
        <f t="shared" si="135"/>
        <v>0</v>
      </c>
      <c r="G203" s="45">
        <f t="shared" si="136"/>
        <v>0</v>
      </c>
      <c r="H203" s="45"/>
      <c r="I203" s="45"/>
    </row>
    <row r="204" spans="1:9" x14ac:dyDescent="0.3">
      <c r="A204" s="45" t="str">
        <f t="shared" si="111"/>
        <v>Running</v>
      </c>
      <c r="B204" s="45"/>
      <c r="C204" s="45">
        <f t="shared" si="132"/>
        <v>0</v>
      </c>
      <c r="D204" s="45">
        <f t="shared" si="133"/>
        <v>0</v>
      </c>
      <c r="E204" s="45">
        <f t="shared" si="134"/>
        <v>0</v>
      </c>
      <c r="F204" s="45">
        <f t="shared" si="135"/>
        <v>0</v>
      </c>
      <c r="G204" s="45">
        <f t="shared" si="136"/>
        <v>0</v>
      </c>
      <c r="H204" s="45"/>
      <c r="I204" s="45"/>
    </row>
    <row r="205" spans="1:9" x14ac:dyDescent="0.3">
      <c r="A205" s="45" t="str">
        <f t="shared" si="111"/>
        <v>Total</v>
      </c>
      <c r="B205" s="45"/>
      <c r="C205" s="45">
        <f t="shared" si="132"/>
        <v>588623.04913359822</v>
      </c>
      <c r="D205" s="45">
        <f t="shared" si="133"/>
        <v>736044.88181061612</v>
      </c>
      <c r="E205" s="45">
        <f t="shared" si="134"/>
        <v>793008.82980028749</v>
      </c>
      <c r="F205" s="45">
        <f t="shared" si="135"/>
        <v>840678.51987839455</v>
      </c>
      <c r="G205" s="45">
        <f t="shared" si="136"/>
        <v>981051.26279531501</v>
      </c>
      <c r="H205" s="45"/>
      <c r="I205" s="45"/>
    </row>
    <row r="206" spans="1:9" x14ac:dyDescent="0.3">
      <c r="A206" s="45" t="str">
        <f t="shared" ref="A206:A219" si="137">A63</f>
        <v>Non-exhaust</v>
      </c>
      <c r="B206" s="45" t="str">
        <f>R62</f>
        <v>PN</v>
      </c>
      <c r="C206" s="45">
        <f t="shared" ref="C206:C212" si="138">R63</f>
        <v>0</v>
      </c>
      <c r="D206" s="45">
        <f t="shared" ref="D206:D212" si="139">R70</f>
        <v>0</v>
      </c>
      <c r="E206" s="45">
        <f t="shared" ref="E206:E212" si="140">R77</f>
        <v>0</v>
      </c>
      <c r="F206" s="45">
        <f t="shared" ref="F206:F212" si="141">R84</f>
        <v>0</v>
      </c>
      <c r="G206" s="45">
        <f t="shared" ref="G206:G212" si="142">R91</f>
        <v>0</v>
      </c>
      <c r="H206" s="45"/>
      <c r="I206" s="45"/>
    </row>
    <row r="207" spans="1:9" x14ac:dyDescent="0.3">
      <c r="A207" s="45" t="str">
        <f t="shared" si="137"/>
        <v>Hot</v>
      </c>
      <c r="B207" s="45"/>
      <c r="C207" s="45">
        <f t="shared" si="138"/>
        <v>9.0774563669900295E+21</v>
      </c>
      <c r="D207" s="45">
        <f t="shared" si="139"/>
        <v>3.0603801186715199E+21</v>
      </c>
      <c r="E207" s="45">
        <f t="shared" si="140"/>
        <v>2.4748727266044999E+21</v>
      </c>
      <c r="F207" s="45">
        <f t="shared" si="141"/>
        <v>1.76095166793435E+21</v>
      </c>
      <c r="G207" s="45">
        <f t="shared" si="142"/>
        <v>0</v>
      </c>
      <c r="H207" s="45"/>
      <c r="I207" s="45"/>
    </row>
    <row r="208" spans="1:9" x14ac:dyDescent="0.3">
      <c r="A208" s="45" t="str">
        <f t="shared" si="137"/>
        <v>Cold</v>
      </c>
      <c r="B208" s="45"/>
      <c r="C208" s="45">
        <f t="shared" si="138"/>
        <v>7.6511158765655398E+17</v>
      </c>
      <c r="D208" s="45">
        <f t="shared" si="139"/>
        <v>7.2714436286828E+16</v>
      </c>
      <c r="E208" s="45">
        <f t="shared" si="140"/>
        <v>4.9932724277957904E+16</v>
      </c>
      <c r="F208" s="45">
        <f t="shared" si="141"/>
        <v>5.1815359748675696E+16</v>
      </c>
      <c r="G208" s="45">
        <f t="shared" si="142"/>
        <v>0</v>
      </c>
      <c r="H208" s="45"/>
      <c r="I208" s="45"/>
    </row>
    <row r="209" spans="1:11" x14ac:dyDescent="0.3">
      <c r="A209" s="45" t="str">
        <f t="shared" si="137"/>
        <v>Diurnal</v>
      </c>
      <c r="B209" s="45"/>
      <c r="C209" s="45">
        <f t="shared" si="138"/>
        <v>0</v>
      </c>
      <c r="D209" s="45">
        <f t="shared" si="139"/>
        <v>0</v>
      </c>
      <c r="E209" s="45">
        <f t="shared" si="140"/>
        <v>0</v>
      </c>
      <c r="F209" s="45">
        <f t="shared" si="141"/>
        <v>0</v>
      </c>
      <c r="G209" s="45">
        <f t="shared" si="142"/>
        <v>0</v>
      </c>
      <c r="H209" s="45"/>
      <c r="I209" s="45"/>
    </row>
    <row r="210" spans="1:11" x14ac:dyDescent="0.3">
      <c r="A210" s="45" t="str">
        <f t="shared" si="137"/>
        <v>Hot soak</v>
      </c>
      <c r="B210" s="45"/>
      <c r="C210" s="45">
        <f t="shared" si="138"/>
        <v>0</v>
      </c>
      <c r="D210" s="45">
        <f t="shared" si="139"/>
        <v>0</v>
      </c>
      <c r="E210" s="45">
        <f t="shared" si="140"/>
        <v>0</v>
      </c>
      <c r="F210" s="45">
        <f t="shared" si="141"/>
        <v>0</v>
      </c>
      <c r="G210" s="45">
        <f t="shared" si="142"/>
        <v>0</v>
      </c>
      <c r="H210" s="45"/>
      <c r="I210" s="45"/>
    </row>
    <row r="211" spans="1:11" x14ac:dyDescent="0.3">
      <c r="A211" s="45" t="str">
        <f t="shared" si="137"/>
        <v>Running</v>
      </c>
      <c r="B211" s="45"/>
      <c r="C211" s="45">
        <f t="shared" si="138"/>
        <v>0</v>
      </c>
      <c r="D211" s="45">
        <f t="shared" si="139"/>
        <v>0</v>
      </c>
      <c r="E211" s="45">
        <f t="shared" si="140"/>
        <v>0</v>
      </c>
      <c r="F211" s="45">
        <f t="shared" si="141"/>
        <v>0</v>
      </c>
      <c r="G211" s="45">
        <f t="shared" si="142"/>
        <v>0</v>
      </c>
      <c r="H211" s="45"/>
      <c r="I211" s="45"/>
    </row>
    <row r="212" spans="1:11" x14ac:dyDescent="0.3">
      <c r="A212" s="45" t="str">
        <f t="shared" si="137"/>
        <v>Total</v>
      </c>
      <c r="B212" s="45"/>
      <c r="C212" s="45">
        <f t="shared" si="138"/>
        <v>9.0782214785776862E+21</v>
      </c>
      <c r="D212" s="45">
        <f t="shared" si="139"/>
        <v>3.0604528331078065E+21</v>
      </c>
      <c r="E212" s="45">
        <f t="shared" si="140"/>
        <v>2.4749226593287778E+21</v>
      </c>
      <c r="F212" s="45">
        <f t="shared" si="141"/>
        <v>1.7610034832940988E+21</v>
      </c>
      <c r="G212" s="45">
        <f t="shared" si="142"/>
        <v>0</v>
      </c>
      <c r="H212" s="45"/>
      <c r="I212" s="45"/>
    </row>
    <row r="213" spans="1:11" x14ac:dyDescent="0.3">
      <c r="A213" s="45" t="str">
        <f t="shared" si="137"/>
        <v>Non-exhaust</v>
      </c>
      <c r="B213" s="45" t="str">
        <f>S62</f>
        <v>SO2</v>
      </c>
      <c r="C213" s="45">
        <f t="shared" ref="C213:C219" si="143">S63</f>
        <v>0</v>
      </c>
      <c r="D213" s="45">
        <f t="shared" ref="D213:D219" si="144">S70</f>
        <v>0</v>
      </c>
      <c r="E213" s="45">
        <f t="shared" ref="E213:E219" si="145">S77</f>
        <v>0</v>
      </c>
      <c r="F213" s="45">
        <f t="shared" ref="F213:F219" si="146">S84</f>
        <v>0</v>
      </c>
      <c r="G213" s="45">
        <f t="shared" ref="G213:G219" si="147">S91</f>
        <v>0</v>
      </c>
      <c r="H213" s="45"/>
      <c r="I213" s="45"/>
    </row>
    <row r="214" spans="1:11" x14ac:dyDescent="0.3">
      <c r="A214" s="45" t="str">
        <f t="shared" si="137"/>
        <v>Hot</v>
      </c>
      <c r="B214" s="45"/>
      <c r="C214" s="45">
        <f t="shared" si="143"/>
        <v>3958.0861060871898</v>
      </c>
      <c r="D214" s="45">
        <f t="shared" si="144"/>
        <v>4661.3703755394499</v>
      </c>
      <c r="E214" s="45">
        <f t="shared" si="145"/>
        <v>3277.5509524668701</v>
      </c>
      <c r="F214" s="45">
        <f t="shared" si="146"/>
        <v>2350.6056499511801</v>
      </c>
      <c r="G214" s="45">
        <f t="shared" si="147"/>
        <v>0</v>
      </c>
      <c r="H214" s="45"/>
      <c r="I214" s="45"/>
    </row>
    <row r="215" spans="1:11" x14ac:dyDescent="0.3">
      <c r="A215" s="45" t="str">
        <f t="shared" si="137"/>
        <v>Cold</v>
      </c>
      <c r="B215" s="45"/>
      <c r="C215" s="45">
        <f t="shared" si="143"/>
        <v>319.59427762522103</v>
      </c>
      <c r="D215" s="45">
        <f t="shared" si="144"/>
        <v>313.12098318146099</v>
      </c>
      <c r="E215" s="45">
        <f t="shared" si="145"/>
        <v>197.61208854043599</v>
      </c>
      <c r="F215" s="45">
        <f t="shared" si="146"/>
        <v>141.40615162434</v>
      </c>
      <c r="G215" s="45">
        <f t="shared" si="147"/>
        <v>0</v>
      </c>
      <c r="H215" s="45"/>
      <c r="I215" s="45"/>
    </row>
    <row r="216" spans="1:11" x14ac:dyDescent="0.3">
      <c r="A216" s="45" t="str">
        <f t="shared" si="137"/>
        <v>Diurnal</v>
      </c>
      <c r="B216" s="45"/>
      <c r="C216" s="45">
        <f t="shared" si="143"/>
        <v>0</v>
      </c>
      <c r="D216" s="45">
        <f t="shared" si="144"/>
        <v>0</v>
      </c>
      <c r="E216" s="45">
        <f t="shared" si="145"/>
        <v>0</v>
      </c>
      <c r="F216" s="45">
        <f t="shared" si="146"/>
        <v>0</v>
      </c>
      <c r="G216" s="45">
        <f t="shared" si="147"/>
        <v>0</v>
      </c>
      <c r="H216" s="45"/>
      <c r="I216" s="45"/>
    </row>
    <row r="217" spans="1:11" x14ac:dyDescent="0.3">
      <c r="A217" s="45" t="str">
        <f t="shared" si="137"/>
        <v>Hot soak</v>
      </c>
      <c r="B217" s="45"/>
      <c r="C217" s="45">
        <f t="shared" si="143"/>
        <v>0</v>
      </c>
      <c r="D217" s="45">
        <f t="shared" si="144"/>
        <v>0</v>
      </c>
      <c r="E217" s="45">
        <f t="shared" si="145"/>
        <v>0</v>
      </c>
      <c r="F217" s="45">
        <f t="shared" si="146"/>
        <v>0</v>
      </c>
      <c r="G217" s="45">
        <f t="shared" si="147"/>
        <v>0</v>
      </c>
      <c r="H217" s="45"/>
      <c r="I217" s="45"/>
    </row>
    <row r="218" spans="1:11" x14ac:dyDescent="0.3">
      <c r="A218" s="45" t="str">
        <f t="shared" si="137"/>
        <v>Running</v>
      </c>
      <c r="B218" s="45"/>
      <c r="C218" s="45">
        <f t="shared" si="143"/>
        <v>0</v>
      </c>
      <c r="D218" s="45">
        <f t="shared" si="144"/>
        <v>0</v>
      </c>
      <c r="E218" s="45">
        <f t="shared" si="145"/>
        <v>0</v>
      </c>
      <c r="F218" s="45">
        <f t="shared" si="146"/>
        <v>0</v>
      </c>
      <c r="G218" s="45">
        <f t="shared" si="147"/>
        <v>0</v>
      </c>
      <c r="H218" s="45"/>
      <c r="I218" s="45"/>
    </row>
    <row r="219" spans="1:11" x14ac:dyDescent="0.3">
      <c r="A219" s="45" t="str">
        <f t="shared" si="137"/>
        <v>Total</v>
      </c>
      <c r="B219" s="45"/>
      <c r="C219" s="45">
        <f t="shared" si="143"/>
        <v>4277.6803837124107</v>
      </c>
      <c r="D219" s="45">
        <f t="shared" si="144"/>
        <v>4974.4913587209112</v>
      </c>
      <c r="E219" s="45">
        <f t="shared" si="145"/>
        <v>3475.1630410073062</v>
      </c>
      <c r="F219" s="45">
        <f t="shared" si="146"/>
        <v>2492.0118015755202</v>
      </c>
      <c r="G219" s="45">
        <f t="shared" si="147"/>
        <v>0</v>
      </c>
      <c r="H219" s="45"/>
      <c r="I219" s="45"/>
    </row>
    <row r="220" spans="1:11" x14ac:dyDescent="0.3">
      <c r="A220" s="45"/>
      <c r="B220" s="45"/>
      <c r="C220" s="45"/>
      <c r="D220" s="45"/>
      <c r="E220" s="45"/>
      <c r="F220" s="45"/>
      <c r="G220" s="45"/>
      <c r="H220" s="45"/>
      <c r="I220" s="45"/>
    </row>
    <row r="221" spans="1:11" x14ac:dyDescent="0.3">
      <c r="A221" s="45"/>
      <c r="B221" s="45"/>
      <c r="C221" s="45"/>
      <c r="D221" s="45"/>
      <c r="E221" s="45"/>
      <c r="F221" s="45"/>
      <c r="G221" s="45"/>
      <c r="H221" s="45"/>
      <c r="I221" s="45"/>
    </row>
    <row r="222" spans="1:11" ht="15" thickBot="1" x14ac:dyDescent="0.35">
      <c r="A222" s="73"/>
      <c r="B222" s="73"/>
      <c r="C222" s="73" t="str">
        <f t="shared" ref="C222:D225" si="148">C100</f>
        <v>Reference Scenario</v>
      </c>
      <c r="D222" s="84" t="str">
        <f t="shared" si="148"/>
        <v>Conservative Scenario</v>
      </c>
      <c r="E222" s="84"/>
      <c r="F222" s="84" t="str">
        <f>E100</f>
        <v>Optimistic PHEV Scenario</v>
      </c>
      <c r="G222" s="84"/>
      <c r="H222" s="84" t="str">
        <f>F100</f>
        <v>Optimistic EV Scenario</v>
      </c>
      <c r="I222" s="84"/>
      <c r="J222" s="85" t="str">
        <f>G100</f>
        <v>EV Only Scenario</v>
      </c>
      <c r="K222" s="85"/>
    </row>
    <row r="223" spans="1:11" x14ac:dyDescent="0.3">
      <c r="A223" s="81" t="str">
        <f>B101</f>
        <v>BC</v>
      </c>
      <c r="B223" s="48" t="str">
        <f>A101</f>
        <v>Non-exhaust</v>
      </c>
      <c r="C223" s="49">
        <f t="shared" si="148"/>
        <v>57543.977370176399</v>
      </c>
      <c r="D223" s="49">
        <f t="shared" si="148"/>
        <v>73017.829669183193</v>
      </c>
      <c r="E223" s="50">
        <f>D223/C223-1</f>
        <v>0.26890480995890464</v>
      </c>
      <c r="F223" s="49">
        <f>E101</f>
        <v>78865.372751571602</v>
      </c>
      <c r="G223" s="50">
        <f>F223/C223-1</f>
        <v>0.37052349100299664</v>
      </c>
      <c r="H223" s="49">
        <f>F101</f>
        <v>83729.893761138504</v>
      </c>
      <c r="I223" s="50">
        <f>H223/C223-1</f>
        <v>0.45505920146099621</v>
      </c>
      <c r="J223" s="34">
        <f>G101</f>
        <v>98105.126279530305</v>
      </c>
      <c r="K223" s="35">
        <f>J223/C223-1</f>
        <v>0.70487218233850713</v>
      </c>
    </row>
    <row r="224" spans="1:11" x14ac:dyDescent="0.3">
      <c r="A224" s="82"/>
      <c r="B224" s="51" t="str">
        <f>A102</f>
        <v>Hot</v>
      </c>
      <c r="C224" s="52">
        <f t="shared" si="148"/>
        <v>4579.6018792592804</v>
      </c>
      <c r="D224" s="52">
        <f t="shared" si="148"/>
        <v>876.36604960171996</v>
      </c>
      <c r="E224" s="53">
        <f t="shared" ref="E224:E281" si="149">D224/C224-1</f>
        <v>-0.80863706656014689</v>
      </c>
      <c r="F224" s="52">
        <f>E102</f>
        <v>652.54895989146701</v>
      </c>
      <c r="G224" s="53">
        <f t="shared" ref="G224:G281" si="150">F224/C224-1</f>
        <v>-0.85750967505563769</v>
      </c>
      <c r="H224" s="54">
        <f>F102</f>
        <v>505.88301750508202</v>
      </c>
      <c r="I224" s="55">
        <f t="shared" ref="I224:I281" si="151">H224/C224-1</f>
        <v>-0.88953559046339958</v>
      </c>
      <c r="J224" s="36">
        <f>G102</f>
        <v>0</v>
      </c>
      <c r="K224" s="37">
        <f t="shared" ref="K224:K281" si="152">J224/C224-1</f>
        <v>-1</v>
      </c>
    </row>
    <row r="225" spans="1:11" x14ac:dyDescent="0.3">
      <c r="A225" s="82"/>
      <c r="B225" s="51" t="str">
        <f>A103</f>
        <v>Cold</v>
      </c>
      <c r="C225" s="52">
        <f t="shared" si="148"/>
        <v>984.58425693296704</v>
      </c>
      <c r="D225" s="52">
        <f t="shared" si="148"/>
        <v>93.459586914156105</v>
      </c>
      <c r="E225" s="53">
        <f t="shared" si="149"/>
        <v>-0.90507710614296455</v>
      </c>
      <c r="F225" s="52">
        <f>E103</f>
        <v>64.185386617305397</v>
      </c>
      <c r="G225" s="53">
        <f t="shared" si="150"/>
        <v>-0.93480965578583763</v>
      </c>
      <c r="H225" s="52">
        <f>F103</f>
        <v>66.603356556415903</v>
      </c>
      <c r="I225" s="53">
        <f t="shared" si="151"/>
        <v>-0.93235382742774198</v>
      </c>
      <c r="J225" s="36">
        <f>G103</f>
        <v>0</v>
      </c>
      <c r="K225" s="37">
        <f t="shared" si="152"/>
        <v>-1</v>
      </c>
    </row>
    <row r="226" spans="1:11" ht="15" thickBot="1" x14ac:dyDescent="0.35">
      <c r="A226" s="82"/>
      <c r="B226" s="51" t="str">
        <f>A107</f>
        <v>Total</v>
      </c>
      <c r="C226" s="52">
        <f>C107</f>
        <v>63108.163506368648</v>
      </c>
      <c r="D226" s="52">
        <f>D107</f>
        <v>73987.655305699082</v>
      </c>
      <c r="E226" s="53">
        <f t="shared" si="149"/>
        <v>0.17239436540143527</v>
      </c>
      <c r="F226" s="52">
        <f>E107</f>
        <v>79582.107098080378</v>
      </c>
      <c r="G226" s="53">
        <f t="shared" si="150"/>
        <v>0.26104298836154904</v>
      </c>
      <c r="H226" s="52">
        <f>F107</f>
        <v>84302.380135200001</v>
      </c>
      <c r="I226" s="53">
        <f t="shared" si="151"/>
        <v>0.33583954042162079</v>
      </c>
      <c r="J226" s="36">
        <f>G107</f>
        <v>98105.126279530305</v>
      </c>
      <c r="K226" s="37">
        <f t="shared" si="152"/>
        <v>0.55455524022070279</v>
      </c>
    </row>
    <row r="227" spans="1:11" x14ac:dyDescent="0.3">
      <c r="A227" s="81" t="str">
        <f>B108</f>
        <v>Benzene</v>
      </c>
      <c r="B227" s="48" t="str">
        <f t="shared" ref="B227:B232" si="153">A109</f>
        <v>Hot</v>
      </c>
      <c r="C227" s="49">
        <f t="shared" ref="C227:D232" si="154">C109</f>
        <v>4521.5339119664004</v>
      </c>
      <c r="D227" s="49">
        <f t="shared" si="154"/>
        <v>793.11285333407</v>
      </c>
      <c r="E227" s="50">
        <f t="shared" si="149"/>
        <v>-0.82459208118840632</v>
      </c>
      <c r="F227" s="49">
        <f t="shared" ref="F227:F232" si="155">E109</f>
        <v>496.63089049510501</v>
      </c>
      <c r="G227" s="50">
        <f t="shared" si="150"/>
        <v>-0.89016318352036383</v>
      </c>
      <c r="H227" s="56">
        <f t="shared" ref="H227:H232" si="156">F109</f>
        <v>380.35850475995898</v>
      </c>
      <c r="I227" s="57">
        <f t="shared" si="151"/>
        <v>-0.91587843591013951</v>
      </c>
      <c r="J227" s="34">
        <f t="shared" ref="J227:J232" si="157">G109</f>
        <v>0</v>
      </c>
      <c r="K227" s="35">
        <f t="shared" si="152"/>
        <v>-1</v>
      </c>
    </row>
    <row r="228" spans="1:11" x14ac:dyDescent="0.3">
      <c r="A228" s="82"/>
      <c r="B228" s="51" t="str">
        <f t="shared" si="153"/>
        <v>Cold</v>
      </c>
      <c r="C228" s="52">
        <f t="shared" si="154"/>
        <v>47376.562075969101</v>
      </c>
      <c r="D228" s="52">
        <f t="shared" si="154"/>
        <v>38062.370855562898</v>
      </c>
      <c r="E228" s="53">
        <f t="shared" si="149"/>
        <v>-0.19659913704735987</v>
      </c>
      <c r="F228" s="52">
        <f t="shared" si="155"/>
        <v>24686.9592220456</v>
      </c>
      <c r="G228" s="53">
        <f t="shared" si="150"/>
        <v>-0.47892041675671504</v>
      </c>
      <c r="H228" s="52">
        <f t="shared" si="156"/>
        <v>16982.2096575014</v>
      </c>
      <c r="I228" s="53">
        <f t="shared" si="151"/>
        <v>-0.64154829068706709</v>
      </c>
      <c r="J228" s="36">
        <f t="shared" si="157"/>
        <v>0</v>
      </c>
      <c r="K228" s="37">
        <f t="shared" si="152"/>
        <v>-1</v>
      </c>
    </row>
    <row r="229" spans="1:11" x14ac:dyDescent="0.3">
      <c r="A229" s="82"/>
      <c r="B229" s="51" t="str">
        <f t="shared" si="153"/>
        <v>Diurnal</v>
      </c>
      <c r="C229" s="52">
        <f t="shared" si="154"/>
        <v>1390.81710177115</v>
      </c>
      <c r="D229" s="52">
        <f t="shared" si="154"/>
        <v>1564.03528878816</v>
      </c>
      <c r="E229" s="53">
        <f t="shared" si="149"/>
        <v>0.12454418830227465</v>
      </c>
      <c r="F229" s="52">
        <f t="shared" si="155"/>
        <v>999.08466380015295</v>
      </c>
      <c r="G229" s="53">
        <f t="shared" si="150"/>
        <v>-0.28165632811973729</v>
      </c>
      <c r="H229" s="52">
        <f t="shared" si="156"/>
        <v>686.44330080704299</v>
      </c>
      <c r="I229" s="53">
        <f t="shared" si="151"/>
        <v>-0.50644603094620788</v>
      </c>
      <c r="J229" s="36">
        <f t="shared" si="157"/>
        <v>0</v>
      </c>
      <c r="K229" s="37">
        <f t="shared" si="152"/>
        <v>-1</v>
      </c>
    </row>
    <row r="230" spans="1:11" x14ac:dyDescent="0.3">
      <c r="A230" s="82"/>
      <c r="B230" s="51" t="str">
        <f t="shared" si="153"/>
        <v>Hot soak</v>
      </c>
      <c r="C230" s="52">
        <f t="shared" si="154"/>
        <v>152.96808752040701</v>
      </c>
      <c r="D230" s="52">
        <f t="shared" si="154"/>
        <v>147.19016638062899</v>
      </c>
      <c r="E230" s="53">
        <f t="shared" si="149"/>
        <v>-3.7772068889906252E-2</v>
      </c>
      <c r="F230" s="52">
        <f t="shared" si="155"/>
        <v>95.130715369280196</v>
      </c>
      <c r="G230" s="53">
        <f t="shared" si="150"/>
        <v>-0.37810090384643724</v>
      </c>
      <c r="H230" s="52">
        <f t="shared" si="156"/>
        <v>65.2353942101401</v>
      </c>
      <c r="I230" s="53">
        <f t="shared" si="151"/>
        <v>-0.57353592329225367</v>
      </c>
      <c r="J230" s="36">
        <f t="shared" si="157"/>
        <v>0</v>
      </c>
      <c r="K230" s="37">
        <f t="shared" si="152"/>
        <v>-1</v>
      </c>
    </row>
    <row r="231" spans="1:11" x14ac:dyDescent="0.3">
      <c r="A231" s="82"/>
      <c r="B231" s="51" t="str">
        <f t="shared" si="153"/>
        <v>Running</v>
      </c>
      <c r="C231" s="52">
        <f t="shared" si="154"/>
        <v>91.565967509325205</v>
      </c>
      <c r="D231" s="52">
        <f t="shared" si="154"/>
        <v>72.269976028123395</v>
      </c>
      <c r="E231" s="53">
        <f t="shared" si="149"/>
        <v>-0.21073322333689837</v>
      </c>
      <c r="F231" s="52">
        <f t="shared" si="155"/>
        <v>49.219821970164404</v>
      </c>
      <c r="G231" s="53">
        <f t="shared" si="150"/>
        <v>-0.46246598699290986</v>
      </c>
      <c r="H231" s="52">
        <f t="shared" si="156"/>
        <v>33.753981396092698</v>
      </c>
      <c r="I231" s="53">
        <f t="shared" si="151"/>
        <v>-0.63136979475856958</v>
      </c>
      <c r="J231" s="36">
        <f t="shared" si="157"/>
        <v>0</v>
      </c>
      <c r="K231" s="37">
        <f t="shared" si="152"/>
        <v>-1</v>
      </c>
    </row>
    <row r="232" spans="1:11" ht="15" thickBot="1" x14ac:dyDescent="0.35">
      <c r="A232" s="83"/>
      <c r="B232" s="58" t="str">
        <f t="shared" si="153"/>
        <v>Total</v>
      </c>
      <c r="C232" s="59">
        <f t="shared" si="154"/>
        <v>53533.447144736383</v>
      </c>
      <c r="D232" s="59">
        <f t="shared" si="154"/>
        <v>40638.979140093878</v>
      </c>
      <c r="E232" s="60">
        <f t="shared" si="149"/>
        <v>-0.24086750792976608</v>
      </c>
      <c r="F232" s="59">
        <f t="shared" si="155"/>
        <v>26327.0253136803</v>
      </c>
      <c r="G232" s="60">
        <f t="shared" si="150"/>
        <v>-0.5082135241076311</v>
      </c>
      <c r="H232" s="59">
        <f t="shared" si="156"/>
        <v>18148.000838674638</v>
      </c>
      <c r="I232" s="60">
        <f t="shared" si="151"/>
        <v>-0.66099696906107008</v>
      </c>
      <c r="J232" s="39">
        <f t="shared" si="157"/>
        <v>0</v>
      </c>
      <c r="K232" s="40">
        <f t="shared" si="152"/>
        <v>-1</v>
      </c>
    </row>
    <row r="233" spans="1:11" x14ac:dyDescent="0.3">
      <c r="A233" s="82" t="str">
        <f>B115</f>
        <v>CH4</v>
      </c>
      <c r="B233" s="51" t="str">
        <f>A116</f>
        <v>Hot</v>
      </c>
      <c r="C233" s="52">
        <f>C116</f>
        <v>31402.312366300201</v>
      </c>
      <c r="D233" s="52">
        <f>D116</f>
        <v>20640.523572313799</v>
      </c>
      <c r="E233" s="53">
        <f t="shared" si="149"/>
        <v>-0.34270688949440409</v>
      </c>
      <c r="F233" s="52">
        <f>E116</f>
        <v>15342.250748923099</v>
      </c>
      <c r="G233" s="53">
        <f t="shared" si="150"/>
        <v>-0.51142926769342512</v>
      </c>
      <c r="H233" s="54">
        <f>F116</f>
        <v>13805.0131777352</v>
      </c>
      <c r="I233" s="55">
        <f t="shared" si="151"/>
        <v>-0.56038227323188372</v>
      </c>
      <c r="J233" s="36">
        <f>G116</f>
        <v>0</v>
      </c>
      <c r="K233" s="37">
        <f t="shared" si="152"/>
        <v>-1</v>
      </c>
    </row>
    <row r="234" spans="1:11" x14ac:dyDescent="0.3">
      <c r="A234" s="82"/>
      <c r="B234" s="51" t="str">
        <f>A117</f>
        <v>Cold</v>
      </c>
      <c r="C234" s="52">
        <f>C117</f>
        <v>39695.488485483897</v>
      </c>
      <c r="D234" s="52">
        <f>D117</f>
        <v>30930.232953496699</v>
      </c>
      <c r="E234" s="53">
        <f t="shared" si="149"/>
        <v>-0.22081238615296372</v>
      </c>
      <c r="F234" s="52">
        <f>E117</f>
        <v>20035.121259452299</v>
      </c>
      <c r="G234" s="53">
        <f t="shared" si="150"/>
        <v>-0.49527963947895814</v>
      </c>
      <c r="H234" s="52">
        <f>F117</f>
        <v>13819.043666543599</v>
      </c>
      <c r="I234" s="53">
        <f t="shared" si="151"/>
        <v>-0.65187369663942951</v>
      </c>
      <c r="J234" s="36">
        <f>G117</f>
        <v>0</v>
      </c>
      <c r="K234" s="37">
        <f t="shared" si="152"/>
        <v>-1</v>
      </c>
    </row>
    <row r="235" spans="1:11" ht="15" thickBot="1" x14ac:dyDescent="0.35">
      <c r="A235" s="82"/>
      <c r="B235" s="51" t="str">
        <f>A121</f>
        <v>Total</v>
      </c>
      <c r="C235" s="52">
        <f>C121</f>
        <v>71097.800851784094</v>
      </c>
      <c r="D235" s="52">
        <f>D121</f>
        <v>51570.756525810502</v>
      </c>
      <c r="E235" s="53">
        <f t="shared" si="149"/>
        <v>-0.2746504686787874</v>
      </c>
      <c r="F235" s="52">
        <f>E121</f>
        <v>35377.372008375401</v>
      </c>
      <c r="G235" s="53">
        <f t="shared" si="150"/>
        <v>-0.50241256994536621</v>
      </c>
      <c r="H235" s="52">
        <f>F121</f>
        <v>27624.056844278799</v>
      </c>
      <c r="I235" s="53">
        <f t="shared" si="151"/>
        <v>-0.61146397619434079</v>
      </c>
      <c r="J235" s="36">
        <f>G121</f>
        <v>0</v>
      </c>
      <c r="K235" s="37">
        <f t="shared" si="152"/>
        <v>-1</v>
      </c>
    </row>
    <row r="236" spans="1:11" x14ac:dyDescent="0.3">
      <c r="A236" s="81" t="str">
        <f>B122</f>
        <v>CO</v>
      </c>
      <c r="B236" s="48" t="str">
        <f>A123</f>
        <v>Hot</v>
      </c>
      <c r="C236" s="49">
        <f>C123</f>
        <v>2182702.4114523702</v>
      </c>
      <c r="D236" s="49">
        <f>D123</f>
        <v>1973855.38947868</v>
      </c>
      <c r="E236" s="50">
        <f t="shared" si="149"/>
        <v>-9.568277419674609E-2</v>
      </c>
      <c r="F236" s="49">
        <f>E123</f>
        <v>1460239.30390916</v>
      </c>
      <c r="G236" s="50">
        <f t="shared" si="150"/>
        <v>-0.33099478140150274</v>
      </c>
      <c r="H236" s="56">
        <f>F123</f>
        <v>1013726.27981337</v>
      </c>
      <c r="I236" s="57">
        <f t="shared" si="151"/>
        <v>-0.53556367808342853</v>
      </c>
      <c r="J236" s="34">
        <f>G123</f>
        <v>0</v>
      </c>
      <c r="K236" s="35">
        <f t="shared" si="152"/>
        <v>-1</v>
      </c>
    </row>
    <row r="237" spans="1:11" x14ac:dyDescent="0.3">
      <c r="A237" s="82"/>
      <c r="B237" s="51" t="str">
        <f>A124</f>
        <v>Cold</v>
      </c>
      <c r="C237" s="52">
        <f>C124</f>
        <v>3818495.9490045202</v>
      </c>
      <c r="D237" s="52">
        <f>D124</f>
        <v>3539948.5564895701</v>
      </c>
      <c r="E237" s="53">
        <f t="shared" si="149"/>
        <v>-7.2946887003393912E-2</v>
      </c>
      <c r="F237" s="52">
        <f>E124</f>
        <v>2306000.61183507</v>
      </c>
      <c r="G237" s="53">
        <f t="shared" si="150"/>
        <v>-0.39609714331732027</v>
      </c>
      <c r="H237" s="52">
        <f>F124</f>
        <v>1604791.0029716899</v>
      </c>
      <c r="I237" s="53">
        <f t="shared" si="151"/>
        <v>-0.57973217088522566</v>
      </c>
      <c r="J237" s="36">
        <f>G124</f>
        <v>0</v>
      </c>
      <c r="K237" s="37">
        <f t="shared" si="152"/>
        <v>-1</v>
      </c>
    </row>
    <row r="238" spans="1:11" ht="15" thickBot="1" x14ac:dyDescent="0.35">
      <c r="A238" s="83"/>
      <c r="B238" s="58" t="str">
        <f>A128</f>
        <v>Total</v>
      </c>
      <c r="C238" s="59">
        <f>C128</f>
        <v>6001198.3604568904</v>
      </c>
      <c r="D238" s="59">
        <f>D128</f>
        <v>5513803.9459682498</v>
      </c>
      <c r="E238" s="60">
        <f t="shared" si="149"/>
        <v>-8.1216181371404295E-2</v>
      </c>
      <c r="F238" s="59">
        <f>E128</f>
        <v>3766239.9157442302</v>
      </c>
      <c r="G238" s="60">
        <f t="shared" si="150"/>
        <v>-0.37241869214643086</v>
      </c>
      <c r="H238" s="59">
        <f>F128</f>
        <v>2618517.2827850599</v>
      </c>
      <c r="I238" s="60">
        <f t="shared" si="151"/>
        <v>-0.56366760011816974</v>
      </c>
      <c r="J238" s="39">
        <f>G128</f>
        <v>0</v>
      </c>
      <c r="K238" s="40">
        <f t="shared" si="152"/>
        <v>-1</v>
      </c>
    </row>
    <row r="239" spans="1:11" x14ac:dyDescent="0.3">
      <c r="A239" s="82" t="str">
        <f>B129</f>
        <v>CO2 (WTW)</v>
      </c>
      <c r="B239" s="51" t="str">
        <f>A130</f>
        <v>Hot</v>
      </c>
      <c r="C239" s="52">
        <f>C130</f>
        <v>1151758919.2804</v>
      </c>
      <c r="D239" s="52">
        <f>D130</f>
        <v>1193350859.7823701</v>
      </c>
      <c r="E239" s="53">
        <f t="shared" si="149"/>
        <v>3.6111672161354802E-2</v>
      </c>
      <c r="F239" s="52">
        <f>E130</f>
        <v>866980607.79606795</v>
      </c>
      <c r="G239" s="53">
        <f t="shared" si="150"/>
        <v>-0.24725513882910222</v>
      </c>
      <c r="H239" s="54">
        <f>F130</f>
        <v>705403976.78259802</v>
      </c>
      <c r="I239" s="55">
        <f t="shared" si="151"/>
        <v>-0.38754198906197945</v>
      </c>
      <c r="J239" s="36">
        <f>G130</f>
        <v>101279374.596038</v>
      </c>
      <c r="K239" s="37">
        <f t="shared" si="152"/>
        <v>-0.91206547403226046</v>
      </c>
    </row>
    <row r="240" spans="1:11" x14ac:dyDescent="0.3">
      <c r="A240" s="82"/>
      <c r="B240" s="51" t="str">
        <f>A131</f>
        <v>Cold</v>
      </c>
      <c r="C240" s="52">
        <f>C131</f>
        <v>88600919.678047806</v>
      </c>
      <c r="D240" s="52">
        <f>D131</f>
        <v>78544719.292918995</v>
      </c>
      <c r="E240" s="53">
        <f t="shared" si="149"/>
        <v>-0.11349995487259468</v>
      </c>
      <c r="F240" s="52">
        <f>E131</f>
        <v>50574281.433206201</v>
      </c>
      <c r="G240" s="53">
        <f t="shared" si="150"/>
        <v>-0.42919010754087317</v>
      </c>
      <c r="H240" s="52">
        <f>F131</f>
        <v>39824118.2544007</v>
      </c>
      <c r="I240" s="53">
        <f t="shared" si="151"/>
        <v>-0.55052251828636811</v>
      </c>
      <c r="J240" s="36">
        <f>G131</f>
        <v>0</v>
      </c>
      <c r="K240" s="37">
        <f t="shared" si="152"/>
        <v>-1</v>
      </c>
    </row>
    <row r="241" spans="1:11" ht="15" thickBot="1" x14ac:dyDescent="0.35">
      <c r="A241" s="82"/>
      <c r="B241" s="51" t="str">
        <f>A135</f>
        <v>Total</v>
      </c>
      <c r="C241" s="52">
        <f>C135</f>
        <v>1240359838.9584479</v>
      </c>
      <c r="D241" s="52">
        <f>D135</f>
        <v>1271895579.075289</v>
      </c>
      <c r="E241" s="53">
        <f t="shared" si="149"/>
        <v>2.5424670427351304E-2</v>
      </c>
      <c r="F241" s="52">
        <f>E135</f>
        <v>917554889.22927415</v>
      </c>
      <c r="G241" s="53">
        <f t="shared" si="150"/>
        <v>-0.26025104940533939</v>
      </c>
      <c r="H241" s="52">
        <f>F135</f>
        <v>745228095.03699875</v>
      </c>
      <c r="I241" s="53">
        <f t="shared" si="151"/>
        <v>-0.39918395321249678</v>
      </c>
      <c r="J241" s="36">
        <f>G135</f>
        <v>101279374.596038</v>
      </c>
      <c r="K241" s="37">
        <f t="shared" si="152"/>
        <v>-0.91834678017220872</v>
      </c>
    </row>
    <row r="242" spans="1:11" x14ac:dyDescent="0.3">
      <c r="A242" s="81" t="str">
        <f>B136</f>
        <v>CO2 (TTW)</v>
      </c>
      <c r="B242" s="48" t="str">
        <f>A137</f>
        <v>Hot</v>
      </c>
      <c r="C242" s="49">
        <f>C137</f>
        <v>960753363.66587901</v>
      </c>
      <c r="D242" s="49">
        <f>D137</f>
        <v>990182422.72331905</v>
      </c>
      <c r="E242" s="50">
        <f t="shared" si="149"/>
        <v>3.06312318753168E-2</v>
      </c>
      <c r="F242" s="49">
        <f>E137</f>
        <v>700312353.956882</v>
      </c>
      <c r="G242" s="50">
        <f t="shared" si="150"/>
        <v>-0.27107998739161376</v>
      </c>
      <c r="H242" s="56">
        <f>F137</f>
        <v>549949414.301929</v>
      </c>
      <c r="I242" s="57">
        <f t="shared" si="151"/>
        <v>-0.42758523144428484</v>
      </c>
      <c r="J242" s="34">
        <f>G137</f>
        <v>0</v>
      </c>
      <c r="K242" s="35">
        <f t="shared" si="152"/>
        <v>-1</v>
      </c>
    </row>
    <row r="243" spans="1:11" x14ac:dyDescent="0.3">
      <c r="A243" s="82"/>
      <c r="B243" s="51" t="str">
        <f>A138</f>
        <v>Cold</v>
      </c>
      <c r="C243" s="52">
        <f>C138</f>
        <v>73797175.557188705</v>
      </c>
      <c r="D243" s="52">
        <f>D138</f>
        <v>65559340.762739398</v>
      </c>
      <c r="E243" s="53">
        <f t="shared" si="149"/>
        <v>-0.11162804988472008</v>
      </c>
      <c r="F243" s="52">
        <f>E138</f>
        <v>42200809.179698803</v>
      </c>
      <c r="G243" s="53">
        <f t="shared" si="150"/>
        <v>-0.42815143179842263</v>
      </c>
      <c r="H243" s="52">
        <f>F138</f>
        <v>33190496.184338901</v>
      </c>
      <c r="I243" s="53">
        <f t="shared" si="151"/>
        <v>-0.55024706658836675</v>
      </c>
      <c r="J243" s="36">
        <f>G138</f>
        <v>0</v>
      </c>
      <c r="K243" s="37">
        <f t="shared" si="152"/>
        <v>-1</v>
      </c>
    </row>
    <row r="244" spans="1:11" ht="15" thickBot="1" x14ac:dyDescent="0.35">
      <c r="A244" s="83"/>
      <c r="B244" s="58" t="str">
        <f>A142</f>
        <v>Total</v>
      </c>
      <c r="C244" s="59">
        <f>C142</f>
        <v>1034550539.2230678</v>
      </c>
      <c r="D244" s="59">
        <f>D142</f>
        <v>1055741763.4860585</v>
      </c>
      <c r="E244" s="60">
        <f t="shared" si="149"/>
        <v>2.0483508015862739E-2</v>
      </c>
      <c r="F244" s="59">
        <f>E142</f>
        <v>742513163.13658082</v>
      </c>
      <c r="G244" s="60">
        <f t="shared" si="150"/>
        <v>-0.28228430126362192</v>
      </c>
      <c r="H244" s="59">
        <f>F142</f>
        <v>583139910.48626792</v>
      </c>
      <c r="I244" s="60">
        <f t="shared" si="151"/>
        <v>-0.43633501856352286</v>
      </c>
      <c r="J244" s="39">
        <f>G142</f>
        <v>0</v>
      </c>
      <c r="K244" s="40">
        <f t="shared" si="152"/>
        <v>-1</v>
      </c>
    </row>
    <row r="245" spans="1:11" x14ac:dyDescent="0.3">
      <c r="A245" s="82" t="str">
        <f>B143</f>
        <v>HC</v>
      </c>
      <c r="B245" s="51" t="str">
        <f t="shared" ref="B245:B250" si="158">A144</f>
        <v>Hot</v>
      </c>
      <c r="C245" s="52">
        <f t="shared" ref="C245:D250" si="159">C144</f>
        <v>97366.554695407802</v>
      </c>
      <c r="D245" s="52">
        <f t="shared" si="159"/>
        <v>41120.189613083603</v>
      </c>
      <c r="E245" s="53">
        <f t="shared" si="149"/>
        <v>-0.5776764440138602</v>
      </c>
      <c r="F245" s="52">
        <f t="shared" ref="F245:F250" si="160">E144</f>
        <v>29570.174163792301</v>
      </c>
      <c r="G245" s="53">
        <f t="shared" si="150"/>
        <v>-0.69630049808893002</v>
      </c>
      <c r="H245" s="54">
        <f t="shared" ref="H245:H250" si="161">F144</f>
        <v>24145.767444757501</v>
      </c>
      <c r="I245" s="55">
        <f t="shared" si="151"/>
        <v>-0.75201168902101134</v>
      </c>
      <c r="J245" s="36">
        <f t="shared" ref="J245:J250" si="162">G144</f>
        <v>0</v>
      </c>
      <c r="K245" s="37">
        <f t="shared" si="152"/>
        <v>-1</v>
      </c>
    </row>
    <row r="246" spans="1:11" x14ac:dyDescent="0.3">
      <c r="A246" s="82"/>
      <c r="B246" s="51" t="str">
        <f t="shared" si="158"/>
        <v>Cold</v>
      </c>
      <c r="C246" s="52">
        <f t="shared" si="159"/>
        <v>729709.10402026796</v>
      </c>
      <c r="D246" s="52">
        <f t="shared" si="159"/>
        <v>568339.48662221804</v>
      </c>
      <c r="E246" s="53">
        <f t="shared" si="149"/>
        <v>-0.22114239291931292</v>
      </c>
      <c r="F246" s="52">
        <f t="shared" si="160"/>
        <v>368748.63184296997</v>
      </c>
      <c r="G246" s="53">
        <f t="shared" si="150"/>
        <v>-0.49466351754228921</v>
      </c>
      <c r="H246" s="52">
        <f t="shared" si="161"/>
        <v>255625.71965647701</v>
      </c>
      <c r="I246" s="53">
        <f t="shared" si="151"/>
        <v>-0.64968818636340198</v>
      </c>
      <c r="J246" s="36">
        <f t="shared" si="162"/>
        <v>0</v>
      </c>
      <c r="K246" s="37">
        <f t="shared" si="152"/>
        <v>-1</v>
      </c>
    </row>
    <row r="247" spans="1:11" x14ac:dyDescent="0.3">
      <c r="A247" s="82"/>
      <c r="B247" s="51" t="str">
        <f t="shared" si="158"/>
        <v>Diurnal</v>
      </c>
      <c r="C247" s="52">
        <f t="shared" si="159"/>
        <v>173852.12886478199</v>
      </c>
      <c r="D247" s="52">
        <f t="shared" si="159"/>
        <v>195504.39798939801</v>
      </c>
      <c r="E247" s="53">
        <f t="shared" si="149"/>
        <v>0.1245441701864729</v>
      </c>
      <c r="F247" s="52">
        <f t="shared" si="160"/>
        <v>124885.571997176</v>
      </c>
      <c r="G247" s="53">
        <f t="shared" si="150"/>
        <v>-0.28165635466961125</v>
      </c>
      <c r="H247" s="52">
        <f t="shared" si="161"/>
        <v>85805.405282630105</v>
      </c>
      <c r="I247" s="53">
        <f t="shared" si="151"/>
        <v>-0.50644604789759295</v>
      </c>
      <c r="J247" s="36">
        <f t="shared" si="162"/>
        <v>0</v>
      </c>
      <c r="K247" s="37">
        <f t="shared" si="152"/>
        <v>-1</v>
      </c>
    </row>
    <row r="248" spans="1:11" x14ac:dyDescent="0.3">
      <c r="A248" s="82"/>
      <c r="B248" s="51" t="str">
        <f t="shared" si="158"/>
        <v>Hot soak</v>
      </c>
      <c r="C248" s="52">
        <f t="shared" si="159"/>
        <v>19121.028444352902</v>
      </c>
      <c r="D248" s="52">
        <f t="shared" si="159"/>
        <v>18398.788848577999</v>
      </c>
      <c r="E248" s="53">
        <f t="shared" si="149"/>
        <v>-3.7772005720131951E-2</v>
      </c>
      <c r="F248" s="52">
        <f t="shared" si="160"/>
        <v>11891.347277044</v>
      </c>
      <c r="G248" s="53">
        <f t="shared" si="150"/>
        <v>-0.37810106231205753</v>
      </c>
      <c r="H248" s="52">
        <f t="shared" si="161"/>
        <v>8154.42997521507</v>
      </c>
      <c r="I248" s="53">
        <f t="shared" si="151"/>
        <v>-0.57353601565174417</v>
      </c>
      <c r="J248" s="36">
        <f t="shared" si="162"/>
        <v>0</v>
      </c>
      <c r="K248" s="37">
        <f t="shared" si="152"/>
        <v>-1</v>
      </c>
    </row>
    <row r="249" spans="1:11" x14ac:dyDescent="0.3">
      <c r="A249" s="82"/>
      <c r="B249" s="51" t="str">
        <f t="shared" si="158"/>
        <v>Running</v>
      </c>
      <c r="C249" s="52">
        <f t="shared" si="159"/>
        <v>11445.759382632399</v>
      </c>
      <c r="D249" s="52">
        <f t="shared" si="159"/>
        <v>9033.7513546152004</v>
      </c>
      <c r="E249" s="53">
        <f t="shared" si="149"/>
        <v>-0.21073377024482431</v>
      </c>
      <c r="F249" s="52">
        <f t="shared" si="160"/>
        <v>6152.4803512107901</v>
      </c>
      <c r="G249" s="53">
        <f t="shared" si="150"/>
        <v>-0.46246639077993734</v>
      </c>
      <c r="H249" s="52">
        <f t="shared" si="161"/>
        <v>4219.2494807757803</v>
      </c>
      <c r="I249" s="53">
        <f t="shared" si="151"/>
        <v>-0.63137006993367362</v>
      </c>
      <c r="J249" s="36">
        <f t="shared" si="162"/>
        <v>0</v>
      </c>
      <c r="K249" s="37">
        <f t="shared" si="152"/>
        <v>-1</v>
      </c>
    </row>
    <row r="250" spans="1:11" ht="15" thickBot="1" x14ac:dyDescent="0.35">
      <c r="A250" s="82"/>
      <c r="B250" s="51" t="str">
        <f t="shared" si="158"/>
        <v>Total</v>
      </c>
      <c r="C250" s="52">
        <f t="shared" si="159"/>
        <v>1031494.5754074431</v>
      </c>
      <c r="D250" s="52">
        <f t="shared" si="159"/>
        <v>832396.61442789284</v>
      </c>
      <c r="E250" s="53">
        <f t="shared" si="149"/>
        <v>-0.19301891229132839</v>
      </c>
      <c r="F250" s="52">
        <f t="shared" si="160"/>
        <v>541248.20563219301</v>
      </c>
      <c r="G250" s="53">
        <f t="shared" si="150"/>
        <v>-0.47527770040051009</v>
      </c>
      <c r="H250" s="52">
        <f t="shared" si="161"/>
        <v>377950.57183985546</v>
      </c>
      <c r="I250" s="53">
        <f t="shared" si="151"/>
        <v>-0.63358937521259961</v>
      </c>
      <c r="J250" s="36">
        <f t="shared" si="162"/>
        <v>0</v>
      </c>
      <c r="K250" s="37">
        <f t="shared" si="152"/>
        <v>-1</v>
      </c>
    </row>
    <row r="251" spans="1:11" x14ac:dyDescent="0.3">
      <c r="A251" s="81" t="str">
        <f>B150</f>
        <v>NOx</v>
      </c>
      <c r="B251" s="48" t="str">
        <f>A151</f>
        <v>Hot</v>
      </c>
      <c r="C251" s="49">
        <f>C151</f>
        <v>1948943.9158026599</v>
      </c>
      <c r="D251" s="49">
        <f>D151</f>
        <v>341876.60627126298</v>
      </c>
      <c r="E251" s="50">
        <f t="shared" si="149"/>
        <v>-0.82458366118223403</v>
      </c>
      <c r="F251" s="49">
        <f>E151</f>
        <v>247019.427981922</v>
      </c>
      <c r="G251" s="50">
        <f t="shared" si="150"/>
        <v>-0.8732547273531015</v>
      </c>
      <c r="H251" s="56">
        <f>F151</f>
        <v>224369.13385018599</v>
      </c>
      <c r="I251" s="57">
        <f t="shared" si="151"/>
        <v>-0.88487655697481626</v>
      </c>
      <c r="J251" s="34">
        <f>G151</f>
        <v>0</v>
      </c>
      <c r="K251" s="35">
        <f t="shared" si="152"/>
        <v>-1</v>
      </c>
    </row>
    <row r="252" spans="1:11" x14ac:dyDescent="0.3">
      <c r="A252" s="82"/>
      <c r="B252" s="51" t="str">
        <f>A152</f>
        <v>Cold</v>
      </c>
      <c r="C252" s="52">
        <f>C152</f>
        <v>159466.89606381301</v>
      </c>
      <c r="D252" s="52">
        <f>D152</f>
        <v>179416.08732321899</v>
      </c>
      <c r="E252" s="53">
        <f t="shared" si="149"/>
        <v>0.12509926355764156</v>
      </c>
      <c r="F252" s="52">
        <f>E152</f>
        <v>124232.86948918601</v>
      </c>
      <c r="G252" s="53">
        <f t="shared" si="150"/>
        <v>-0.22094884546149063</v>
      </c>
      <c r="H252" s="52">
        <f>F152</f>
        <v>98600.7243342039</v>
      </c>
      <c r="I252" s="53">
        <f t="shared" si="151"/>
        <v>-0.38168531044369625</v>
      </c>
      <c r="J252" s="36">
        <f>G152</f>
        <v>0</v>
      </c>
      <c r="K252" s="37">
        <f t="shared" si="152"/>
        <v>-1</v>
      </c>
    </row>
    <row r="253" spans="1:11" ht="15" thickBot="1" x14ac:dyDescent="0.35">
      <c r="A253" s="83"/>
      <c r="B253" s="58" t="str">
        <f>A156</f>
        <v>Total</v>
      </c>
      <c r="C253" s="59">
        <f>C156</f>
        <v>2108410.8118664729</v>
      </c>
      <c r="D253" s="59">
        <f>D156</f>
        <v>521292.69359448197</v>
      </c>
      <c r="E253" s="60">
        <f t="shared" si="149"/>
        <v>-0.75275563440456505</v>
      </c>
      <c r="F253" s="59">
        <f>E156</f>
        <v>371252.29747110803</v>
      </c>
      <c r="G253" s="60">
        <f t="shared" si="150"/>
        <v>-0.82391842453963871</v>
      </c>
      <c r="H253" s="59">
        <f>F156</f>
        <v>322969.85818438989</v>
      </c>
      <c r="I253" s="60">
        <f t="shared" si="151"/>
        <v>-0.84681834471410222</v>
      </c>
      <c r="J253" s="39">
        <f>G156</f>
        <v>0</v>
      </c>
      <c r="K253" s="40">
        <f t="shared" si="152"/>
        <v>-1</v>
      </c>
    </row>
    <row r="254" spans="1:11" ht="15" thickBot="1" x14ac:dyDescent="0.35">
      <c r="A254" s="74" t="str">
        <f>B157</f>
        <v>N2O</v>
      </c>
      <c r="B254" s="48" t="s">
        <v>131</v>
      </c>
      <c r="C254" s="49">
        <f>C158</f>
        <v>26890.9728837857</v>
      </c>
      <c r="D254" s="49">
        <f>D158</f>
        <v>22960.173553997502</v>
      </c>
      <c r="E254" s="50">
        <f t="shared" si="149"/>
        <v>-0.14617542276271944</v>
      </c>
      <c r="F254" s="49">
        <f>E158</f>
        <v>16358.3291198639</v>
      </c>
      <c r="G254" s="50">
        <f t="shared" si="150"/>
        <v>-0.39167953533851541</v>
      </c>
      <c r="H254" s="56">
        <f>F158</f>
        <v>16422.098621466401</v>
      </c>
      <c r="I254" s="57">
        <f t="shared" si="151"/>
        <v>-0.38930812609727694</v>
      </c>
      <c r="J254" s="34">
        <f>G158</f>
        <v>0</v>
      </c>
      <c r="K254" s="35">
        <f t="shared" si="152"/>
        <v>-1</v>
      </c>
    </row>
    <row r="255" spans="1:11" ht="15" thickBot="1" x14ac:dyDescent="0.35">
      <c r="A255" s="62" t="str">
        <f>B164</f>
        <v>NH3</v>
      </c>
      <c r="B255" s="63" t="s">
        <v>131</v>
      </c>
      <c r="C255" s="64">
        <f>C165</f>
        <v>129942.589046351</v>
      </c>
      <c r="D255" s="64">
        <f>D165</f>
        <v>102367.69674989099</v>
      </c>
      <c r="E255" s="65">
        <f t="shared" si="149"/>
        <v>-0.21220827212103599</v>
      </c>
      <c r="F255" s="64">
        <f>E165</f>
        <v>77351.647817688601</v>
      </c>
      <c r="G255" s="65">
        <f t="shared" si="150"/>
        <v>-0.40472443726592988</v>
      </c>
      <c r="H255" s="66">
        <f>F165</f>
        <v>55882.025639829102</v>
      </c>
      <c r="I255" s="67">
        <f t="shared" si="151"/>
        <v>-0.56994834372666081</v>
      </c>
      <c r="J255" s="41">
        <f>G165</f>
        <v>0</v>
      </c>
      <c r="K255" s="42">
        <f t="shared" si="152"/>
        <v>-1</v>
      </c>
    </row>
    <row r="256" spans="1:11" x14ac:dyDescent="0.3">
      <c r="A256" s="82" t="str">
        <f>B171</f>
        <v>MHHC</v>
      </c>
      <c r="B256" s="51" t="str">
        <f t="shared" ref="B256:B261" si="163">A172</f>
        <v>Hot</v>
      </c>
      <c r="C256" s="52">
        <f t="shared" ref="C256:D261" si="164">C172</f>
        <v>65964.240615697505</v>
      </c>
      <c r="D256" s="52">
        <f t="shared" si="164"/>
        <v>20479.667141323502</v>
      </c>
      <c r="E256" s="53">
        <f t="shared" si="149"/>
        <v>-0.68953379967433515</v>
      </c>
      <c r="F256" s="52">
        <f t="shared" ref="F256:F261" si="165">E172</f>
        <v>14227.924264102299</v>
      </c>
      <c r="G256" s="53">
        <f t="shared" si="150"/>
        <v>-0.7843085263879096</v>
      </c>
      <c r="H256" s="52">
        <f t="shared" ref="H256:H261" si="166">F172</f>
        <v>10340.7547568309</v>
      </c>
      <c r="I256" s="53">
        <f t="shared" si="151"/>
        <v>-0.84323696202196385</v>
      </c>
      <c r="J256" s="36">
        <f t="shared" ref="J256:J261" si="167">G172</f>
        <v>0</v>
      </c>
      <c r="K256" s="37">
        <f t="shared" si="152"/>
        <v>-1</v>
      </c>
    </row>
    <row r="257" spans="1:11" x14ac:dyDescent="0.3">
      <c r="A257" s="82"/>
      <c r="B257" s="51" t="str">
        <f t="shared" si="163"/>
        <v>Cold</v>
      </c>
      <c r="C257" s="52">
        <f t="shared" si="164"/>
        <v>690020.340715545</v>
      </c>
      <c r="D257" s="52">
        <f t="shared" si="164"/>
        <v>537405.541683338</v>
      </c>
      <c r="E257" s="53">
        <f t="shared" si="149"/>
        <v>-0.22117434809812531</v>
      </c>
      <c r="F257" s="52">
        <f t="shared" si="165"/>
        <v>348710.15585361701</v>
      </c>
      <c r="G257" s="53">
        <f t="shared" si="150"/>
        <v>-0.49463786025205048</v>
      </c>
      <c r="H257" s="52">
        <f t="shared" si="166"/>
        <v>241805.27175694</v>
      </c>
      <c r="I257" s="53">
        <f t="shared" si="151"/>
        <v>-0.649567907655896</v>
      </c>
      <c r="J257" s="36">
        <f t="shared" si="167"/>
        <v>0</v>
      </c>
      <c r="K257" s="37">
        <f t="shared" si="152"/>
        <v>-1</v>
      </c>
    </row>
    <row r="258" spans="1:11" x14ac:dyDescent="0.3">
      <c r="A258" s="82"/>
      <c r="B258" s="51" t="str">
        <f t="shared" si="163"/>
        <v>Diurnal</v>
      </c>
      <c r="C258" s="52">
        <f t="shared" si="164"/>
        <v>173852.12886478199</v>
      </c>
      <c r="D258" s="52">
        <f t="shared" si="164"/>
        <v>195504.39798939801</v>
      </c>
      <c r="E258" s="53">
        <f t="shared" si="149"/>
        <v>0.1245441701864729</v>
      </c>
      <c r="F258" s="52">
        <f t="shared" si="165"/>
        <v>124885.571997176</v>
      </c>
      <c r="G258" s="53">
        <f t="shared" si="150"/>
        <v>-0.28165635466961125</v>
      </c>
      <c r="H258" s="52">
        <f t="shared" si="166"/>
        <v>85805.405282630105</v>
      </c>
      <c r="I258" s="53">
        <f t="shared" si="151"/>
        <v>-0.50644604789759295</v>
      </c>
      <c r="J258" s="36">
        <f t="shared" si="167"/>
        <v>0</v>
      </c>
      <c r="K258" s="37">
        <f t="shared" si="152"/>
        <v>-1</v>
      </c>
    </row>
    <row r="259" spans="1:11" x14ac:dyDescent="0.3">
      <c r="A259" s="82"/>
      <c r="B259" s="51" t="str">
        <f t="shared" si="163"/>
        <v>Hot soak</v>
      </c>
      <c r="C259" s="52">
        <f t="shared" si="164"/>
        <v>19121.028444352902</v>
      </c>
      <c r="D259" s="52">
        <f t="shared" si="164"/>
        <v>18398.788848577999</v>
      </c>
      <c r="E259" s="53">
        <f t="shared" si="149"/>
        <v>-3.7772005720131951E-2</v>
      </c>
      <c r="F259" s="52">
        <f t="shared" si="165"/>
        <v>11891.347277044</v>
      </c>
      <c r="G259" s="53">
        <f t="shared" si="150"/>
        <v>-0.37810106231205753</v>
      </c>
      <c r="H259" s="52">
        <f t="shared" si="166"/>
        <v>8154.42997521507</v>
      </c>
      <c r="I259" s="53">
        <f t="shared" si="151"/>
        <v>-0.57353601565174417</v>
      </c>
      <c r="J259" s="36">
        <f t="shared" si="167"/>
        <v>0</v>
      </c>
      <c r="K259" s="37">
        <f t="shared" si="152"/>
        <v>-1</v>
      </c>
    </row>
    <row r="260" spans="1:11" x14ac:dyDescent="0.3">
      <c r="A260" s="82"/>
      <c r="B260" s="51" t="str">
        <f t="shared" si="163"/>
        <v>Running</v>
      </c>
      <c r="C260" s="52">
        <f t="shared" si="164"/>
        <v>11445.759382632399</v>
      </c>
      <c r="D260" s="52">
        <f t="shared" si="164"/>
        <v>9033.7513546152004</v>
      </c>
      <c r="E260" s="53">
        <f t="shared" si="149"/>
        <v>-0.21073377024482431</v>
      </c>
      <c r="F260" s="52">
        <f t="shared" si="165"/>
        <v>6152.4803512107901</v>
      </c>
      <c r="G260" s="53">
        <f t="shared" si="150"/>
        <v>-0.46246639077993734</v>
      </c>
      <c r="H260" s="52">
        <f t="shared" si="166"/>
        <v>4219.2494807757803</v>
      </c>
      <c r="I260" s="53">
        <f t="shared" si="151"/>
        <v>-0.63137006993367362</v>
      </c>
      <c r="J260" s="36">
        <f t="shared" si="167"/>
        <v>0</v>
      </c>
      <c r="K260" s="37">
        <f t="shared" si="152"/>
        <v>-1</v>
      </c>
    </row>
    <row r="261" spans="1:11" ht="15" thickBot="1" x14ac:dyDescent="0.35">
      <c r="A261" s="83"/>
      <c r="B261" s="58" t="str">
        <f t="shared" si="163"/>
        <v>Total</v>
      </c>
      <c r="C261" s="59">
        <f t="shared" si="164"/>
        <v>960403.49802300986</v>
      </c>
      <c r="D261" s="59">
        <f t="shared" si="164"/>
        <v>780822.14701725275</v>
      </c>
      <c r="E261" s="60">
        <f t="shared" si="149"/>
        <v>-0.18698531541734831</v>
      </c>
      <c r="F261" s="59">
        <f t="shared" si="165"/>
        <v>505867.47974315012</v>
      </c>
      <c r="G261" s="60">
        <f t="shared" si="150"/>
        <v>-0.47327609615700272</v>
      </c>
      <c r="H261" s="59">
        <f t="shared" si="166"/>
        <v>350325.11125239183</v>
      </c>
      <c r="I261" s="60">
        <f t="shared" si="151"/>
        <v>-0.63523132519452929</v>
      </c>
      <c r="J261" s="39">
        <f t="shared" si="167"/>
        <v>0</v>
      </c>
      <c r="K261" s="40">
        <f t="shared" si="152"/>
        <v>-1</v>
      </c>
    </row>
    <row r="262" spans="1:11" x14ac:dyDescent="0.3">
      <c r="A262" s="82" t="str">
        <f>B178</f>
        <v>NO2</v>
      </c>
      <c r="B262" s="51" t="str">
        <f>A179</f>
        <v>Hot</v>
      </c>
      <c r="C262" s="52">
        <f>C179</f>
        <v>573376.24369137303</v>
      </c>
      <c r="D262" s="52">
        <f>D179</f>
        <v>78980.235663629894</v>
      </c>
      <c r="E262" s="53">
        <f t="shared" si="149"/>
        <v>-0.86225408441208107</v>
      </c>
      <c r="F262" s="52">
        <f>E179</f>
        <v>57077.351943550602</v>
      </c>
      <c r="G262" s="53">
        <f t="shared" si="150"/>
        <v>-0.90045392955925607</v>
      </c>
      <c r="H262" s="54">
        <f>F179</f>
        <v>58220.070578602899</v>
      </c>
      <c r="I262" s="55">
        <f t="shared" si="151"/>
        <v>-0.89846096482165982</v>
      </c>
      <c r="J262" s="36">
        <f>G179</f>
        <v>0</v>
      </c>
      <c r="K262" s="37">
        <f t="shared" si="152"/>
        <v>-1</v>
      </c>
    </row>
    <row r="263" spans="1:11" x14ac:dyDescent="0.3">
      <c r="A263" s="82"/>
      <c r="B263" s="51" t="str">
        <f>A180</f>
        <v>Cold</v>
      </c>
      <c r="C263" s="52">
        <f>C180</f>
        <v>24610.8736734698</v>
      </c>
      <c r="D263" s="52">
        <f>D180</f>
        <v>12802.8772574954</v>
      </c>
      <c r="E263" s="53">
        <f t="shared" si="149"/>
        <v>-0.47978777887528901</v>
      </c>
      <c r="F263" s="52">
        <f>E180</f>
        <v>8878.8154405349305</v>
      </c>
      <c r="G263" s="53">
        <f t="shared" si="150"/>
        <v>-0.63923200946311076</v>
      </c>
      <c r="H263" s="52">
        <f>F180</f>
        <v>7756.2251020570502</v>
      </c>
      <c r="I263" s="53">
        <f t="shared" si="151"/>
        <v>-0.68484560097441161</v>
      </c>
      <c r="J263" s="36">
        <f>G180</f>
        <v>0</v>
      </c>
      <c r="K263" s="37">
        <f t="shared" si="152"/>
        <v>-1</v>
      </c>
    </row>
    <row r="264" spans="1:11" ht="15" thickBot="1" x14ac:dyDescent="0.35">
      <c r="A264" s="82"/>
      <c r="B264" s="51" t="str">
        <f>A184</f>
        <v>Total</v>
      </c>
      <c r="C264" s="52">
        <f>C184</f>
        <v>597987.11736484279</v>
      </c>
      <c r="D264" s="52">
        <f>D184</f>
        <v>91783.112921125299</v>
      </c>
      <c r="E264" s="53">
        <f t="shared" si="149"/>
        <v>-0.84651322703139975</v>
      </c>
      <c r="F264" s="52">
        <f>E184</f>
        <v>65956.167384085536</v>
      </c>
      <c r="G264" s="53">
        <f t="shared" si="150"/>
        <v>-0.88970302959914016</v>
      </c>
      <c r="H264" s="52">
        <f>F184</f>
        <v>65976.295680659954</v>
      </c>
      <c r="I264" s="53">
        <f t="shared" si="151"/>
        <v>-0.88966936951518538</v>
      </c>
      <c r="J264" s="36">
        <f>G184</f>
        <v>0</v>
      </c>
      <c r="K264" s="37">
        <f t="shared" si="152"/>
        <v>-1</v>
      </c>
    </row>
    <row r="265" spans="1:11" x14ac:dyDescent="0.3">
      <c r="A265" s="81" t="str">
        <f>B185</f>
        <v>Lead</v>
      </c>
      <c r="B265" s="48" t="str">
        <f>A186</f>
        <v>Hot</v>
      </c>
      <c r="C265" s="49">
        <f>C186</f>
        <v>188.18348744560899</v>
      </c>
      <c r="D265" s="49">
        <f>D186</f>
        <v>233.63939312242201</v>
      </c>
      <c r="E265" s="50">
        <f t="shared" si="149"/>
        <v>0.24155097928000302</v>
      </c>
      <c r="F265" s="49">
        <f>E186</f>
        <v>163.931224433437</v>
      </c>
      <c r="G265" s="50">
        <f t="shared" si="150"/>
        <v>-0.12887561677897841</v>
      </c>
      <c r="H265" s="56">
        <f>F186</f>
        <v>113.550573036373</v>
      </c>
      <c r="I265" s="57">
        <f t="shared" si="151"/>
        <v>-0.39659651025867659</v>
      </c>
      <c r="J265" s="34">
        <f>G186</f>
        <v>0</v>
      </c>
      <c r="K265" s="35">
        <f t="shared" si="152"/>
        <v>-1</v>
      </c>
    </row>
    <row r="266" spans="1:11" x14ac:dyDescent="0.3">
      <c r="A266" s="82"/>
      <c r="B266" s="51" t="str">
        <f>A187</f>
        <v>Cold</v>
      </c>
      <c r="C266" s="52">
        <f>C187</f>
        <v>15.3644015132048</v>
      </c>
      <c r="D266" s="52">
        <f>D187</f>
        <v>15.6768431088196</v>
      </c>
      <c r="E266" s="53">
        <f t="shared" si="149"/>
        <v>2.0335422459916597E-2</v>
      </c>
      <c r="F266" s="52">
        <f>E187</f>
        <v>9.8214723699969202</v>
      </c>
      <c r="G266" s="53">
        <f t="shared" si="150"/>
        <v>-0.3607644032502052</v>
      </c>
      <c r="H266" s="52">
        <f>F187</f>
        <v>6.7708946104308403</v>
      </c>
      <c r="I266" s="53">
        <f t="shared" si="151"/>
        <v>-0.55931283072681648</v>
      </c>
      <c r="J266" s="36">
        <f>G187</f>
        <v>0</v>
      </c>
      <c r="K266" s="37">
        <f t="shared" si="152"/>
        <v>-1</v>
      </c>
    </row>
    <row r="267" spans="1:11" ht="15" thickBot="1" x14ac:dyDescent="0.35">
      <c r="A267" s="83"/>
      <c r="B267" s="58" t="str">
        <f>A191</f>
        <v>Total</v>
      </c>
      <c r="C267" s="59">
        <f t="shared" ref="C267:D270" si="168">C191</f>
        <v>203.54788895881379</v>
      </c>
      <c r="D267" s="59">
        <f t="shared" si="168"/>
        <v>249.31623623124162</v>
      </c>
      <c r="E267" s="60">
        <f t="shared" si="149"/>
        <v>0.2248529695225121</v>
      </c>
      <c r="F267" s="59">
        <f>E191</f>
        <v>173.75269680343391</v>
      </c>
      <c r="G267" s="60">
        <f t="shared" si="150"/>
        <v>-0.1463792737315428</v>
      </c>
      <c r="H267" s="59">
        <f>F191</f>
        <v>120.32146764680384</v>
      </c>
      <c r="I267" s="60">
        <f t="shared" si="151"/>
        <v>-0.40887882324758529</v>
      </c>
      <c r="J267" s="39">
        <f>G191</f>
        <v>0</v>
      </c>
      <c r="K267" s="40">
        <f t="shared" si="152"/>
        <v>-1</v>
      </c>
    </row>
    <row r="268" spans="1:11" x14ac:dyDescent="0.3">
      <c r="A268" s="82" t="str">
        <f>B192</f>
        <v>PM10</v>
      </c>
      <c r="B268" s="51" t="str">
        <f>A192</f>
        <v>Non-exhaust</v>
      </c>
      <c r="C268" s="52">
        <f t="shared" si="168"/>
        <v>1325018.65331596</v>
      </c>
      <c r="D268" s="52">
        <f t="shared" si="168"/>
        <v>1689432.3493755599</v>
      </c>
      <c r="E268" s="53">
        <f t="shared" si="149"/>
        <v>0.27502533277371377</v>
      </c>
      <c r="F268" s="52">
        <f>E192</f>
        <v>1831622.9961771099</v>
      </c>
      <c r="G268" s="53">
        <f t="shared" si="150"/>
        <v>0.38233751773481384</v>
      </c>
      <c r="H268" s="52">
        <f>F192</f>
        <v>1944593.1276090799</v>
      </c>
      <c r="I268" s="53">
        <f t="shared" si="151"/>
        <v>0.46759679400934306</v>
      </c>
      <c r="J268" s="36">
        <f>G192</f>
        <v>2288286.2324314401</v>
      </c>
      <c r="K268" s="37">
        <f t="shared" si="152"/>
        <v>0.72698416486804152</v>
      </c>
    </row>
    <row r="269" spans="1:11" x14ac:dyDescent="0.3">
      <c r="A269" s="82"/>
      <c r="B269" s="51" t="str">
        <f>A193</f>
        <v>Hot</v>
      </c>
      <c r="C269" s="52">
        <f t="shared" si="168"/>
        <v>11392.022063070701</v>
      </c>
      <c r="D269" s="52">
        <f t="shared" si="168"/>
        <v>5330.7225572113002</v>
      </c>
      <c r="E269" s="53">
        <f t="shared" si="149"/>
        <v>-0.53206528852399249</v>
      </c>
      <c r="F269" s="52">
        <f>E193</f>
        <v>3987.0236612526101</v>
      </c>
      <c r="G269" s="53">
        <f t="shared" si="150"/>
        <v>-0.65001615699312343</v>
      </c>
      <c r="H269" s="54">
        <f>F193</f>
        <v>2997.6369610230199</v>
      </c>
      <c r="I269" s="55">
        <f t="shared" si="151"/>
        <v>-0.73686524267360731</v>
      </c>
      <c r="J269" s="36">
        <f>G193</f>
        <v>0</v>
      </c>
      <c r="K269" s="37">
        <f t="shared" si="152"/>
        <v>-1</v>
      </c>
    </row>
    <row r="270" spans="1:11" x14ac:dyDescent="0.3">
      <c r="A270" s="82"/>
      <c r="B270" s="51" t="str">
        <f>A194</f>
        <v>Cold</v>
      </c>
      <c r="C270" s="52">
        <f t="shared" si="168"/>
        <v>1791.2425103965099</v>
      </c>
      <c r="D270" s="52">
        <f t="shared" si="168"/>
        <v>535.86613841978101</v>
      </c>
      <c r="E270" s="53">
        <f t="shared" si="149"/>
        <v>-0.70084110034818148</v>
      </c>
      <c r="F270" s="52">
        <f>E194</f>
        <v>368.08455744882701</v>
      </c>
      <c r="G270" s="53">
        <f t="shared" si="150"/>
        <v>-0.79450880865520124</v>
      </c>
      <c r="H270" s="52">
        <f>F194</f>
        <v>381.94797892663001</v>
      </c>
      <c r="I270" s="53">
        <f t="shared" si="151"/>
        <v>-0.78676925278973986</v>
      </c>
      <c r="J270" s="36">
        <f>G194</f>
        <v>0</v>
      </c>
      <c r="K270" s="37">
        <f t="shared" si="152"/>
        <v>-1</v>
      </c>
    </row>
    <row r="271" spans="1:11" ht="15" thickBot="1" x14ac:dyDescent="0.35">
      <c r="A271" s="82"/>
      <c r="B271" s="51" t="str">
        <f>A198</f>
        <v>Total</v>
      </c>
      <c r="C271" s="52">
        <f t="shared" ref="C271:D274" si="169">C198</f>
        <v>1338201.9178894272</v>
      </c>
      <c r="D271" s="52">
        <f t="shared" si="169"/>
        <v>1695298.9380711911</v>
      </c>
      <c r="E271" s="53">
        <f t="shared" si="149"/>
        <v>0.26684838469292194</v>
      </c>
      <c r="F271" s="52">
        <f>E198</f>
        <v>1835978.1043958112</v>
      </c>
      <c r="G271" s="53">
        <f t="shared" si="150"/>
        <v>0.37197390009084885</v>
      </c>
      <c r="H271" s="52">
        <f>F198</f>
        <v>1947972.7125490296</v>
      </c>
      <c r="I271" s="53">
        <f t="shared" si="151"/>
        <v>0.455664265988585</v>
      </c>
      <c r="J271" s="36">
        <f>G198</f>
        <v>2288286.2324314401</v>
      </c>
      <c r="K271" s="37">
        <f t="shared" si="152"/>
        <v>0.70997082117507215</v>
      </c>
    </row>
    <row r="272" spans="1:11" x14ac:dyDescent="0.3">
      <c r="A272" s="81" t="str">
        <f>B199</f>
        <v>PM2.5</v>
      </c>
      <c r="B272" s="48" t="str">
        <f>A199</f>
        <v>Non-exhaust</v>
      </c>
      <c r="C272" s="49">
        <f t="shared" si="169"/>
        <v>575439.78456013103</v>
      </c>
      <c r="D272" s="49">
        <f t="shared" si="169"/>
        <v>730178.29311498499</v>
      </c>
      <c r="E272" s="50">
        <f t="shared" si="149"/>
        <v>0.26890477979922234</v>
      </c>
      <c r="F272" s="49">
        <f>E199</f>
        <v>788653.72158158605</v>
      </c>
      <c r="G272" s="50">
        <f t="shared" si="150"/>
        <v>0.37052345482931259</v>
      </c>
      <c r="H272" s="49">
        <f>F199</f>
        <v>837298.93493844499</v>
      </c>
      <c r="I272" s="50">
        <f t="shared" si="151"/>
        <v>0.45505916935944968</v>
      </c>
      <c r="J272" s="34">
        <f>G199</f>
        <v>981051.26279531501</v>
      </c>
      <c r="K272" s="35">
        <f t="shared" si="152"/>
        <v>0.7048721501681281</v>
      </c>
    </row>
    <row r="273" spans="1:11" x14ac:dyDescent="0.3">
      <c r="A273" s="82"/>
      <c r="B273" s="51" t="str">
        <f>A200</f>
        <v>Hot</v>
      </c>
      <c r="C273" s="52">
        <f t="shared" si="169"/>
        <v>11392.022063070701</v>
      </c>
      <c r="D273" s="52">
        <f t="shared" si="169"/>
        <v>5330.7225572113002</v>
      </c>
      <c r="E273" s="53">
        <f t="shared" si="149"/>
        <v>-0.53206528852399249</v>
      </c>
      <c r="F273" s="52">
        <f>E200</f>
        <v>3987.0236612526101</v>
      </c>
      <c r="G273" s="53">
        <f t="shared" si="150"/>
        <v>-0.65001615699312343</v>
      </c>
      <c r="H273" s="54">
        <f>F200</f>
        <v>2997.6369610230199</v>
      </c>
      <c r="I273" s="55">
        <f t="shared" si="151"/>
        <v>-0.73686524267360731</v>
      </c>
      <c r="J273" s="36">
        <f>G200</f>
        <v>0</v>
      </c>
      <c r="K273" s="37">
        <f t="shared" si="152"/>
        <v>-1</v>
      </c>
    </row>
    <row r="274" spans="1:11" x14ac:dyDescent="0.3">
      <c r="A274" s="82"/>
      <c r="B274" s="51" t="str">
        <f>A201</f>
        <v>Cold</v>
      </c>
      <c r="C274" s="52">
        <f t="shared" si="169"/>
        <v>1791.2425103965099</v>
      </c>
      <c r="D274" s="52">
        <f t="shared" si="169"/>
        <v>535.86613841978101</v>
      </c>
      <c r="E274" s="53">
        <f t="shared" si="149"/>
        <v>-0.70084110034818148</v>
      </c>
      <c r="F274" s="52">
        <f>E201</f>
        <v>368.08455744882701</v>
      </c>
      <c r="G274" s="53">
        <f t="shared" si="150"/>
        <v>-0.79450880865520124</v>
      </c>
      <c r="H274" s="52">
        <f>F201</f>
        <v>381.94797892663001</v>
      </c>
      <c r="I274" s="53">
        <f t="shared" si="151"/>
        <v>-0.78676925278973986</v>
      </c>
      <c r="J274" s="36">
        <f>G201</f>
        <v>0</v>
      </c>
      <c r="K274" s="37">
        <f t="shared" si="152"/>
        <v>-1</v>
      </c>
    </row>
    <row r="275" spans="1:11" ht="15" thickBot="1" x14ac:dyDescent="0.35">
      <c r="A275" s="83"/>
      <c r="B275" s="58" t="str">
        <f>A205</f>
        <v>Total</v>
      </c>
      <c r="C275" s="59">
        <f>C205</f>
        <v>588623.04913359822</v>
      </c>
      <c r="D275" s="59">
        <f>D205</f>
        <v>736044.88181061612</v>
      </c>
      <c r="E275" s="60">
        <f t="shared" si="149"/>
        <v>0.25045202170389014</v>
      </c>
      <c r="F275" s="59">
        <f>E205</f>
        <v>793008.82980028749</v>
      </c>
      <c r="G275" s="60">
        <f t="shared" si="150"/>
        <v>0.3472269408537898</v>
      </c>
      <c r="H275" s="59">
        <f>F205</f>
        <v>840678.51987839455</v>
      </c>
      <c r="I275" s="60">
        <f t="shared" si="151"/>
        <v>0.42821202994989749</v>
      </c>
      <c r="J275" s="39">
        <f>G205</f>
        <v>981051.26279531501</v>
      </c>
      <c r="K275" s="40">
        <f t="shared" si="152"/>
        <v>0.66668849315251388</v>
      </c>
    </row>
    <row r="276" spans="1:11" x14ac:dyDescent="0.3">
      <c r="A276" s="81" t="str">
        <f>B206</f>
        <v>PN</v>
      </c>
      <c r="B276" s="48" t="str">
        <f>A207</f>
        <v>Hot</v>
      </c>
      <c r="C276" s="68">
        <f>C207</f>
        <v>9.0774563669900295E+21</v>
      </c>
      <c r="D276" s="68">
        <f>D207</f>
        <v>3.0603801186715199E+21</v>
      </c>
      <c r="E276" s="50">
        <f t="shared" si="149"/>
        <v>-0.66285928624228641</v>
      </c>
      <c r="F276" s="68">
        <f>E207</f>
        <v>2.4748727266044999E+21</v>
      </c>
      <c r="G276" s="50">
        <f t="shared" si="150"/>
        <v>-0.72736054831347685</v>
      </c>
      <c r="H276" s="69">
        <f>F207</f>
        <v>1.76095166793435E+21</v>
      </c>
      <c r="I276" s="57">
        <f t="shared" si="151"/>
        <v>-0.80600824760358947</v>
      </c>
      <c r="J276" s="43">
        <f>G207</f>
        <v>0</v>
      </c>
      <c r="K276" s="35">
        <f t="shared" si="152"/>
        <v>-1</v>
      </c>
    </row>
    <row r="277" spans="1:11" x14ac:dyDescent="0.3">
      <c r="A277" s="82"/>
      <c r="B277" s="51" t="str">
        <f>A208</f>
        <v>Cold</v>
      </c>
      <c r="C277" s="70">
        <f>C208</f>
        <v>7.6511158765655398E+17</v>
      </c>
      <c r="D277" s="70">
        <f>D208</f>
        <v>7.2714436286828E+16</v>
      </c>
      <c r="E277" s="53">
        <f t="shared" si="149"/>
        <v>-0.90496231208634059</v>
      </c>
      <c r="F277" s="70">
        <f>E208</f>
        <v>4.9932724277957904E+16</v>
      </c>
      <c r="G277" s="53">
        <f t="shared" si="150"/>
        <v>-0.93473798451949219</v>
      </c>
      <c r="H277" s="70">
        <f>F208</f>
        <v>5.1815359748675696E+16</v>
      </c>
      <c r="I277" s="53">
        <f t="shared" si="151"/>
        <v>-0.9322773820386383</v>
      </c>
      <c r="J277" s="38">
        <f>G208</f>
        <v>0</v>
      </c>
      <c r="K277" s="37">
        <f t="shared" si="152"/>
        <v>-1</v>
      </c>
    </row>
    <row r="278" spans="1:11" ht="15" thickBot="1" x14ac:dyDescent="0.35">
      <c r="A278" s="83"/>
      <c r="B278" s="58" t="str">
        <f>A212</f>
        <v>Total</v>
      </c>
      <c r="C278" s="71">
        <f>C212</f>
        <v>9.0782214785776862E+21</v>
      </c>
      <c r="D278" s="71">
        <f>D212</f>
        <v>3.0604528331078065E+21</v>
      </c>
      <c r="E278" s="60">
        <f t="shared" si="149"/>
        <v>-0.66287969066080799</v>
      </c>
      <c r="F278" s="71">
        <f>E212</f>
        <v>2.4749226593287778E+21</v>
      </c>
      <c r="G278" s="60">
        <f t="shared" si="150"/>
        <v>-0.72737802606281732</v>
      </c>
      <c r="H278" s="71">
        <f>F212</f>
        <v>1.7610034832940988E+21</v>
      </c>
      <c r="I278" s="60">
        <f t="shared" si="151"/>
        <v>-0.80601888955346346</v>
      </c>
      <c r="J278" s="44">
        <f>G212</f>
        <v>0</v>
      </c>
      <c r="K278" s="40">
        <f t="shared" si="152"/>
        <v>-1</v>
      </c>
    </row>
    <row r="279" spans="1:11" x14ac:dyDescent="0.3">
      <c r="A279" s="82" t="str">
        <f>B213</f>
        <v>SO2</v>
      </c>
      <c r="B279" s="51" t="str">
        <f>A214</f>
        <v>Hot</v>
      </c>
      <c r="C279" s="52">
        <f>C214</f>
        <v>3958.0861060871898</v>
      </c>
      <c r="D279" s="52">
        <f>D214</f>
        <v>4661.3703755394499</v>
      </c>
      <c r="E279" s="53">
        <f t="shared" si="149"/>
        <v>0.17768291305504214</v>
      </c>
      <c r="F279" s="52">
        <f>E214</f>
        <v>3277.5509524668701</v>
      </c>
      <c r="G279" s="53">
        <f t="shared" si="150"/>
        <v>-0.17193540902854954</v>
      </c>
      <c r="H279" s="54">
        <f>F214</f>
        <v>2350.6056499511801</v>
      </c>
      <c r="I279" s="55">
        <f t="shared" si="151"/>
        <v>-0.40612569131930842</v>
      </c>
      <c r="J279" s="36">
        <f>G214</f>
        <v>0</v>
      </c>
      <c r="K279" s="37">
        <f t="shared" si="152"/>
        <v>-1</v>
      </c>
    </row>
    <row r="280" spans="1:11" x14ac:dyDescent="0.3">
      <c r="A280" s="82"/>
      <c r="B280" s="51" t="str">
        <f>A215</f>
        <v>Cold</v>
      </c>
      <c r="C280" s="52">
        <f>C215</f>
        <v>319.59427762522103</v>
      </c>
      <c r="D280" s="52">
        <f>D215</f>
        <v>313.12098318146099</v>
      </c>
      <c r="E280" s="53">
        <f t="shared" si="149"/>
        <v>-2.0254725747471225E-2</v>
      </c>
      <c r="F280" s="52">
        <f>E215</f>
        <v>197.61208854043599</v>
      </c>
      <c r="G280" s="53">
        <f t="shared" si="150"/>
        <v>-0.3816782640514923</v>
      </c>
      <c r="H280" s="52">
        <f>F215</f>
        <v>141.40615162434</v>
      </c>
      <c r="I280" s="53">
        <f t="shared" si="151"/>
        <v>-0.5575447949973531</v>
      </c>
      <c r="J280" s="36">
        <f>G215</f>
        <v>0</v>
      </c>
      <c r="K280" s="37">
        <f t="shared" si="152"/>
        <v>-1</v>
      </c>
    </row>
    <row r="281" spans="1:11" ht="15" thickBot="1" x14ac:dyDescent="0.35">
      <c r="A281" s="83"/>
      <c r="B281" s="58" t="str">
        <f>A219</f>
        <v>Total</v>
      </c>
      <c r="C281" s="59">
        <f>C219</f>
        <v>4277.6803837124107</v>
      </c>
      <c r="D281" s="59">
        <f>D219</f>
        <v>4974.4913587209112</v>
      </c>
      <c r="E281" s="60">
        <f t="shared" si="149"/>
        <v>0.16289458596805417</v>
      </c>
      <c r="F281" s="59">
        <f>E219</f>
        <v>3475.1630410073062</v>
      </c>
      <c r="G281" s="60">
        <f t="shared" si="150"/>
        <v>-0.18760572803913766</v>
      </c>
      <c r="H281" s="59">
        <f>F219</f>
        <v>2492.0118015755202</v>
      </c>
      <c r="I281" s="60">
        <f t="shared" si="151"/>
        <v>-0.41743852320897035</v>
      </c>
      <c r="J281" s="39">
        <f>G219</f>
        <v>0</v>
      </c>
      <c r="K281" s="40">
        <f t="shared" si="152"/>
        <v>-1</v>
      </c>
    </row>
  </sheetData>
  <mergeCells count="19">
    <mergeCell ref="A279:A281"/>
    <mergeCell ref="A256:A261"/>
    <mergeCell ref="A262:A264"/>
    <mergeCell ref="A265:A267"/>
    <mergeCell ref="A268:A271"/>
    <mergeCell ref="A272:A275"/>
    <mergeCell ref="A276:A278"/>
    <mergeCell ref="A251:A253"/>
    <mergeCell ref="D222:E222"/>
    <mergeCell ref="F222:G222"/>
    <mergeCell ref="H222:I222"/>
    <mergeCell ref="J222:K222"/>
    <mergeCell ref="A223:A226"/>
    <mergeCell ref="A227:A232"/>
    <mergeCell ref="A233:A235"/>
    <mergeCell ref="A236:A238"/>
    <mergeCell ref="A239:A241"/>
    <mergeCell ref="A242:A244"/>
    <mergeCell ref="A245:A25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zoomScale="80" zoomScaleNormal="80" workbookViewId="0">
      <selection activeCell="U21" sqref="U21"/>
    </sheetView>
  </sheetViews>
  <sheetFormatPr defaultRowHeight="14.4" x14ac:dyDescent="0.3"/>
  <cols>
    <col min="1" max="1" width="12" customWidth="1"/>
    <col min="2" max="2" width="14" customWidth="1"/>
    <col min="3" max="3" width="13.33203125" customWidth="1"/>
    <col min="4" max="4" width="15.21875" customWidth="1"/>
    <col min="5" max="5" width="13.21875" customWidth="1"/>
    <col min="6" max="6" width="12.77734375" customWidth="1"/>
    <col min="7" max="7" width="12.6640625" customWidth="1"/>
    <col min="8" max="8" width="14.109375" bestFit="1" customWidth="1"/>
    <col min="9" max="9" width="10.109375" customWidth="1"/>
    <col min="10" max="10" width="10.88671875" bestFit="1" customWidth="1"/>
    <col min="11" max="11" width="9.77734375" bestFit="1" customWidth="1"/>
    <col min="12" max="12" width="10" bestFit="1" customWidth="1"/>
    <col min="13" max="13" width="9.77734375" bestFit="1" customWidth="1"/>
    <col min="14" max="14" width="9.88671875" bestFit="1" customWidth="1"/>
    <col min="15" max="15" width="9.77734375" bestFit="1" customWidth="1"/>
    <col min="16" max="16" width="11.33203125" bestFit="1" customWidth="1"/>
    <col min="17" max="17" width="9.77734375" bestFit="1" customWidth="1"/>
    <col min="18" max="18" width="10.44140625" customWidth="1"/>
    <col min="19" max="19" width="10.77734375" customWidth="1"/>
    <col min="20" max="20" width="9.5546875" bestFit="1" customWidth="1"/>
    <col min="21" max="21" width="12.33203125" bestFit="1" customWidth="1"/>
    <col min="22" max="22" width="9.77734375" customWidth="1"/>
    <col min="23" max="23" width="9.6640625" bestFit="1" customWidth="1"/>
    <col min="24" max="24" width="12.33203125" bestFit="1" customWidth="1"/>
    <col min="25" max="26" width="12.109375" bestFit="1" customWidth="1"/>
    <col min="27" max="27" width="10.109375" bestFit="1" customWidth="1"/>
    <col min="28" max="28" width="10" bestFit="1" customWidth="1"/>
    <col min="29" max="29" width="10.109375" bestFit="1" customWidth="1"/>
    <col min="30" max="32" width="9.6640625" bestFit="1" customWidth="1"/>
    <col min="33" max="33" width="9.6640625" customWidth="1"/>
    <col min="34" max="34" width="9.109375" bestFit="1" customWidth="1"/>
    <col min="35" max="35" width="9" bestFit="1" customWidth="1"/>
    <col min="36" max="37" width="9.5546875" bestFit="1" customWidth="1"/>
    <col min="38" max="40" width="9" bestFit="1" customWidth="1"/>
    <col min="41" max="42" width="9" customWidth="1"/>
    <col min="43" max="43" width="9" bestFit="1" customWidth="1"/>
  </cols>
  <sheetData>
    <row r="1" spans="1:43" x14ac:dyDescent="0.3">
      <c r="A1" t="str">
        <f>Results_old!A1</f>
        <v>scenario</v>
      </c>
      <c r="B1" s="5" t="str">
        <f>Results_old!I1</f>
        <v>bc_exhaust</v>
      </c>
      <c r="C1" s="5" t="str">
        <f>Results_old!J1</f>
        <v>bc_non_exhaust</v>
      </c>
      <c r="D1" s="5" t="str">
        <f>Results_old!K1</f>
        <v>benzene</v>
      </c>
      <c r="E1" s="5" t="str">
        <f>Results_old!L1</f>
        <v>ch4</v>
      </c>
      <c r="F1" s="5" t="str">
        <f>Results_old!M1</f>
        <v>co</v>
      </c>
      <c r="G1" s="5" t="str">
        <f>Results_old!N1</f>
        <v>co2_wtw</v>
      </c>
      <c r="H1" s="5" t="str">
        <f>Results_old!O1</f>
        <v>co2_ttw</v>
      </c>
      <c r="I1" s="5" t="str">
        <f>Results_old!P1</f>
        <v>hc</v>
      </c>
      <c r="J1" s="5" t="str">
        <f>Results_old!Q1</f>
        <v>nox</v>
      </c>
      <c r="K1" s="5" t="str">
        <f>Results_old!R1</f>
        <v>n2o</v>
      </c>
      <c r="L1" s="5" t="str">
        <f>Results_old!S1</f>
        <v>nh3</v>
      </c>
      <c r="M1" s="5" t="str">
        <f>Results_old!T1</f>
        <v>nmhc</v>
      </c>
      <c r="N1" s="5" t="str">
        <f>Results_old!U1</f>
        <v>no2</v>
      </c>
      <c r="O1" s="5" t="str">
        <f>Results_old!V1</f>
        <v>pb</v>
      </c>
      <c r="P1" s="5" t="str">
        <f>Results_old!W1</f>
        <v>pm10_non_exhaust</v>
      </c>
      <c r="Q1" s="5" t="str">
        <f>Results_old!X1</f>
        <v>pm25_exhaust</v>
      </c>
      <c r="R1" s="5" t="str">
        <f>Results_old!Y1</f>
        <v>pm25_non_exhaust</v>
      </c>
      <c r="S1" s="5" t="str">
        <f>Results_old!Z1</f>
        <v>pn</v>
      </c>
      <c r="T1" s="5" t="str">
        <f>Results_old!AA1</f>
        <v>so2</v>
      </c>
      <c r="U1" s="3" t="str">
        <f>Results_old!AB1</f>
        <v>c_bc_exhaust</v>
      </c>
      <c r="V1" s="3" t="str">
        <f>Results_old!AC1</f>
        <v>c_benzene</v>
      </c>
      <c r="W1" s="3" t="str">
        <f>Results_old!AD1</f>
        <v>c_ch4</v>
      </c>
      <c r="X1" s="3" t="str">
        <f>Results_old!AE1</f>
        <v>c_co</v>
      </c>
      <c r="Y1" s="3" t="str">
        <f>Results_old!AF1</f>
        <v>c_co2_wtw</v>
      </c>
      <c r="Z1" s="3" t="str">
        <f>Results_old!AG1</f>
        <v>c_co2_ttw</v>
      </c>
      <c r="AA1" s="3" t="str">
        <f>Results_old!AH1</f>
        <v>c_hc</v>
      </c>
      <c r="AB1" s="3" t="str">
        <f>Results_old!AI1</f>
        <v>c_nox</v>
      </c>
      <c r="AC1" s="3" t="str">
        <f>Results_old!AJ1</f>
        <v>c_nmhc</v>
      </c>
      <c r="AD1" s="3" t="str">
        <f>Results_old!AK1</f>
        <v>c_no2</v>
      </c>
      <c r="AE1" s="3" t="str">
        <f>Results_old!AL1</f>
        <v>c_pb</v>
      </c>
      <c r="AF1" s="3" t="str">
        <f>Results_old!AM1</f>
        <v>c_pm25_exhaust</v>
      </c>
      <c r="AG1" s="3" t="str">
        <f>Results_old!AN1</f>
        <v>c_pn</v>
      </c>
      <c r="AH1" s="3" t="str">
        <f>Results_old!AO1</f>
        <v>c_so2</v>
      </c>
      <c r="AI1" s="5" t="str">
        <f>Results_old!AP1</f>
        <v>diurnal_benzene</v>
      </c>
      <c r="AJ1" s="5" t="str">
        <f>Results_old!AQ1</f>
        <v>diurnal_hc</v>
      </c>
      <c r="AK1" s="5" t="str">
        <f>Results_old!AR1</f>
        <v>diurnal_nmhc</v>
      </c>
      <c r="AL1" s="7" t="str">
        <f>Results_old!AS1</f>
        <v>soak_benzene</v>
      </c>
      <c r="AM1" s="7" t="str">
        <f>Results_old!AT1</f>
        <v>soak_hc</v>
      </c>
      <c r="AN1" s="7" t="str">
        <f>Results_old!AU1</f>
        <v>soak_nmhc</v>
      </c>
      <c r="AO1" s="6" t="str">
        <f>Results_old!AV1</f>
        <v>run_benzene</v>
      </c>
      <c r="AP1" s="6" t="str">
        <f>Results_old!AW1</f>
        <v>run_hc</v>
      </c>
      <c r="AQ1" s="6" t="str">
        <f>Results_old!AX1</f>
        <v>run_nmhc</v>
      </c>
    </row>
    <row r="2" spans="1:43" x14ac:dyDescent="0.3">
      <c r="A2" t="str">
        <f>Results_old!A2</f>
        <v>reference_2019</v>
      </c>
      <c r="B2" s="10">
        <f>Results_old!I2</f>
        <v>4579.6018792592804</v>
      </c>
      <c r="C2" s="10">
        <f>Results_old!J2</f>
        <v>57543.977370176399</v>
      </c>
      <c r="D2" s="10">
        <f>Results_old!K2</f>
        <v>4521.5339119664004</v>
      </c>
      <c r="E2" s="10">
        <f>Results_old!L2</f>
        <v>31402.312366300099</v>
      </c>
      <c r="F2" s="10">
        <f>Results_old!M2</f>
        <v>2182702.4114523702</v>
      </c>
      <c r="G2" s="10">
        <f>Results_old!N2</f>
        <v>1153956298.23387</v>
      </c>
      <c r="H2" s="10">
        <f>Results_old!O2</f>
        <v>960753363.66587901</v>
      </c>
      <c r="I2" s="10">
        <f>Results_old!P2</f>
        <v>97366.554695407802</v>
      </c>
      <c r="J2" s="10">
        <f>Results_old!Q2</f>
        <v>1948943.9158026599</v>
      </c>
      <c r="K2" s="10">
        <f>Results_old!R2</f>
        <v>26890.9728837857</v>
      </c>
      <c r="L2" s="10">
        <f>Results_old!S2</f>
        <v>129942.589046351</v>
      </c>
      <c r="M2" s="10">
        <f>Results_old!T2</f>
        <v>65964.240615697505</v>
      </c>
      <c r="N2" s="10">
        <f>Results_old!U2</f>
        <v>573376.24369137303</v>
      </c>
      <c r="O2" s="10">
        <f>Results_old!V2</f>
        <v>188.18348744560899</v>
      </c>
      <c r="P2" s="10">
        <f>Results_old!W2</f>
        <v>1325018.65331596</v>
      </c>
      <c r="Q2" s="10">
        <f>Results_old!X2</f>
        <v>11392.022063070701</v>
      </c>
      <c r="R2" s="10">
        <f>Results_old!Y2</f>
        <v>575439.78456013103</v>
      </c>
      <c r="S2" s="14">
        <f>Results_old!Z2</f>
        <v>9.0774563669900295E+21</v>
      </c>
      <c r="T2" s="10">
        <f>Results_old!AA2</f>
        <v>3958.0861060871898</v>
      </c>
      <c r="U2" s="9">
        <f>Results_old!AB2</f>
        <v>988.290682257615</v>
      </c>
      <c r="V2" s="9">
        <f>Results_old!AC2</f>
        <v>47421.3956180963</v>
      </c>
      <c r="W2" s="9">
        <f>Results_old!AD2</f>
        <v>39733.149446712901</v>
      </c>
      <c r="X2" s="9">
        <f>Results_old!AE2</f>
        <v>3822700.1364924102</v>
      </c>
      <c r="Y2" s="9">
        <f>Results_old!AF2</f>
        <v>88852072.368701607</v>
      </c>
      <c r="Z2" s="9">
        <f>Results_old!AG2</f>
        <v>74004901.805145696</v>
      </c>
      <c r="AA2" s="9">
        <f>Results_old!AH2</f>
        <v>730455.97145467298</v>
      </c>
      <c r="AB2" s="9">
        <f>Results_old!AI2</f>
        <v>160170.80681375999</v>
      </c>
      <c r="AC2" s="9">
        <f>Results_old!AJ2</f>
        <v>690725.22222711204</v>
      </c>
      <c r="AD2" s="9">
        <f>Results_old!AK2</f>
        <v>25184.088222721999</v>
      </c>
      <c r="AE2" s="9">
        <f>Results_old!AL2</f>
        <v>15.383906597880401</v>
      </c>
      <c r="AF2" s="9">
        <f>Results_old!AM2</f>
        <v>1797.23032706921</v>
      </c>
      <c r="AG2" s="4">
        <f>Results_old!AN2</f>
        <v>7.6702238999603098E+17</v>
      </c>
      <c r="AH2" s="9">
        <f>Results_old!AO2</f>
        <v>320.14982562634299</v>
      </c>
      <c r="AI2" s="10">
        <f>Results_old!AP2</f>
        <v>1394.20147236751</v>
      </c>
      <c r="AJ2" s="10">
        <f>Results_old!AQ2</f>
        <v>174275.17515841499</v>
      </c>
      <c r="AK2" s="10">
        <f>Results_old!AR2</f>
        <v>174275.17515841499</v>
      </c>
      <c r="AL2" s="12">
        <f>Results_old!AS2</f>
        <v>152.96808752040701</v>
      </c>
      <c r="AM2" s="12">
        <f>Results_old!AT2</f>
        <v>19121.028444352902</v>
      </c>
      <c r="AN2" s="12">
        <f>Results_old!AU2</f>
        <v>19121.028444352902</v>
      </c>
      <c r="AO2" s="11">
        <f>Results_old!AV2</f>
        <v>91.565967509325205</v>
      </c>
      <c r="AP2" s="11">
        <f>Results_old!AW2</f>
        <v>11445.759382632399</v>
      </c>
      <c r="AQ2" s="11">
        <f>Results_old!AX2</f>
        <v>11445.759382632399</v>
      </c>
    </row>
    <row r="3" spans="1:43" x14ac:dyDescent="0.3">
      <c r="A3" t="str">
        <f>Results_old!A3</f>
        <v>conservative</v>
      </c>
      <c r="B3" s="10">
        <f>Results_old!I3</f>
        <v>876.36604960171996</v>
      </c>
      <c r="C3" s="10">
        <f>Results_old!J3</f>
        <v>73017.829669183193</v>
      </c>
      <c r="D3" s="10">
        <f>Results_old!K3</f>
        <v>793.11285333407</v>
      </c>
      <c r="E3" s="10">
        <f>Results_old!L3</f>
        <v>20640.523572313799</v>
      </c>
      <c r="F3" s="10">
        <f>Results_old!M3</f>
        <v>1973855.38947868</v>
      </c>
      <c r="G3" s="10">
        <f>Results_old!N3</f>
        <v>1193350859.7823701</v>
      </c>
      <c r="H3" s="10">
        <f>Results_old!O3</f>
        <v>990182422.72331905</v>
      </c>
      <c r="I3" s="10">
        <f>Results_old!P3</f>
        <v>41120.189613083603</v>
      </c>
      <c r="J3" s="10">
        <f>Results_old!Q3</f>
        <v>341876.60627126298</v>
      </c>
      <c r="K3" s="10">
        <f>Results_old!R3</f>
        <v>22960.173553997502</v>
      </c>
      <c r="L3" s="10">
        <f>Results_old!S3</f>
        <v>102367.69674989099</v>
      </c>
      <c r="M3" s="10">
        <f>Results_old!T3</f>
        <v>20479.667141323502</v>
      </c>
      <c r="N3" s="10">
        <f>Results_old!U3</f>
        <v>78980.235663629894</v>
      </c>
      <c r="O3" s="10">
        <f>Results_old!V3</f>
        <v>233.63939312242201</v>
      </c>
      <c r="P3" s="10">
        <f>Results_old!W3</f>
        <v>1689432.3493755599</v>
      </c>
      <c r="Q3" s="10">
        <f>Results_old!X3</f>
        <v>5330.7225572113002</v>
      </c>
      <c r="R3" s="10">
        <f>Results_old!Y3</f>
        <v>730178.29311498499</v>
      </c>
      <c r="S3" s="14">
        <f>Results_old!Z3</f>
        <v>3.0603801186715199E+21</v>
      </c>
      <c r="T3" s="10">
        <f>Results_old!AA3</f>
        <v>4661.3703755394599</v>
      </c>
      <c r="U3" s="9">
        <f>Results_old!AB3</f>
        <v>93.858219265137507</v>
      </c>
      <c r="V3" s="9">
        <f>Results_old!AC3</f>
        <v>37950.508246842597</v>
      </c>
      <c r="W3" s="9">
        <f>Results_old!AD3</f>
        <v>30840.984578768199</v>
      </c>
      <c r="X3" s="9">
        <f>Results_old!AE3</f>
        <v>3528424.1247482998</v>
      </c>
      <c r="Y3" s="9">
        <f>Results_old!AF3</f>
        <v>78575125.124355406</v>
      </c>
      <c r="Z3" s="9">
        <f>Results_old!AG3</f>
        <v>65584152.7158347</v>
      </c>
      <c r="AA3" s="9">
        <f>Results_old!AH3</f>
        <v>566725.20417560497</v>
      </c>
      <c r="AB3" s="9">
        <f>Results_old!AI3</f>
        <v>179623.464172387</v>
      </c>
      <c r="AC3" s="9">
        <f>Results_old!AJ3</f>
        <v>535882.47742506</v>
      </c>
      <c r="AD3" s="9">
        <f>Results_old!AK3</f>
        <v>12870.9734457132</v>
      </c>
      <c r="AE3" s="9">
        <f>Results_old!AL3</f>
        <v>15.642374919662601</v>
      </c>
      <c r="AF3" s="9">
        <f>Results_old!AM3</f>
        <v>538.23878718860794</v>
      </c>
      <c r="AG3" s="4">
        <f>Results_old!AN3</f>
        <v>7.3015512247828E+16</v>
      </c>
      <c r="AH3" s="9">
        <f>Results_old!AO3</f>
        <v>312.64459716352098</v>
      </c>
      <c r="AI3" s="10">
        <f>Results_old!AP3</f>
        <v>1538.53008720761</v>
      </c>
      <c r="AJ3" s="10">
        <f>Results_old!AQ3</f>
        <v>192316.24801544801</v>
      </c>
      <c r="AK3" s="10">
        <f>Results_old!AR3</f>
        <v>192316.24801544801</v>
      </c>
      <c r="AL3" s="12">
        <f>Results_old!AS3</f>
        <v>147.19016638062899</v>
      </c>
      <c r="AM3" s="12">
        <f>Results_old!AT3</f>
        <v>18398.788848577999</v>
      </c>
      <c r="AN3" s="12">
        <f>Results_old!AU3</f>
        <v>18398.788848577999</v>
      </c>
      <c r="AO3" s="11">
        <f>Results_old!AV3</f>
        <v>72.269976028123395</v>
      </c>
      <c r="AP3" s="11">
        <f>Results_old!AW3</f>
        <v>9033.7513546152004</v>
      </c>
      <c r="AQ3" s="11">
        <f>Results_old!AX3</f>
        <v>9033.7513546152004</v>
      </c>
    </row>
    <row r="4" spans="1:43" x14ac:dyDescent="0.3">
      <c r="A4" t="str">
        <f>Results_old!A4</f>
        <v>optimistic_PHEV</v>
      </c>
      <c r="B4" s="10">
        <f>Results_old!I4</f>
        <v>652.54895989146701</v>
      </c>
      <c r="C4" s="10">
        <f>Results_old!J4</f>
        <v>78865.3727515715</v>
      </c>
      <c r="D4" s="10">
        <f>Results_old!K4</f>
        <v>496.63089049510501</v>
      </c>
      <c r="E4" s="10">
        <f>Results_old!L4</f>
        <v>15342.250748923099</v>
      </c>
      <c r="F4" s="10">
        <f>Results_old!M4</f>
        <v>1460239.30390916</v>
      </c>
      <c r="G4" s="10">
        <f>Results_old!N4</f>
        <v>866980607.79606795</v>
      </c>
      <c r="H4" s="10">
        <f>Results_old!O4</f>
        <v>700312353.956882</v>
      </c>
      <c r="I4" s="10">
        <f>Results_old!P4</f>
        <v>29570.174163792301</v>
      </c>
      <c r="J4" s="10">
        <f>Results_old!Q4</f>
        <v>247019.427981922</v>
      </c>
      <c r="K4" s="10">
        <f>Results_old!R4</f>
        <v>16358.3291198639</v>
      </c>
      <c r="L4" s="10">
        <f>Results_old!S4</f>
        <v>77351.647817688499</v>
      </c>
      <c r="M4" s="10">
        <f>Results_old!T4</f>
        <v>14227.924264102299</v>
      </c>
      <c r="N4" s="10">
        <f>Results_old!U4</f>
        <v>57077.351943550602</v>
      </c>
      <c r="O4" s="10">
        <f>Results_old!V4</f>
        <v>163.931224433437</v>
      </c>
      <c r="P4" s="10">
        <f>Results_old!W4</f>
        <v>1831622.9961771099</v>
      </c>
      <c r="Q4" s="10">
        <f>Results_old!X4</f>
        <v>3987.0236612526101</v>
      </c>
      <c r="R4" s="10">
        <f>Results_old!Y4</f>
        <v>788653.72158158605</v>
      </c>
      <c r="S4" s="14">
        <f>Results_old!Z4</f>
        <v>2.4748727266044999E+21</v>
      </c>
      <c r="T4" s="10">
        <f>Results_old!AA4</f>
        <v>3277.5509524668701</v>
      </c>
      <c r="U4" s="9">
        <f>Results_old!AB4</f>
        <v>64.150407568905194</v>
      </c>
      <c r="V4" s="9">
        <f>Results_old!AC4</f>
        <v>24700.674592056701</v>
      </c>
      <c r="W4" s="9">
        <f>Results_old!AD4</f>
        <v>20046.085833599402</v>
      </c>
      <c r="X4" s="9">
        <f>Results_old!AE4</f>
        <v>2307553.2525030398</v>
      </c>
      <c r="Y4" s="9">
        <f>Results_old!AF4</f>
        <v>50577614.349953897</v>
      </c>
      <c r="Z4" s="9">
        <f>Results_old!AG4</f>
        <v>42203781.620174199</v>
      </c>
      <c r="AA4" s="9">
        <f>Results_old!AH4</f>
        <v>368943.54616524902</v>
      </c>
      <c r="AB4" s="9">
        <f>Results_old!AI4</f>
        <v>124206.05591806999</v>
      </c>
      <c r="AC4" s="9">
        <f>Results_old!AJ4</f>
        <v>348895.11518535903</v>
      </c>
      <c r="AD4" s="9">
        <f>Results_old!AK4</f>
        <v>8869.9238577947199</v>
      </c>
      <c r="AE4" s="9">
        <f>Results_old!AL4</f>
        <v>9.8314403901413296</v>
      </c>
      <c r="AF4" s="9">
        <f>Results_old!AM4</f>
        <v>367.87986308498802</v>
      </c>
      <c r="AG4" s="4">
        <f>Results_old!AN4</f>
        <v>4.9906916631249296E+16</v>
      </c>
      <c r="AH4" s="9">
        <f>Results_old!AO4</f>
        <v>197.76389332853299</v>
      </c>
      <c r="AI4" s="10">
        <f>Results_old!AP4</f>
        <v>1004.5369616013299</v>
      </c>
      <c r="AJ4" s="10">
        <f>Results_old!AQ4</f>
        <v>125567.109185754</v>
      </c>
      <c r="AK4" s="10">
        <f>Results_old!AR4</f>
        <v>125567.109185754</v>
      </c>
      <c r="AL4" s="12">
        <f>Results_old!AS4</f>
        <v>95.130715369280196</v>
      </c>
      <c r="AM4" s="12">
        <f>Results_old!AT4</f>
        <v>11891.347277044</v>
      </c>
      <c r="AN4" s="12">
        <f>Results_old!AU4</f>
        <v>11891.347277044</v>
      </c>
      <c r="AO4" s="11">
        <f>Results_old!AV4</f>
        <v>49.219821970164404</v>
      </c>
      <c r="AP4" s="11">
        <f>Results_old!AW4</f>
        <v>6152.4803512107901</v>
      </c>
      <c r="AQ4" s="11">
        <f>Results_old!AX4</f>
        <v>6152.4803512107901</v>
      </c>
    </row>
    <row r="5" spans="1:43" x14ac:dyDescent="0.3">
      <c r="A5" t="str">
        <f>Results_old!A5</f>
        <v>optimistic_EV</v>
      </c>
      <c r="B5" s="10">
        <f>Results_old!I5</f>
        <v>505.88301750508299</v>
      </c>
      <c r="C5" s="10">
        <f>Results_old!J5</f>
        <v>83729.893761138504</v>
      </c>
      <c r="D5" s="10">
        <f>Results_old!K5</f>
        <v>380.35850475995898</v>
      </c>
      <c r="E5" s="10">
        <f>Results_old!L5</f>
        <v>13805.0131777352</v>
      </c>
      <c r="F5" s="10">
        <f>Results_old!M5</f>
        <v>1013726.27981337</v>
      </c>
      <c r="G5" s="10">
        <f>Results_old!N5</f>
        <v>705403976.78259802</v>
      </c>
      <c r="H5" s="10">
        <f>Results_old!O5</f>
        <v>549949414.301929</v>
      </c>
      <c r="I5" s="10">
        <f>Results_old!P5</f>
        <v>24145.767444757501</v>
      </c>
      <c r="J5" s="10">
        <f>Results_old!Q5</f>
        <v>224369.13385018599</v>
      </c>
      <c r="K5" s="10">
        <f>Results_old!R5</f>
        <v>16422.098621466401</v>
      </c>
      <c r="L5" s="10">
        <f>Results_old!S5</f>
        <v>55882.025639829102</v>
      </c>
      <c r="M5" s="10">
        <f>Results_old!T5</f>
        <v>10340.7547568309</v>
      </c>
      <c r="N5" s="10">
        <f>Results_old!U5</f>
        <v>58220.070578602899</v>
      </c>
      <c r="O5" s="10">
        <f>Results_old!V5</f>
        <v>113.550573036373</v>
      </c>
      <c r="P5" s="10">
        <f>Results_old!W5</f>
        <v>1944593.1276090799</v>
      </c>
      <c r="Q5" s="10">
        <f>Results_old!X5</f>
        <v>2997.6369610230199</v>
      </c>
      <c r="R5" s="10">
        <f>Results_old!Y5</f>
        <v>837298.93493844499</v>
      </c>
      <c r="S5" s="14">
        <f>Results_old!Z5</f>
        <v>1.76095166793435E+21</v>
      </c>
      <c r="T5" s="10">
        <f>Results_old!AA5</f>
        <v>2350.6056499511801</v>
      </c>
      <c r="U5" s="9">
        <f>Results_old!AB5</f>
        <v>66.426453961119407</v>
      </c>
      <c r="V5" s="9">
        <f>Results_old!AC5</f>
        <v>16927.0788684525</v>
      </c>
      <c r="W5" s="9">
        <f>Results_old!AD5</f>
        <v>13774.522656614001</v>
      </c>
      <c r="X5" s="9">
        <f>Results_old!AE5</f>
        <v>1598877.0969390699</v>
      </c>
      <c r="Y5" s="9">
        <f>Results_old!AF5</f>
        <v>39723775.182810202</v>
      </c>
      <c r="Z5" s="9">
        <f>Results_old!AG5</f>
        <v>33107542.813449599</v>
      </c>
      <c r="AA5" s="9">
        <f>Results_old!AH5</f>
        <v>254804.377570374</v>
      </c>
      <c r="AB5" s="9">
        <f>Results_old!AI5</f>
        <v>98483.170282547901</v>
      </c>
      <c r="AC5" s="9">
        <f>Results_old!AJ5</f>
        <v>241028.042812851</v>
      </c>
      <c r="AD5" s="9">
        <f>Results_old!AK5</f>
        <v>7727.8143463801098</v>
      </c>
      <c r="AE5" s="9">
        <f>Results_old!AL5</f>
        <v>6.75721441889403</v>
      </c>
      <c r="AF5" s="9">
        <f>Results_old!AM5</f>
        <v>380.89128856197698</v>
      </c>
      <c r="AG5" s="4">
        <f>Results_old!AN5</f>
        <v>5.16806147660754E+16</v>
      </c>
      <c r="AH5" s="9">
        <f>Results_old!AO5</f>
        <v>141.09581192860699</v>
      </c>
      <c r="AI5" s="10">
        <f>Results_old!AP5</f>
        <v>672.89274621256902</v>
      </c>
      <c r="AJ5" s="10">
        <f>Results_old!AQ5</f>
        <v>84111.586091702804</v>
      </c>
      <c r="AK5" s="10">
        <f>Results_old!AR5</f>
        <v>84111.586091702804</v>
      </c>
      <c r="AL5" s="12">
        <f>Results_old!AS5</f>
        <v>65.2353942101401</v>
      </c>
      <c r="AM5" s="12">
        <f>Results_old!AT5</f>
        <v>8154.42997521507</v>
      </c>
      <c r="AN5" s="12">
        <f>Results_old!AU5</f>
        <v>8154.42997521507</v>
      </c>
      <c r="AO5" s="11">
        <f>Results_old!AV5</f>
        <v>33.753981396092698</v>
      </c>
      <c r="AP5" s="11">
        <f>Results_old!AW5</f>
        <v>4219.2494807757803</v>
      </c>
      <c r="AQ5" s="11">
        <f>Results_old!AX5</f>
        <v>4219.2494807757803</v>
      </c>
    </row>
    <row r="6" spans="1:43" x14ac:dyDescent="0.3">
      <c r="A6" t="str">
        <f>Results_old!A6</f>
        <v>EV_only</v>
      </c>
      <c r="B6" s="10">
        <f>Results_old!I6</f>
        <v>0</v>
      </c>
      <c r="C6" s="10">
        <f>Results_old!J6</f>
        <v>98105.126279530305</v>
      </c>
      <c r="D6" s="10">
        <f>Results_old!K6</f>
        <v>0</v>
      </c>
      <c r="E6" s="10">
        <f>Results_old!L6</f>
        <v>0</v>
      </c>
      <c r="F6" s="10">
        <f>Results_old!M6</f>
        <v>0</v>
      </c>
      <c r="G6" s="10">
        <f>Results_old!N6</f>
        <v>101279374.596038</v>
      </c>
      <c r="H6" s="10">
        <f>Results_old!O6</f>
        <v>0</v>
      </c>
      <c r="I6" s="10">
        <f>Results_old!P6</f>
        <v>0</v>
      </c>
      <c r="J6" s="10">
        <f>Results_old!Q6</f>
        <v>0</v>
      </c>
      <c r="K6" s="10">
        <f>Results_old!R6</f>
        <v>0</v>
      </c>
      <c r="L6" s="10">
        <f>Results_old!S6</f>
        <v>0</v>
      </c>
      <c r="M6" s="10">
        <f>Results_old!T6</f>
        <v>0</v>
      </c>
      <c r="N6" s="10">
        <f>Results_old!U6</f>
        <v>0</v>
      </c>
      <c r="O6" s="10">
        <f>Results_old!V6</f>
        <v>0</v>
      </c>
      <c r="P6" s="10">
        <f>Results_old!W6</f>
        <v>2288286.2324314401</v>
      </c>
      <c r="Q6" s="10">
        <f>Results_old!X6</f>
        <v>0</v>
      </c>
      <c r="R6" s="10">
        <f>Results_old!Y6</f>
        <v>981051.26279531501</v>
      </c>
      <c r="S6" s="14">
        <f>Results_old!Z6</f>
        <v>0</v>
      </c>
      <c r="T6" s="10">
        <f>Results_old!AA6</f>
        <v>0</v>
      </c>
      <c r="U6" s="9">
        <f>Results_old!AB6</f>
        <v>0</v>
      </c>
      <c r="V6" s="9">
        <f>Results_old!AC6</f>
        <v>0</v>
      </c>
      <c r="W6" s="9">
        <f>Results_old!AD6</f>
        <v>0</v>
      </c>
      <c r="X6" s="9">
        <f>Results_old!AE6</f>
        <v>0</v>
      </c>
      <c r="Y6" s="9">
        <f>Results_old!AF6</f>
        <v>0</v>
      </c>
      <c r="Z6" s="9">
        <f>Results_old!AG6</f>
        <v>0</v>
      </c>
      <c r="AA6" s="9">
        <f>Results_old!AH6</f>
        <v>0</v>
      </c>
      <c r="AB6" s="9">
        <f>Results_old!AI6</f>
        <v>0</v>
      </c>
      <c r="AC6" s="9">
        <f>Results_old!AJ6</f>
        <v>0</v>
      </c>
      <c r="AD6" s="9">
        <f>Results_old!AK6</f>
        <v>0</v>
      </c>
      <c r="AE6" s="9">
        <f>Results_old!AL6</f>
        <v>0</v>
      </c>
      <c r="AF6" s="9">
        <f>Results_old!AM6</f>
        <v>0</v>
      </c>
      <c r="AG6" s="4">
        <f>Results_old!AN6</f>
        <v>0</v>
      </c>
      <c r="AH6" s="9">
        <f>Results_old!AO6</f>
        <v>0</v>
      </c>
      <c r="AI6" s="10">
        <f>Results_old!AP6</f>
        <v>0</v>
      </c>
      <c r="AJ6" s="10">
        <f>Results_old!AQ6</f>
        <v>0</v>
      </c>
      <c r="AK6" s="10">
        <f>Results_old!AR6</f>
        <v>0</v>
      </c>
      <c r="AL6" s="12">
        <f>Results_old!AS6</f>
        <v>0</v>
      </c>
      <c r="AM6" s="12">
        <f>Results_old!AT6</f>
        <v>0</v>
      </c>
      <c r="AN6" s="12">
        <f>Results_old!AU6</f>
        <v>0</v>
      </c>
      <c r="AO6" s="11">
        <f>Results_old!AV6</f>
        <v>0</v>
      </c>
      <c r="AP6" s="11">
        <f>Results_old!AW6</f>
        <v>0</v>
      </c>
      <c r="AQ6" s="11">
        <f>Results_old!AX6</f>
        <v>0</v>
      </c>
    </row>
    <row r="8" spans="1:43" ht="16.2" thickBot="1" x14ac:dyDescent="0.4">
      <c r="A8" t="str">
        <f>Results_old!A1</f>
        <v>scenario</v>
      </c>
      <c r="C8" t="s">
        <v>99</v>
      </c>
      <c r="D8" t="s">
        <v>59</v>
      </c>
      <c r="E8" t="s">
        <v>60</v>
      </c>
      <c r="F8" t="s">
        <v>61</v>
      </c>
      <c r="G8" t="s">
        <v>65</v>
      </c>
      <c r="H8" t="s">
        <v>64</v>
      </c>
      <c r="I8" t="s">
        <v>62</v>
      </c>
      <c r="J8" t="s">
        <v>63</v>
      </c>
      <c r="K8" t="s">
        <v>66</v>
      </c>
      <c r="L8" t="s">
        <v>67</v>
      </c>
      <c r="M8" t="s">
        <v>100</v>
      </c>
      <c r="N8" t="s">
        <v>69</v>
      </c>
      <c r="O8" t="s">
        <v>81</v>
      </c>
      <c r="P8" t="s">
        <v>79</v>
      </c>
      <c r="Q8" t="s">
        <v>78</v>
      </c>
      <c r="R8" t="s">
        <v>73</v>
      </c>
      <c r="S8" t="s">
        <v>74</v>
      </c>
    </row>
    <row r="9" spans="1:43" x14ac:dyDescent="0.3">
      <c r="A9" s="31" t="s">
        <v>102</v>
      </c>
      <c r="B9" s="27" t="str">
        <f>B39</f>
        <v>Reference Scenario</v>
      </c>
      <c r="C9" s="16">
        <f t="shared" ref="C9:S9" si="0">C14+C19+C24+C29+C34+C39</f>
        <v>63111.869931693291</v>
      </c>
      <c r="D9" s="16">
        <f t="shared" si="0"/>
        <v>53581.665057459941</v>
      </c>
      <c r="E9" s="16">
        <f t="shared" si="0"/>
        <v>71135.461813012997</v>
      </c>
      <c r="F9" s="16">
        <f t="shared" si="0"/>
        <v>6005402.5479447804</v>
      </c>
      <c r="G9" s="16">
        <f t="shared" si="0"/>
        <v>1242808370.6025717</v>
      </c>
      <c r="H9" s="16">
        <f t="shared" si="0"/>
        <v>1034758265.4710248</v>
      </c>
      <c r="I9" s="16">
        <f t="shared" si="0"/>
        <v>1032664.4891354812</v>
      </c>
      <c r="J9" s="16">
        <f t="shared" si="0"/>
        <v>2109114.7226164201</v>
      </c>
      <c r="K9" s="16">
        <f t="shared" si="0"/>
        <v>26890.9728837857</v>
      </c>
      <c r="L9" s="16">
        <f t="shared" si="0"/>
        <v>129942.589046351</v>
      </c>
      <c r="M9" s="16">
        <f t="shared" si="0"/>
        <v>961531.42582820985</v>
      </c>
      <c r="N9" s="16">
        <f t="shared" si="0"/>
        <v>598560.33191409498</v>
      </c>
      <c r="O9" s="16">
        <f t="shared" si="0"/>
        <v>203.5673940434894</v>
      </c>
      <c r="P9" s="16">
        <f t="shared" si="0"/>
        <v>1338207.9057060999</v>
      </c>
      <c r="Q9" s="16">
        <f t="shared" si="0"/>
        <v>588629.03695027088</v>
      </c>
      <c r="R9" s="17">
        <f t="shared" si="0"/>
        <v>9.0782233893800258E+21</v>
      </c>
      <c r="S9" s="18">
        <f t="shared" si="0"/>
        <v>4278.2359317135324</v>
      </c>
      <c r="U9" s="8">
        <f>H9</f>
        <v>1034758265.4710248</v>
      </c>
      <c r="V9" s="8">
        <f>E9*28</f>
        <v>1991792.9307643638</v>
      </c>
      <c r="W9" s="29">
        <f>K9*298</f>
        <v>8013509.9193681385</v>
      </c>
      <c r="X9" s="8">
        <f>U9-V9-W9</f>
        <v>1024752962.6208923</v>
      </c>
    </row>
    <row r="10" spans="1:43" x14ac:dyDescent="0.3">
      <c r="A10" s="32" t="s">
        <v>102</v>
      </c>
      <c r="B10" s="28" t="str">
        <f>B40</f>
        <v>Conservative Scenario</v>
      </c>
      <c r="C10" s="19">
        <f t="shared" ref="C10:S10" si="1">C15+C20+C25+C30+C35+C40</f>
        <v>73988.053938050056</v>
      </c>
      <c r="D10" s="19">
        <f t="shared" si="1"/>
        <v>40501.611329793028</v>
      </c>
      <c r="E10" s="19">
        <f t="shared" si="1"/>
        <v>51481.508151082002</v>
      </c>
      <c r="F10" s="19">
        <f t="shared" si="1"/>
        <v>5502279.5142269796</v>
      </c>
      <c r="G10" s="19">
        <f t="shared" si="1"/>
        <v>1271925984.9067254</v>
      </c>
      <c r="H10" s="19">
        <f t="shared" si="1"/>
        <v>1055766575.4391538</v>
      </c>
      <c r="I10" s="19">
        <f t="shared" si="1"/>
        <v>827594.18200732977</v>
      </c>
      <c r="J10" s="19">
        <f t="shared" si="1"/>
        <v>521500.07044365001</v>
      </c>
      <c r="K10" s="19">
        <f t="shared" si="1"/>
        <v>22960.173553997502</v>
      </c>
      <c r="L10" s="19">
        <f t="shared" si="1"/>
        <v>102367.69674989099</v>
      </c>
      <c r="M10" s="19">
        <f t="shared" si="1"/>
        <v>776110.93278502463</v>
      </c>
      <c r="N10" s="19">
        <f t="shared" si="1"/>
        <v>91851.209109343094</v>
      </c>
      <c r="O10" s="19">
        <f t="shared" si="1"/>
        <v>249.28176804208459</v>
      </c>
      <c r="P10" s="19">
        <f t="shared" si="1"/>
        <v>1695301.3107199599</v>
      </c>
      <c r="Q10" s="19">
        <f t="shared" si="1"/>
        <v>736047.25445938495</v>
      </c>
      <c r="R10" s="20">
        <f t="shared" si="1"/>
        <v>3.0604531341837677E+21</v>
      </c>
      <c r="S10" s="21">
        <f t="shared" si="1"/>
        <v>4974.0149727029811</v>
      </c>
    </row>
    <row r="11" spans="1:43" x14ac:dyDescent="0.3">
      <c r="A11" s="32" t="s">
        <v>102</v>
      </c>
      <c r="B11" s="28" t="str">
        <f>B41</f>
        <v>Optimistic PHEV Scenario</v>
      </c>
      <c r="C11" s="19">
        <f t="shared" ref="C11:S11" si="2">C16+C21+C26+C31+C36+C41</f>
        <v>79582.072119031873</v>
      </c>
      <c r="D11" s="19">
        <f t="shared" si="2"/>
        <v>26346.192981492579</v>
      </c>
      <c r="E11" s="19">
        <f t="shared" si="2"/>
        <v>35388.336582522505</v>
      </c>
      <c r="F11" s="19">
        <f t="shared" si="2"/>
        <v>3767792.5564121995</v>
      </c>
      <c r="G11" s="19">
        <f t="shared" si="2"/>
        <v>917558222.14602184</v>
      </c>
      <c r="H11" s="19">
        <f t="shared" si="2"/>
        <v>742516135.57705617</v>
      </c>
      <c r="I11" s="19">
        <f t="shared" si="2"/>
        <v>542124.65714305011</v>
      </c>
      <c r="J11" s="19">
        <f t="shared" si="2"/>
        <v>371225.48389999196</v>
      </c>
      <c r="K11" s="19">
        <f>K16+K21+K26+K31+K36+K41</f>
        <v>16358.3291198639</v>
      </c>
      <c r="L11" s="19">
        <f t="shared" si="2"/>
        <v>77351.647817688499</v>
      </c>
      <c r="M11" s="19">
        <f t="shared" si="2"/>
        <v>506733.97626347019</v>
      </c>
      <c r="N11" s="19">
        <f t="shared" si="2"/>
        <v>65947.275801345328</v>
      </c>
      <c r="O11" s="19">
        <f t="shared" si="2"/>
        <v>173.76266482357832</v>
      </c>
      <c r="P11" s="19">
        <f t="shared" si="2"/>
        <v>1835977.8997014475</v>
      </c>
      <c r="Q11" s="19">
        <f t="shared" si="2"/>
        <v>793008.62510592362</v>
      </c>
      <c r="R11" s="20">
        <f t="shared" si="2"/>
        <v>2.4749226335211314E+21</v>
      </c>
      <c r="S11" s="21">
        <f t="shared" si="2"/>
        <v>3475.314845795403</v>
      </c>
    </row>
    <row r="12" spans="1:43" x14ac:dyDescent="0.3">
      <c r="A12" s="32" t="s">
        <v>102</v>
      </c>
      <c r="B12" s="28" t="str">
        <f>B42</f>
        <v>Optimistic EV Scenario</v>
      </c>
      <c r="C12" s="19">
        <f t="shared" ref="C12:S12" si="3">C17+C22+C27+C32+C37+C42</f>
        <v>84302.203232604705</v>
      </c>
      <c r="D12" s="19">
        <f t="shared" si="3"/>
        <v>18079.319495031261</v>
      </c>
      <c r="E12" s="19">
        <f t="shared" si="3"/>
        <v>27579.535834349201</v>
      </c>
      <c r="F12" s="19">
        <f t="shared" si="3"/>
        <v>2612603.3767524399</v>
      </c>
      <c r="G12" s="19">
        <f t="shared" si="3"/>
        <v>745127751.96540821</v>
      </c>
      <c r="H12" s="19">
        <f t="shared" si="3"/>
        <v>583056957.11537862</v>
      </c>
      <c r="I12" s="19">
        <f t="shared" si="3"/>
        <v>375435.41056282516</v>
      </c>
      <c r="J12" s="19">
        <f t="shared" si="3"/>
        <v>322852.3041327339</v>
      </c>
      <c r="K12" s="19">
        <f t="shared" si="3"/>
        <v>16422.098621466401</v>
      </c>
      <c r="L12" s="19">
        <f t="shared" si="3"/>
        <v>55882.025639829102</v>
      </c>
      <c r="M12" s="19">
        <f t="shared" si="3"/>
        <v>347854.06311737554</v>
      </c>
      <c r="N12" s="19">
        <f t="shared" si="3"/>
        <v>65947.884924983009</v>
      </c>
      <c r="O12" s="19">
        <f t="shared" si="3"/>
        <v>120.30778745526703</v>
      </c>
      <c r="P12" s="19">
        <f t="shared" si="3"/>
        <v>1947971.655858665</v>
      </c>
      <c r="Q12" s="19">
        <f t="shared" si="3"/>
        <v>840677.46318802994</v>
      </c>
      <c r="R12" s="20">
        <f t="shared" si="3"/>
        <v>1.7610033485491161E+21</v>
      </c>
      <c r="S12" s="21">
        <f t="shared" si="3"/>
        <v>2491.7014618797871</v>
      </c>
    </row>
    <row r="13" spans="1:43" ht="15" thickBot="1" x14ac:dyDescent="0.35">
      <c r="A13" s="32" t="s">
        <v>102</v>
      </c>
      <c r="B13" s="24" t="str">
        <f>B43</f>
        <v>EV Only Scenario</v>
      </c>
      <c r="C13" s="23">
        <f t="shared" ref="C13:S13" si="4">C18+C23+C28+C33+C38+C43</f>
        <v>98105.126279530305</v>
      </c>
      <c r="D13" s="23">
        <f t="shared" si="4"/>
        <v>0</v>
      </c>
      <c r="E13" s="23">
        <f t="shared" si="4"/>
        <v>0</v>
      </c>
      <c r="F13" s="23">
        <f t="shared" si="4"/>
        <v>0</v>
      </c>
      <c r="G13" s="23">
        <f t="shared" si="4"/>
        <v>101279374.596038</v>
      </c>
      <c r="H13" s="23">
        <f t="shared" si="4"/>
        <v>0</v>
      </c>
      <c r="I13" s="23">
        <f t="shared" si="4"/>
        <v>0</v>
      </c>
      <c r="J13" s="23">
        <f t="shared" si="4"/>
        <v>0</v>
      </c>
      <c r="K13" s="23">
        <f t="shared" si="4"/>
        <v>0</v>
      </c>
      <c r="L13" s="23">
        <f t="shared" si="4"/>
        <v>0</v>
      </c>
      <c r="M13" s="23">
        <f t="shared" si="4"/>
        <v>0</v>
      </c>
      <c r="N13" s="23">
        <f t="shared" si="4"/>
        <v>0</v>
      </c>
      <c r="O13" s="23">
        <f t="shared" si="4"/>
        <v>0</v>
      </c>
      <c r="P13" s="23">
        <f t="shared" si="4"/>
        <v>2288286.2324314401</v>
      </c>
      <c r="Q13" s="23">
        <f t="shared" si="4"/>
        <v>981051.26279531501</v>
      </c>
      <c r="R13" s="25">
        <f t="shared" si="4"/>
        <v>0</v>
      </c>
      <c r="S13" s="26">
        <f t="shared" si="4"/>
        <v>0</v>
      </c>
      <c r="U13" t="s">
        <v>138</v>
      </c>
    </row>
    <row r="14" spans="1:43" x14ac:dyDescent="0.3">
      <c r="A14" s="31" t="s">
        <v>93</v>
      </c>
      <c r="B14" s="27" t="str">
        <f>Results_old!A15</f>
        <v>Reference Scenario</v>
      </c>
      <c r="C14" s="16">
        <f>C2</f>
        <v>57543.977370176399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>
        <f>P2</f>
        <v>1325018.65331596</v>
      </c>
      <c r="Q14" s="16">
        <f>R2</f>
        <v>575439.78456013103</v>
      </c>
      <c r="R14" s="17"/>
      <c r="S14" s="18"/>
      <c r="U14" s="2">
        <f>P14/7.16/(P14/7.16+P19+P24)</f>
        <v>0.93347085073304137</v>
      </c>
      <c r="V14" s="2">
        <f>Q14/7.16/(Q14/7.16+Q19+Q24)</f>
        <v>0.85902583191926041</v>
      </c>
      <c r="X14" s="2">
        <f>P14/P9</f>
        <v>0.99014409320562136</v>
      </c>
      <c r="Y14" s="2">
        <f>Q14/Q9</f>
        <v>0.97759326916919642</v>
      </c>
    </row>
    <row r="15" spans="1:43" x14ac:dyDescent="0.3">
      <c r="A15" s="32" t="s">
        <v>93</v>
      </c>
      <c r="B15" s="22" t="str">
        <f>Results_old!A16</f>
        <v>Conservative Scenario</v>
      </c>
      <c r="C15" s="19">
        <f>C3</f>
        <v>73017.829669183193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>
        <f>P3</f>
        <v>1689432.3493755599</v>
      </c>
      <c r="Q15" s="19">
        <f>R3</f>
        <v>730178.29311498499</v>
      </c>
      <c r="R15" s="20"/>
      <c r="S15" s="21"/>
      <c r="U15" s="2">
        <f t="shared" ref="U15:U18" si="5">P15/7.16/(P15/7.16+P20+P25)</f>
        <v>0.97573036275112901</v>
      </c>
      <c r="V15" s="2">
        <f t="shared" ref="V15:V18" si="6">Q15/7.16/(Q15/7.16+Q20+Q25)</f>
        <v>0.94558176617465473</v>
      </c>
      <c r="X15" s="2">
        <f t="shared" ref="X15:Y15" si="7">P15/P10</f>
        <v>0.996538101334973</v>
      </c>
      <c r="Y15" s="2">
        <f t="shared" si="7"/>
        <v>0.99202637968032281</v>
      </c>
    </row>
    <row r="16" spans="1:43" x14ac:dyDescent="0.3">
      <c r="A16" s="32" t="s">
        <v>93</v>
      </c>
      <c r="B16" s="22" t="str">
        <f>Results_old!A17</f>
        <v>Optimistic PHEV Scenario</v>
      </c>
      <c r="C16" s="19">
        <f>C4</f>
        <v>78865.3727515715</v>
      </c>
      <c r="D16" s="19"/>
      <c r="E16" s="19"/>
      <c r="F16" s="19"/>
      <c r="G16" s="19"/>
      <c r="H16" s="19"/>
      <c r="I16" s="19"/>
      <c r="J16" s="19"/>
      <c r="K16" s="72"/>
      <c r="L16" s="19"/>
      <c r="M16" s="19"/>
      <c r="N16" s="19"/>
      <c r="O16" s="19"/>
      <c r="P16" s="19">
        <f>P4</f>
        <v>1831622.9961771099</v>
      </c>
      <c r="Q16" s="19">
        <f>R4</f>
        <v>788653.72158158605</v>
      </c>
      <c r="R16" s="20"/>
      <c r="S16" s="21"/>
      <c r="U16" s="2">
        <f t="shared" si="5"/>
        <v>0.98326119792001887</v>
      </c>
      <c r="V16" s="2">
        <f t="shared" si="6"/>
        <v>0.96196659612128466</v>
      </c>
      <c r="X16" s="2">
        <f t="shared" ref="X16:Y16" si="8">P16/P11</f>
        <v>0.99762801963735748</v>
      </c>
      <c r="Y16" s="2">
        <f t="shared" si="8"/>
        <v>0.99450837811031889</v>
      </c>
    </row>
    <row r="17" spans="1:25" x14ac:dyDescent="0.3">
      <c r="A17" s="32" t="s">
        <v>93</v>
      </c>
      <c r="B17" s="22" t="str">
        <f>Results_old!A18</f>
        <v>Optimistic EV Scenario</v>
      </c>
      <c r="C17" s="19">
        <f>C5</f>
        <v>83729.893761138504</v>
      </c>
      <c r="D17" s="19"/>
      <c r="E17" s="19"/>
      <c r="F17" s="19"/>
      <c r="G17" s="19"/>
      <c r="H17" s="19"/>
      <c r="I17" s="19"/>
      <c r="J17" s="19"/>
      <c r="K17" s="72"/>
      <c r="L17" s="19"/>
      <c r="M17" s="19"/>
      <c r="N17" s="19"/>
      <c r="O17" s="19"/>
      <c r="P17" s="19">
        <f>P5</f>
        <v>1944593.1276090799</v>
      </c>
      <c r="Q17" s="19">
        <f>R5</f>
        <v>837298.93493844499</v>
      </c>
      <c r="R17" s="20"/>
      <c r="S17" s="21"/>
      <c r="U17" s="2">
        <f t="shared" si="5"/>
        <v>0.98771309104321992</v>
      </c>
      <c r="V17" s="2">
        <f t="shared" si="6"/>
        <v>0.97192041136964025</v>
      </c>
      <c r="X17" s="2">
        <f t="shared" ref="X17:Y17" si="9">P17/P12</f>
        <v>0.99826561734642083</v>
      </c>
      <c r="Y17" s="2">
        <f t="shared" si="9"/>
        <v>0.99598118375057554</v>
      </c>
    </row>
    <row r="18" spans="1:25" ht="15" thickBot="1" x14ac:dyDescent="0.35">
      <c r="A18" s="32" t="s">
        <v>93</v>
      </c>
      <c r="B18" s="22" t="str">
        <f>Results_old!A19</f>
        <v>EV Only Scenario</v>
      </c>
      <c r="C18" s="19">
        <f>C6</f>
        <v>98105.126279530305</v>
      </c>
      <c r="D18" s="19"/>
      <c r="E18" s="19"/>
      <c r="F18" s="19"/>
      <c r="G18" s="19"/>
      <c r="H18" s="19"/>
      <c r="I18" s="19"/>
      <c r="J18" s="19"/>
      <c r="K18" s="72"/>
      <c r="L18" s="19"/>
      <c r="M18" s="19"/>
      <c r="N18" s="19"/>
      <c r="O18" s="19"/>
      <c r="P18" s="19">
        <f>P6</f>
        <v>2288286.2324314401</v>
      </c>
      <c r="Q18" s="19">
        <f>R6</f>
        <v>981051.26279531501</v>
      </c>
      <c r="R18" s="20"/>
      <c r="S18" s="21"/>
      <c r="U18" s="2">
        <f t="shared" si="5"/>
        <v>1</v>
      </c>
      <c r="V18" s="2">
        <f t="shared" si="6"/>
        <v>1</v>
      </c>
      <c r="X18" s="2">
        <f t="shared" ref="X18:Y18" si="10">P18/P13</f>
        <v>1</v>
      </c>
      <c r="Y18" s="2">
        <f t="shared" si="10"/>
        <v>1</v>
      </c>
    </row>
    <row r="19" spans="1:25" x14ac:dyDescent="0.3">
      <c r="A19" s="31" t="s">
        <v>82</v>
      </c>
      <c r="B19" s="27" t="str">
        <f>B14</f>
        <v>Reference Scenario</v>
      </c>
      <c r="C19" s="16">
        <f>B2</f>
        <v>4579.6018792592804</v>
      </c>
      <c r="D19" s="16">
        <f t="shared" ref="D19:O19" si="11">D2</f>
        <v>4521.5339119664004</v>
      </c>
      <c r="E19" s="16">
        <f t="shared" si="11"/>
        <v>31402.312366300099</v>
      </c>
      <c r="F19" s="16">
        <f t="shared" si="11"/>
        <v>2182702.4114523702</v>
      </c>
      <c r="G19" s="16">
        <f t="shared" si="11"/>
        <v>1153956298.23387</v>
      </c>
      <c r="H19" s="16">
        <f t="shared" si="11"/>
        <v>960753363.66587901</v>
      </c>
      <c r="I19" s="16">
        <f t="shared" si="11"/>
        <v>97366.554695407802</v>
      </c>
      <c r="J19" s="16">
        <f t="shared" si="11"/>
        <v>1948943.9158026599</v>
      </c>
      <c r="K19" s="16">
        <f t="shared" si="11"/>
        <v>26890.9728837857</v>
      </c>
      <c r="L19" s="16">
        <f t="shared" si="11"/>
        <v>129942.589046351</v>
      </c>
      <c r="M19" s="16">
        <f t="shared" si="11"/>
        <v>65964.240615697505</v>
      </c>
      <c r="N19" s="16">
        <f t="shared" si="11"/>
        <v>573376.24369137303</v>
      </c>
      <c r="O19" s="16">
        <f t="shared" si="11"/>
        <v>188.18348744560899</v>
      </c>
      <c r="P19" s="16">
        <f>Q19</f>
        <v>11392.022063070701</v>
      </c>
      <c r="Q19" s="16">
        <f>Q2</f>
        <v>11392.022063070701</v>
      </c>
      <c r="R19" s="17">
        <f t="shared" ref="R19:S23" si="12">S2</f>
        <v>9.0774563669900295E+21</v>
      </c>
      <c r="S19" s="18">
        <f t="shared" si="12"/>
        <v>3958.0861060871898</v>
      </c>
      <c r="U19" s="1"/>
    </row>
    <row r="20" spans="1:25" x14ac:dyDescent="0.3">
      <c r="A20" s="32" t="s">
        <v>82</v>
      </c>
      <c r="B20" s="22" t="str">
        <f t="shared" ref="B20:B43" si="13">B15</f>
        <v>Conservative Scenario</v>
      </c>
      <c r="C20" s="19">
        <f>B3</f>
        <v>876.36604960171996</v>
      </c>
      <c r="D20" s="19">
        <f t="shared" ref="D20:O20" si="14">D3</f>
        <v>793.11285333407</v>
      </c>
      <c r="E20" s="19">
        <f t="shared" si="14"/>
        <v>20640.523572313799</v>
      </c>
      <c r="F20" s="19">
        <f t="shared" si="14"/>
        <v>1973855.38947868</v>
      </c>
      <c r="G20" s="19">
        <f t="shared" si="14"/>
        <v>1193350859.7823701</v>
      </c>
      <c r="H20" s="19">
        <f t="shared" si="14"/>
        <v>990182422.72331905</v>
      </c>
      <c r="I20" s="19">
        <f t="shared" si="14"/>
        <v>41120.189613083603</v>
      </c>
      <c r="J20" s="19">
        <f t="shared" si="14"/>
        <v>341876.60627126298</v>
      </c>
      <c r="K20" s="19">
        <f t="shared" si="14"/>
        <v>22960.173553997502</v>
      </c>
      <c r="L20" s="19">
        <f t="shared" si="14"/>
        <v>102367.69674989099</v>
      </c>
      <c r="M20" s="19">
        <f t="shared" si="14"/>
        <v>20479.667141323502</v>
      </c>
      <c r="N20" s="19">
        <f t="shared" si="14"/>
        <v>78980.235663629894</v>
      </c>
      <c r="O20" s="19">
        <f t="shared" si="14"/>
        <v>233.63939312242201</v>
      </c>
      <c r="P20" s="19">
        <f t="shared" ref="P20:P22" si="15">Q20</f>
        <v>5330.7225572113002</v>
      </c>
      <c r="Q20" s="19">
        <f>Q3</f>
        <v>5330.7225572113002</v>
      </c>
      <c r="R20" s="20">
        <f t="shared" si="12"/>
        <v>3.0603801186715199E+21</v>
      </c>
      <c r="S20" s="21">
        <f t="shared" si="12"/>
        <v>4661.3703755394599</v>
      </c>
      <c r="U20" s="2"/>
    </row>
    <row r="21" spans="1:25" x14ac:dyDescent="0.3">
      <c r="A21" s="32" t="s">
        <v>82</v>
      </c>
      <c r="B21" s="22" t="str">
        <f t="shared" si="13"/>
        <v>Optimistic PHEV Scenario</v>
      </c>
      <c r="C21" s="19">
        <f>B4</f>
        <v>652.54895989146701</v>
      </c>
      <c r="D21" s="19">
        <f t="shared" ref="D21:O21" si="16">D4</f>
        <v>496.63089049510501</v>
      </c>
      <c r="E21" s="19">
        <f t="shared" si="16"/>
        <v>15342.250748923099</v>
      </c>
      <c r="F21" s="19">
        <f t="shared" si="16"/>
        <v>1460239.30390916</v>
      </c>
      <c r="G21" s="19">
        <f t="shared" si="16"/>
        <v>866980607.79606795</v>
      </c>
      <c r="H21" s="19">
        <f t="shared" si="16"/>
        <v>700312353.956882</v>
      </c>
      <c r="I21" s="19">
        <f t="shared" si="16"/>
        <v>29570.174163792301</v>
      </c>
      <c r="J21" s="19">
        <f t="shared" si="16"/>
        <v>247019.427981922</v>
      </c>
      <c r="K21" s="19">
        <f t="shared" si="16"/>
        <v>16358.3291198639</v>
      </c>
      <c r="L21" s="19">
        <f t="shared" si="16"/>
        <v>77351.647817688499</v>
      </c>
      <c r="M21" s="19">
        <f t="shared" si="16"/>
        <v>14227.924264102299</v>
      </c>
      <c r="N21" s="19">
        <f t="shared" si="16"/>
        <v>57077.351943550602</v>
      </c>
      <c r="O21" s="19">
        <f t="shared" si="16"/>
        <v>163.931224433437</v>
      </c>
      <c r="P21" s="19">
        <f t="shared" si="15"/>
        <v>3987.0236612526101</v>
      </c>
      <c r="Q21" s="19">
        <f>Q4</f>
        <v>3987.0236612526101</v>
      </c>
      <c r="R21" s="20">
        <f t="shared" si="12"/>
        <v>2.4748727266044999E+21</v>
      </c>
      <c r="S21" s="21">
        <f t="shared" si="12"/>
        <v>3277.5509524668701</v>
      </c>
      <c r="U21" s="2"/>
    </row>
    <row r="22" spans="1:25" x14ac:dyDescent="0.3">
      <c r="A22" s="32" t="s">
        <v>82</v>
      </c>
      <c r="B22" s="22" t="str">
        <f t="shared" si="13"/>
        <v>Optimistic EV Scenario</v>
      </c>
      <c r="C22" s="19">
        <f>B5</f>
        <v>505.88301750508299</v>
      </c>
      <c r="D22" s="19">
        <f t="shared" ref="D22:O22" si="17">D5</f>
        <v>380.35850475995898</v>
      </c>
      <c r="E22" s="19">
        <f t="shared" si="17"/>
        <v>13805.0131777352</v>
      </c>
      <c r="F22" s="19">
        <f t="shared" si="17"/>
        <v>1013726.27981337</v>
      </c>
      <c r="G22" s="19">
        <f t="shared" si="17"/>
        <v>705403976.78259802</v>
      </c>
      <c r="H22" s="19">
        <f t="shared" si="17"/>
        <v>549949414.301929</v>
      </c>
      <c r="I22" s="19">
        <f t="shared" si="17"/>
        <v>24145.767444757501</v>
      </c>
      <c r="J22" s="19">
        <f t="shared" si="17"/>
        <v>224369.13385018599</v>
      </c>
      <c r="K22" s="19">
        <f t="shared" si="17"/>
        <v>16422.098621466401</v>
      </c>
      <c r="L22" s="19">
        <f t="shared" si="17"/>
        <v>55882.025639829102</v>
      </c>
      <c r="M22" s="19">
        <f t="shared" si="17"/>
        <v>10340.7547568309</v>
      </c>
      <c r="N22" s="19">
        <f t="shared" si="17"/>
        <v>58220.070578602899</v>
      </c>
      <c r="O22" s="19">
        <f t="shared" si="17"/>
        <v>113.550573036373</v>
      </c>
      <c r="P22" s="19">
        <f t="shared" si="15"/>
        <v>2997.6369610230199</v>
      </c>
      <c r="Q22" s="19">
        <f>Q5</f>
        <v>2997.6369610230199</v>
      </c>
      <c r="R22" s="20">
        <f t="shared" si="12"/>
        <v>1.76095166793435E+21</v>
      </c>
      <c r="S22" s="21">
        <f t="shared" si="12"/>
        <v>2350.6056499511801</v>
      </c>
      <c r="U22" s="2"/>
    </row>
    <row r="23" spans="1:25" ht="15" thickBot="1" x14ac:dyDescent="0.35">
      <c r="A23" s="32" t="s">
        <v>82</v>
      </c>
      <c r="B23" s="24" t="str">
        <f t="shared" si="13"/>
        <v>EV Only Scenario</v>
      </c>
      <c r="C23" s="23">
        <f>B6</f>
        <v>0</v>
      </c>
      <c r="D23" s="23">
        <f t="shared" ref="D23:O23" si="18">D6</f>
        <v>0</v>
      </c>
      <c r="E23" s="23">
        <f t="shared" si="18"/>
        <v>0</v>
      </c>
      <c r="F23" s="23">
        <f t="shared" si="18"/>
        <v>0</v>
      </c>
      <c r="G23" s="23">
        <f t="shared" si="18"/>
        <v>101279374.596038</v>
      </c>
      <c r="H23" s="23">
        <f t="shared" si="18"/>
        <v>0</v>
      </c>
      <c r="I23" s="23">
        <f t="shared" si="18"/>
        <v>0</v>
      </c>
      <c r="J23" s="23">
        <f t="shared" si="18"/>
        <v>0</v>
      </c>
      <c r="K23" s="23">
        <f t="shared" si="18"/>
        <v>0</v>
      </c>
      <c r="L23" s="23">
        <f t="shared" si="18"/>
        <v>0</v>
      </c>
      <c r="M23" s="23">
        <f t="shared" si="18"/>
        <v>0</v>
      </c>
      <c r="N23" s="23">
        <f t="shared" si="18"/>
        <v>0</v>
      </c>
      <c r="O23" s="23">
        <f t="shared" si="18"/>
        <v>0</v>
      </c>
      <c r="P23" s="23">
        <f>Q23</f>
        <v>0</v>
      </c>
      <c r="Q23" s="23">
        <f>Q6</f>
        <v>0</v>
      </c>
      <c r="R23" s="25">
        <f t="shared" si="12"/>
        <v>0</v>
      </c>
      <c r="S23" s="26">
        <f t="shared" si="12"/>
        <v>0</v>
      </c>
      <c r="U23" s="1"/>
    </row>
    <row r="24" spans="1:25" x14ac:dyDescent="0.3">
      <c r="A24" s="31" t="s">
        <v>83</v>
      </c>
      <c r="B24" s="27" t="str">
        <f t="shared" si="13"/>
        <v>Reference Scenario</v>
      </c>
      <c r="C24" s="16">
        <f t="shared" ref="C24:J28" si="19">U2</f>
        <v>988.290682257615</v>
      </c>
      <c r="D24" s="16">
        <f t="shared" si="19"/>
        <v>47421.3956180963</v>
      </c>
      <c r="E24" s="16">
        <f t="shared" si="19"/>
        <v>39733.149446712901</v>
      </c>
      <c r="F24" s="16">
        <f t="shared" si="19"/>
        <v>3822700.1364924102</v>
      </c>
      <c r="G24" s="16">
        <f t="shared" si="19"/>
        <v>88852072.368701607</v>
      </c>
      <c r="H24" s="16">
        <f t="shared" si="19"/>
        <v>74004901.805145696</v>
      </c>
      <c r="I24" s="16">
        <f t="shared" si="19"/>
        <v>730455.97145467298</v>
      </c>
      <c r="J24" s="16">
        <f t="shared" si="19"/>
        <v>160170.80681375999</v>
      </c>
      <c r="K24" s="16"/>
      <c r="L24" s="16"/>
      <c r="M24" s="16">
        <f t="shared" ref="M24:O28" si="20">AC2</f>
        <v>690725.22222711204</v>
      </c>
      <c r="N24" s="16">
        <f t="shared" si="20"/>
        <v>25184.088222721999</v>
      </c>
      <c r="O24" s="16">
        <f t="shared" si="20"/>
        <v>15.383906597880401</v>
      </c>
      <c r="P24" s="16">
        <f>Q24</f>
        <v>1797.23032706921</v>
      </c>
      <c r="Q24" s="16">
        <f t="shared" ref="Q24:S28" si="21">AF2</f>
        <v>1797.23032706921</v>
      </c>
      <c r="R24" s="17">
        <f t="shared" si="21"/>
        <v>7.6702238999603098E+17</v>
      </c>
      <c r="S24" s="18">
        <f t="shared" si="21"/>
        <v>320.14982562634299</v>
      </c>
    </row>
    <row r="25" spans="1:25" x14ac:dyDescent="0.3">
      <c r="A25" s="32" t="s">
        <v>83</v>
      </c>
      <c r="B25" s="22" t="str">
        <f>B20</f>
        <v>Conservative Scenario</v>
      </c>
      <c r="C25" s="19">
        <f t="shared" si="19"/>
        <v>93.858219265137507</v>
      </c>
      <c r="D25" s="19">
        <f t="shared" si="19"/>
        <v>37950.508246842597</v>
      </c>
      <c r="E25" s="19">
        <f t="shared" si="19"/>
        <v>30840.984578768199</v>
      </c>
      <c r="F25" s="19">
        <f t="shared" si="19"/>
        <v>3528424.1247482998</v>
      </c>
      <c r="G25" s="19">
        <f t="shared" si="19"/>
        <v>78575125.124355406</v>
      </c>
      <c r="H25" s="19">
        <f t="shared" si="19"/>
        <v>65584152.7158347</v>
      </c>
      <c r="I25" s="19">
        <f t="shared" si="19"/>
        <v>566725.20417560497</v>
      </c>
      <c r="J25" s="19">
        <f t="shared" si="19"/>
        <v>179623.464172387</v>
      </c>
      <c r="K25" s="19"/>
      <c r="L25" s="19"/>
      <c r="M25" s="19">
        <f t="shared" si="20"/>
        <v>535882.47742506</v>
      </c>
      <c r="N25" s="19">
        <f t="shared" si="20"/>
        <v>12870.9734457132</v>
      </c>
      <c r="O25" s="19">
        <f t="shared" si="20"/>
        <v>15.642374919662601</v>
      </c>
      <c r="P25" s="19">
        <f t="shared" ref="P25:P28" si="22">Q25</f>
        <v>538.23878718860794</v>
      </c>
      <c r="Q25" s="19">
        <f t="shared" si="21"/>
        <v>538.23878718860794</v>
      </c>
      <c r="R25" s="20">
        <f t="shared" si="21"/>
        <v>7.3015512247828E+16</v>
      </c>
      <c r="S25" s="21">
        <f t="shared" si="21"/>
        <v>312.64459716352098</v>
      </c>
    </row>
    <row r="26" spans="1:25" x14ac:dyDescent="0.3">
      <c r="A26" s="32" t="s">
        <v>83</v>
      </c>
      <c r="B26" s="22" t="str">
        <f t="shared" si="13"/>
        <v>Optimistic PHEV Scenario</v>
      </c>
      <c r="C26" s="19">
        <f t="shared" si="19"/>
        <v>64.150407568905194</v>
      </c>
      <c r="D26" s="19">
        <f t="shared" si="19"/>
        <v>24700.674592056701</v>
      </c>
      <c r="E26" s="19">
        <f t="shared" si="19"/>
        <v>20046.085833599402</v>
      </c>
      <c r="F26" s="19">
        <f t="shared" si="19"/>
        <v>2307553.2525030398</v>
      </c>
      <c r="G26" s="19">
        <f t="shared" si="19"/>
        <v>50577614.349953897</v>
      </c>
      <c r="H26" s="19">
        <f t="shared" si="19"/>
        <v>42203781.620174199</v>
      </c>
      <c r="I26" s="19">
        <f t="shared" si="19"/>
        <v>368943.54616524902</v>
      </c>
      <c r="J26" s="19">
        <f t="shared" si="19"/>
        <v>124206.05591806999</v>
      </c>
      <c r="K26" s="72"/>
      <c r="L26" s="19"/>
      <c r="M26" s="19">
        <f t="shared" si="20"/>
        <v>348895.11518535903</v>
      </c>
      <c r="N26" s="19">
        <f t="shared" si="20"/>
        <v>8869.9238577947199</v>
      </c>
      <c r="O26" s="19">
        <f t="shared" si="20"/>
        <v>9.8314403901413296</v>
      </c>
      <c r="P26" s="19">
        <f t="shared" si="22"/>
        <v>367.87986308498802</v>
      </c>
      <c r="Q26" s="19">
        <f t="shared" si="21"/>
        <v>367.87986308498802</v>
      </c>
      <c r="R26" s="20">
        <f t="shared" si="21"/>
        <v>4.9906916631249296E+16</v>
      </c>
      <c r="S26" s="21">
        <f t="shared" si="21"/>
        <v>197.76389332853299</v>
      </c>
    </row>
    <row r="27" spans="1:25" x14ac:dyDescent="0.3">
      <c r="A27" s="32" t="s">
        <v>83</v>
      </c>
      <c r="B27" s="22" t="str">
        <f t="shared" si="13"/>
        <v>Optimistic EV Scenario</v>
      </c>
      <c r="C27" s="19">
        <f t="shared" si="19"/>
        <v>66.426453961119407</v>
      </c>
      <c r="D27" s="19">
        <f t="shared" si="19"/>
        <v>16927.0788684525</v>
      </c>
      <c r="E27" s="19">
        <f t="shared" si="19"/>
        <v>13774.522656614001</v>
      </c>
      <c r="F27" s="19">
        <f t="shared" si="19"/>
        <v>1598877.0969390699</v>
      </c>
      <c r="G27" s="19">
        <f t="shared" si="19"/>
        <v>39723775.182810202</v>
      </c>
      <c r="H27" s="19">
        <f t="shared" si="19"/>
        <v>33107542.813449599</v>
      </c>
      <c r="I27" s="19">
        <f t="shared" si="19"/>
        <v>254804.377570374</v>
      </c>
      <c r="J27" s="19">
        <f t="shared" si="19"/>
        <v>98483.170282547901</v>
      </c>
      <c r="K27" s="72"/>
      <c r="L27" s="19"/>
      <c r="M27" s="19">
        <f t="shared" si="20"/>
        <v>241028.042812851</v>
      </c>
      <c r="N27" s="19">
        <f t="shared" si="20"/>
        <v>7727.8143463801098</v>
      </c>
      <c r="O27" s="19">
        <f t="shared" si="20"/>
        <v>6.75721441889403</v>
      </c>
      <c r="P27" s="19">
        <f t="shared" si="22"/>
        <v>380.89128856197698</v>
      </c>
      <c r="Q27" s="19">
        <f t="shared" si="21"/>
        <v>380.89128856197698</v>
      </c>
      <c r="R27" s="20">
        <f t="shared" si="21"/>
        <v>5.16806147660754E+16</v>
      </c>
      <c r="S27" s="21">
        <f t="shared" si="21"/>
        <v>141.09581192860699</v>
      </c>
    </row>
    <row r="28" spans="1:25" ht="15" thickBot="1" x14ac:dyDescent="0.35">
      <c r="A28" s="33" t="s">
        <v>83</v>
      </c>
      <c r="B28" s="24" t="str">
        <f t="shared" si="13"/>
        <v>EV Only Scenario</v>
      </c>
      <c r="C28" s="23">
        <f t="shared" si="19"/>
        <v>0</v>
      </c>
      <c r="D28" s="23">
        <f t="shared" si="19"/>
        <v>0</v>
      </c>
      <c r="E28" s="23">
        <f t="shared" si="19"/>
        <v>0</v>
      </c>
      <c r="F28" s="23">
        <f t="shared" si="19"/>
        <v>0</v>
      </c>
      <c r="G28" s="23">
        <f t="shared" si="19"/>
        <v>0</v>
      </c>
      <c r="H28" s="23">
        <f t="shared" si="19"/>
        <v>0</v>
      </c>
      <c r="I28" s="23">
        <f t="shared" si="19"/>
        <v>0</v>
      </c>
      <c r="J28" s="23">
        <f t="shared" si="19"/>
        <v>0</v>
      </c>
      <c r="K28" s="23"/>
      <c r="L28" s="23"/>
      <c r="M28" s="23">
        <f t="shared" si="20"/>
        <v>0</v>
      </c>
      <c r="N28" s="23">
        <f t="shared" si="20"/>
        <v>0</v>
      </c>
      <c r="O28" s="23">
        <f t="shared" si="20"/>
        <v>0</v>
      </c>
      <c r="P28" s="23">
        <f t="shared" si="22"/>
        <v>0</v>
      </c>
      <c r="Q28" s="23">
        <f t="shared" si="21"/>
        <v>0</v>
      </c>
      <c r="R28" s="25">
        <f t="shared" si="21"/>
        <v>0</v>
      </c>
      <c r="S28" s="26">
        <f t="shared" si="21"/>
        <v>0</v>
      </c>
    </row>
    <row r="29" spans="1:25" x14ac:dyDescent="0.3">
      <c r="A29" s="32" t="s">
        <v>84</v>
      </c>
      <c r="B29" s="27" t="str">
        <f t="shared" si="13"/>
        <v>Reference Scenario</v>
      </c>
      <c r="C29" s="16"/>
      <c r="D29" s="16">
        <f>AI2</f>
        <v>1394.20147236751</v>
      </c>
      <c r="E29" s="27"/>
      <c r="F29" s="27"/>
      <c r="G29" s="16"/>
      <c r="H29" s="16"/>
      <c r="I29" s="16">
        <f>AJ2</f>
        <v>174275.17515841499</v>
      </c>
      <c r="J29" s="27"/>
      <c r="K29" s="16"/>
      <c r="L29" s="16"/>
      <c r="M29" s="16">
        <f>AK2</f>
        <v>174275.17515841499</v>
      </c>
      <c r="N29" s="16"/>
      <c r="O29" s="16"/>
      <c r="P29" s="16"/>
      <c r="Q29" s="16"/>
      <c r="R29" s="17"/>
      <c r="S29" s="18"/>
    </row>
    <row r="30" spans="1:25" x14ac:dyDescent="0.3">
      <c r="A30" s="32" t="s">
        <v>84</v>
      </c>
      <c r="B30" s="22" t="str">
        <f t="shared" si="13"/>
        <v>Conservative Scenario</v>
      </c>
      <c r="C30" s="19"/>
      <c r="D30" s="19">
        <f>AI3</f>
        <v>1538.53008720761</v>
      </c>
      <c r="E30" s="22"/>
      <c r="F30" s="22"/>
      <c r="G30" s="19"/>
      <c r="H30" s="19"/>
      <c r="I30" s="19">
        <f>AJ3</f>
        <v>192316.24801544801</v>
      </c>
      <c r="J30" s="22"/>
      <c r="K30" s="19"/>
      <c r="L30" s="19"/>
      <c r="M30" s="19">
        <f>AK3</f>
        <v>192316.24801544801</v>
      </c>
      <c r="N30" s="19"/>
      <c r="O30" s="19"/>
      <c r="P30" s="19"/>
      <c r="Q30" s="19"/>
      <c r="R30" s="20"/>
      <c r="S30" s="21"/>
    </row>
    <row r="31" spans="1:25" x14ac:dyDescent="0.3">
      <c r="A31" s="32" t="s">
        <v>84</v>
      </c>
      <c r="B31" s="22" t="str">
        <f>B26</f>
        <v>Optimistic PHEV Scenario</v>
      </c>
      <c r="C31" s="19"/>
      <c r="D31" s="19">
        <f>AI4</f>
        <v>1004.5369616013299</v>
      </c>
      <c r="E31" s="22"/>
      <c r="F31" s="22"/>
      <c r="G31" s="19"/>
      <c r="H31" s="19"/>
      <c r="I31" s="19">
        <f>AJ4</f>
        <v>125567.109185754</v>
      </c>
      <c r="J31" s="22"/>
      <c r="K31" s="19"/>
      <c r="L31" s="19"/>
      <c r="M31" s="19">
        <f>AK4</f>
        <v>125567.109185754</v>
      </c>
      <c r="N31" s="19"/>
      <c r="O31" s="19"/>
      <c r="P31" s="19"/>
      <c r="Q31" s="19"/>
      <c r="R31" s="20"/>
      <c r="S31" s="21"/>
    </row>
    <row r="32" spans="1:25" x14ac:dyDescent="0.3">
      <c r="A32" s="32" t="s">
        <v>84</v>
      </c>
      <c r="B32" s="22" t="str">
        <f t="shared" si="13"/>
        <v>Optimistic EV Scenario</v>
      </c>
      <c r="C32" s="19"/>
      <c r="D32" s="19">
        <f>AI5</f>
        <v>672.89274621256902</v>
      </c>
      <c r="E32" s="22"/>
      <c r="F32" s="22"/>
      <c r="G32" s="19"/>
      <c r="H32" s="19"/>
      <c r="I32" s="19">
        <f>AJ5</f>
        <v>84111.586091702804</v>
      </c>
      <c r="J32" s="22"/>
      <c r="K32" s="19"/>
      <c r="L32" s="19"/>
      <c r="M32" s="19">
        <f>AK5</f>
        <v>84111.586091702804</v>
      </c>
      <c r="N32" s="19"/>
      <c r="O32" s="19"/>
      <c r="P32" s="19"/>
      <c r="Q32" s="19"/>
      <c r="R32" s="20"/>
      <c r="S32" s="21"/>
    </row>
    <row r="33" spans="1:22" ht="15" thickBot="1" x14ac:dyDescent="0.35">
      <c r="A33" s="33" t="s">
        <v>84</v>
      </c>
      <c r="B33" s="24" t="str">
        <f t="shared" si="13"/>
        <v>EV Only Scenario</v>
      </c>
      <c r="C33" s="23"/>
      <c r="D33" s="23">
        <f>AI6</f>
        <v>0</v>
      </c>
      <c r="E33" s="24"/>
      <c r="F33" s="24"/>
      <c r="G33" s="23"/>
      <c r="H33" s="23"/>
      <c r="I33" s="23">
        <f>AJ6</f>
        <v>0</v>
      </c>
      <c r="J33" s="24"/>
      <c r="K33" s="23"/>
      <c r="L33" s="23"/>
      <c r="M33" s="23">
        <f>AK6</f>
        <v>0</v>
      </c>
      <c r="N33" s="23"/>
      <c r="O33" s="23"/>
      <c r="P33" s="23"/>
      <c r="Q33" s="23"/>
      <c r="R33" s="25"/>
      <c r="S33" s="26"/>
    </row>
    <row r="34" spans="1:22" x14ac:dyDescent="0.3">
      <c r="A34" s="32" t="s">
        <v>86</v>
      </c>
      <c r="B34" s="27" t="str">
        <f t="shared" si="13"/>
        <v>Reference Scenario</v>
      </c>
      <c r="C34" s="16"/>
      <c r="D34" s="16">
        <f>AL2</f>
        <v>152.96808752040701</v>
      </c>
      <c r="E34" s="27"/>
      <c r="F34" s="27"/>
      <c r="G34" s="16"/>
      <c r="H34" s="16"/>
      <c r="I34" s="16">
        <f>AM2</f>
        <v>19121.028444352902</v>
      </c>
      <c r="J34" s="27"/>
      <c r="K34" s="16"/>
      <c r="L34" s="16"/>
      <c r="M34" s="16">
        <f>AN2</f>
        <v>19121.028444352902</v>
      </c>
      <c r="N34" s="16"/>
      <c r="O34" s="16"/>
      <c r="P34" s="16"/>
      <c r="Q34" s="16"/>
      <c r="R34" s="17"/>
      <c r="S34" s="18"/>
    </row>
    <row r="35" spans="1:22" x14ac:dyDescent="0.3">
      <c r="A35" s="32" t="s">
        <v>86</v>
      </c>
      <c r="B35" s="22" t="str">
        <f t="shared" si="13"/>
        <v>Conservative Scenario</v>
      </c>
      <c r="C35" s="19"/>
      <c r="D35" s="19">
        <f>AL3</f>
        <v>147.19016638062899</v>
      </c>
      <c r="E35" s="22"/>
      <c r="F35" s="22"/>
      <c r="G35" s="19"/>
      <c r="H35" s="19"/>
      <c r="I35" s="19">
        <f>AM3</f>
        <v>18398.788848577999</v>
      </c>
      <c r="J35" s="22"/>
      <c r="K35" s="19"/>
      <c r="L35" s="19"/>
      <c r="M35" s="19">
        <f>AN3</f>
        <v>18398.788848577999</v>
      </c>
      <c r="N35" s="19"/>
      <c r="O35" s="19"/>
      <c r="P35" s="19"/>
      <c r="Q35" s="19"/>
      <c r="R35" s="20"/>
      <c r="S35" s="21"/>
    </row>
    <row r="36" spans="1:22" x14ac:dyDescent="0.3">
      <c r="A36" s="32" t="s">
        <v>86</v>
      </c>
      <c r="B36" s="22" t="str">
        <f t="shared" si="13"/>
        <v>Optimistic PHEV Scenario</v>
      </c>
      <c r="C36" s="19"/>
      <c r="D36" s="19">
        <f>AL4</f>
        <v>95.130715369280196</v>
      </c>
      <c r="E36" s="22"/>
      <c r="F36" s="22"/>
      <c r="G36" s="19"/>
      <c r="H36" s="19"/>
      <c r="I36" s="19">
        <f>AM4</f>
        <v>11891.347277044</v>
      </c>
      <c r="J36" s="22"/>
      <c r="K36" s="19"/>
      <c r="L36" s="19"/>
      <c r="M36" s="19">
        <f>AN4</f>
        <v>11891.347277044</v>
      </c>
      <c r="N36" s="19"/>
      <c r="O36" s="19"/>
      <c r="P36" s="19"/>
      <c r="Q36" s="19"/>
      <c r="R36" s="20"/>
      <c r="S36" s="21"/>
    </row>
    <row r="37" spans="1:22" x14ac:dyDescent="0.3">
      <c r="A37" s="32" t="s">
        <v>86</v>
      </c>
      <c r="B37" s="22" t="str">
        <f t="shared" si="13"/>
        <v>Optimistic EV Scenario</v>
      </c>
      <c r="C37" s="19"/>
      <c r="D37" s="19">
        <f>AL5</f>
        <v>65.2353942101401</v>
      </c>
      <c r="E37" s="22"/>
      <c r="F37" s="22"/>
      <c r="G37" s="19"/>
      <c r="H37" s="19"/>
      <c r="I37" s="19">
        <f>AM5</f>
        <v>8154.42997521507</v>
      </c>
      <c r="J37" s="22"/>
      <c r="K37" s="19"/>
      <c r="L37" s="19"/>
      <c r="M37" s="19">
        <f>AN5</f>
        <v>8154.42997521507</v>
      </c>
      <c r="N37" s="19"/>
      <c r="O37" s="19"/>
      <c r="P37" s="19"/>
      <c r="Q37" s="19"/>
      <c r="R37" s="20"/>
      <c r="S37" s="21"/>
    </row>
    <row r="38" spans="1:22" ht="15" thickBot="1" x14ac:dyDescent="0.35">
      <c r="A38" s="33" t="s">
        <v>86</v>
      </c>
      <c r="B38" s="24" t="str">
        <f t="shared" si="13"/>
        <v>EV Only Scenario</v>
      </c>
      <c r="C38" s="23"/>
      <c r="D38" s="23">
        <f>AL6</f>
        <v>0</v>
      </c>
      <c r="E38" s="24"/>
      <c r="F38" s="24"/>
      <c r="G38" s="23"/>
      <c r="H38" s="23"/>
      <c r="I38" s="23">
        <f>AM6</f>
        <v>0</v>
      </c>
      <c r="J38" s="24"/>
      <c r="K38" s="23"/>
      <c r="L38" s="23"/>
      <c r="M38" s="23">
        <f>AN6</f>
        <v>0</v>
      </c>
      <c r="N38" s="23"/>
      <c r="O38" s="23"/>
      <c r="P38" s="23"/>
      <c r="Q38" s="23"/>
      <c r="R38" s="25"/>
      <c r="S38" s="26"/>
    </row>
    <row r="39" spans="1:22" x14ac:dyDescent="0.3">
      <c r="A39" s="32" t="s">
        <v>85</v>
      </c>
      <c r="B39" s="27" t="str">
        <f t="shared" si="13"/>
        <v>Reference Scenario</v>
      </c>
      <c r="C39" s="16"/>
      <c r="D39" s="16">
        <f>AO2</f>
        <v>91.565967509325205</v>
      </c>
      <c r="E39" s="27"/>
      <c r="F39" s="27"/>
      <c r="G39" s="16"/>
      <c r="H39" s="16"/>
      <c r="I39" s="16">
        <f>AP2</f>
        <v>11445.759382632399</v>
      </c>
      <c r="J39" s="27"/>
      <c r="K39" s="16"/>
      <c r="L39" s="16"/>
      <c r="M39" s="16">
        <f>AQ2</f>
        <v>11445.759382632399</v>
      </c>
      <c r="N39" s="16"/>
      <c r="O39" s="16"/>
      <c r="P39" s="16"/>
      <c r="Q39" s="16"/>
      <c r="R39" s="17"/>
      <c r="S39" s="18"/>
    </row>
    <row r="40" spans="1:22" x14ac:dyDescent="0.3">
      <c r="A40" s="32" t="s">
        <v>85</v>
      </c>
      <c r="B40" s="22" t="str">
        <f t="shared" si="13"/>
        <v>Conservative Scenario</v>
      </c>
      <c r="C40" s="19"/>
      <c r="D40" s="19">
        <f>AO3</f>
        <v>72.269976028123395</v>
      </c>
      <c r="E40" s="22"/>
      <c r="F40" s="22"/>
      <c r="G40" s="19"/>
      <c r="H40" s="19"/>
      <c r="I40" s="19">
        <f>AP3</f>
        <v>9033.7513546152004</v>
      </c>
      <c r="J40" s="22"/>
      <c r="K40" s="19"/>
      <c r="L40" s="19"/>
      <c r="M40" s="19">
        <f>AQ3</f>
        <v>9033.7513546152004</v>
      </c>
      <c r="N40" s="19"/>
      <c r="O40" s="19"/>
      <c r="P40" s="19"/>
      <c r="Q40" s="19"/>
      <c r="R40" s="20"/>
      <c r="S40" s="21"/>
    </row>
    <row r="41" spans="1:22" x14ac:dyDescent="0.3">
      <c r="A41" s="32" t="s">
        <v>85</v>
      </c>
      <c r="B41" s="22" t="str">
        <f t="shared" si="13"/>
        <v>Optimistic PHEV Scenario</v>
      </c>
      <c r="C41" s="19"/>
      <c r="D41" s="19">
        <f>AO4</f>
        <v>49.219821970164404</v>
      </c>
      <c r="E41" s="22"/>
      <c r="F41" s="22"/>
      <c r="G41" s="19"/>
      <c r="H41" s="19"/>
      <c r="I41" s="19">
        <f>AP4</f>
        <v>6152.4803512107901</v>
      </c>
      <c r="J41" s="22"/>
      <c r="K41" s="19"/>
      <c r="L41" s="19"/>
      <c r="M41" s="19">
        <f>AQ4</f>
        <v>6152.4803512107901</v>
      </c>
      <c r="N41" s="19"/>
      <c r="O41" s="19"/>
      <c r="P41" s="19"/>
      <c r="Q41" s="19"/>
      <c r="R41" s="20"/>
      <c r="S41" s="21"/>
    </row>
    <row r="42" spans="1:22" x14ac:dyDescent="0.3">
      <c r="A42" s="32" t="s">
        <v>85</v>
      </c>
      <c r="B42" s="22" t="str">
        <f t="shared" si="13"/>
        <v>Optimistic EV Scenario</v>
      </c>
      <c r="C42" s="19"/>
      <c r="D42" s="19">
        <f>AO5</f>
        <v>33.753981396092698</v>
      </c>
      <c r="E42" s="22"/>
      <c r="F42" s="22"/>
      <c r="G42" s="19"/>
      <c r="H42" s="19"/>
      <c r="I42" s="19">
        <f>AP5</f>
        <v>4219.2494807757803</v>
      </c>
      <c r="J42" s="22"/>
      <c r="K42" s="19"/>
      <c r="L42" s="19"/>
      <c r="M42" s="19">
        <f>AQ5</f>
        <v>4219.2494807757803</v>
      </c>
      <c r="N42" s="19"/>
      <c r="O42" s="19"/>
      <c r="P42" s="19"/>
      <c r="Q42" s="19"/>
      <c r="R42" s="20"/>
      <c r="S42" s="21"/>
    </row>
    <row r="43" spans="1:22" ht="15" thickBot="1" x14ac:dyDescent="0.35">
      <c r="A43" s="33" t="s">
        <v>85</v>
      </c>
      <c r="B43" s="24" t="str">
        <f t="shared" si="13"/>
        <v>EV Only Scenario</v>
      </c>
      <c r="C43" s="23"/>
      <c r="D43" s="23">
        <f>AO6</f>
        <v>0</v>
      </c>
      <c r="E43" s="24"/>
      <c r="F43" s="24"/>
      <c r="G43" s="23"/>
      <c r="H43" s="23"/>
      <c r="I43" s="23">
        <f>AP6</f>
        <v>0</v>
      </c>
      <c r="J43" s="24"/>
      <c r="K43" s="23"/>
      <c r="L43" s="23"/>
      <c r="M43" s="23">
        <f>AQ6</f>
        <v>0</v>
      </c>
      <c r="N43" s="23"/>
      <c r="O43" s="23"/>
      <c r="P43" s="23"/>
      <c r="Q43" s="23"/>
      <c r="R43" s="25"/>
      <c r="S43" s="26"/>
    </row>
    <row r="46" spans="1:22" x14ac:dyDescent="0.3">
      <c r="I46" t="str">
        <f>A9</f>
        <v>Total</v>
      </c>
      <c r="J46" t="str">
        <f>A19</f>
        <v>Hot</v>
      </c>
      <c r="K46" t="str">
        <f>A24</f>
        <v>Cold</v>
      </c>
      <c r="L46" t="str">
        <f>A29</f>
        <v>Diurnal</v>
      </c>
      <c r="M46" t="str">
        <f>A34</f>
        <v>Hot soak</v>
      </c>
      <c r="N46" t="str">
        <f>A39</f>
        <v>Running</v>
      </c>
    </row>
    <row r="47" spans="1:22" x14ac:dyDescent="0.3">
      <c r="H47" t="str">
        <f>B9</f>
        <v>Reference Scenario</v>
      </c>
      <c r="I47" s="19">
        <f>M9</f>
        <v>961531.42582820985</v>
      </c>
      <c r="J47" s="8">
        <f>M19</f>
        <v>65964.240615697505</v>
      </c>
      <c r="K47" s="8">
        <f>M24</f>
        <v>690725.22222711204</v>
      </c>
      <c r="L47" s="8">
        <f>M29</f>
        <v>174275.17515841499</v>
      </c>
      <c r="M47" s="8">
        <f>M34</f>
        <v>19121.028444352902</v>
      </c>
      <c r="N47" s="8">
        <f>M39</f>
        <v>11445.759382632399</v>
      </c>
      <c r="P47" t="str">
        <f>B9</f>
        <v>Reference Scenario</v>
      </c>
      <c r="Q47" s="8">
        <f>P9</f>
        <v>1338207.9057060999</v>
      </c>
      <c r="R47" s="8">
        <f>P14</f>
        <v>1325018.65331596</v>
      </c>
      <c r="S47" s="8">
        <f>Q9</f>
        <v>588629.03695027088</v>
      </c>
      <c r="T47" s="8">
        <f>Q14</f>
        <v>575439.78456013103</v>
      </c>
      <c r="U47" s="8">
        <f>Q19</f>
        <v>11392.022063070701</v>
      </c>
      <c r="V47" s="8">
        <f>Q24</f>
        <v>1797.23032706921</v>
      </c>
    </row>
    <row r="48" spans="1:22" x14ac:dyDescent="0.3">
      <c r="H48" t="str">
        <f t="shared" ref="H48:H51" si="23">B10</f>
        <v>Conservative Scenario</v>
      </c>
      <c r="I48" s="19">
        <f>M10</f>
        <v>776110.93278502463</v>
      </c>
      <c r="J48" s="8">
        <f t="shared" ref="J48:J51" si="24">M20</f>
        <v>20479.667141323502</v>
      </c>
      <c r="K48" s="8">
        <f>M25</f>
        <v>535882.47742506</v>
      </c>
      <c r="L48" s="8">
        <f>M30</f>
        <v>192316.24801544801</v>
      </c>
      <c r="M48" s="8">
        <f>M35</f>
        <v>18398.788848577999</v>
      </c>
      <c r="N48" s="8">
        <f>M40</f>
        <v>9033.7513546152004</v>
      </c>
      <c r="P48" t="str">
        <f t="shared" ref="P48:P51" si="25">B10</f>
        <v>Conservative Scenario</v>
      </c>
      <c r="Q48" s="8">
        <f t="shared" ref="Q48:Q51" si="26">P10</f>
        <v>1695301.3107199599</v>
      </c>
      <c r="R48" s="8">
        <f>P15</f>
        <v>1689432.3493755599</v>
      </c>
      <c r="S48" s="8">
        <f t="shared" ref="S48:S51" si="27">Q10</f>
        <v>736047.25445938495</v>
      </c>
      <c r="T48" s="8">
        <f>Q15</f>
        <v>730178.29311498499</v>
      </c>
      <c r="U48" s="8">
        <f>Q20</f>
        <v>5330.7225572113002</v>
      </c>
      <c r="V48" s="8">
        <f>Q25</f>
        <v>538.23878718860794</v>
      </c>
    </row>
    <row r="49" spans="1:22" x14ac:dyDescent="0.3">
      <c r="H49" t="str">
        <f t="shared" si="23"/>
        <v>Optimistic PHEV Scenario</v>
      </c>
      <c r="I49" s="19">
        <f t="shared" ref="I49:I51" si="28">M11</f>
        <v>506733.97626347019</v>
      </c>
      <c r="J49" s="8">
        <f t="shared" si="24"/>
        <v>14227.924264102299</v>
      </c>
      <c r="K49" s="8">
        <f>M26</f>
        <v>348895.11518535903</v>
      </c>
      <c r="L49" s="8">
        <f>M31</f>
        <v>125567.109185754</v>
      </c>
      <c r="M49" s="8">
        <f>M36</f>
        <v>11891.347277044</v>
      </c>
      <c r="N49" s="8">
        <f>M41</f>
        <v>6152.4803512107901</v>
      </c>
      <c r="P49" t="str">
        <f t="shared" si="25"/>
        <v>Optimistic PHEV Scenario</v>
      </c>
      <c r="Q49" s="8">
        <f t="shared" si="26"/>
        <v>1835977.8997014475</v>
      </c>
      <c r="R49" s="8">
        <f>P16</f>
        <v>1831622.9961771099</v>
      </c>
      <c r="S49" s="8">
        <f t="shared" si="27"/>
        <v>793008.62510592362</v>
      </c>
      <c r="T49" s="8">
        <f>Q16</f>
        <v>788653.72158158605</v>
      </c>
      <c r="U49" s="8">
        <f>Q21</f>
        <v>3987.0236612526101</v>
      </c>
      <c r="V49" s="8">
        <f>Q26</f>
        <v>367.87986308498802</v>
      </c>
    </row>
    <row r="50" spans="1:22" x14ac:dyDescent="0.3">
      <c r="H50" t="str">
        <f t="shared" si="23"/>
        <v>Optimistic EV Scenario</v>
      </c>
      <c r="I50" s="19">
        <f t="shared" si="28"/>
        <v>347854.06311737554</v>
      </c>
      <c r="J50" s="8">
        <f t="shared" si="24"/>
        <v>10340.7547568309</v>
      </c>
      <c r="K50" s="8">
        <f>M27</f>
        <v>241028.042812851</v>
      </c>
      <c r="L50" s="8">
        <f>M32</f>
        <v>84111.586091702804</v>
      </c>
      <c r="M50" s="8">
        <f>M37</f>
        <v>8154.42997521507</v>
      </c>
      <c r="N50" s="8">
        <f>M42</f>
        <v>4219.2494807757803</v>
      </c>
      <c r="P50" t="str">
        <f t="shared" si="25"/>
        <v>Optimistic EV Scenario</v>
      </c>
      <c r="Q50" s="8">
        <f t="shared" si="26"/>
        <v>1947971.655858665</v>
      </c>
      <c r="R50" s="8">
        <f>P17</f>
        <v>1944593.1276090799</v>
      </c>
      <c r="S50" s="8">
        <f t="shared" si="27"/>
        <v>840677.46318802994</v>
      </c>
      <c r="T50" s="8">
        <f>Q17</f>
        <v>837298.93493844499</v>
      </c>
      <c r="U50" s="8">
        <f>Q22</f>
        <v>2997.6369610230199</v>
      </c>
      <c r="V50" s="8">
        <f>Q27</f>
        <v>380.89128856197698</v>
      </c>
    </row>
    <row r="51" spans="1:22" x14ac:dyDescent="0.3">
      <c r="H51" t="str">
        <f t="shared" si="23"/>
        <v>EV Only Scenario</v>
      </c>
      <c r="I51" s="19">
        <f t="shared" si="28"/>
        <v>0</v>
      </c>
      <c r="J51" s="8">
        <f t="shared" si="24"/>
        <v>0</v>
      </c>
      <c r="K51" s="8">
        <f>M28</f>
        <v>0</v>
      </c>
      <c r="L51" s="8">
        <f>M33</f>
        <v>0</v>
      </c>
      <c r="M51" s="8">
        <f>M38</f>
        <v>0</v>
      </c>
      <c r="N51" s="8">
        <f>M43</f>
        <v>0</v>
      </c>
      <c r="P51" t="str">
        <f t="shared" si="25"/>
        <v>EV Only Scenario</v>
      </c>
      <c r="Q51" s="8">
        <f t="shared" si="26"/>
        <v>2288286.2324314401</v>
      </c>
      <c r="R51" s="8">
        <f>P18</f>
        <v>2288286.2324314401</v>
      </c>
      <c r="S51" s="8">
        <f t="shared" si="27"/>
        <v>981051.26279531501</v>
      </c>
      <c r="T51" s="8">
        <f>Q18</f>
        <v>981051.26279531501</v>
      </c>
      <c r="U51" s="8">
        <f>Q23</f>
        <v>0</v>
      </c>
      <c r="V51" s="8">
        <f>Q28</f>
        <v>0</v>
      </c>
    </row>
    <row r="53" spans="1:22" ht="15.6" x14ac:dyDescent="0.35">
      <c r="I53" s="29" t="str">
        <f>I46</f>
        <v>Total</v>
      </c>
      <c r="J53" s="29" t="str">
        <f t="shared" ref="J53:N53" si="29">J46</f>
        <v>Hot</v>
      </c>
      <c r="K53" s="29" t="str">
        <f t="shared" si="29"/>
        <v>Cold</v>
      </c>
      <c r="L53" s="29" t="str">
        <f t="shared" si="29"/>
        <v>Diurnal</v>
      </c>
      <c r="M53" s="29" t="str">
        <f t="shared" si="29"/>
        <v>Hot soak</v>
      </c>
      <c r="N53" s="29" t="str">
        <f t="shared" si="29"/>
        <v>Running</v>
      </c>
      <c r="Q53" t="s">
        <v>125</v>
      </c>
      <c r="R53" t="s">
        <v>126</v>
      </c>
      <c r="S53" t="s">
        <v>70</v>
      </c>
      <c r="T53" t="s">
        <v>71</v>
      </c>
      <c r="U53" t="s">
        <v>127</v>
      </c>
      <c r="V53" t="s">
        <v>128</v>
      </c>
    </row>
    <row r="55" spans="1:22" x14ac:dyDescent="0.3">
      <c r="H55" t="str">
        <f>H48</f>
        <v>Conservative Scenario</v>
      </c>
      <c r="I55" s="2">
        <f t="shared" ref="I55:N58" si="30">I48/I$47-1</f>
        <v>-0.19283872379259392</v>
      </c>
      <c r="J55" s="2">
        <f t="shared" si="30"/>
        <v>-0.68953379967433515</v>
      </c>
      <c r="K55" s="2">
        <f t="shared" si="30"/>
        <v>-0.22417415756556724</v>
      </c>
      <c r="L55" s="2">
        <f t="shared" si="30"/>
        <v>0.10352061239148846</v>
      </c>
      <c r="M55" s="2">
        <f t="shared" si="30"/>
        <v>-3.7772005720131951E-2</v>
      </c>
      <c r="N55" s="2">
        <f t="shared" si="30"/>
        <v>-0.21073377024482431</v>
      </c>
      <c r="P55" s="2" t="str">
        <f>B10</f>
        <v>Conservative Scenario</v>
      </c>
      <c r="Q55" s="2">
        <f>Q48/Q$47-1</f>
        <v>0.26684448917931114</v>
      </c>
      <c r="R55" s="2">
        <f>S48/S$47-1</f>
        <v>0.25044333231146454</v>
      </c>
      <c r="S55" s="2">
        <f>R48/R$47-1</f>
        <v>0.27502533277371377</v>
      </c>
      <c r="T55" s="2">
        <f t="shared" ref="T55:V55" si="31">T48/T$47-1</f>
        <v>0.26890477979922234</v>
      </c>
      <c r="U55" s="2">
        <f t="shared" si="31"/>
        <v>-0.53206528852399249</v>
      </c>
      <c r="V55" s="2">
        <f t="shared" si="31"/>
        <v>-0.70051763589682592</v>
      </c>
    </row>
    <row r="56" spans="1:22" x14ac:dyDescent="0.3">
      <c r="H56" t="str">
        <f>H49</f>
        <v>Optimistic PHEV Scenario</v>
      </c>
      <c r="I56" s="2">
        <f t="shared" si="30"/>
        <v>-0.4729928085012951</v>
      </c>
      <c r="J56" s="2">
        <f t="shared" si="30"/>
        <v>-0.7843085263879096</v>
      </c>
      <c r="K56" s="2">
        <f t="shared" si="30"/>
        <v>-0.49488580414015704</v>
      </c>
      <c r="L56" s="2">
        <f t="shared" si="30"/>
        <v>-0.27948941051636111</v>
      </c>
      <c r="M56" s="2">
        <f t="shared" si="30"/>
        <v>-0.37810106231205753</v>
      </c>
      <c r="N56" s="2">
        <f t="shared" si="30"/>
        <v>-0.46246639077993734</v>
      </c>
      <c r="P56" s="2" t="str">
        <f t="shared" ref="P56:P58" si="32">B11</f>
        <v>Optimistic PHEV Scenario</v>
      </c>
      <c r="Q56" s="2">
        <f t="shared" ref="Q56:V58" si="33">Q49/Q$47-1</f>
        <v>0.37196760822654173</v>
      </c>
      <c r="R56" s="2">
        <f>S49/S$47-1</f>
        <v>0.34721288846802056</v>
      </c>
      <c r="S56" s="2">
        <f>R49/R$47-1</f>
        <v>0.38233751773481384</v>
      </c>
      <c r="T56" s="2">
        <f t="shared" si="33"/>
        <v>0.37052345482931259</v>
      </c>
      <c r="U56" s="2">
        <f t="shared" si="33"/>
        <v>-0.65001615699312343</v>
      </c>
      <c r="V56" s="2">
        <f t="shared" si="33"/>
        <v>-0.79530733621388461</v>
      </c>
    </row>
    <row r="57" spans="1:22" x14ac:dyDescent="0.3">
      <c r="H57" t="str">
        <f>H50</f>
        <v>Optimistic EV Scenario</v>
      </c>
      <c r="I57" s="2">
        <f t="shared" si="30"/>
        <v>-0.63822912723028957</v>
      </c>
      <c r="J57" s="2">
        <f t="shared" si="30"/>
        <v>-0.84323696202196385</v>
      </c>
      <c r="K57" s="2">
        <f t="shared" si="30"/>
        <v>-0.65105075787488698</v>
      </c>
      <c r="L57" s="2">
        <f t="shared" si="30"/>
        <v>-0.51736335358581087</v>
      </c>
      <c r="M57" s="2">
        <f t="shared" si="30"/>
        <v>-0.57353601565174417</v>
      </c>
      <c r="N57" s="2">
        <f t="shared" si="30"/>
        <v>-0.63137006993367362</v>
      </c>
      <c r="P57" s="2" t="str">
        <f t="shared" si="32"/>
        <v>Optimistic EV Scenario</v>
      </c>
      <c r="Q57" s="2">
        <f t="shared" si="33"/>
        <v>0.45565696298201575</v>
      </c>
      <c r="R57" s="2">
        <f>S50/S$47-1</f>
        <v>0.42819570632063964</v>
      </c>
      <c r="S57" s="2">
        <f>R50/R$47-1</f>
        <v>0.46759679400934306</v>
      </c>
      <c r="T57" s="2">
        <f t="shared" si="33"/>
        <v>0.45505916935944968</v>
      </c>
      <c r="U57" s="2">
        <f t="shared" si="33"/>
        <v>-0.73686524267360731</v>
      </c>
      <c r="V57" s="2">
        <f t="shared" si="33"/>
        <v>-0.78806762671142638</v>
      </c>
    </row>
    <row r="58" spans="1:22" x14ac:dyDescent="0.3">
      <c r="H58" t="str">
        <f>H51</f>
        <v>EV Only Scenario</v>
      </c>
      <c r="I58" s="2">
        <f t="shared" si="30"/>
        <v>-1</v>
      </c>
      <c r="J58" s="2">
        <f t="shared" si="30"/>
        <v>-1</v>
      </c>
      <c r="K58" s="2">
        <f t="shared" si="30"/>
        <v>-1</v>
      </c>
      <c r="L58" s="2">
        <f t="shared" si="30"/>
        <v>-1</v>
      </c>
      <c r="M58" s="2">
        <f t="shared" si="30"/>
        <v>-1</v>
      </c>
      <c r="N58" s="2">
        <f t="shared" si="30"/>
        <v>-1</v>
      </c>
      <c r="P58" s="2" t="str">
        <f t="shared" si="32"/>
        <v>EV Only Scenario</v>
      </c>
      <c r="Q58" s="2">
        <f t="shared" si="33"/>
        <v>0.70996316990373431</v>
      </c>
      <c r="R58" s="2">
        <f>S51/S$47-1</f>
        <v>0.66667153879837748</v>
      </c>
      <c r="S58" s="2">
        <f>R51/R$47-1</f>
        <v>0.72698416486804152</v>
      </c>
      <c r="T58" s="2">
        <f t="shared" si="33"/>
        <v>0.7048721501681281</v>
      </c>
      <c r="U58" s="2">
        <f t="shared" si="33"/>
        <v>-1</v>
      </c>
      <c r="V58" s="2">
        <f t="shared" si="33"/>
        <v>-1</v>
      </c>
    </row>
    <row r="59" spans="1:22" x14ac:dyDescent="0.3">
      <c r="P59" t="s">
        <v>130</v>
      </c>
      <c r="Q59">
        <v>-0.5</v>
      </c>
      <c r="R59">
        <v>-0.5</v>
      </c>
      <c r="S59">
        <v>-0.5</v>
      </c>
      <c r="T59">
        <v>-0.5</v>
      </c>
      <c r="U59">
        <v>0.5</v>
      </c>
      <c r="V59">
        <v>0.5</v>
      </c>
    </row>
    <row r="60" spans="1:22" x14ac:dyDescent="0.3">
      <c r="Q60" t="s">
        <v>95</v>
      </c>
      <c r="R60" t="s">
        <v>97</v>
      </c>
      <c r="S60" t="s">
        <v>96</v>
      </c>
      <c r="T60" t="s">
        <v>94</v>
      </c>
      <c r="U60" t="s">
        <v>98</v>
      </c>
      <c r="V60" t="s">
        <v>129</v>
      </c>
    </row>
    <row r="62" spans="1:22" x14ac:dyDescent="0.3">
      <c r="C62" t="str">
        <f>C8</f>
        <v>BC</v>
      </c>
      <c r="D62" t="str">
        <f t="shared" ref="D62:S62" si="34">D8</f>
        <v>Benzene</v>
      </c>
      <c r="E62" t="str">
        <f t="shared" si="34"/>
        <v>CH4</v>
      </c>
      <c r="F62" t="str">
        <f t="shared" si="34"/>
        <v>CO</v>
      </c>
      <c r="G62" t="str">
        <f t="shared" si="34"/>
        <v>CO2 (WTW)</v>
      </c>
      <c r="H62" t="str">
        <f t="shared" si="34"/>
        <v>CO2 (TTW)</v>
      </c>
      <c r="I62" t="str">
        <f t="shared" si="34"/>
        <v>HC</v>
      </c>
      <c r="J62" t="str">
        <f t="shared" si="34"/>
        <v>NOx</v>
      </c>
      <c r="K62" t="str">
        <f t="shared" si="34"/>
        <v>N2O</v>
      </c>
      <c r="L62" t="str">
        <f t="shared" si="34"/>
        <v>NH3</v>
      </c>
      <c r="M62" t="str">
        <f t="shared" si="34"/>
        <v>MHHC</v>
      </c>
      <c r="N62" t="str">
        <f t="shared" si="34"/>
        <v>NO2</v>
      </c>
      <c r="O62" t="str">
        <f t="shared" si="34"/>
        <v>Lead</v>
      </c>
      <c r="P62" t="str">
        <f t="shared" si="34"/>
        <v>PM10</v>
      </c>
      <c r="Q62" t="str">
        <f t="shared" si="34"/>
        <v>PM2.5</v>
      </c>
      <c r="R62" t="str">
        <f t="shared" si="34"/>
        <v>PN</v>
      </c>
      <c r="S62" t="str">
        <f t="shared" si="34"/>
        <v>SO2</v>
      </c>
    </row>
    <row r="63" spans="1:22" x14ac:dyDescent="0.3">
      <c r="A63" t="str">
        <f t="shared" ref="A63:S63" si="35">A14</f>
        <v>Non-exhaust</v>
      </c>
      <c r="B63" t="str">
        <f t="shared" si="35"/>
        <v>Reference Scenario</v>
      </c>
      <c r="C63">
        <f t="shared" si="35"/>
        <v>57543.977370176399</v>
      </c>
      <c r="D63">
        <f t="shared" si="35"/>
        <v>0</v>
      </c>
      <c r="E63">
        <f t="shared" si="35"/>
        <v>0</v>
      </c>
      <c r="F63">
        <f t="shared" si="35"/>
        <v>0</v>
      </c>
      <c r="G63">
        <f t="shared" si="35"/>
        <v>0</v>
      </c>
      <c r="H63">
        <f t="shared" si="35"/>
        <v>0</v>
      </c>
      <c r="I63">
        <f t="shared" si="35"/>
        <v>0</v>
      </c>
      <c r="J63">
        <f t="shared" si="35"/>
        <v>0</v>
      </c>
      <c r="K63">
        <f t="shared" si="35"/>
        <v>0</v>
      </c>
      <c r="L63">
        <f t="shared" si="35"/>
        <v>0</v>
      </c>
      <c r="M63">
        <f t="shared" si="35"/>
        <v>0</v>
      </c>
      <c r="N63">
        <f t="shared" si="35"/>
        <v>0</v>
      </c>
      <c r="O63">
        <f t="shared" si="35"/>
        <v>0</v>
      </c>
      <c r="P63">
        <f t="shared" si="35"/>
        <v>1325018.65331596</v>
      </c>
      <c r="Q63">
        <f t="shared" si="35"/>
        <v>575439.78456013103</v>
      </c>
      <c r="R63">
        <f t="shared" si="35"/>
        <v>0</v>
      </c>
      <c r="S63">
        <f t="shared" si="35"/>
        <v>0</v>
      </c>
    </row>
    <row r="64" spans="1:22" x14ac:dyDescent="0.3">
      <c r="A64" t="str">
        <f t="shared" ref="A64:S64" si="36">A19</f>
        <v>Hot</v>
      </c>
      <c r="B64" t="str">
        <f t="shared" si="36"/>
        <v>Reference Scenario</v>
      </c>
      <c r="C64">
        <f t="shared" si="36"/>
        <v>4579.6018792592804</v>
      </c>
      <c r="D64">
        <f t="shared" si="36"/>
        <v>4521.5339119664004</v>
      </c>
      <c r="E64">
        <f t="shared" si="36"/>
        <v>31402.312366300099</v>
      </c>
      <c r="F64">
        <f t="shared" si="36"/>
        <v>2182702.4114523702</v>
      </c>
      <c r="G64">
        <f t="shared" si="36"/>
        <v>1153956298.23387</v>
      </c>
      <c r="H64">
        <f t="shared" si="36"/>
        <v>960753363.66587901</v>
      </c>
      <c r="I64">
        <f t="shared" si="36"/>
        <v>97366.554695407802</v>
      </c>
      <c r="J64">
        <f t="shared" si="36"/>
        <v>1948943.9158026599</v>
      </c>
      <c r="K64">
        <f t="shared" si="36"/>
        <v>26890.9728837857</v>
      </c>
      <c r="L64">
        <f t="shared" si="36"/>
        <v>129942.589046351</v>
      </c>
      <c r="M64">
        <f t="shared" si="36"/>
        <v>65964.240615697505</v>
      </c>
      <c r="N64">
        <f t="shared" si="36"/>
        <v>573376.24369137303</v>
      </c>
      <c r="O64">
        <f t="shared" si="36"/>
        <v>188.18348744560899</v>
      </c>
      <c r="P64">
        <f t="shared" si="36"/>
        <v>11392.022063070701</v>
      </c>
      <c r="Q64">
        <f t="shared" si="36"/>
        <v>11392.022063070701</v>
      </c>
      <c r="R64">
        <f t="shared" si="36"/>
        <v>9.0774563669900295E+21</v>
      </c>
      <c r="S64">
        <f t="shared" si="36"/>
        <v>3958.0861060871898</v>
      </c>
    </row>
    <row r="65" spans="1:19" x14ac:dyDescent="0.3">
      <c r="A65" t="str">
        <f t="shared" ref="A65:S65" si="37">A24</f>
        <v>Cold</v>
      </c>
      <c r="B65" t="str">
        <f t="shared" si="37"/>
        <v>Reference Scenario</v>
      </c>
      <c r="C65">
        <f t="shared" si="37"/>
        <v>988.290682257615</v>
      </c>
      <c r="D65">
        <f t="shared" si="37"/>
        <v>47421.3956180963</v>
      </c>
      <c r="E65">
        <f t="shared" si="37"/>
        <v>39733.149446712901</v>
      </c>
      <c r="F65">
        <f t="shared" si="37"/>
        <v>3822700.1364924102</v>
      </c>
      <c r="G65">
        <f t="shared" si="37"/>
        <v>88852072.368701607</v>
      </c>
      <c r="H65">
        <f t="shared" si="37"/>
        <v>74004901.805145696</v>
      </c>
      <c r="I65">
        <f t="shared" si="37"/>
        <v>730455.97145467298</v>
      </c>
      <c r="J65">
        <f t="shared" si="37"/>
        <v>160170.80681375999</v>
      </c>
      <c r="K65">
        <f t="shared" si="37"/>
        <v>0</v>
      </c>
      <c r="L65">
        <f t="shared" si="37"/>
        <v>0</v>
      </c>
      <c r="M65">
        <f t="shared" si="37"/>
        <v>690725.22222711204</v>
      </c>
      <c r="N65">
        <f t="shared" si="37"/>
        <v>25184.088222721999</v>
      </c>
      <c r="O65">
        <f t="shared" si="37"/>
        <v>15.383906597880401</v>
      </c>
      <c r="P65">
        <f t="shared" si="37"/>
        <v>1797.23032706921</v>
      </c>
      <c r="Q65">
        <f t="shared" si="37"/>
        <v>1797.23032706921</v>
      </c>
      <c r="R65">
        <f t="shared" si="37"/>
        <v>7.6702238999603098E+17</v>
      </c>
      <c r="S65">
        <f t="shared" si="37"/>
        <v>320.14982562634299</v>
      </c>
    </row>
    <row r="66" spans="1:19" x14ac:dyDescent="0.3">
      <c r="A66" t="str">
        <f t="shared" ref="A66:S66" si="38">A29</f>
        <v>Diurnal</v>
      </c>
      <c r="B66" t="str">
        <f t="shared" si="38"/>
        <v>Reference Scenario</v>
      </c>
      <c r="C66">
        <f t="shared" si="38"/>
        <v>0</v>
      </c>
      <c r="D66">
        <f t="shared" si="38"/>
        <v>1394.20147236751</v>
      </c>
      <c r="E66">
        <f t="shared" si="38"/>
        <v>0</v>
      </c>
      <c r="F66">
        <f t="shared" si="38"/>
        <v>0</v>
      </c>
      <c r="G66">
        <f t="shared" si="38"/>
        <v>0</v>
      </c>
      <c r="H66">
        <f t="shared" si="38"/>
        <v>0</v>
      </c>
      <c r="I66">
        <f t="shared" si="38"/>
        <v>174275.17515841499</v>
      </c>
      <c r="J66">
        <f t="shared" si="38"/>
        <v>0</v>
      </c>
      <c r="K66">
        <f t="shared" si="38"/>
        <v>0</v>
      </c>
      <c r="L66">
        <f t="shared" si="38"/>
        <v>0</v>
      </c>
      <c r="M66">
        <f t="shared" si="38"/>
        <v>174275.17515841499</v>
      </c>
      <c r="N66">
        <f t="shared" si="38"/>
        <v>0</v>
      </c>
      <c r="O66">
        <f t="shared" si="38"/>
        <v>0</v>
      </c>
      <c r="P66">
        <f t="shared" si="38"/>
        <v>0</v>
      </c>
      <c r="Q66">
        <f t="shared" si="38"/>
        <v>0</v>
      </c>
      <c r="R66">
        <f t="shared" si="38"/>
        <v>0</v>
      </c>
      <c r="S66">
        <f t="shared" si="38"/>
        <v>0</v>
      </c>
    </row>
    <row r="67" spans="1:19" x14ac:dyDescent="0.3">
      <c r="A67" t="str">
        <f t="shared" ref="A67:S67" si="39">A34</f>
        <v>Hot soak</v>
      </c>
      <c r="B67" t="str">
        <f t="shared" si="39"/>
        <v>Reference Scenario</v>
      </c>
      <c r="C67">
        <f t="shared" si="39"/>
        <v>0</v>
      </c>
      <c r="D67">
        <f t="shared" si="39"/>
        <v>152.96808752040701</v>
      </c>
      <c r="E67">
        <f t="shared" si="39"/>
        <v>0</v>
      </c>
      <c r="F67">
        <f t="shared" si="39"/>
        <v>0</v>
      </c>
      <c r="G67">
        <f t="shared" si="39"/>
        <v>0</v>
      </c>
      <c r="H67">
        <f t="shared" si="39"/>
        <v>0</v>
      </c>
      <c r="I67">
        <f t="shared" si="39"/>
        <v>19121.028444352902</v>
      </c>
      <c r="J67">
        <f t="shared" si="39"/>
        <v>0</v>
      </c>
      <c r="K67">
        <f t="shared" si="39"/>
        <v>0</v>
      </c>
      <c r="L67">
        <f t="shared" si="39"/>
        <v>0</v>
      </c>
      <c r="M67">
        <f t="shared" si="39"/>
        <v>19121.028444352902</v>
      </c>
      <c r="N67">
        <f t="shared" si="39"/>
        <v>0</v>
      </c>
      <c r="O67">
        <f t="shared" si="39"/>
        <v>0</v>
      </c>
      <c r="P67">
        <f t="shared" si="39"/>
        <v>0</v>
      </c>
      <c r="Q67">
        <f t="shared" si="39"/>
        <v>0</v>
      </c>
      <c r="R67">
        <f t="shared" si="39"/>
        <v>0</v>
      </c>
      <c r="S67">
        <f t="shared" si="39"/>
        <v>0</v>
      </c>
    </row>
    <row r="68" spans="1:19" x14ac:dyDescent="0.3">
      <c r="A68" t="str">
        <f t="shared" ref="A68:S68" si="40">A39</f>
        <v>Running</v>
      </c>
      <c r="B68" t="str">
        <f t="shared" si="40"/>
        <v>Reference Scenario</v>
      </c>
      <c r="C68">
        <f t="shared" si="40"/>
        <v>0</v>
      </c>
      <c r="D68">
        <f t="shared" si="40"/>
        <v>91.565967509325205</v>
      </c>
      <c r="E68">
        <f t="shared" si="40"/>
        <v>0</v>
      </c>
      <c r="F68">
        <f t="shared" si="40"/>
        <v>0</v>
      </c>
      <c r="G68">
        <f t="shared" si="40"/>
        <v>0</v>
      </c>
      <c r="H68">
        <f t="shared" si="40"/>
        <v>0</v>
      </c>
      <c r="I68">
        <f t="shared" si="40"/>
        <v>11445.759382632399</v>
      </c>
      <c r="J68">
        <f t="shared" si="40"/>
        <v>0</v>
      </c>
      <c r="K68">
        <f t="shared" si="40"/>
        <v>0</v>
      </c>
      <c r="L68">
        <f t="shared" si="40"/>
        <v>0</v>
      </c>
      <c r="M68">
        <f t="shared" si="40"/>
        <v>11445.759382632399</v>
      </c>
      <c r="N68">
        <f t="shared" si="40"/>
        <v>0</v>
      </c>
      <c r="O68">
        <f t="shared" si="40"/>
        <v>0</v>
      </c>
      <c r="P68">
        <f t="shared" si="40"/>
        <v>0</v>
      </c>
      <c r="Q68">
        <f t="shared" si="40"/>
        <v>0</v>
      </c>
      <c r="R68">
        <f t="shared" si="40"/>
        <v>0</v>
      </c>
      <c r="S68">
        <f t="shared" si="40"/>
        <v>0</v>
      </c>
    </row>
    <row r="69" spans="1:19" x14ac:dyDescent="0.3">
      <c r="A69" t="str">
        <f t="shared" ref="A69:S69" si="41">A9</f>
        <v>Total</v>
      </c>
      <c r="B69" t="str">
        <f t="shared" si="41"/>
        <v>Reference Scenario</v>
      </c>
      <c r="C69">
        <f t="shared" si="41"/>
        <v>63111.869931693291</v>
      </c>
      <c r="D69">
        <f t="shared" si="41"/>
        <v>53581.665057459941</v>
      </c>
      <c r="E69">
        <f t="shared" si="41"/>
        <v>71135.461813012997</v>
      </c>
      <c r="F69">
        <f t="shared" si="41"/>
        <v>6005402.5479447804</v>
      </c>
      <c r="G69">
        <f t="shared" si="41"/>
        <v>1242808370.6025717</v>
      </c>
      <c r="H69">
        <f t="shared" si="41"/>
        <v>1034758265.4710248</v>
      </c>
      <c r="I69">
        <f t="shared" si="41"/>
        <v>1032664.4891354812</v>
      </c>
      <c r="J69">
        <f t="shared" si="41"/>
        <v>2109114.7226164201</v>
      </c>
      <c r="K69">
        <f t="shared" si="41"/>
        <v>26890.9728837857</v>
      </c>
      <c r="L69">
        <f t="shared" si="41"/>
        <v>129942.589046351</v>
      </c>
      <c r="M69">
        <f t="shared" si="41"/>
        <v>961531.42582820985</v>
      </c>
      <c r="N69">
        <f t="shared" si="41"/>
        <v>598560.33191409498</v>
      </c>
      <c r="O69">
        <f t="shared" si="41"/>
        <v>203.5673940434894</v>
      </c>
      <c r="P69">
        <f t="shared" si="41"/>
        <v>1338207.9057060999</v>
      </c>
      <c r="Q69">
        <f t="shared" si="41"/>
        <v>588629.03695027088</v>
      </c>
      <c r="R69">
        <f t="shared" si="41"/>
        <v>9.0782233893800258E+21</v>
      </c>
      <c r="S69">
        <f t="shared" si="41"/>
        <v>4278.2359317135324</v>
      </c>
    </row>
    <row r="70" spans="1:19" x14ac:dyDescent="0.3">
      <c r="A70" t="str">
        <f>A15</f>
        <v>Non-exhaust</v>
      </c>
      <c r="B70" t="str">
        <f>B15</f>
        <v>Conservative Scenario</v>
      </c>
      <c r="C70">
        <f t="shared" ref="C70:S70" si="42">C15</f>
        <v>73017.829669183193</v>
      </c>
      <c r="D70">
        <f t="shared" si="42"/>
        <v>0</v>
      </c>
      <c r="E70">
        <f t="shared" si="42"/>
        <v>0</v>
      </c>
      <c r="F70">
        <f t="shared" si="42"/>
        <v>0</v>
      </c>
      <c r="G70">
        <f t="shared" si="42"/>
        <v>0</v>
      </c>
      <c r="H70">
        <f t="shared" si="42"/>
        <v>0</v>
      </c>
      <c r="I70">
        <f t="shared" si="42"/>
        <v>0</v>
      </c>
      <c r="J70">
        <f t="shared" si="42"/>
        <v>0</v>
      </c>
      <c r="K70">
        <f t="shared" si="42"/>
        <v>0</v>
      </c>
      <c r="L70">
        <f t="shared" si="42"/>
        <v>0</v>
      </c>
      <c r="M70">
        <f t="shared" si="42"/>
        <v>0</v>
      </c>
      <c r="N70">
        <f t="shared" si="42"/>
        <v>0</v>
      </c>
      <c r="O70">
        <f t="shared" si="42"/>
        <v>0</v>
      </c>
      <c r="P70">
        <f t="shared" si="42"/>
        <v>1689432.3493755599</v>
      </c>
      <c r="Q70">
        <f t="shared" si="42"/>
        <v>730178.29311498499</v>
      </c>
      <c r="R70">
        <f t="shared" si="42"/>
        <v>0</v>
      </c>
      <c r="S70">
        <f t="shared" si="42"/>
        <v>0</v>
      </c>
    </row>
    <row r="71" spans="1:19" x14ac:dyDescent="0.3">
      <c r="A71" t="str">
        <f>A20</f>
        <v>Hot</v>
      </c>
      <c r="B71" t="str">
        <f>B20</f>
        <v>Conservative Scenario</v>
      </c>
      <c r="C71">
        <f t="shared" ref="C71:S71" si="43">C20</f>
        <v>876.36604960171996</v>
      </c>
      <c r="D71">
        <f t="shared" si="43"/>
        <v>793.11285333407</v>
      </c>
      <c r="E71">
        <f t="shared" si="43"/>
        <v>20640.523572313799</v>
      </c>
      <c r="F71">
        <f t="shared" si="43"/>
        <v>1973855.38947868</v>
      </c>
      <c r="G71">
        <f t="shared" si="43"/>
        <v>1193350859.7823701</v>
      </c>
      <c r="H71">
        <f t="shared" si="43"/>
        <v>990182422.72331905</v>
      </c>
      <c r="I71">
        <f t="shared" si="43"/>
        <v>41120.189613083603</v>
      </c>
      <c r="J71">
        <f t="shared" si="43"/>
        <v>341876.60627126298</v>
      </c>
      <c r="K71">
        <f t="shared" si="43"/>
        <v>22960.173553997502</v>
      </c>
      <c r="L71">
        <f t="shared" si="43"/>
        <v>102367.69674989099</v>
      </c>
      <c r="M71">
        <f t="shared" si="43"/>
        <v>20479.667141323502</v>
      </c>
      <c r="N71">
        <f t="shared" si="43"/>
        <v>78980.235663629894</v>
      </c>
      <c r="O71">
        <f t="shared" si="43"/>
        <v>233.63939312242201</v>
      </c>
      <c r="P71">
        <f t="shared" si="43"/>
        <v>5330.7225572113002</v>
      </c>
      <c r="Q71">
        <f t="shared" si="43"/>
        <v>5330.7225572113002</v>
      </c>
      <c r="R71">
        <f t="shared" si="43"/>
        <v>3.0603801186715199E+21</v>
      </c>
      <c r="S71">
        <f t="shared" si="43"/>
        <v>4661.3703755394599</v>
      </c>
    </row>
    <row r="72" spans="1:19" x14ac:dyDescent="0.3">
      <c r="A72" t="str">
        <f>A25</f>
        <v>Cold</v>
      </c>
      <c r="B72" t="str">
        <f>B25</f>
        <v>Conservative Scenario</v>
      </c>
      <c r="C72">
        <f t="shared" ref="C72:S72" si="44">C25</f>
        <v>93.858219265137507</v>
      </c>
      <c r="D72">
        <f t="shared" si="44"/>
        <v>37950.508246842597</v>
      </c>
      <c r="E72">
        <f t="shared" si="44"/>
        <v>30840.984578768199</v>
      </c>
      <c r="F72">
        <f t="shared" si="44"/>
        <v>3528424.1247482998</v>
      </c>
      <c r="G72">
        <f t="shared" si="44"/>
        <v>78575125.124355406</v>
      </c>
      <c r="H72">
        <f t="shared" si="44"/>
        <v>65584152.7158347</v>
      </c>
      <c r="I72">
        <f t="shared" si="44"/>
        <v>566725.20417560497</v>
      </c>
      <c r="J72">
        <f t="shared" si="44"/>
        <v>179623.464172387</v>
      </c>
      <c r="K72">
        <f t="shared" si="44"/>
        <v>0</v>
      </c>
      <c r="L72">
        <f t="shared" si="44"/>
        <v>0</v>
      </c>
      <c r="M72">
        <f t="shared" si="44"/>
        <v>535882.47742506</v>
      </c>
      <c r="N72">
        <f t="shared" si="44"/>
        <v>12870.9734457132</v>
      </c>
      <c r="O72">
        <f t="shared" si="44"/>
        <v>15.642374919662601</v>
      </c>
      <c r="P72">
        <f t="shared" si="44"/>
        <v>538.23878718860794</v>
      </c>
      <c r="Q72">
        <f t="shared" si="44"/>
        <v>538.23878718860794</v>
      </c>
      <c r="R72">
        <f t="shared" si="44"/>
        <v>7.3015512247828E+16</v>
      </c>
      <c r="S72">
        <f t="shared" si="44"/>
        <v>312.64459716352098</v>
      </c>
    </row>
    <row r="73" spans="1:19" x14ac:dyDescent="0.3">
      <c r="A73" t="str">
        <f>A30</f>
        <v>Diurnal</v>
      </c>
      <c r="B73" t="str">
        <f>B30</f>
        <v>Conservative Scenario</v>
      </c>
      <c r="C73">
        <f t="shared" ref="C73:S73" si="45">C30</f>
        <v>0</v>
      </c>
      <c r="D73">
        <f t="shared" si="45"/>
        <v>1538.53008720761</v>
      </c>
      <c r="E73">
        <f t="shared" si="45"/>
        <v>0</v>
      </c>
      <c r="F73">
        <f t="shared" si="45"/>
        <v>0</v>
      </c>
      <c r="G73">
        <f t="shared" si="45"/>
        <v>0</v>
      </c>
      <c r="H73">
        <f t="shared" si="45"/>
        <v>0</v>
      </c>
      <c r="I73">
        <f t="shared" si="45"/>
        <v>192316.24801544801</v>
      </c>
      <c r="J73">
        <f t="shared" si="45"/>
        <v>0</v>
      </c>
      <c r="K73">
        <f t="shared" si="45"/>
        <v>0</v>
      </c>
      <c r="L73">
        <f t="shared" si="45"/>
        <v>0</v>
      </c>
      <c r="M73">
        <f t="shared" si="45"/>
        <v>192316.24801544801</v>
      </c>
      <c r="N73">
        <f t="shared" si="45"/>
        <v>0</v>
      </c>
      <c r="O73">
        <f t="shared" si="45"/>
        <v>0</v>
      </c>
      <c r="P73">
        <f t="shared" si="45"/>
        <v>0</v>
      </c>
      <c r="Q73">
        <f t="shared" si="45"/>
        <v>0</v>
      </c>
      <c r="R73">
        <f t="shared" si="45"/>
        <v>0</v>
      </c>
      <c r="S73">
        <f t="shared" si="45"/>
        <v>0</v>
      </c>
    </row>
    <row r="74" spans="1:19" x14ac:dyDescent="0.3">
      <c r="A74" t="str">
        <f>A35</f>
        <v>Hot soak</v>
      </c>
      <c r="B74" t="str">
        <f>B35</f>
        <v>Conservative Scenario</v>
      </c>
      <c r="C74">
        <f t="shared" ref="C74:S74" si="46">C35</f>
        <v>0</v>
      </c>
      <c r="D74">
        <f t="shared" si="46"/>
        <v>147.19016638062899</v>
      </c>
      <c r="E74">
        <f t="shared" si="46"/>
        <v>0</v>
      </c>
      <c r="F74">
        <f t="shared" si="46"/>
        <v>0</v>
      </c>
      <c r="G74">
        <f t="shared" si="46"/>
        <v>0</v>
      </c>
      <c r="H74">
        <f t="shared" si="46"/>
        <v>0</v>
      </c>
      <c r="I74">
        <f t="shared" si="46"/>
        <v>18398.788848577999</v>
      </c>
      <c r="J74">
        <f t="shared" si="46"/>
        <v>0</v>
      </c>
      <c r="K74">
        <f t="shared" si="46"/>
        <v>0</v>
      </c>
      <c r="L74">
        <f t="shared" si="46"/>
        <v>0</v>
      </c>
      <c r="M74">
        <f t="shared" si="46"/>
        <v>18398.788848577999</v>
      </c>
      <c r="N74">
        <f t="shared" si="46"/>
        <v>0</v>
      </c>
      <c r="O74">
        <f t="shared" si="46"/>
        <v>0</v>
      </c>
      <c r="P74">
        <f t="shared" si="46"/>
        <v>0</v>
      </c>
      <c r="Q74">
        <f t="shared" si="46"/>
        <v>0</v>
      </c>
      <c r="R74">
        <f t="shared" si="46"/>
        <v>0</v>
      </c>
      <c r="S74">
        <f t="shared" si="46"/>
        <v>0</v>
      </c>
    </row>
    <row r="75" spans="1:19" x14ac:dyDescent="0.3">
      <c r="A75" t="str">
        <f>A40</f>
        <v>Running</v>
      </c>
      <c r="B75" t="str">
        <f>B40</f>
        <v>Conservative Scenario</v>
      </c>
      <c r="C75">
        <f t="shared" ref="C75:S75" si="47">C40</f>
        <v>0</v>
      </c>
      <c r="D75">
        <f t="shared" si="47"/>
        <v>72.269976028123395</v>
      </c>
      <c r="E75">
        <f t="shared" si="47"/>
        <v>0</v>
      </c>
      <c r="F75">
        <f t="shared" si="47"/>
        <v>0</v>
      </c>
      <c r="G75">
        <f t="shared" si="47"/>
        <v>0</v>
      </c>
      <c r="H75">
        <f t="shared" si="47"/>
        <v>0</v>
      </c>
      <c r="I75">
        <f t="shared" si="47"/>
        <v>9033.7513546152004</v>
      </c>
      <c r="J75">
        <f t="shared" si="47"/>
        <v>0</v>
      </c>
      <c r="K75">
        <f t="shared" si="47"/>
        <v>0</v>
      </c>
      <c r="L75">
        <f t="shared" si="47"/>
        <v>0</v>
      </c>
      <c r="M75">
        <f t="shared" si="47"/>
        <v>9033.7513546152004</v>
      </c>
      <c r="N75">
        <f t="shared" si="47"/>
        <v>0</v>
      </c>
      <c r="O75">
        <f t="shared" si="47"/>
        <v>0</v>
      </c>
      <c r="P75">
        <f t="shared" si="47"/>
        <v>0</v>
      </c>
      <c r="Q75">
        <f t="shared" si="47"/>
        <v>0</v>
      </c>
      <c r="R75">
        <f t="shared" si="47"/>
        <v>0</v>
      </c>
      <c r="S75">
        <f t="shared" si="47"/>
        <v>0</v>
      </c>
    </row>
    <row r="76" spans="1:19" x14ac:dyDescent="0.3">
      <c r="A76" t="str">
        <f>A10</f>
        <v>Total</v>
      </c>
      <c r="B76" t="str">
        <f>B10</f>
        <v>Conservative Scenario</v>
      </c>
      <c r="C76">
        <f t="shared" ref="C76:S76" si="48">C10</f>
        <v>73988.053938050056</v>
      </c>
      <c r="D76">
        <f t="shared" si="48"/>
        <v>40501.611329793028</v>
      </c>
      <c r="E76">
        <f t="shared" si="48"/>
        <v>51481.508151082002</v>
      </c>
      <c r="F76">
        <f t="shared" si="48"/>
        <v>5502279.5142269796</v>
      </c>
      <c r="G76">
        <f t="shared" si="48"/>
        <v>1271925984.9067254</v>
      </c>
      <c r="H76">
        <f t="shared" si="48"/>
        <v>1055766575.4391538</v>
      </c>
      <c r="I76">
        <f t="shared" si="48"/>
        <v>827594.18200732977</v>
      </c>
      <c r="J76">
        <f t="shared" si="48"/>
        <v>521500.07044365001</v>
      </c>
      <c r="K76">
        <f t="shared" si="48"/>
        <v>22960.173553997502</v>
      </c>
      <c r="L76">
        <f t="shared" si="48"/>
        <v>102367.69674989099</v>
      </c>
      <c r="M76">
        <f t="shared" si="48"/>
        <v>776110.93278502463</v>
      </c>
      <c r="N76">
        <f t="shared" si="48"/>
        <v>91851.209109343094</v>
      </c>
      <c r="O76">
        <f t="shared" si="48"/>
        <v>249.28176804208459</v>
      </c>
      <c r="P76">
        <f t="shared" si="48"/>
        <v>1695301.3107199599</v>
      </c>
      <c r="Q76">
        <f t="shared" si="48"/>
        <v>736047.25445938495</v>
      </c>
      <c r="R76">
        <f t="shared" si="48"/>
        <v>3.0604531341837677E+21</v>
      </c>
      <c r="S76">
        <f t="shared" si="48"/>
        <v>4974.0149727029811</v>
      </c>
    </row>
    <row r="77" spans="1:19" x14ac:dyDescent="0.3">
      <c r="A77" t="str">
        <f>A16</f>
        <v>Non-exhaust</v>
      </c>
      <c r="B77" t="str">
        <f>B16</f>
        <v>Optimistic PHEV Scenario</v>
      </c>
      <c r="C77">
        <f t="shared" ref="C77:S77" si="49">C16</f>
        <v>78865.3727515715</v>
      </c>
      <c r="D77">
        <f t="shared" si="49"/>
        <v>0</v>
      </c>
      <c r="E77">
        <f t="shared" si="49"/>
        <v>0</v>
      </c>
      <c r="F77">
        <f t="shared" si="49"/>
        <v>0</v>
      </c>
      <c r="G77">
        <f t="shared" si="49"/>
        <v>0</v>
      </c>
      <c r="H77">
        <f t="shared" si="49"/>
        <v>0</v>
      </c>
      <c r="I77">
        <f t="shared" si="49"/>
        <v>0</v>
      </c>
      <c r="J77">
        <f t="shared" si="49"/>
        <v>0</v>
      </c>
      <c r="K77">
        <f t="shared" si="49"/>
        <v>0</v>
      </c>
      <c r="L77">
        <f t="shared" si="49"/>
        <v>0</v>
      </c>
      <c r="M77">
        <f t="shared" si="49"/>
        <v>0</v>
      </c>
      <c r="N77">
        <f t="shared" si="49"/>
        <v>0</v>
      </c>
      <c r="O77">
        <f t="shared" si="49"/>
        <v>0</v>
      </c>
      <c r="P77">
        <f t="shared" si="49"/>
        <v>1831622.9961771099</v>
      </c>
      <c r="Q77">
        <f t="shared" si="49"/>
        <v>788653.72158158605</v>
      </c>
      <c r="R77">
        <f t="shared" si="49"/>
        <v>0</v>
      </c>
      <c r="S77">
        <f t="shared" si="49"/>
        <v>0</v>
      </c>
    </row>
    <row r="78" spans="1:19" x14ac:dyDescent="0.3">
      <c r="A78" t="str">
        <f>A21</f>
        <v>Hot</v>
      </c>
      <c r="B78" t="str">
        <f>B21</f>
        <v>Optimistic PHEV Scenario</v>
      </c>
      <c r="C78">
        <f t="shared" ref="C78:S78" si="50">C21</f>
        <v>652.54895989146701</v>
      </c>
      <c r="D78">
        <f t="shared" si="50"/>
        <v>496.63089049510501</v>
      </c>
      <c r="E78">
        <f t="shared" si="50"/>
        <v>15342.250748923099</v>
      </c>
      <c r="F78">
        <f t="shared" si="50"/>
        <v>1460239.30390916</v>
      </c>
      <c r="G78">
        <f t="shared" si="50"/>
        <v>866980607.79606795</v>
      </c>
      <c r="H78">
        <f t="shared" si="50"/>
        <v>700312353.956882</v>
      </c>
      <c r="I78">
        <f t="shared" si="50"/>
        <v>29570.174163792301</v>
      </c>
      <c r="J78">
        <f t="shared" si="50"/>
        <v>247019.427981922</v>
      </c>
      <c r="K78">
        <f t="shared" si="50"/>
        <v>16358.3291198639</v>
      </c>
      <c r="L78">
        <f t="shared" si="50"/>
        <v>77351.647817688499</v>
      </c>
      <c r="M78">
        <f t="shared" si="50"/>
        <v>14227.924264102299</v>
      </c>
      <c r="N78">
        <f t="shared" si="50"/>
        <v>57077.351943550602</v>
      </c>
      <c r="O78">
        <f t="shared" si="50"/>
        <v>163.931224433437</v>
      </c>
      <c r="P78">
        <f t="shared" si="50"/>
        <v>3987.0236612526101</v>
      </c>
      <c r="Q78">
        <f t="shared" si="50"/>
        <v>3987.0236612526101</v>
      </c>
      <c r="R78">
        <f t="shared" si="50"/>
        <v>2.4748727266044999E+21</v>
      </c>
      <c r="S78">
        <f t="shared" si="50"/>
        <v>3277.5509524668701</v>
      </c>
    </row>
    <row r="79" spans="1:19" x14ac:dyDescent="0.3">
      <c r="A79" t="str">
        <f>A26</f>
        <v>Cold</v>
      </c>
      <c r="B79" t="str">
        <f>B26</f>
        <v>Optimistic PHEV Scenario</v>
      </c>
      <c r="C79">
        <f t="shared" ref="C79:S79" si="51">C26</f>
        <v>64.150407568905194</v>
      </c>
      <c r="D79">
        <f t="shared" si="51"/>
        <v>24700.674592056701</v>
      </c>
      <c r="E79">
        <f t="shared" si="51"/>
        <v>20046.085833599402</v>
      </c>
      <c r="F79">
        <f t="shared" si="51"/>
        <v>2307553.2525030398</v>
      </c>
      <c r="G79">
        <f t="shared" si="51"/>
        <v>50577614.349953897</v>
      </c>
      <c r="H79">
        <f t="shared" si="51"/>
        <v>42203781.620174199</v>
      </c>
      <c r="I79">
        <f t="shared" si="51"/>
        <v>368943.54616524902</v>
      </c>
      <c r="J79">
        <f t="shared" si="51"/>
        <v>124206.05591806999</v>
      </c>
      <c r="K79">
        <f t="shared" si="51"/>
        <v>0</v>
      </c>
      <c r="L79">
        <f t="shared" si="51"/>
        <v>0</v>
      </c>
      <c r="M79">
        <f t="shared" si="51"/>
        <v>348895.11518535903</v>
      </c>
      <c r="N79">
        <f t="shared" si="51"/>
        <v>8869.9238577947199</v>
      </c>
      <c r="O79">
        <f t="shared" si="51"/>
        <v>9.8314403901413296</v>
      </c>
      <c r="P79">
        <f t="shared" si="51"/>
        <v>367.87986308498802</v>
      </c>
      <c r="Q79">
        <f t="shared" si="51"/>
        <v>367.87986308498802</v>
      </c>
      <c r="R79">
        <f t="shared" si="51"/>
        <v>4.9906916631249296E+16</v>
      </c>
      <c r="S79">
        <f t="shared" si="51"/>
        <v>197.76389332853299</v>
      </c>
    </row>
    <row r="80" spans="1:19" x14ac:dyDescent="0.3">
      <c r="A80" t="str">
        <f>A31</f>
        <v>Diurnal</v>
      </c>
      <c r="B80" t="str">
        <f>B31</f>
        <v>Optimistic PHEV Scenario</v>
      </c>
      <c r="C80">
        <f t="shared" ref="C80:S80" si="52">C31</f>
        <v>0</v>
      </c>
      <c r="D80">
        <f t="shared" si="52"/>
        <v>1004.5369616013299</v>
      </c>
      <c r="E80">
        <f t="shared" si="52"/>
        <v>0</v>
      </c>
      <c r="F80">
        <f t="shared" si="52"/>
        <v>0</v>
      </c>
      <c r="G80">
        <f t="shared" si="52"/>
        <v>0</v>
      </c>
      <c r="H80">
        <f t="shared" si="52"/>
        <v>0</v>
      </c>
      <c r="I80">
        <f t="shared" si="52"/>
        <v>125567.109185754</v>
      </c>
      <c r="J80">
        <f t="shared" si="52"/>
        <v>0</v>
      </c>
      <c r="K80">
        <f t="shared" si="52"/>
        <v>0</v>
      </c>
      <c r="L80">
        <f t="shared" si="52"/>
        <v>0</v>
      </c>
      <c r="M80">
        <f t="shared" si="52"/>
        <v>125567.109185754</v>
      </c>
      <c r="N80">
        <f t="shared" si="52"/>
        <v>0</v>
      </c>
      <c r="O80">
        <f t="shared" si="52"/>
        <v>0</v>
      </c>
      <c r="P80">
        <f t="shared" si="52"/>
        <v>0</v>
      </c>
      <c r="Q80">
        <f t="shared" si="52"/>
        <v>0</v>
      </c>
      <c r="R80">
        <f t="shared" si="52"/>
        <v>0</v>
      </c>
      <c r="S80">
        <f t="shared" si="52"/>
        <v>0</v>
      </c>
    </row>
    <row r="81" spans="1:19" x14ac:dyDescent="0.3">
      <c r="A81" t="str">
        <f>A36</f>
        <v>Hot soak</v>
      </c>
      <c r="B81" t="str">
        <f>B36</f>
        <v>Optimistic PHEV Scenario</v>
      </c>
      <c r="C81">
        <f t="shared" ref="C81:S81" si="53">C36</f>
        <v>0</v>
      </c>
      <c r="D81">
        <f t="shared" si="53"/>
        <v>95.130715369280196</v>
      </c>
      <c r="E81">
        <f t="shared" si="53"/>
        <v>0</v>
      </c>
      <c r="F81">
        <f t="shared" si="53"/>
        <v>0</v>
      </c>
      <c r="G81">
        <f t="shared" si="53"/>
        <v>0</v>
      </c>
      <c r="H81">
        <f t="shared" si="53"/>
        <v>0</v>
      </c>
      <c r="I81">
        <f t="shared" si="53"/>
        <v>11891.347277044</v>
      </c>
      <c r="J81">
        <f t="shared" si="53"/>
        <v>0</v>
      </c>
      <c r="K81">
        <f t="shared" si="53"/>
        <v>0</v>
      </c>
      <c r="L81">
        <f t="shared" si="53"/>
        <v>0</v>
      </c>
      <c r="M81">
        <f t="shared" si="53"/>
        <v>11891.347277044</v>
      </c>
      <c r="N81">
        <f t="shared" si="53"/>
        <v>0</v>
      </c>
      <c r="O81">
        <f t="shared" si="53"/>
        <v>0</v>
      </c>
      <c r="P81">
        <f t="shared" si="53"/>
        <v>0</v>
      </c>
      <c r="Q81">
        <f t="shared" si="53"/>
        <v>0</v>
      </c>
      <c r="R81">
        <f t="shared" si="53"/>
        <v>0</v>
      </c>
      <c r="S81">
        <f t="shared" si="53"/>
        <v>0</v>
      </c>
    </row>
    <row r="82" spans="1:19" x14ac:dyDescent="0.3">
      <c r="A82" s="45" t="str">
        <f>A41</f>
        <v>Running</v>
      </c>
      <c r="B82" s="45" t="str">
        <f>B41</f>
        <v>Optimistic PHEV Scenario</v>
      </c>
      <c r="C82" s="45">
        <f t="shared" ref="C82:S82" si="54">C41</f>
        <v>0</v>
      </c>
      <c r="D82" s="45">
        <f t="shared" si="54"/>
        <v>49.219821970164404</v>
      </c>
      <c r="E82" s="45">
        <f t="shared" si="54"/>
        <v>0</v>
      </c>
      <c r="F82" s="45">
        <f t="shared" si="54"/>
        <v>0</v>
      </c>
      <c r="G82" s="45">
        <f t="shared" si="54"/>
        <v>0</v>
      </c>
      <c r="H82">
        <f t="shared" si="54"/>
        <v>0</v>
      </c>
      <c r="I82">
        <f t="shared" si="54"/>
        <v>6152.4803512107901</v>
      </c>
      <c r="J82">
        <f t="shared" si="54"/>
        <v>0</v>
      </c>
      <c r="K82">
        <f t="shared" si="54"/>
        <v>0</v>
      </c>
      <c r="L82">
        <f t="shared" si="54"/>
        <v>0</v>
      </c>
      <c r="M82">
        <f t="shared" si="54"/>
        <v>6152.4803512107901</v>
      </c>
      <c r="N82">
        <f t="shared" si="54"/>
        <v>0</v>
      </c>
      <c r="O82">
        <f t="shared" si="54"/>
        <v>0</v>
      </c>
      <c r="P82">
        <f t="shared" si="54"/>
        <v>0</v>
      </c>
      <c r="Q82">
        <f t="shared" si="54"/>
        <v>0</v>
      </c>
      <c r="R82">
        <f t="shared" si="54"/>
        <v>0</v>
      </c>
      <c r="S82">
        <f t="shared" si="54"/>
        <v>0</v>
      </c>
    </row>
    <row r="83" spans="1:19" x14ac:dyDescent="0.3">
      <c r="A83" s="45" t="str">
        <f>A11</f>
        <v>Total</v>
      </c>
      <c r="B83" s="45" t="str">
        <f>B11</f>
        <v>Optimistic PHEV Scenario</v>
      </c>
      <c r="C83" s="45">
        <f t="shared" ref="C83:S83" si="55">C11</f>
        <v>79582.072119031873</v>
      </c>
      <c r="D83" s="45">
        <f t="shared" si="55"/>
        <v>26346.192981492579</v>
      </c>
      <c r="E83" s="45">
        <f t="shared" si="55"/>
        <v>35388.336582522505</v>
      </c>
      <c r="F83" s="45">
        <f t="shared" si="55"/>
        <v>3767792.5564121995</v>
      </c>
      <c r="G83" s="45">
        <f t="shared" si="55"/>
        <v>917558222.14602184</v>
      </c>
      <c r="H83">
        <f t="shared" si="55"/>
        <v>742516135.57705617</v>
      </c>
      <c r="I83">
        <f t="shared" si="55"/>
        <v>542124.65714305011</v>
      </c>
      <c r="J83">
        <f t="shared" si="55"/>
        <v>371225.48389999196</v>
      </c>
      <c r="K83">
        <f t="shared" si="55"/>
        <v>16358.3291198639</v>
      </c>
      <c r="L83">
        <f t="shared" si="55"/>
        <v>77351.647817688499</v>
      </c>
      <c r="M83">
        <f t="shared" si="55"/>
        <v>506733.97626347019</v>
      </c>
      <c r="N83">
        <f t="shared" si="55"/>
        <v>65947.275801345328</v>
      </c>
      <c r="O83">
        <f t="shared" si="55"/>
        <v>173.76266482357832</v>
      </c>
      <c r="P83">
        <f t="shared" si="55"/>
        <v>1835977.8997014475</v>
      </c>
      <c r="Q83">
        <f t="shared" si="55"/>
        <v>793008.62510592362</v>
      </c>
      <c r="R83">
        <f t="shared" si="55"/>
        <v>2.4749226335211314E+21</v>
      </c>
      <c r="S83">
        <f t="shared" si="55"/>
        <v>3475.314845795403</v>
      </c>
    </row>
    <row r="84" spans="1:19" x14ac:dyDescent="0.3">
      <c r="A84" s="45" t="str">
        <f>A17</f>
        <v>Non-exhaust</v>
      </c>
      <c r="B84" s="45" t="str">
        <f>B17</f>
        <v>Optimistic EV Scenario</v>
      </c>
      <c r="C84" s="45">
        <f t="shared" ref="C84:S84" si="56">C17</f>
        <v>83729.893761138504</v>
      </c>
      <c r="D84" s="45">
        <f t="shared" si="56"/>
        <v>0</v>
      </c>
      <c r="E84" s="45">
        <f t="shared" si="56"/>
        <v>0</v>
      </c>
      <c r="F84" s="45">
        <f t="shared" si="56"/>
        <v>0</v>
      </c>
      <c r="G84" s="45">
        <f t="shared" si="56"/>
        <v>0</v>
      </c>
      <c r="H84">
        <f t="shared" si="56"/>
        <v>0</v>
      </c>
      <c r="I84">
        <f t="shared" si="56"/>
        <v>0</v>
      </c>
      <c r="J84">
        <f t="shared" si="56"/>
        <v>0</v>
      </c>
      <c r="K84">
        <f t="shared" si="56"/>
        <v>0</v>
      </c>
      <c r="L84">
        <f t="shared" si="56"/>
        <v>0</v>
      </c>
      <c r="M84">
        <f t="shared" si="56"/>
        <v>0</v>
      </c>
      <c r="N84">
        <f t="shared" si="56"/>
        <v>0</v>
      </c>
      <c r="O84">
        <f t="shared" si="56"/>
        <v>0</v>
      </c>
      <c r="P84">
        <f t="shared" si="56"/>
        <v>1944593.1276090799</v>
      </c>
      <c r="Q84">
        <f t="shared" si="56"/>
        <v>837298.93493844499</v>
      </c>
      <c r="R84">
        <f t="shared" si="56"/>
        <v>0</v>
      </c>
      <c r="S84">
        <f t="shared" si="56"/>
        <v>0</v>
      </c>
    </row>
    <row r="85" spans="1:19" x14ac:dyDescent="0.3">
      <c r="A85" s="46" t="str">
        <f t="shared" ref="A85:B85" si="57">A22</f>
        <v>Hot</v>
      </c>
      <c r="B85" s="46" t="str">
        <f t="shared" si="57"/>
        <v>Optimistic EV Scenario</v>
      </c>
      <c r="C85" s="46">
        <f>C22</f>
        <v>505.88301750508299</v>
      </c>
      <c r="D85" s="46">
        <f t="shared" ref="D85:S85" si="58">D22</f>
        <v>380.35850475995898</v>
      </c>
      <c r="E85" s="46">
        <f t="shared" si="58"/>
        <v>13805.0131777352</v>
      </c>
      <c r="F85" s="46">
        <f t="shared" si="58"/>
        <v>1013726.27981337</v>
      </c>
      <c r="G85" s="46">
        <f t="shared" si="58"/>
        <v>705403976.78259802</v>
      </c>
      <c r="H85">
        <f t="shared" si="58"/>
        <v>549949414.301929</v>
      </c>
      <c r="I85">
        <f t="shared" si="58"/>
        <v>24145.767444757501</v>
      </c>
      <c r="J85">
        <f t="shared" si="58"/>
        <v>224369.13385018599</v>
      </c>
      <c r="K85">
        <f t="shared" si="58"/>
        <v>16422.098621466401</v>
      </c>
      <c r="L85">
        <f t="shared" si="58"/>
        <v>55882.025639829102</v>
      </c>
      <c r="M85">
        <f t="shared" si="58"/>
        <v>10340.7547568309</v>
      </c>
      <c r="N85">
        <f t="shared" si="58"/>
        <v>58220.070578602899</v>
      </c>
      <c r="O85">
        <f t="shared" si="58"/>
        <v>113.550573036373</v>
      </c>
      <c r="P85">
        <f t="shared" si="58"/>
        <v>2997.6369610230199</v>
      </c>
      <c r="Q85">
        <f t="shared" si="58"/>
        <v>2997.6369610230199</v>
      </c>
      <c r="R85">
        <f t="shared" si="58"/>
        <v>1.76095166793435E+21</v>
      </c>
      <c r="S85">
        <f t="shared" si="58"/>
        <v>2350.6056499511801</v>
      </c>
    </row>
    <row r="86" spans="1:19" x14ac:dyDescent="0.3">
      <c r="A86" s="45" t="str">
        <f>A27</f>
        <v>Cold</v>
      </c>
      <c r="B86" s="45" t="str">
        <f>B27</f>
        <v>Optimistic EV Scenario</v>
      </c>
      <c r="C86" s="45">
        <f t="shared" ref="C86:S86" si="59">C27</f>
        <v>66.426453961119407</v>
      </c>
      <c r="D86" s="45">
        <f t="shared" si="59"/>
        <v>16927.0788684525</v>
      </c>
      <c r="E86" s="45">
        <f t="shared" si="59"/>
        <v>13774.522656614001</v>
      </c>
      <c r="F86" s="45">
        <f t="shared" si="59"/>
        <v>1598877.0969390699</v>
      </c>
      <c r="G86" s="45">
        <f t="shared" si="59"/>
        <v>39723775.182810202</v>
      </c>
      <c r="H86">
        <f t="shared" si="59"/>
        <v>33107542.813449599</v>
      </c>
      <c r="I86">
        <f t="shared" si="59"/>
        <v>254804.377570374</v>
      </c>
      <c r="J86">
        <f t="shared" si="59"/>
        <v>98483.170282547901</v>
      </c>
      <c r="K86">
        <f t="shared" si="59"/>
        <v>0</v>
      </c>
      <c r="L86">
        <f t="shared" si="59"/>
        <v>0</v>
      </c>
      <c r="M86">
        <f t="shared" si="59"/>
        <v>241028.042812851</v>
      </c>
      <c r="N86">
        <f t="shared" si="59"/>
        <v>7727.8143463801098</v>
      </c>
      <c r="O86">
        <f t="shared" si="59"/>
        <v>6.75721441889403</v>
      </c>
      <c r="P86">
        <f t="shared" si="59"/>
        <v>380.89128856197698</v>
      </c>
      <c r="Q86">
        <f t="shared" si="59"/>
        <v>380.89128856197698</v>
      </c>
      <c r="R86">
        <f t="shared" si="59"/>
        <v>5.16806147660754E+16</v>
      </c>
      <c r="S86">
        <f t="shared" si="59"/>
        <v>141.09581192860699</v>
      </c>
    </row>
    <row r="87" spans="1:19" x14ac:dyDescent="0.3">
      <c r="A87" s="45" t="str">
        <f>A32</f>
        <v>Diurnal</v>
      </c>
      <c r="B87" s="45" t="str">
        <f>B32</f>
        <v>Optimistic EV Scenario</v>
      </c>
      <c r="C87" s="45">
        <f t="shared" ref="C87:S87" si="60">C32</f>
        <v>0</v>
      </c>
      <c r="D87" s="45">
        <f t="shared" si="60"/>
        <v>672.89274621256902</v>
      </c>
      <c r="E87" s="45">
        <f t="shared" si="60"/>
        <v>0</v>
      </c>
      <c r="F87" s="45">
        <f t="shared" si="60"/>
        <v>0</v>
      </c>
      <c r="G87" s="45">
        <f t="shared" si="60"/>
        <v>0</v>
      </c>
      <c r="H87">
        <f t="shared" si="60"/>
        <v>0</v>
      </c>
      <c r="I87">
        <f t="shared" si="60"/>
        <v>84111.586091702804</v>
      </c>
      <c r="J87">
        <f t="shared" si="60"/>
        <v>0</v>
      </c>
      <c r="K87">
        <f t="shared" si="60"/>
        <v>0</v>
      </c>
      <c r="L87">
        <f t="shared" si="60"/>
        <v>0</v>
      </c>
      <c r="M87">
        <f t="shared" si="60"/>
        <v>84111.586091702804</v>
      </c>
      <c r="N87">
        <f t="shared" si="60"/>
        <v>0</v>
      </c>
      <c r="O87">
        <f t="shared" si="60"/>
        <v>0</v>
      </c>
      <c r="P87">
        <f t="shared" si="60"/>
        <v>0</v>
      </c>
      <c r="Q87">
        <f t="shared" si="60"/>
        <v>0</v>
      </c>
      <c r="R87">
        <f t="shared" si="60"/>
        <v>0</v>
      </c>
      <c r="S87">
        <f t="shared" si="60"/>
        <v>0</v>
      </c>
    </row>
    <row r="88" spans="1:19" x14ac:dyDescent="0.3">
      <c r="A88" s="45" t="str">
        <f>A37</f>
        <v>Hot soak</v>
      </c>
      <c r="B88" s="45" t="str">
        <f>B37</f>
        <v>Optimistic EV Scenario</v>
      </c>
      <c r="C88" s="45">
        <f t="shared" ref="C88:S88" si="61">C37</f>
        <v>0</v>
      </c>
      <c r="D88" s="45">
        <f t="shared" si="61"/>
        <v>65.2353942101401</v>
      </c>
      <c r="E88" s="45">
        <f t="shared" si="61"/>
        <v>0</v>
      </c>
      <c r="F88" s="45">
        <f t="shared" si="61"/>
        <v>0</v>
      </c>
      <c r="G88" s="45">
        <f t="shared" si="61"/>
        <v>0</v>
      </c>
      <c r="H88">
        <f t="shared" si="61"/>
        <v>0</v>
      </c>
      <c r="I88">
        <f t="shared" si="61"/>
        <v>8154.42997521507</v>
      </c>
      <c r="J88">
        <f t="shared" si="61"/>
        <v>0</v>
      </c>
      <c r="K88">
        <f t="shared" si="61"/>
        <v>0</v>
      </c>
      <c r="L88">
        <f t="shared" si="61"/>
        <v>0</v>
      </c>
      <c r="M88">
        <f t="shared" si="61"/>
        <v>8154.42997521507</v>
      </c>
      <c r="N88">
        <f t="shared" si="61"/>
        <v>0</v>
      </c>
      <c r="O88">
        <f t="shared" si="61"/>
        <v>0</v>
      </c>
      <c r="P88">
        <f t="shared" si="61"/>
        <v>0</v>
      </c>
      <c r="Q88">
        <f t="shared" si="61"/>
        <v>0</v>
      </c>
      <c r="R88">
        <f t="shared" si="61"/>
        <v>0</v>
      </c>
      <c r="S88">
        <f t="shared" si="61"/>
        <v>0</v>
      </c>
    </row>
    <row r="89" spans="1:19" x14ac:dyDescent="0.3">
      <c r="A89" s="45" t="str">
        <f>A42</f>
        <v>Running</v>
      </c>
      <c r="B89" s="45" t="str">
        <f>B42</f>
        <v>Optimistic EV Scenario</v>
      </c>
      <c r="C89" s="45">
        <f t="shared" ref="C89:S89" si="62">C42</f>
        <v>0</v>
      </c>
      <c r="D89" s="45">
        <f t="shared" si="62"/>
        <v>33.753981396092698</v>
      </c>
      <c r="E89" s="45">
        <f t="shared" si="62"/>
        <v>0</v>
      </c>
      <c r="F89" s="45">
        <f t="shared" si="62"/>
        <v>0</v>
      </c>
      <c r="G89" s="45">
        <f t="shared" si="62"/>
        <v>0</v>
      </c>
      <c r="H89" s="45">
        <f t="shared" si="62"/>
        <v>0</v>
      </c>
      <c r="I89" s="45">
        <f t="shared" si="62"/>
        <v>4219.2494807757803</v>
      </c>
      <c r="J89">
        <f t="shared" si="62"/>
        <v>0</v>
      </c>
      <c r="K89">
        <f t="shared" si="62"/>
        <v>0</v>
      </c>
      <c r="L89">
        <f t="shared" si="62"/>
        <v>0</v>
      </c>
      <c r="M89">
        <f t="shared" si="62"/>
        <v>4219.2494807757803</v>
      </c>
      <c r="N89">
        <f t="shared" si="62"/>
        <v>0</v>
      </c>
      <c r="O89">
        <f t="shared" si="62"/>
        <v>0</v>
      </c>
      <c r="P89">
        <f t="shared" si="62"/>
        <v>0</v>
      </c>
      <c r="Q89">
        <f t="shared" si="62"/>
        <v>0</v>
      </c>
      <c r="R89">
        <f t="shared" si="62"/>
        <v>0</v>
      </c>
      <c r="S89">
        <f t="shared" si="62"/>
        <v>0</v>
      </c>
    </row>
    <row r="90" spans="1:19" x14ac:dyDescent="0.3">
      <c r="A90" s="45" t="str">
        <f>A12</f>
        <v>Total</v>
      </c>
      <c r="B90" s="45" t="str">
        <f>B12</f>
        <v>Optimistic EV Scenario</v>
      </c>
      <c r="C90" s="45">
        <f t="shared" ref="C90:S90" si="63">C12</f>
        <v>84302.203232604705</v>
      </c>
      <c r="D90" s="45">
        <f t="shared" si="63"/>
        <v>18079.319495031261</v>
      </c>
      <c r="E90" s="45">
        <f t="shared" si="63"/>
        <v>27579.535834349201</v>
      </c>
      <c r="F90" s="45">
        <f t="shared" si="63"/>
        <v>2612603.3767524399</v>
      </c>
      <c r="G90" s="45">
        <f t="shared" si="63"/>
        <v>745127751.96540821</v>
      </c>
      <c r="H90" s="45">
        <f t="shared" si="63"/>
        <v>583056957.11537862</v>
      </c>
      <c r="I90" s="45">
        <f t="shared" si="63"/>
        <v>375435.41056282516</v>
      </c>
      <c r="J90">
        <f t="shared" si="63"/>
        <v>322852.3041327339</v>
      </c>
      <c r="K90">
        <f t="shared" si="63"/>
        <v>16422.098621466401</v>
      </c>
      <c r="L90">
        <f t="shared" si="63"/>
        <v>55882.025639829102</v>
      </c>
      <c r="M90">
        <f t="shared" si="63"/>
        <v>347854.06311737554</v>
      </c>
      <c r="N90">
        <f t="shared" si="63"/>
        <v>65947.884924983009</v>
      </c>
      <c r="O90">
        <f t="shared" si="63"/>
        <v>120.30778745526703</v>
      </c>
      <c r="P90">
        <f t="shared" si="63"/>
        <v>1947971.655858665</v>
      </c>
      <c r="Q90">
        <f t="shared" si="63"/>
        <v>840677.46318802994</v>
      </c>
      <c r="R90">
        <f t="shared" si="63"/>
        <v>1.7610033485491161E+21</v>
      </c>
      <c r="S90">
        <f t="shared" si="63"/>
        <v>2491.7014618797871</v>
      </c>
    </row>
    <row r="91" spans="1:19" x14ac:dyDescent="0.3">
      <c r="A91" s="45" t="str">
        <f>A18</f>
        <v>Non-exhaust</v>
      </c>
      <c r="B91" s="45" t="str">
        <f>B18</f>
        <v>EV Only Scenario</v>
      </c>
      <c r="C91" s="45">
        <f t="shared" ref="C91:S91" si="64">C18</f>
        <v>98105.126279530305</v>
      </c>
      <c r="D91" s="45">
        <f t="shared" si="64"/>
        <v>0</v>
      </c>
      <c r="E91" s="45">
        <f t="shared" si="64"/>
        <v>0</v>
      </c>
      <c r="F91" s="45">
        <f t="shared" si="64"/>
        <v>0</v>
      </c>
      <c r="G91" s="45">
        <f t="shared" si="64"/>
        <v>0</v>
      </c>
      <c r="H91" s="45">
        <f t="shared" si="64"/>
        <v>0</v>
      </c>
      <c r="I91" s="45">
        <f t="shared" si="64"/>
        <v>0</v>
      </c>
      <c r="J91">
        <f t="shared" si="64"/>
        <v>0</v>
      </c>
      <c r="K91">
        <f t="shared" si="64"/>
        <v>0</v>
      </c>
      <c r="L91">
        <f t="shared" si="64"/>
        <v>0</v>
      </c>
      <c r="M91">
        <f t="shared" si="64"/>
        <v>0</v>
      </c>
      <c r="N91">
        <f t="shared" si="64"/>
        <v>0</v>
      </c>
      <c r="O91">
        <f t="shared" si="64"/>
        <v>0</v>
      </c>
      <c r="P91">
        <f t="shared" si="64"/>
        <v>2288286.2324314401</v>
      </c>
      <c r="Q91">
        <f t="shared" si="64"/>
        <v>981051.26279531501</v>
      </c>
      <c r="R91">
        <f t="shared" si="64"/>
        <v>0</v>
      </c>
      <c r="S91">
        <f t="shared" si="64"/>
        <v>0</v>
      </c>
    </row>
    <row r="92" spans="1:19" x14ac:dyDescent="0.3">
      <c r="A92" s="45" t="str">
        <f>A23</f>
        <v>Hot</v>
      </c>
      <c r="B92" s="45" t="str">
        <f>B23</f>
        <v>EV Only Scenario</v>
      </c>
      <c r="C92" s="45">
        <f t="shared" ref="C92:S92" si="65">C23</f>
        <v>0</v>
      </c>
      <c r="D92" s="45">
        <f t="shared" si="65"/>
        <v>0</v>
      </c>
      <c r="E92" s="45">
        <f t="shared" si="65"/>
        <v>0</v>
      </c>
      <c r="F92" s="45">
        <f t="shared" si="65"/>
        <v>0</v>
      </c>
      <c r="G92" s="45">
        <f t="shared" si="65"/>
        <v>101279374.596038</v>
      </c>
      <c r="H92" s="45">
        <f t="shared" si="65"/>
        <v>0</v>
      </c>
      <c r="I92" s="45">
        <f t="shared" si="65"/>
        <v>0</v>
      </c>
      <c r="J92">
        <f t="shared" si="65"/>
        <v>0</v>
      </c>
      <c r="K92">
        <f t="shared" si="65"/>
        <v>0</v>
      </c>
      <c r="L92">
        <f t="shared" si="65"/>
        <v>0</v>
      </c>
      <c r="M92">
        <f t="shared" si="65"/>
        <v>0</v>
      </c>
      <c r="N92">
        <f t="shared" si="65"/>
        <v>0</v>
      </c>
      <c r="O92">
        <f t="shared" si="65"/>
        <v>0</v>
      </c>
      <c r="P92">
        <f t="shared" si="65"/>
        <v>0</v>
      </c>
      <c r="Q92">
        <f t="shared" si="65"/>
        <v>0</v>
      </c>
      <c r="R92">
        <f t="shared" si="65"/>
        <v>0</v>
      </c>
      <c r="S92">
        <f t="shared" si="65"/>
        <v>0</v>
      </c>
    </row>
    <row r="93" spans="1:19" x14ac:dyDescent="0.3">
      <c r="A93" s="45" t="str">
        <f>A28</f>
        <v>Cold</v>
      </c>
      <c r="B93" s="45" t="str">
        <f>B28</f>
        <v>EV Only Scenario</v>
      </c>
      <c r="C93" s="45">
        <f t="shared" ref="C93:S93" si="66">C28</f>
        <v>0</v>
      </c>
      <c r="D93" s="45">
        <f t="shared" si="66"/>
        <v>0</v>
      </c>
      <c r="E93" s="45">
        <f t="shared" si="66"/>
        <v>0</v>
      </c>
      <c r="F93" s="45">
        <f t="shared" si="66"/>
        <v>0</v>
      </c>
      <c r="G93" s="45">
        <f t="shared" si="66"/>
        <v>0</v>
      </c>
      <c r="H93" s="45">
        <f t="shared" si="66"/>
        <v>0</v>
      </c>
      <c r="I93" s="45">
        <f t="shared" si="66"/>
        <v>0</v>
      </c>
      <c r="J93">
        <f t="shared" si="66"/>
        <v>0</v>
      </c>
      <c r="K93">
        <f t="shared" si="66"/>
        <v>0</v>
      </c>
      <c r="L93">
        <f t="shared" si="66"/>
        <v>0</v>
      </c>
      <c r="M93">
        <f t="shared" si="66"/>
        <v>0</v>
      </c>
      <c r="N93">
        <f t="shared" si="66"/>
        <v>0</v>
      </c>
      <c r="O93">
        <f t="shared" si="66"/>
        <v>0</v>
      </c>
      <c r="P93">
        <f t="shared" si="66"/>
        <v>0</v>
      </c>
      <c r="Q93">
        <f t="shared" si="66"/>
        <v>0</v>
      </c>
      <c r="R93">
        <f t="shared" si="66"/>
        <v>0</v>
      </c>
      <c r="S93">
        <f t="shared" si="66"/>
        <v>0</v>
      </c>
    </row>
    <row r="94" spans="1:19" x14ac:dyDescent="0.3">
      <c r="A94" s="45" t="str">
        <f>A33</f>
        <v>Diurnal</v>
      </c>
      <c r="B94" s="45" t="str">
        <f>B33</f>
        <v>EV Only Scenario</v>
      </c>
      <c r="C94" s="45">
        <f t="shared" ref="C94:S94" si="67">C33</f>
        <v>0</v>
      </c>
      <c r="D94" s="45">
        <f t="shared" si="67"/>
        <v>0</v>
      </c>
      <c r="E94" s="45">
        <f t="shared" si="67"/>
        <v>0</v>
      </c>
      <c r="F94" s="45">
        <f t="shared" si="67"/>
        <v>0</v>
      </c>
      <c r="G94" s="45">
        <f t="shared" si="67"/>
        <v>0</v>
      </c>
      <c r="H94" s="45">
        <f t="shared" si="67"/>
        <v>0</v>
      </c>
      <c r="I94" s="45">
        <f t="shared" si="67"/>
        <v>0</v>
      </c>
      <c r="J94">
        <f t="shared" si="67"/>
        <v>0</v>
      </c>
      <c r="K94">
        <f t="shared" si="67"/>
        <v>0</v>
      </c>
      <c r="L94">
        <f t="shared" si="67"/>
        <v>0</v>
      </c>
      <c r="M94">
        <f t="shared" si="67"/>
        <v>0</v>
      </c>
      <c r="N94">
        <f t="shared" si="67"/>
        <v>0</v>
      </c>
      <c r="O94">
        <f t="shared" si="67"/>
        <v>0</v>
      </c>
      <c r="P94">
        <f t="shared" si="67"/>
        <v>0</v>
      </c>
      <c r="Q94">
        <f t="shared" si="67"/>
        <v>0</v>
      </c>
      <c r="R94">
        <f t="shared" si="67"/>
        <v>0</v>
      </c>
      <c r="S94">
        <f t="shared" si="67"/>
        <v>0</v>
      </c>
    </row>
    <row r="95" spans="1:19" x14ac:dyDescent="0.3">
      <c r="A95" s="45" t="str">
        <f>A38</f>
        <v>Hot soak</v>
      </c>
      <c r="B95" s="45" t="str">
        <f>B38</f>
        <v>EV Only Scenario</v>
      </c>
      <c r="C95" s="45">
        <f t="shared" ref="C95:S95" si="68">C38</f>
        <v>0</v>
      </c>
      <c r="D95" s="45">
        <f t="shared" si="68"/>
        <v>0</v>
      </c>
      <c r="E95" s="45">
        <f t="shared" si="68"/>
        <v>0</v>
      </c>
      <c r="F95" s="45">
        <f t="shared" si="68"/>
        <v>0</v>
      </c>
      <c r="G95" s="45">
        <f t="shared" si="68"/>
        <v>0</v>
      </c>
      <c r="H95" s="45">
        <f t="shared" si="68"/>
        <v>0</v>
      </c>
      <c r="I95" s="45">
        <f t="shared" si="68"/>
        <v>0</v>
      </c>
      <c r="J95">
        <f t="shared" si="68"/>
        <v>0</v>
      </c>
      <c r="K95">
        <f t="shared" si="68"/>
        <v>0</v>
      </c>
      <c r="L95">
        <f t="shared" si="68"/>
        <v>0</v>
      </c>
      <c r="M95">
        <f t="shared" si="68"/>
        <v>0</v>
      </c>
      <c r="N95">
        <f t="shared" si="68"/>
        <v>0</v>
      </c>
      <c r="O95">
        <f t="shared" si="68"/>
        <v>0</v>
      </c>
      <c r="P95">
        <f t="shared" si="68"/>
        <v>0</v>
      </c>
      <c r="Q95">
        <f t="shared" si="68"/>
        <v>0</v>
      </c>
      <c r="R95">
        <f t="shared" si="68"/>
        <v>0</v>
      </c>
      <c r="S95">
        <f t="shared" si="68"/>
        <v>0</v>
      </c>
    </row>
    <row r="96" spans="1:19" x14ac:dyDescent="0.3">
      <c r="A96" s="45" t="str">
        <f>A43</f>
        <v>Running</v>
      </c>
      <c r="B96" s="45" t="str">
        <f>B43</f>
        <v>EV Only Scenario</v>
      </c>
      <c r="C96" s="45">
        <f t="shared" ref="C96:S96" si="69">C43</f>
        <v>0</v>
      </c>
      <c r="D96" s="45">
        <f t="shared" si="69"/>
        <v>0</v>
      </c>
      <c r="E96" s="45">
        <f t="shared" si="69"/>
        <v>0</v>
      </c>
      <c r="F96" s="45">
        <f t="shared" si="69"/>
        <v>0</v>
      </c>
      <c r="G96" s="45">
        <f t="shared" si="69"/>
        <v>0</v>
      </c>
      <c r="H96" s="45">
        <f t="shared" si="69"/>
        <v>0</v>
      </c>
      <c r="I96" s="45">
        <f t="shared" si="69"/>
        <v>0</v>
      </c>
      <c r="J96">
        <f t="shared" si="69"/>
        <v>0</v>
      </c>
      <c r="K96">
        <f t="shared" si="69"/>
        <v>0</v>
      </c>
      <c r="L96">
        <f t="shared" si="69"/>
        <v>0</v>
      </c>
      <c r="M96">
        <f t="shared" si="69"/>
        <v>0</v>
      </c>
      <c r="N96">
        <f t="shared" si="69"/>
        <v>0</v>
      </c>
      <c r="O96">
        <f t="shared" si="69"/>
        <v>0</v>
      </c>
      <c r="P96">
        <f t="shared" si="69"/>
        <v>0</v>
      </c>
      <c r="Q96">
        <f t="shared" si="69"/>
        <v>0</v>
      </c>
      <c r="R96">
        <f t="shared" si="69"/>
        <v>0</v>
      </c>
      <c r="S96">
        <f t="shared" si="69"/>
        <v>0</v>
      </c>
    </row>
    <row r="97" spans="1:19" x14ac:dyDescent="0.3">
      <c r="A97" s="45" t="str">
        <f>A13</f>
        <v>Total</v>
      </c>
      <c r="B97" s="45" t="str">
        <f>B13</f>
        <v>EV Only Scenario</v>
      </c>
      <c r="C97" s="45">
        <f t="shared" ref="C97:S97" si="70">C13</f>
        <v>98105.126279530305</v>
      </c>
      <c r="D97" s="45">
        <f t="shared" si="70"/>
        <v>0</v>
      </c>
      <c r="E97" s="45">
        <f t="shared" si="70"/>
        <v>0</v>
      </c>
      <c r="F97" s="45">
        <f t="shared" si="70"/>
        <v>0</v>
      </c>
      <c r="G97" s="45">
        <f t="shared" si="70"/>
        <v>101279374.596038</v>
      </c>
      <c r="H97" s="45">
        <f t="shared" si="70"/>
        <v>0</v>
      </c>
      <c r="I97" s="45">
        <f t="shared" si="70"/>
        <v>0</v>
      </c>
      <c r="J97">
        <f t="shared" si="70"/>
        <v>0</v>
      </c>
      <c r="K97">
        <f t="shared" si="70"/>
        <v>0</v>
      </c>
      <c r="L97">
        <f t="shared" si="70"/>
        <v>0</v>
      </c>
      <c r="M97">
        <f t="shared" si="70"/>
        <v>0</v>
      </c>
      <c r="N97">
        <f t="shared" si="70"/>
        <v>0</v>
      </c>
      <c r="O97">
        <f t="shared" si="70"/>
        <v>0</v>
      </c>
      <c r="P97">
        <f t="shared" si="70"/>
        <v>2288286.2324314401</v>
      </c>
      <c r="Q97">
        <f t="shared" si="70"/>
        <v>981051.26279531501</v>
      </c>
      <c r="R97">
        <f t="shared" si="70"/>
        <v>0</v>
      </c>
      <c r="S97">
        <f t="shared" si="70"/>
        <v>0</v>
      </c>
    </row>
    <row r="98" spans="1:19" x14ac:dyDescent="0.3">
      <c r="A98" s="45"/>
      <c r="B98" s="45"/>
      <c r="C98" s="45"/>
      <c r="D98" s="45"/>
      <c r="E98" s="45"/>
      <c r="F98" s="45"/>
      <c r="G98" s="45"/>
      <c r="H98" s="45"/>
      <c r="I98" s="45"/>
    </row>
    <row r="99" spans="1:19" x14ac:dyDescent="0.3">
      <c r="A99" s="45"/>
      <c r="B99" s="45"/>
      <c r="C99" s="45"/>
      <c r="D99" s="45"/>
      <c r="E99" s="45"/>
      <c r="F99" s="45"/>
      <c r="G99" s="45"/>
      <c r="H99" s="45"/>
      <c r="I99" s="45"/>
    </row>
    <row r="100" spans="1:19" x14ac:dyDescent="0.3">
      <c r="A100" s="45"/>
      <c r="B100" s="45"/>
      <c r="C100" s="45" t="str">
        <f>B63</f>
        <v>Reference Scenario</v>
      </c>
      <c r="D100" s="45" t="str">
        <f>B70</f>
        <v>Conservative Scenario</v>
      </c>
      <c r="E100" s="45" t="str">
        <f>B77</f>
        <v>Optimistic PHEV Scenario</v>
      </c>
      <c r="F100" s="45" t="str">
        <f>B86</f>
        <v>Optimistic EV Scenario</v>
      </c>
      <c r="G100" s="45" t="str">
        <f>B91</f>
        <v>EV Only Scenario</v>
      </c>
      <c r="H100" s="45"/>
      <c r="I100" s="45"/>
    </row>
    <row r="101" spans="1:19" x14ac:dyDescent="0.3">
      <c r="A101" s="45" t="str">
        <f t="shared" ref="A101:A135" si="71">A63</f>
        <v>Non-exhaust</v>
      </c>
      <c r="B101" s="45" t="str">
        <f>C62</f>
        <v>BC</v>
      </c>
      <c r="C101" s="45">
        <f t="shared" ref="C101" si="72">C63</f>
        <v>57543.977370176399</v>
      </c>
      <c r="D101" s="45">
        <f t="shared" ref="D101:D107" si="73">C70</f>
        <v>73017.829669183193</v>
      </c>
      <c r="E101" s="45">
        <f t="shared" ref="E101:E107" si="74">C77</f>
        <v>78865.3727515715</v>
      </c>
      <c r="F101" s="45">
        <f t="shared" ref="F101:F107" si="75">C84</f>
        <v>83729.893761138504</v>
      </c>
      <c r="G101" s="45">
        <f t="shared" ref="G101:G107" si="76">C91</f>
        <v>98105.126279530305</v>
      </c>
      <c r="H101" s="45"/>
      <c r="I101" s="45"/>
    </row>
    <row r="102" spans="1:19" x14ac:dyDescent="0.3">
      <c r="A102" s="45" t="str">
        <f t="shared" si="71"/>
        <v>Hot</v>
      </c>
      <c r="B102" s="45"/>
      <c r="C102" s="45">
        <f t="shared" ref="C102" si="77">C64</f>
        <v>4579.6018792592804</v>
      </c>
      <c r="D102" s="45">
        <f t="shared" si="73"/>
        <v>876.36604960171996</v>
      </c>
      <c r="E102" s="45">
        <f t="shared" si="74"/>
        <v>652.54895989146701</v>
      </c>
      <c r="F102" s="45">
        <f t="shared" si="75"/>
        <v>505.88301750508299</v>
      </c>
      <c r="G102" s="45">
        <f t="shared" si="76"/>
        <v>0</v>
      </c>
      <c r="H102" s="45"/>
      <c r="I102" s="45"/>
    </row>
    <row r="103" spans="1:19" x14ac:dyDescent="0.3">
      <c r="A103" s="45" t="str">
        <f t="shared" si="71"/>
        <v>Cold</v>
      </c>
      <c r="B103" s="45"/>
      <c r="C103" s="45">
        <f t="shared" ref="C103" si="78">C65</f>
        <v>988.290682257615</v>
      </c>
      <c r="D103" s="45">
        <f t="shared" si="73"/>
        <v>93.858219265137507</v>
      </c>
      <c r="E103" s="45">
        <f t="shared" si="74"/>
        <v>64.150407568905194</v>
      </c>
      <c r="F103" s="45">
        <f t="shared" si="75"/>
        <v>66.426453961119407</v>
      </c>
      <c r="G103" s="45">
        <f t="shared" si="76"/>
        <v>0</v>
      </c>
      <c r="H103" s="45"/>
      <c r="I103" s="45"/>
    </row>
    <row r="104" spans="1:19" x14ac:dyDescent="0.3">
      <c r="A104" s="45" t="str">
        <f t="shared" si="71"/>
        <v>Diurnal</v>
      </c>
      <c r="B104" s="45"/>
      <c r="C104" s="45">
        <f t="shared" ref="C104" si="79">C66</f>
        <v>0</v>
      </c>
      <c r="D104" s="45">
        <f t="shared" si="73"/>
        <v>0</v>
      </c>
      <c r="E104" s="45">
        <f t="shared" si="74"/>
        <v>0</v>
      </c>
      <c r="F104" s="45">
        <f t="shared" si="75"/>
        <v>0</v>
      </c>
      <c r="G104" s="45">
        <f t="shared" si="76"/>
        <v>0</v>
      </c>
      <c r="H104" s="45"/>
      <c r="I104" s="45"/>
    </row>
    <row r="105" spans="1:19" x14ac:dyDescent="0.3">
      <c r="A105" s="45" t="str">
        <f t="shared" si="71"/>
        <v>Hot soak</v>
      </c>
      <c r="B105" s="45"/>
      <c r="C105" s="45">
        <f t="shared" ref="C105" si="80">C67</f>
        <v>0</v>
      </c>
      <c r="D105" s="45">
        <f t="shared" si="73"/>
        <v>0</v>
      </c>
      <c r="E105" s="45">
        <f t="shared" si="74"/>
        <v>0</v>
      </c>
      <c r="F105" s="45">
        <f t="shared" si="75"/>
        <v>0</v>
      </c>
      <c r="G105" s="45">
        <f t="shared" si="76"/>
        <v>0</v>
      </c>
      <c r="H105" s="45"/>
      <c r="I105" s="45"/>
    </row>
    <row r="106" spans="1:19" x14ac:dyDescent="0.3">
      <c r="A106" s="45" t="str">
        <f t="shared" si="71"/>
        <v>Running</v>
      </c>
      <c r="B106" s="45"/>
      <c r="C106" s="45">
        <f t="shared" ref="C106" si="81">C68</f>
        <v>0</v>
      </c>
      <c r="D106" s="45">
        <f t="shared" si="73"/>
        <v>0</v>
      </c>
      <c r="E106" s="45">
        <f t="shared" si="74"/>
        <v>0</v>
      </c>
      <c r="F106" s="45">
        <f t="shared" si="75"/>
        <v>0</v>
      </c>
      <c r="G106" s="45">
        <f t="shared" si="76"/>
        <v>0</v>
      </c>
      <c r="H106" s="45"/>
      <c r="I106" s="45"/>
    </row>
    <row r="107" spans="1:19" x14ac:dyDescent="0.3">
      <c r="A107" s="45" t="str">
        <f t="shared" si="71"/>
        <v>Total</v>
      </c>
      <c r="B107" s="45"/>
      <c r="C107" s="45">
        <f t="shared" ref="C107" si="82">C69</f>
        <v>63111.869931693291</v>
      </c>
      <c r="D107" s="45">
        <f t="shared" si="73"/>
        <v>73988.053938050056</v>
      </c>
      <c r="E107" s="45">
        <f t="shared" si="74"/>
        <v>79582.072119031873</v>
      </c>
      <c r="F107" s="45">
        <f t="shared" si="75"/>
        <v>84302.203232604705</v>
      </c>
      <c r="G107" s="45">
        <f t="shared" si="76"/>
        <v>98105.126279530305</v>
      </c>
      <c r="H107" s="45"/>
      <c r="I107" s="45"/>
    </row>
    <row r="108" spans="1:19" x14ac:dyDescent="0.3">
      <c r="A108" s="45" t="str">
        <f t="shared" si="71"/>
        <v>Non-exhaust</v>
      </c>
      <c r="B108" s="45" t="str">
        <f>D62</f>
        <v>Benzene</v>
      </c>
      <c r="C108" s="45">
        <f t="shared" ref="C108:C114" si="83">D63</f>
        <v>0</v>
      </c>
      <c r="D108" s="45">
        <f t="shared" ref="D108:D114" si="84">D70</f>
        <v>0</v>
      </c>
      <c r="E108" s="45">
        <f t="shared" ref="E108:E114" si="85">D77</f>
        <v>0</v>
      </c>
      <c r="F108" s="45">
        <f t="shared" ref="F108:F114" si="86">D84</f>
        <v>0</v>
      </c>
      <c r="G108" s="45">
        <f t="shared" ref="G108:G114" si="87">D91</f>
        <v>0</v>
      </c>
      <c r="H108" s="45"/>
      <c r="I108" s="45"/>
    </row>
    <row r="109" spans="1:19" x14ac:dyDescent="0.3">
      <c r="A109" s="45" t="str">
        <f t="shared" si="71"/>
        <v>Hot</v>
      </c>
      <c r="B109" s="45"/>
      <c r="C109" s="45">
        <f t="shared" si="83"/>
        <v>4521.5339119664004</v>
      </c>
      <c r="D109" s="45">
        <f t="shared" si="84"/>
        <v>793.11285333407</v>
      </c>
      <c r="E109" s="45">
        <f t="shared" si="85"/>
        <v>496.63089049510501</v>
      </c>
      <c r="F109" s="45">
        <f t="shared" si="86"/>
        <v>380.35850475995898</v>
      </c>
      <c r="G109" s="45">
        <f t="shared" si="87"/>
        <v>0</v>
      </c>
      <c r="H109" s="45"/>
      <c r="I109" s="45"/>
    </row>
    <row r="110" spans="1:19" x14ac:dyDescent="0.3">
      <c r="A110" s="45" t="str">
        <f t="shared" si="71"/>
        <v>Cold</v>
      </c>
      <c r="B110" s="45"/>
      <c r="C110" s="45">
        <f t="shared" si="83"/>
        <v>47421.3956180963</v>
      </c>
      <c r="D110" s="45">
        <f t="shared" si="84"/>
        <v>37950.508246842597</v>
      </c>
      <c r="E110" s="45">
        <f t="shared" si="85"/>
        <v>24700.674592056701</v>
      </c>
      <c r="F110" s="45">
        <f t="shared" si="86"/>
        <v>16927.0788684525</v>
      </c>
      <c r="G110" s="45">
        <f t="shared" si="87"/>
        <v>0</v>
      </c>
      <c r="H110" s="45"/>
      <c r="I110" s="45"/>
    </row>
    <row r="111" spans="1:19" x14ac:dyDescent="0.3">
      <c r="A111" s="45" t="str">
        <f t="shared" si="71"/>
        <v>Diurnal</v>
      </c>
      <c r="B111" s="45"/>
      <c r="C111" s="45">
        <f t="shared" si="83"/>
        <v>1394.20147236751</v>
      </c>
      <c r="D111" s="45">
        <f t="shared" si="84"/>
        <v>1538.53008720761</v>
      </c>
      <c r="E111" s="45">
        <f t="shared" si="85"/>
        <v>1004.5369616013299</v>
      </c>
      <c r="F111" s="45">
        <f t="shared" si="86"/>
        <v>672.89274621256902</v>
      </c>
      <c r="G111" s="45">
        <f t="shared" si="87"/>
        <v>0</v>
      </c>
      <c r="H111" s="45"/>
      <c r="I111" s="45"/>
    </row>
    <row r="112" spans="1:19" x14ac:dyDescent="0.3">
      <c r="A112" s="45" t="str">
        <f t="shared" si="71"/>
        <v>Hot soak</v>
      </c>
      <c r="B112" s="45"/>
      <c r="C112" s="45">
        <f t="shared" si="83"/>
        <v>152.96808752040701</v>
      </c>
      <c r="D112" s="45">
        <f t="shared" si="84"/>
        <v>147.19016638062899</v>
      </c>
      <c r="E112" s="45">
        <f t="shared" si="85"/>
        <v>95.130715369280196</v>
      </c>
      <c r="F112" s="45">
        <f t="shared" si="86"/>
        <v>65.2353942101401</v>
      </c>
      <c r="G112" s="45">
        <f t="shared" si="87"/>
        <v>0</v>
      </c>
      <c r="H112" s="45"/>
      <c r="I112" s="45"/>
    </row>
    <row r="113" spans="1:9" x14ac:dyDescent="0.3">
      <c r="A113" s="45" t="str">
        <f t="shared" si="71"/>
        <v>Running</v>
      </c>
      <c r="B113" s="45"/>
      <c r="C113" s="45">
        <f t="shared" si="83"/>
        <v>91.565967509325205</v>
      </c>
      <c r="D113" s="45">
        <f t="shared" si="84"/>
        <v>72.269976028123395</v>
      </c>
      <c r="E113" s="45">
        <f t="shared" si="85"/>
        <v>49.219821970164404</v>
      </c>
      <c r="F113" s="45">
        <f t="shared" si="86"/>
        <v>33.753981396092698</v>
      </c>
      <c r="G113" s="45">
        <f t="shared" si="87"/>
        <v>0</v>
      </c>
      <c r="H113" s="45"/>
      <c r="I113" s="45"/>
    </row>
    <row r="114" spans="1:9" x14ac:dyDescent="0.3">
      <c r="A114" s="45" t="str">
        <f t="shared" si="71"/>
        <v>Total</v>
      </c>
      <c r="B114" s="45"/>
      <c r="C114" s="45">
        <f t="shared" si="83"/>
        <v>53581.665057459941</v>
      </c>
      <c r="D114" s="45">
        <f t="shared" si="84"/>
        <v>40501.611329793028</v>
      </c>
      <c r="E114" s="45">
        <f t="shared" si="85"/>
        <v>26346.192981492579</v>
      </c>
      <c r="F114" s="45">
        <f t="shared" si="86"/>
        <v>18079.319495031261</v>
      </c>
      <c r="G114" s="45">
        <f t="shared" si="87"/>
        <v>0</v>
      </c>
      <c r="H114" s="45"/>
      <c r="I114" s="45"/>
    </row>
    <row r="115" spans="1:9" x14ac:dyDescent="0.3">
      <c r="A115" s="45" t="str">
        <f t="shared" si="71"/>
        <v>Non-exhaust</v>
      </c>
      <c r="B115" s="45" t="str">
        <f>E62</f>
        <v>CH4</v>
      </c>
      <c r="C115" s="45">
        <f t="shared" ref="C115:C121" si="88">E63</f>
        <v>0</v>
      </c>
      <c r="D115" s="45">
        <f t="shared" ref="D115:D121" si="89">E70</f>
        <v>0</v>
      </c>
      <c r="E115" s="45">
        <f t="shared" ref="E115:E121" si="90">E77</f>
        <v>0</v>
      </c>
      <c r="F115" s="45">
        <f t="shared" ref="F115:F121" si="91">E84</f>
        <v>0</v>
      </c>
      <c r="G115" s="45">
        <f t="shared" ref="G115:G121" si="92">E91</f>
        <v>0</v>
      </c>
      <c r="H115" s="45"/>
      <c r="I115" s="45"/>
    </row>
    <row r="116" spans="1:9" x14ac:dyDescent="0.3">
      <c r="A116" s="45" t="str">
        <f t="shared" si="71"/>
        <v>Hot</v>
      </c>
      <c r="B116" s="45"/>
      <c r="C116" s="45">
        <f t="shared" si="88"/>
        <v>31402.312366300099</v>
      </c>
      <c r="D116" s="45">
        <f t="shared" si="89"/>
        <v>20640.523572313799</v>
      </c>
      <c r="E116" s="45">
        <f t="shared" si="90"/>
        <v>15342.250748923099</v>
      </c>
      <c r="F116" s="45">
        <f t="shared" si="91"/>
        <v>13805.0131777352</v>
      </c>
      <c r="G116" s="45">
        <f t="shared" si="92"/>
        <v>0</v>
      </c>
      <c r="H116" s="45"/>
      <c r="I116" s="45"/>
    </row>
    <row r="117" spans="1:9" x14ac:dyDescent="0.3">
      <c r="A117" s="45" t="str">
        <f t="shared" si="71"/>
        <v>Cold</v>
      </c>
      <c r="B117" s="45"/>
      <c r="C117" s="45">
        <f t="shared" si="88"/>
        <v>39733.149446712901</v>
      </c>
      <c r="D117" s="45">
        <f t="shared" si="89"/>
        <v>30840.984578768199</v>
      </c>
      <c r="E117" s="45">
        <f t="shared" si="90"/>
        <v>20046.085833599402</v>
      </c>
      <c r="F117" s="45">
        <f t="shared" si="91"/>
        <v>13774.522656614001</v>
      </c>
      <c r="G117" s="45">
        <f t="shared" si="92"/>
        <v>0</v>
      </c>
      <c r="H117" s="45"/>
      <c r="I117" s="45"/>
    </row>
    <row r="118" spans="1:9" x14ac:dyDescent="0.3">
      <c r="A118" s="45" t="str">
        <f t="shared" si="71"/>
        <v>Diurnal</v>
      </c>
      <c r="B118" s="45"/>
      <c r="C118" s="45">
        <f t="shared" si="88"/>
        <v>0</v>
      </c>
      <c r="D118" s="45">
        <f t="shared" si="89"/>
        <v>0</v>
      </c>
      <c r="E118" s="45">
        <f t="shared" si="90"/>
        <v>0</v>
      </c>
      <c r="F118" s="45">
        <f t="shared" si="91"/>
        <v>0</v>
      </c>
      <c r="G118" s="45">
        <f t="shared" si="92"/>
        <v>0</v>
      </c>
      <c r="H118" s="45"/>
      <c r="I118" s="45"/>
    </row>
    <row r="119" spans="1:9" x14ac:dyDescent="0.3">
      <c r="A119" s="45" t="str">
        <f t="shared" si="71"/>
        <v>Hot soak</v>
      </c>
      <c r="B119" s="45"/>
      <c r="C119" s="45">
        <f t="shared" si="88"/>
        <v>0</v>
      </c>
      <c r="D119" s="45">
        <f t="shared" si="89"/>
        <v>0</v>
      </c>
      <c r="E119" s="45">
        <f t="shared" si="90"/>
        <v>0</v>
      </c>
      <c r="F119" s="45">
        <f t="shared" si="91"/>
        <v>0</v>
      </c>
      <c r="G119" s="45">
        <f t="shared" si="92"/>
        <v>0</v>
      </c>
      <c r="H119" s="45"/>
      <c r="I119" s="45"/>
    </row>
    <row r="120" spans="1:9" x14ac:dyDescent="0.3">
      <c r="A120" s="45" t="str">
        <f t="shared" si="71"/>
        <v>Running</v>
      </c>
      <c r="B120" s="45"/>
      <c r="C120" s="45">
        <f t="shared" si="88"/>
        <v>0</v>
      </c>
      <c r="D120" s="45">
        <f t="shared" si="89"/>
        <v>0</v>
      </c>
      <c r="E120" s="45">
        <f t="shared" si="90"/>
        <v>0</v>
      </c>
      <c r="F120" s="45">
        <f t="shared" si="91"/>
        <v>0</v>
      </c>
      <c r="G120" s="45">
        <f t="shared" si="92"/>
        <v>0</v>
      </c>
      <c r="H120" s="45"/>
      <c r="I120" s="45"/>
    </row>
    <row r="121" spans="1:9" x14ac:dyDescent="0.3">
      <c r="A121" s="45" t="str">
        <f t="shared" si="71"/>
        <v>Total</v>
      </c>
      <c r="B121" s="45"/>
      <c r="C121" s="45">
        <f t="shared" si="88"/>
        <v>71135.461813012997</v>
      </c>
      <c r="D121" s="45">
        <f t="shared" si="89"/>
        <v>51481.508151082002</v>
      </c>
      <c r="E121" s="45">
        <f t="shared" si="90"/>
        <v>35388.336582522505</v>
      </c>
      <c r="F121" s="45">
        <f t="shared" si="91"/>
        <v>27579.535834349201</v>
      </c>
      <c r="G121" s="45">
        <f t="shared" si="92"/>
        <v>0</v>
      </c>
      <c r="H121" s="45"/>
      <c r="I121" s="45"/>
    </row>
    <row r="122" spans="1:9" x14ac:dyDescent="0.3">
      <c r="A122" s="45" t="str">
        <f t="shared" si="71"/>
        <v>Non-exhaust</v>
      </c>
      <c r="B122" s="45" t="str">
        <f>F62</f>
        <v>CO</v>
      </c>
      <c r="C122" s="45">
        <f t="shared" ref="C122:C128" si="93">F63</f>
        <v>0</v>
      </c>
      <c r="D122" s="45">
        <f t="shared" ref="D122:D128" si="94">F70</f>
        <v>0</v>
      </c>
      <c r="E122" s="45">
        <f t="shared" ref="E122:E128" si="95">F77</f>
        <v>0</v>
      </c>
      <c r="F122" s="45">
        <f t="shared" ref="F122:F128" si="96">F84</f>
        <v>0</v>
      </c>
      <c r="G122" s="45">
        <f t="shared" ref="G122:G128" si="97">F91</f>
        <v>0</v>
      </c>
      <c r="H122" s="45"/>
      <c r="I122" s="45"/>
    </row>
    <row r="123" spans="1:9" x14ac:dyDescent="0.3">
      <c r="A123" s="45" t="str">
        <f t="shared" si="71"/>
        <v>Hot</v>
      </c>
      <c r="B123" s="45"/>
      <c r="C123" s="45">
        <f t="shared" si="93"/>
        <v>2182702.4114523702</v>
      </c>
      <c r="D123" s="45">
        <f t="shared" si="94"/>
        <v>1973855.38947868</v>
      </c>
      <c r="E123" s="45">
        <f t="shared" si="95"/>
        <v>1460239.30390916</v>
      </c>
      <c r="F123" s="45">
        <f t="shared" si="96"/>
        <v>1013726.27981337</v>
      </c>
      <c r="G123" s="45">
        <f t="shared" si="97"/>
        <v>0</v>
      </c>
      <c r="H123" s="45"/>
      <c r="I123" s="45"/>
    </row>
    <row r="124" spans="1:9" x14ac:dyDescent="0.3">
      <c r="A124" s="45" t="str">
        <f t="shared" si="71"/>
        <v>Cold</v>
      </c>
      <c r="B124" s="45"/>
      <c r="C124" s="45">
        <f t="shared" si="93"/>
        <v>3822700.1364924102</v>
      </c>
      <c r="D124" s="45">
        <f t="shared" si="94"/>
        <v>3528424.1247482998</v>
      </c>
      <c r="E124" s="45">
        <f t="shared" si="95"/>
        <v>2307553.2525030398</v>
      </c>
      <c r="F124" s="45">
        <f t="shared" si="96"/>
        <v>1598877.0969390699</v>
      </c>
      <c r="G124" s="45">
        <f t="shared" si="97"/>
        <v>0</v>
      </c>
      <c r="H124" s="45"/>
      <c r="I124" s="45"/>
    </row>
    <row r="125" spans="1:9" x14ac:dyDescent="0.3">
      <c r="A125" s="45" t="str">
        <f t="shared" si="71"/>
        <v>Diurnal</v>
      </c>
      <c r="B125" s="45"/>
      <c r="C125" s="45">
        <f t="shared" si="93"/>
        <v>0</v>
      </c>
      <c r="D125" s="45">
        <f t="shared" si="94"/>
        <v>0</v>
      </c>
      <c r="E125" s="45">
        <f t="shared" si="95"/>
        <v>0</v>
      </c>
      <c r="F125" s="45">
        <f t="shared" si="96"/>
        <v>0</v>
      </c>
      <c r="G125" s="45">
        <f t="shared" si="97"/>
        <v>0</v>
      </c>
      <c r="H125" s="45"/>
      <c r="I125" s="45"/>
    </row>
    <row r="126" spans="1:9" x14ac:dyDescent="0.3">
      <c r="A126" s="45" t="str">
        <f t="shared" si="71"/>
        <v>Hot soak</v>
      </c>
      <c r="B126" s="45"/>
      <c r="C126" s="45">
        <f t="shared" si="93"/>
        <v>0</v>
      </c>
      <c r="D126" s="45">
        <f t="shared" si="94"/>
        <v>0</v>
      </c>
      <c r="E126" s="45">
        <f t="shared" si="95"/>
        <v>0</v>
      </c>
      <c r="F126" s="45">
        <f t="shared" si="96"/>
        <v>0</v>
      </c>
      <c r="G126" s="45">
        <f t="shared" si="97"/>
        <v>0</v>
      </c>
      <c r="H126" s="45"/>
      <c r="I126" s="45"/>
    </row>
    <row r="127" spans="1:9" x14ac:dyDescent="0.3">
      <c r="A127" s="45" t="str">
        <f t="shared" si="71"/>
        <v>Running</v>
      </c>
      <c r="B127" s="45"/>
      <c r="C127" s="45">
        <f t="shared" si="93"/>
        <v>0</v>
      </c>
      <c r="D127" s="45">
        <f t="shared" si="94"/>
        <v>0</v>
      </c>
      <c r="E127" s="45">
        <f t="shared" si="95"/>
        <v>0</v>
      </c>
      <c r="F127" s="45">
        <f t="shared" si="96"/>
        <v>0</v>
      </c>
      <c r="G127" s="45">
        <f t="shared" si="97"/>
        <v>0</v>
      </c>
      <c r="H127" s="45"/>
      <c r="I127" s="45"/>
    </row>
    <row r="128" spans="1:9" x14ac:dyDescent="0.3">
      <c r="A128" s="45" t="str">
        <f t="shared" si="71"/>
        <v>Total</v>
      </c>
      <c r="B128" s="45"/>
      <c r="C128" s="45">
        <f t="shared" si="93"/>
        <v>6005402.5479447804</v>
      </c>
      <c r="D128" s="45">
        <f t="shared" si="94"/>
        <v>5502279.5142269796</v>
      </c>
      <c r="E128" s="45">
        <f t="shared" si="95"/>
        <v>3767792.5564121995</v>
      </c>
      <c r="F128" s="45">
        <f t="shared" si="96"/>
        <v>2612603.3767524399</v>
      </c>
      <c r="G128" s="45">
        <f t="shared" si="97"/>
        <v>0</v>
      </c>
      <c r="H128" s="45"/>
      <c r="I128" s="45"/>
    </row>
    <row r="129" spans="1:9" x14ac:dyDescent="0.3">
      <c r="A129" s="45" t="str">
        <f t="shared" si="71"/>
        <v>Non-exhaust</v>
      </c>
      <c r="B129" s="45" t="str">
        <f>G62</f>
        <v>CO2 (WTW)</v>
      </c>
      <c r="C129" s="45">
        <f t="shared" ref="C129:C135" si="98">G63</f>
        <v>0</v>
      </c>
      <c r="D129" s="45">
        <f t="shared" ref="D129:D135" si="99">G70</f>
        <v>0</v>
      </c>
      <c r="E129" s="45">
        <f t="shared" ref="E129:E135" si="100">G77</f>
        <v>0</v>
      </c>
      <c r="F129" s="45">
        <f t="shared" ref="F129:F135" si="101">G84</f>
        <v>0</v>
      </c>
      <c r="G129" s="45">
        <f t="shared" ref="G129:G135" si="102">G91</f>
        <v>0</v>
      </c>
      <c r="H129" s="45"/>
      <c r="I129" s="45"/>
    </row>
    <row r="130" spans="1:9" x14ac:dyDescent="0.3">
      <c r="A130" s="45" t="str">
        <f t="shared" si="71"/>
        <v>Hot</v>
      </c>
      <c r="B130" s="45"/>
      <c r="C130" s="45">
        <f t="shared" si="98"/>
        <v>1153956298.23387</v>
      </c>
      <c r="D130" s="45">
        <f t="shared" si="99"/>
        <v>1193350859.7823701</v>
      </c>
      <c r="E130" s="45">
        <f t="shared" si="100"/>
        <v>866980607.79606795</v>
      </c>
      <c r="F130" s="45">
        <f t="shared" si="101"/>
        <v>705403976.78259802</v>
      </c>
      <c r="G130" s="45">
        <f t="shared" si="102"/>
        <v>101279374.596038</v>
      </c>
      <c r="H130" s="45"/>
      <c r="I130" s="45"/>
    </row>
    <row r="131" spans="1:9" x14ac:dyDescent="0.3">
      <c r="A131" s="45" t="str">
        <f t="shared" si="71"/>
        <v>Cold</v>
      </c>
      <c r="B131" s="45"/>
      <c r="C131" s="45">
        <f t="shared" si="98"/>
        <v>88852072.368701607</v>
      </c>
      <c r="D131" s="45">
        <f t="shared" si="99"/>
        <v>78575125.124355406</v>
      </c>
      <c r="E131" s="45">
        <f t="shared" si="100"/>
        <v>50577614.349953897</v>
      </c>
      <c r="F131" s="45">
        <f t="shared" si="101"/>
        <v>39723775.182810202</v>
      </c>
      <c r="G131" s="45">
        <f t="shared" si="102"/>
        <v>0</v>
      </c>
      <c r="H131" s="45"/>
      <c r="I131" s="45"/>
    </row>
    <row r="132" spans="1:9" x14ac:dyDescent="0.3">
      <c r="A132" s="45" t="str">
        <f t="shared" si="71"/>
        <v>Diurnal</v>
      </c>
      <c r="B132" s="45"/>
      <c r="C132" s="45">
        <f t="shared" si="98"/>
        <v>0</v>
      </c>
      <c r="D132" s="45">
        <f t="shared" si="99"/>
        <v>0</v>
      </c>
      <c r="E132" s="45">
        <f t="shared" si="100"/>
        <v>0</v>
      </c>
      <c r="F132" s="45">
        <f t="shared" si="101"/>
        <v>0</v>
      </c>
      <c r="G132" s="45">
        <f t="shared" si="102"/>
        <v>0</v>
      </c>
      <c r="H132" s="45"/>
      <c r="I132" s="45"/>
    </row>
    <row r="133" spans="1:9" x14ac:dyDescent="0.3">
      <c r="A133" s="45" t="str">
        <f t="shared" si="71"/>
        <v>Hot soak</v>
      </c>
      <c r="B133" s="45"/>
      <c r="C133" s="45">
        <f t="shared" si="98"/>
        <v>0</v>
      </c>
      <c r="D133" s="45">
        <f t="shared" si="99"/>
        <v>0</v>
      </c>
      <c r="E133" s="45">
        <f t="shared" si="100"/>
        <v>0</v>
      </c>
      <c r="F133" s="45">
        <f t="shared" si="101"/>
        <v>0</v>
      </c>
      <c r="G133" s="45">
        <f t="shared" si="102"/>
        <v>0</v>
      </c>
      <c r="H133" s="45"/>
      <c r="I133" s="45"/>
    </row>
    <row r="134" spans="1:9" x14ac:dyDescent="0.3">
      <c r="A134" s="45" t="str">
        <f t="shared" si="71"/>
        <v>Running</v>
      </c>
      <c r="B134" s="45"/>
      <c r="C134" s="45">
        <f t="shared" si="98"/>
        <v>0</v>
      </c>
      <c r="D134" s="45">
        <f t="shared" si="99"/>
        <v>0</v>
      </c>
      <c r="E134" s="45">
        <f t="shared" si="100"/>
        <v>0</v>
      </c>
      <c r="F134" s="45">
        <f t="shared" si="101"/>
        <v>0</v>
      </c>
      <c r="G134" s="45">
        <f t="shared" si="102"/>
        <v>0</v>
      </c>
      <c r="H134" s="45"/>
      <c r="I134" s="45"/>
    </row>
    <row r="135" spans="1:9" x14ac:dyDescent="0.3">
      <c r="A135" s="45" t="str">
        <f t="shared" si="71"/>
        <v>Total</v>
      </c>
      <c r="B135" s="45"/>
      <c r="C135" s="45">
        <f t="shared" si="98"/>
        <v>1242808370.6025717</v>
      </c>
      <c r="D135" s="45">
        <f t="shared" si="99"/>
        <v>1271925984.9067254</v>
      </c>
      <c r="E135" s="45">
        <f t="shared" si="100"/>
        <v>917558222.14602184</v>
      </c>
      <c r="F135" s="45">
        <f t="shared" si="101"/>
        <v>745127751.96540821</v>
      </c>
      <c r="G135" s="45">
        <f t="shared" si="102"/>
        <v>101279374.596038</v>
      </c>
      <c r="H135" s="45"/>
      <c r="I135" s="45"/>
    </row>
    <row r="136" spans="1:9" x14ac:dyDescent="0.3">
      <c r="A136" s="45" t="str">
        <f t="shared" ref="A136:A170" si="103">A63</f>
        <v>Non-exhaust</v>
      </c>
      <c r="B136" s="45" t="str">
        <f>H62</f>
        <v>CO2 (TTW)</v>
      </c>
      <c r="C136" s="45">
        <f t="shared" ref="C136:C142" si="104">H63</f>
        <v>0</v>
      </c>
      <c r="D136" s="45">
        <f t="shared" ref="D136:D142" si="105">H70</f>
        <v>0</v>
      </c>
      <c r="E136" s="45">
        <f t="shared" ref="E136:E142" si="106">H77</f>
        <v>0</v>
      </c>
      <c r="F136" s="45">
        <f t="shared" ref="F136:F142" si="107">H84</f>
        <v>0</v>
      </c>
      <c r="G136" s="45">
        <f t="shared" ref="G136:G142" si="108">H91</f>
        <v>0</v>
      </c>
      <c r="H136" s="45"/>
      <c r="I136" s="45"/>
    </row>
    <row r="137" spans="1:9" x14ac:dyDescent="0.3">
      <c r="A137" s="45" t="str">
        <f t="shared" si="103"/>
        <v>Hot</v>
      </c>
      <c r="B137" s="45"/>
      <c r="C137" s="45">
        <f t="shared" si="104"/>
        <v>960753363.66587901</v>
      </c>
      <c r="D137" s="45">
        <f t="shared" si="105"/>
        <v>990182422.72331905</v>
      </c>
      <c r="E137" s="45">
        <f t="shared" si="106"/>
        <v>700312353.956882</v>
      </c>
      <c r="F137" s="45">
        <f t="shared" si="107"/>
        <v>549949414.301929</v>
      </c>
      <c r="G137" s="45">
        <f t="shared" si="108"/>
        <v>0</v>
      </c>
      <c r="H137" s="45"/>
      <c r="I137" s="45"/>
    </row>
    <row r="138" spans="1:9" x14ac:dyDescent="0.3">
      <c r="A138" s="45" t="str">
        <f t="shared" si="103"/>
        <v>Cold</v>
      </c>
      <c r="B138" s="45"/>
      <c r="C138" s="45">
        <f t="shared" si="104"/>
        <v>74004901.805145696</v>
      </c>
      <c r="D138" s="45">
        <f t="shared" si="105"/>
        <v>65584152.7158347</v>
      </c>
      <c r="E138" s="45">
        <f t="shared" si="106"/>
        <v>42203781.620174199</v>
      </c>
      <c r="F138" s="45">
        <f t="shared" si="107"/>
        <v>33107542.813449599</v>
      </c>
      <c r="G138" s="45">
        <f t="shared" si="108"/>
        <v>0</v>
      </c>
      <c r="H138" s="45"/>
      <c r="I138" s="45"/>
    </row>
    <row r="139" spans="1:9" x14ac:dyDescent="0.3">
      <c r="A139" s="45" t="str">
        <f t="shared" si="103"/>
        <v>Diurnal</v>
      </c>
      <c r="B139" s="45"/>
      <c r="C139" s="45">
        <f t="shared" si="104"/>
        <v>0</v>
      </c>
      <c r="D139" s="45">
        <f t="shared" si="105"/>
        <v>0</v>
      </c>
      <c r="E139" s="45">
        <f t="shared" si="106"/>
        <v>0</v>
      </c>
      <c r="F139" s="45">
        <f t="shared" si="107"/>
        <v>0</v>
      </c>
      <c r="G139" s="45">
        <f t="shared" si="108"/>
        <v>0</v>
      </c>
      <c r="H139" s="45"/>
      <c r="I139" s="45"/>
    </row>
    <row r="140" spans="1:9" x14ac:dyDescent="0.3">
      <c r="A140" s="45" t="str">
        <f t="shared" si="103"/>
        <v>Hot soak</v>
      </c>
      <c r="B140" s="45"/>
      <c r="C140" s="45">
        <f t="shared" si="104"/>
        <v>0</v>
      </c>
      <c r="D140" s="45">
        <f t="shared" si="105"/>
        <v>0</v>
      </c>
      <c r="E140" s="45">
        <f t="shared" si="106"/>
        <v>0</v>
      </c>
      <c r="F140" s="45">
        <f t="shared" si="107"/>
        <v>0</v>
      </c>
      <c r="G140" s="45">
        <f t="shared" si="108"/>
        <v>0</v>
      </c>
      <c r="H140" s="45"/>
      <c r="I140" s="45"/>
    </row>
    <row r="141" spans="1:9" x14ac:dyDescent="0.3">
      <c r="A141" s="45" t="str">
        <f t="shared" si="103"/>
        <v>Running</v>
      </c>
      <c r="B141" s="45"/>
      <c r="C141" s="45">
        <f t="shared" si="104"/>
        <v>0</v>
      </c>
      <c r="D141" s="45">
        <f t="shared" si="105"/>
        <v>0</v>
      </c>
      <c r="E141" s="45">
        <f t="shared" si="106"/>
        <v>0</v>
      </c>
      <c r="F141" s="45">
        <f t="shared" si="107"/>
        <v>0</v>
      </c>
      <c r="G141" s="45">
        <f t="shared" si="108"/>
        <v>0</v>
      </c>
      <c r="H141" s="45"/>
      <c r="I141" s="45"/>
    </row>
    <row r="142" spans="1:9" x14ac:dyDescent="0.3">
      <c r="A142" s="45" t="str">
        <f t="shared" si="103"/>
        <v>Total</v>
      </c>
      <c r="B142" s="45"/>
      <c r="C142" s="45">
        <f t="shared" si="104"/>
        <v>1034758265.4710248</v>
      </c>
      <c r="D142" s="45">
        <f t="shared" si="105"/>
        <v>1055766575.4391538</v>
      </c>
      <c r="E142" s="45">
        <f t="shared" si="106"/>
        <v>742516135.57705617</v>
      </c>
      <c r="F142" s="45">
        <f t="shared" si="107"/>
        <v>583056957.11537862</v>
      </c>
      <c r="G142" s="45">
        <f t="shared" si="108"/>
        <v>0</v>
      </c>
      <c r="H142" s="45"/>
      <c r="I142" s="45"/>
    </row>
    <row r="143" spans="1:9" x14ac:dyDescent="0.3">
      <c r="A143" s="45" t="str">
        <f t="shared" si="103"/>
        <v>Non-exhaust</v>
      </c>
      <c r="B143" s="45" t="str">
        <f>I62</f>
        <v>HC</v>
      </c>
      <c r="C143" s="45">
        <f t="shared" ref="C143:C149" si="109">I63</f>
        <v>0</v>
      </c>
      <c r="D143" s="45">
        <f t="shared" ref="D143:D149" si="110">I70</f>
        <v>0</v>
      </c>
      <c r="E143" s="45">
        <f t="shared" ref="E143:E149" si="111">I77</f>
        <v>0</v>
      </c>
      <c r="F143" s="45">
        <f t="shared" ref="F143:F149" si="112">I84</f>
        <v>0</v>
      </c>
      <c r="G143" s="45">
        <f t="shared" ref="G143:G149" si="113">I91</f>
        <v>0</v>
      </c>
      <c r="H143" s="45"/>
      <c r="I143" s="45"/>
    </row>
    <row r="144" spans="1:9" x14ac:dyDescent="0.3">
      <c r="A144" s="45" t="str">
        <f t="shared" si="103"/>
        <v>Hot</v>
      </c>
      <c r="B144" s="45"/>
      <c r="C144" s="45">
        <f t="shared" si="109"/>
        <v>97366.554695407802</v>
      </c>
      <c r="D144" s="45">
        <f t="shared" si="110"/>
        <v>41120.189613083603</v>
      </c>
      <c r="E144" s="45">
        <f t="shared" si="111"/>
        <v>29570.174163792301</v>
      </c>
      <c r="F144" s="45">
        <f t="shared" si="112"/>
        <v>24145.767444757501</v>
      </c>
      <c r="G144" s="45">
        <f t="shared" si="113"/>
        <v>0</v>
      </c>
      <c r="H144" s="45"/>
      <c r="I144" s="45"/>
    </row>
    <row r="145" spans="1:9" x14ac:dyDescent="0.3">
      <c r="A145" s="45" t="str">
        <f t="shared" si="103"/>
        <v>Cold</v>
      </c>
      <c r="B145" s="45"/>
      <c r="C145" s="45">
        <f t="shared" si="109"/>
        <v>730455.97145467298</v>
      </c>
      <c r="D145" s="45">
        <f t="shared" si="110"/>
        <v>566725.20417560497</v>
      </c>
      <c r="E145" s="45">
        <f t="shared" si="111"/>
        <v>368943.54616524902</v>
      </c>
      <c r="F145" s="45">
        <f t="shared" si="112"/>
        <v>254804.377570374</v>
      </c>
      <c r="G145" s="45">
        <f t="shared" si="113"/>
        <v>0</v>
      </c>
      <c r="H145" s="45"/>
      <c r="I145" s="45"/>
    </row>
    <row r="146" spans="1:9" x14ac:dyDescent="0.3">
      <c r="A146" s="45" t="str">
        <f t="shared" si="103"/>
        <v>Diurnal</v>
      </c>
      <c r="B146" s="45"/>
      <c r="C146" s="45">
        <f t="shared" si="109"/>
        <v>174275.17515841499</v>
      </c>
      <c r="D146" s="45">
        <f t="shared" si="110"/>
        <v>192316.24801544801</v>
      </c>
      <c r="E146" s="45">
        <f t="shared" si="111"/>
        <v>125567.109185754</v>
      </c>
      <c r="F146" s="45">
        <f t="shared" si="112"/>
        <v>84111.586091702804</v>
      </c>
      <c r="G146" s="45">
        <f t="shared" si="113"/>
        <v>0</v>
      </c>
      <c r="H146" s="45"/>
      <c r="I146" s="45"/>
    </row>
    <row r="147" spans="1:9" x14ac:dyDescent="0.3">
      <c r="A147" s="45" t="str">
        <f t="shared" si="103"/>
        <v>Hot soak</v>
      </c>
      <c r="B147" s="45"/>
      <c r="C147" s="45">
        <f t="shared" si="109"/>
        <v>19121.028444352902</v>
      </c>
      <c r="D147" s="45">
        <f t="shared" si="110"/>
        <v>18398.788848577999</v>
      </c>
      <c r="E147" s="45">
        <f t="shared" si="111"/>
        <v>11891.347277044</v>
      </c>
      <c r="F147" s="45">
        <f t="shared" si="112"/>
        <v>8154.42997521507</v>
      </c>
      <c r="G147" s="45">
        <f t="shared" si="113"/>
        <v>0</v>
      </c>
      <c r="H147" s="45"/>
      <c r="I147" s="45"/>
    </row>
    <row r="148" spans="1:9" x14ac:dyDescent="0.3">
      <c r="A148" s="45" t="str">
        <f t="shared" si="103"/>
        <v>Running</v>
      </c>
      <c r="B148" s="45"/>
      <c r="C148" s="45">
        <f t="shared" si="109"/>
        <v>11445.759382632399</v>
      </c>
      <c r="D148" s="45">
        <f t="shared" si="110"/>
        <v>9033.7513546152004</v>
      </c>
      <c r="E148" s="45">
        <f t="shared" si="111"/>
        <v>6152.4803512107901</v>
      </c>
      <c r="F148" s="45">
        <f t="shared" si="112"/>
        <v>4219.2494807757803</v>
      </c>
      <c r="G148" s="45">
        <f t="shared" si="113"/>
        <v>0</v>
      </c>
      <c r="H148" s="45"/>
      <c r="I148" s="45"/>
    </row>
    <row r="149" spans="1:9" x14ac:dyDescent="0.3">
      <c r="A149" s="45" t="str">
        <f t="shared" si="103"/>
        <v>Total</v>
      </c>
      <c r="B149" s="45"/>
      <c r="C149" s="45">
        <f t="shared" si="109"/>
        <v>1032664.4891354812</v>
      </c>
      <c r="D149" s="45">
        <f t="shared" si="110"/>
        <v>827594.18200732977</v>
      </c>
      <c r="E149" s="45">
        <f t="shared" si="111"/>
        <v>542124.65714305011</v>
      </c>
      <c r="F149" s="45">
        <f t="shared" si="112"/>
        <v>375435.41056282516</v>
      </c>
      <c r="G149" s="45">
        <f t="shared" si="113"/>
        <v>0</v>
      </c>
      <c r="H149" s="45"/>
      <c r="I149" s="45"/>
    </row>
    <row r="150" spans="1:9" x14ac:dyDescent="0.3">
      <c r="A150" s="45" t="str">
        <f t="shared" si="103"/>
        <v>Non-exhaust</v>
      </c>
      <c r="B150" s="45" t="str">
        <f>J62</f>
        <v>NOx</v>
      </c>
      <c r="C150" s="45">
        <f t="shared" ref="C150:C156" si="114">J63</f>
        <v>0</v>
      </c>
      <c r="D150" s="45">
        <f t="shared" ref="D150:D156" si="115">J70</f>
        <v>0</v>
      </c>
      <c r="E150" s="45">
        <f t="shared" ref="E150:E156" si="116">J77</f>
        <v>0</v>
      </c>
      <c r="F150" s="45">
        <f t="shared" ref="F150:F156" si="117">J84</f>
        <v>0</v>
      </c>
      <c r="G150" s="45">
        <f t="shared" ref="G150:G156" si="118">J91</f>
        <v>0</v>
      </c>
      <c r="H150" s="45"/>
      <c r="I150" s="45"/>
    </row>
    <row r="151" spans="1:9" x14ac:dyDescent="0.3">
      <c r="A151" s="45" t="str">
        <f t="shared" si="103"/>
        <v>Hot</v>
      </c>
      <c r="B151" s="45"/>
      <c r="C151" s="45">
        <f t="shared" si="114"/>
        <v>1948943.9158026599</v>
      </c>
      <c r="D151" s="45">
        <f t="shared" si="115"/>
        <v>341876.60627126298</v>
      </c>
      <c r="E151" s="45">
        <f t="shared" si="116"/>
        <v>247019.427981922</v>
      </c>
      <c r="F151" s="45">
        <f t="shared" si="117"/>
        <v>224369.13385018599</v>
      </c>
      <c r="G151" s="45">
        <f t="shared" si="118"/>
        <v>0</v>
      </c>
      <c r="H151" s="45"/>
      <c r="I151" s="45"/>
    </row>
    <row r="152" spans="1:9" x14ac:dyDescent="0.3">
      <c r="A152" s="45" t="str">
        <f t="shared" si="103"/>
        <v>Cold</v>
      </c>
      <c r="B152" s="45"/>
      <c r="C152" s="45">
        <f t="shared" si="114"/>
        <v>160170.80681375999</v>
      </c>
      <c r="D152" s="45">
        <f t="shared" si="115"/>
        <v>179623.464172387</v>
      </c>
      <c r="E152" s="45">
        <f t="shared" si="116"/>
        <v>124206.05591806999</v>
      </c>
      <c r="F152" s="45">
        <f t="shared" si="117"/>
        <v>98483.170282547901</v>
      </c>
      <c r="G152" s="45">
        <f t="shared" si="118"/>
        <v>0</v>
      </c>
      <c r="H152" s="45"/>
      <c r="I152" s="45"/>
    </row>
    <row r="153" spans="1:9" x14ac:dyDescent="0.3">
      <c r="A153" s="45" t="str">
        <f t="shared" si="103"/>
        <v>Diurnal</v>
      </c>
      <c r="B153" s="45"/>
      <c r="C153" s="45">
        <f t="shared" si="114"/>
        <v>0</v>
      </c>
      <c r="D153" s="45">
        <f t="shared" si="115"/>
        <v>0</v>
      </c>
      <c r="E153" s="45">
        <f t="shared" si="116"/>
        <v>0</v>
      </c>
      <c r="F153" s="45">
        <f t="shared" si="117"/>
        <v>0</v>
      </c>
      <c r="G153" s="45">
        <f t="shared" si="118"/>
        <v>0</v>
      </c>
      <c r="H153" s="45"/>
      <c r="I153" s="45"/>
    </row>
    <row r="154" spans="1:9" x14ac:dyDescent="0.3">
      <c r="A154" s="45" t="str">
        <f t="shared" si="103"/>
        <v>Hot soak</v>
      </c>
      <c r="B154" s="45"/>
      <c r="C154" s="45">
        <f t="shared" si="114"/>
        <v>0</v>
      </c>
      <c r="D154" s="45">
        <f t="shared" si="115"/>
        <v>0</v>
      </c>
      <c r="E154" s="45">
        <f t="shared" si="116"/>
        <v>0</v>
      </c>
      <c r="F154" s="45">
        <f t="shared" si="117"/>
        <v>0</v>
      </c>
      <c r="G154" s="45">
        <f t="shared" si="118"/>
        <v>0</v>
      </c>
      <c r="H154" s="45"/>
      <c r="I154" s="45"/>
    </row>
    <row r="155" spans="1:9" x14ac:dyDescent="0.3">
      <c r="A155" s="45" t="str">
        <f t="shared" si="103"/>
        <v>Running</v>
      </c>
      <c r="B155" s="45"/>
      <c r="C155" s="45">
        <f t="shared" si="114"/>
        <v>0</v>
      </c>
      <c r="D155" s="45">
        <f t="shared" si="115"/>
        <v>0</v>
      </c>
      <c r="E155" s="45">
        <f t="shared" si="116"/>
        <v>0</v>
      </c>
      <c r="F155" s="45">
        <f t="shared" si="117"/>
        <v>0</v>
      </c>
      <c r="G155" s="45">
        <f t="shared" si="118"/>
        <v>0</v>
      </c>
      <c r="H155" s="45"/>
      <c r="I155" s="45"/>
    </row>
    <row r="156" spans="1:9" x14ac:dyDescent="0.3">
      <c r="A156" s="45" t="str">
        <f t="shared" si="103"/>
        <v>Total</v>
      </c>
      <c r="B156" s="45"/>
      <c r="C156" s="45">
        <f t="shared" si="114"/>
        <v>2109114.7226164201</v>
      </c>
      <c r="D156" s="45">
        <f t="shared" si="115"/>
        <v>521500.07044365001</v>
      </c>
      <c r="E156" s="45">
        <f t="shared" si="116"/>
        <v>371225.48389999196</v>
      </c>
      <c r="F156" s="45">
        <f t="shared" si="117"/>
        <v>322852.3041327339</v>
      </c>
      <c r="G156" s="45">
        <f t="shared" si="118"/>
        <v>0</v>
      </c>
      <c r="H156" s="45"/>
      <c r="I156" s="45"/>
    </row>
    <row r="157" spans="1:9" x14ac:dyDescent="0.3">
      <c r="A157" s="45" t="str">
        <f t="shared" si="103"/>
        <v>Non-exhaust</v>
      </c>
      <c r="B157" s="45" t="str">
        <f>K62</f>
        <v>N2O</v>
      </c>
      <c r="C157" s="45">
        <f t="shared" ref="C157:C163" si="119">K63</f>
        <v>0</v>
      </c>
      <c r="D157" s="45">
        <f t="shared" ref="D157:D163" si="120">K70</f>
        <v>0</v>
      </c>
      <c r="E157" s="45">
        <f t="shared" ref="E157:E163" si="121">K77</f>
        <v>0</v>
      </c>
      <c r="F157" s="45">
        <f t="shared" ref="F157:F163" si="122">K84</f>
        <v>0</v>
      </c>
      <c r="G157" s="45">
        <f t="shared" ref="G157:G163" si="123">K91</f>
        <v>0</v>
      </c>
      <c r="H157" s="45"/>
      <c r="I157" s="45"/>
    </row>
    <row r="158" spans="1:9" x14ac:dyDescent="0.3">
      <c r="A158" s="45" t="str">
        <f t="shared" si="103"/>
        <v>Hot</v>
      </c>
      <c r="B158" s="45"/>
      <c r="C158" s="45">
        <f t="shared" si="119"/>
        <v>26890.9728837857</v>
      </c>
      <c r="D158" s="45">
        <f t="shared" si="120"/>
        <v>22960.173553997502</v>
      </c>
      <c r="E158" s="45">
        <f t="shared" si="121"/>
        <v>16358.3291198639</v>
      </c>
      <c r="F158" s="45">
        <f t="shared" si="122"/>
        <v>16422.098621466401</v>
      </c>
      <c r="G158" s="45">
        <f t="shared" si="123"/>
        <v>0</v>
      </c>
      <c r="H158" s="45"/>
      <c r="I158" s="45"/>
    </row>
    <row r="159" spans="1:9" x14ac:dyDescent="0.3">
      <c r="A159" s="45" t="str">
        <f t="shared" si="103"/>
        <v>Cold</v>
      </c>
      <c r="B159" s="45"/>
      <c r="C159" s="45">
        <f t="shared" si="119"/>
        <v>0</v>
      </c>
      <c r="D159" s="45">
        <f t="shared" si="120"/>
        <v>0</v>
      </c>
      <c r="E159" s="45">
        <f t="shared" si="121"/>
        <v>0</v>
      </c>
      <c r="F159" s="45">
        <f t="shared" si="122"/>
        <v>0</v>
      </c>
      <c r="G159" s="45">
        <f t="shared" si="123"/>
        <v>0</v>
      </c>
      <c r="H159" s="45"/>
      <c r="I159" s="45"/>
    </row>
    <row r="160" spans="1:9" x14ac:dyDescent="0.3">
      <c r="A160" s="45" t="str">
        <f t="shared" si="103"/>
        <v>Diurnal</v>
      </c>
      <c r="B160" s="45"/>
      <c r="C160" s="45">
        <f t="shared" si="119"/>
        <v>0</v>
      </c>
      <c r="D160" s="45">
        <f t="shared" si="120"/>
        <v>0</v>
      </c>
      <c r="E160" s="45">
        <f t="shared" si="121"/>
        <v>0</v>
      </c>
      <c r="F160" s="45">
        <f t="shared" si="122"/>
        <v>0</v>
      </c>
      <c r="G160" s="45">
        <f t="shared" si="123"/>
        <v>0</v>
      </c>
      <c r="H160" s="45"/>
      <c r="I160" s="45"/>
    </row>
    <row r="161" spans="1:9" x14ac:dyDescent="0.3">
      <c r="A161" s="45" t="str">
        <f t="shared" si="103"/>
        <v>Hot soak</v>
      </c>
      <c r="B161" s="45"/>
      <c r="C161" s="45">
        <f t="shared" si="119"/>
        <v>0</v>
      </c>
      <c r="D161" s="45">
        <f t="shared" si="120"/>
        <v>0</v>
      </c>
      <c r="E161" s="45">
        <f t="shared" si="121"/>
        <v>0</v>
      </c>
      <c r="F161" s="45">
        <f t="shared" si="122"/>
        <v>0</v>
      </c>
      <c r="G161" s="45">
        <f t="shared" si="123"/>
        <v>0</v>
      </c>
      <c r="H161" s="45"/>
      <c r="I161" s="45"/>
    </row>
    <row r="162" spans="1:9" x14ac:dyDescent="0.3">
      <c r="A162" s="45" t="str">
        <f t="shared" si="103"/>
        <v>Running</v>
      </c>
      <c r="B162" s="45"/>
      <c r="C162" s="45">
        <f t="shared" si="119"/>
        <v>0</v>
      </c>
      <c r="D162" s="45">
        <f t="shared" si="120"/>
        <v>0</v>
      </c>
      <c r="E162" s="45">
        <f t="shared" si="121"/>
        <v>0</v>
      </c>
      <c r="F162" s="45">
        <f t="shared" si="122"/>
        <v>0</v>
      </c>
      <c r="G162" s="45">
        <f t="shared" si="123"/>
        <v>0</v>
      </c>
      <c r="H162" s="45"/>
      <c r="I162" s="45"/>
    </row>
    <row r="163" spans="1:9" x14ac:dyDescent="0.3">
      <c r="A163" s="45" t="str">
        <f t="shared" si="103"/>
        <v>Total</v>
      </c>
      <c r="B163" s="45"/>
      <c r="C163" s="45">
        <f t="shared" si="119"/>
        <v>26890.9728837857</v>
      </c>
      <c r="D163" s="45">
        <f t="shared" si="120"/>
        <v>22960.173553997502</v>
      </c>
      <c r="E163" s="45">
        <f t="shared" si="121"/>
        <v>16358.3291198639</v>
      </c>
      <c r="F163" s="45">
        <f t="shared" si="122"/>
        <v>16422.098621466401</v>
      </c>
      <c r="G163" s="45">
        <f t="shared" si="123"/>
        <v>0</v>
      </c>
      <c r="H163" s="45"/>
      <c r="I163" s="45"/>
    </row>
    <row r="164" spans="1:9" x14ac:dyDescent="0.3">
      <c r="A164" s="45" t="str">
        <f t="shared" si="103"/>
        <v>Non-exhaust</v>
      </c>
      <c r="B164" s="45" t="str">
        <f>L62</f>
        <v>NH3</v>
      </c>
      <c r="C164" s="45">
        <f t="shared" ref="C164:C170" si="124">L63</f>
        <v>0</v>
      </c>
      <c r="D164" s="45">
        <f t="shared" ref="D164:D170" si="125">L70</f>
        <v>0</v>
      </c>
      <c r="E164" s="45">
        <f t="shared" ref="E164:E170" si="126">L77</f>
        <v>0</v>
      </c>
      <c r="F164" s="45">
        <f t="shared" ref="F164:F170" si="127">L84</f>
        <v>0</v>
      </c>
      <c r="G164" s="45">
        <f t="shared" ref="G164:G170" si="128">L91</f>
        <v>0</v>
      </c>
      <c r="H164" s="45"/>
      <c r="I164" s="45"/>
    </row>
    <row r="165" spans="1:9" x14ac:dyDescent="0.3">
      <c r="A165" s="45" t="str">
        <f t="shared" si="103"/>
        <v>Hot</v>
      </c>
      <c r="B165" s="45"/>
      <c r="C165" s="45">
        <f t="shared" si="124"/>
        <v>129942.589046351</v>
      </c>
      <c r="D165" s="45">
        <f t="shared" si="125"/>
        <v>102367.69674989099</v>
      </c>
      <c r="E165" s="45">
        <f t="shared" si="126"/>
        <v>77351.647817688499</v>
      </c>
      <c r="F165" s="45">
        <f t="shared" si="127"/>
        <v>55882.025639829102</v>
      </c>
      <c r="G165" s="45">
        <f t="shared" si="128"/>
        <v>0</v>
      </c>
      <c r="H165" s="45"/>
      <c r="I165" s="45"/>
    </row>
    <row r="166" spans="1:9" x14ac:dyDescent="0.3">
      <c r="A166" s="45" t="str">
        <f t="shared" si="103"/>
        <v>Cold</v>
      </c>
      <c r="B166" s="45"/>
      <c r="C166" s="45">
        <f t="shared" si="124"/>
        <v>0</v>
      </c>
      <c r="D166" s="45">
        <f t="shared" si="125"/>
        <v>0</v>
      </c>
      <c r="E166" s="45">
        <f t="shared" si="126"/>
        <v>0</v>
      </c>
      <c r="F166" s="45">
        <f t="shared" si="127"/>
        <v>0</v>
      </c>
      <c r="G166" s="45">
        <f t="shared" si="128"/>
        <v>0</v>
      </c>
      <c r="H166" s="45"/>
      <c r="I166" s="45"/>
    </row>
    <row r="167" spans="1:9" x14ac:dyDescent="0.3">
      <c r="A167" s="45" t="str">
        <f t="shared" si="103"/>
        <v>Diurnal</v>
      </c>
      <c r="B167" s="45"/>
      <c r="C167" s="45">
        <f t="shared" si="124"/>
        <v>0</v>
      </c>
      <c r="D167" s="45">
        <f t="shared" si="125"/>
        <v>0</v>
      </c>
      <c r="E167" s="45">
        <f t="shared" si="126"/>
        <v>0</v>
      </c>
      <c r="F167" s="45">
        <f t="shared" si="127"/>
        <v>0</v>
      </c>
      <c r="G167" s="45">
        <f t="shared" si="128"/>
        <v>0</v>
      </c>
      <c r="H167" s="45"/>
      <c r="I167" s="45"/>
    </row>
    <row r="168" spans="1:9" x14ac:dyDescent="0.3">
      <c r="A168" s="45" t="str">
        <f t="shared" si="103"/>
        <v>Hot soak</v>
      </c>
      <c r="B168" s="45"/>
      <c r="C168" s="45">
        <f t="shared" si="124"/>
        <v>0</v>
      </c>
      <c r="D168" s="45">
        <f t="shared" si="125"/>
        <v>0</v>
      </c>
      <c r="E168" s="45">
        <f t="shared" si="126"/>
        <v>0</v>
      </c>
      <c r="F168" s="45">
        <f t="shared" si="127"/>
        <v>0</v>
      </c>
      <c r="G168" s="45">
        <f t="shared" si="128"/>
        <v>0</v>
      </c>
      <c r="H168" s="45"/>
      <c r="I168" s="45"/>
    </row>
    <row r="169" spans="1:9" x14ac:dyDescent="0.3">
      <c r="A169" s="45" t="str">
        <f t="shared" si="103"/>
        <v>Running</v>
      </c>
      <c r="B169" s="45"/>
      <c r="C169" s="45">
        <f t="shared" si="124"/>
        <v>0</v>
      </c>
      <c r="D169" s="45">
        <f t="shared" si="125"/>
        <v>0</v>
      </c>
      <c r="E169" s="45">
        <f t="shared" si="126"/>
        <v>0</v>
      </c>
      <c r="F169" s="45">
        <f t="shared" si="127"/>
        <v>0</v>
      </c>
      <c r="G169" s="45">
        <f t="shared" si="128"/>
        <v>0</v>
      </c>
      <c r="H169" s="45"/>
      <c r="I169" s="45"/>
    </row>
    <row r="170" spans="1:9" x14ac:dyDescent="0.3">
      <c r="A170" s="45" t="str">
        <f t="shared" si="103"/>
        <v>Total</v>
      </c>
      <c r="B170" s="45"/>
      <c r="C170" s="45">
        <f t="shared" si="124"/>
        <v>129942.589046351</v>
      </c>
      <c r="D170" s="45">
        <f t="shared" si="125"/>
        <v>102367.69674989099</v>
      </c>
      <c r="E170" s="45">
        <f t="shared" si="126"/>
        <v>77351.647817688499</v>
      </c>
      <c r="F170" s="45">
        <f t="shared" si="127"/>
        <v>55882.025639829102</v>
      </c>
      <c r="G170" s="45">
        <f t="shared" si="128"/>
        <v>0</v>
      </c>
      <c r="H170" s="45"/>
      <c r="I170" s="45"/>
    </row>
    <row r="171" spans="1:9" x14ac:dyDescent="0.3">
      <c r="A171" s="45" t="str">
        <f t="shared" ref="A171:A205" si="129">A63</f>
        <v>Non-exhaust</v>
      </c>
      <c r="B171" s="45" t="str">
        <f>M62</f>
        <v>MHHC</v>
      </c>
      <c r="C171" s="45">
        <f t="shared" ref="C171:C177" si="130">M63</f>
        <v>0</v>
      </c>
      <c r="D171" s="45">
        <f t="shared" ref="D171:D177" si="131">M70</f>
        <v>0</v>
      </c>
      <c r="E171" s="45">
        <f t="shared" ref="E171:E177" si="132">M77</f>
        <v>0</v>
      </c>
      <c r="F171" s="45">
        <f t="shared" ref="F171:F177" si="133">M84</f>
        <v>0</v>
      </c>
      <c r="G171" s="45">
        <f t="shared" ref="G171:G177" si="134">M91</f>
        <v>0</v>
      </c>
      <c r="H171" s="45"/>
      <c r="I171" s="45"/>
    </row>
    <row r="172" spans="1:9" x14ac:dyDescent="0.3">
      <c r="A172" s="45" t="str">
        <f t="shared" si="129"/>
        <v>Hot</v>
      </c>
      <c r="B172" s="45"/>
      <c r="C172" s="45">
        <f t="shared" si="130"/>
        <v>65964.240615697505</v>
      </c>
      <c r="D172" s="45">
        <f t="shared" si="131"/>
        <v>20479.667141323502</v>
      </c>
      <c r="E172" s="45">
        <f t="shared" si="132"/>
        <v>14227.924264102299</v>
      </c>
      <c r="F172" s="45">
        <f t="shared" si="133"/>
        <v>10340.7547568309</v>
      </c>
      <c r="G172" s="45">
        <f t="shared" si="134"/>
        <v>0</v>
      </c>
      <c r="H172" s="45"/>
      <c r="I172" s="45"/>
    </row>
    <row r="173" spans="1:9" x14ac:dyDescent="0.3">
      <c r="A173" s="45" t="str">
        <f t="shared" si="129"/>
        <v>Cold</v>
      </c>
      <c r="B173" s="45"/>
      <c r="C173" s="45">
        <f t="shared" si="130"/>
        <v>690725.22222711204</v>
      </c>
      <c r="D173" s="45">
        <f t="shared" si="131"/>
        <v>535882.47742506</v>
      </c>
      <c r="E173" s="45">
        <f t="shared" si="132"/>
        <v>348895.11518535903</v>
      </c>
      <c r="F173" s="45">
        <f t="shared" si="133"/>
        <v>241028.042812851</v>
      </c>
      <c r="G173" s="45">
        <f t="shared" si="134"/>
        <v>0</v>
      </c>
      <c r="H173" s="45"/>
      <c r="I173" s="45"/>
    </row>
    <row r="174" spans="1:9" x14ac:dyDescent="0.3">
      <c r="A174" s="45" t="str">
        <f t="shared" si="129"/>
        <v>Diurnal</v>
      </c>
      <c r="B174" s="45"/>
      <c r="C174" s="45">
        <f t="shared" si="130"/>
        <v>174275.17515841499</v>
      </c>
      <c r="D174" s="45">
        <f t="shared" si="131"/>
        <v>192316.24801544801</v>
      </c>
      <c r="E174" s="45">
        <f t="shared" si="132"/>
        <v>125567.109185754</v>
      </c>
      <c r="F174" s="45">
        <f t="shared" si="133"/>
        <v>84111.586091702804</v>
      </c>
      <c r="G174" s="45">
        <f t="shared" si="134"/>
        <v>0</v>
      </c>
      <c r="H174" s="45"/>
      <c r="I174" s="45"/>
    </row>
    <row r="175" spans="1:9" x14ac:dyDescent="0.3">
      <c r="A175" s="45" t="str">
        <f t="shared" si="129"/>
        <v>Hot soak</v>
      </c>
      <c r="B175" s="45"/>
      <c r="C175" s="45">
        <f t="shared" si="130"/>
        <v>19121.028444352902</v>
      </c>
      <c r="D175" s="45">
        <f t="shared" si="131"/>
        <v>18398.788848577999</v>
      </c>
      <c r="E175" s="45">
        <f t="shared" si="132"/>
        <v>11891.347277044</v>
      </c>
      <c r="F175" s="45">
        <f t="shared" si="133"/>
        <v>8154.42997521507</v>
      </c>
      <c r="G175" s="45">
        <f t="shared" si="134"/>
        <v>0</v>
      </c>
      <c r="H175" s="45"/>
      <c r="I175" s="45"/>
    </row>
    <row r="176" spans="1:9" x14ac:dyDescent="0.3">
      <c r="A176" s="45" t="str">
        <f t="shared" si="129"/>
        <v>Running</v>
      </c>
      <c r="B176" s="45"/>
      <c r="C176" s="45">
        <f t="shared" si="130"/>
        <v>11445.759382632399</v>
      </c>
      <c r="D176" s="45">
        <f t="shared" si="131"/>
        <v>9033.7513546152004</v>
      </c>
      <c r="E176" s="45">
        <f t="shared" si="132"/>
        <v>6152.4803512107901</v>
      </c>
      <c r="F176" s="45">
        <f t="shared" si="133"/>
        <v>4219.2494807757803</v>
      </c>
      <c r="G176" s="45">
        <f t="shared" si="134"/>
        <v>0</v>
      </c>
      <c r="H176" s="45"/>
      <c r="I176" s="45"/>
    </row>
    <row r="177" spans="1:9" x14ac:dyDescent="0.3">
      <c r="A177" s="45" t="str">
        <f t="shared" si="129"/>
        <v>Total</v>
      </c>
      <c r="B177" s="45"/>
      <c r="C177" s="45">
        <f t="shared" si="130"/>
        <v>961531.42582820985</v>
      </c>
      <c r="D177" s="45">
        <f t="shared" si="131"/>
        <v>776110.93278502463</v>
      </c>
      <c r="E177" s="45">
        <f t="shared" si="132"/>
        <v>506733.97626347019</v>
      </c>
      <c r="F177" s="45">
        <f t="shared" si="133"/>
        <v>347854.06311737554</v>
      </c>
      <c r="G177" s="45">
        <f t="shared" si="134"/>
        <v>0</v>
      </c>
      <c r="H177" s="45"/>
      <c r="I177" s="45"/>
    </row>
    <row r="178" spans="1:9" x14ac:dyDescent="0.3">
      <c r="A178" s="45" t="str">
        <f t="shared" si="129"/>
        <v>Non-exhaust</v>
      </c>
      <c r="B178" s="45" t="str">
        <f>N62</f>
        <v>NO2</v>
      </c>
      <c r="C178" s="45">
        <f t="shared" ref="C178:C184" si="135">N63</f>
        <v>0</v>
      </c>
      <c r="D178" s="45">
        <f t="shared" ref="D178:D184" si="136">N70</f>
        <v>0</v>
      </c>
      <c r="E178" s="45">
        <f t="shared" ref="E178:E184" si="137">N77</f>
        <v>0</v>
      </c>
      <c r="F178" s="45">
        <f t="shared" ref="F178:F184" si="138">N84</f>
        <v>0</v>
      </c>
      <c r="G178" s="45">
        <f t="shared" ref="G178:G184" si="139">N91</f>
        <v>0</v>
      </c>
      <c r="H178" s="45"/>
      <c r="I178" s="45"/>
    </row>
    <row r="179" spans="1:9" x14ac:dyDescent="0.3">
      <c r="A179" s="45" t="str">
        <f t="shared" si="129"/>
        <v>Hot</v>
      </c>
      <c r="B179" s="45"/>
      <c r="C179" s="45">
        <f t="shared" si="135"/>
        <v>573376.24369137303</v>
      </c>
      <c r="D179" s="45">
        <f t="shared" si="136"/>
        <v>78980.235663629894</v>
      </c>
      <c r="E179" s="45">
        <f t="shared" si="137"/>
        <v>57077.351943550602</v>
      </c>
      <c r="F179" s="45">
        <f t="shared" si="138"/>
        <v>58220.070578602899</v>
      </c>
      <c r="G179" s="45">
        <f t="shared" si="139"/>
        <v>0</v>
      </c>
      <c r="H179" s="45"/>
      <c r="I179" s="45"/>
    </row>
    <row r="180" spans="1:9" x14ac:dyDescent="0.3">
      <c r="A180" s="45" t="str">
        <f t="shared" si="129"/>
        <v>Cold</v>
      </c>
      <c r="B180" s="45"/>
      <c r="C180" s="45">
        <f t="shared" si="135"/>
        <v>25184.088222721999</v>
      </c>
      <c r="D180" s="45">
        <f t="shared" si="136"/>
        <v>12870.9734457132</v>
      </c>
      <c r="E180" s="45">
        <f t="shared" si="137"/>
        <v>8869.9238577947199</v>
      </c>
      <c r="F180" s="45">
        <f t="shared" si="138"/>
        <v>7727.8143463801098</v>
      </c>
      <c r="G180" s="45">
        <f t="shared" si="139"/>
        <v>0</v>
      </c>
      <c r="H180" s="45"/>
      <c r="I180" s="45"/>
    </row>
    <row r="181" spans="1:9" x14ac:dyDescent="0.3">
      <c r="A181" s="45" t="str">
        <f t="shared" si="129"/>
        <v>Diurnal</v>
      </c>
      <c r="B181" s="45"/>
      <c r="C181" s="45">
        <f t="shared" si="135"/>
        <v>0</v>
      </c>
      <c r="D181" s="45">
        <f t="shared" si="136"/>
        <v>0</v>
      </c>
      <c r="E181" s="45">
        <f t="shared" si="137"/>
        <v>0</v>
      </c>
      <c r="F181" s="45">
        <f t="shared" si="138"/>
        <v>0</v>
      </c>
      <c r="G181" s="45">
        <f t="shared" si="139"/>
        <v>0</v>
      </c>
      <c r="H181" s="45"/>
      <c r="I181" s="45"/>
    </row>
    <row r="182" spans="1:9" x14ac:dyDescent="0.3">
      <c r="A182" s="45" t="str">
        <f t="shared" si="129"/>
        <v>Hot soak</v>
      </c>
      <c r="B182" s="45"/>
      <c r="C182" s="45">
        <f t="shared" si="135"/>
        <v>0</v>
      </c>
      <c r="D182" s="45">
        <f t="shared" si="136"/>
        <v>0</v>
      </c>
      <c r="E182" s="45">
        <f t="shared" si="137"/>
        <v>0</v>
      </c>
      <c r="F182" s="45">
        <f t="shared" si="138"/>
        <v>0</v>
      </c>
      <c r="G182" s="45">
        <f t="shared" si="139"/>
        <v>0</v>
      </c>
      <c r="H182" s="45"/>
      <c r="I182" s="45"/>
    </row>
    <row r="183" spans="1:9" x14ac:dyDescent="0.3">
      <c r="A183" s="45" t="str">
        <f t="shared" si="129"/>
        <v>Running</v>
      </c>
      <c r="B183" s="45"/>
      <c r="C183" s="45">
        <f t="shared" si="135"/>
        <v>0</v>
      </c>
      <c r="D183" s="45">
        <f t="shared" si="136"/>
        <v>0</v>
      </c>
      <c r="E183" s="45">
        <f t="shared" si="137"/>
        <v>0</v>
      </c>
      <c r="F183" s="45">
        <f t="shared" si="138"/>
        <v>0</v>
      </c>
      <c r="G183" s="45">
        <f t="shared" si="139"/>
        <v>0</v>
      </c>
      <c r="H183" s="45"/>
      <c r="I183" s="45"/>
    </row>
    <row r="184" spans="1:9" x14ac:dyDescent="0.3">
      <c r="A184" s="45" t="str">
        <f t="shared" si="129"/>
        <v>Total</v>
      </c>
      <c r="B184" s="45"/>
      <c r="C184" s="45">
        <f t="shared" si="135"/>
        <v>598560.33191409498</v>
      </c>
      <c r="D184" s="45">
        <f t="shared" si="136"/>
        <v>91851.209109343094</v>
      </c>
      <c r="E184" s="45">
        <f t="shared" si="137"/>
        <v>65947.275801345328</v>
      </c>
      <c r="F184" s="45">
        <f t="shared" si="138"/>
        <v>65947.884924983009</v>
      </c>
      <c r="G184" s="45">
        <f t="shared" si="139"/>
        <v>0</v>
      </c>
      <c r="H184" s="45"/>
      <c r="I184" s="45"/>
    </row>
    <row r="185" spans="1:9" x14ac:dyDescent="0.3">
      <c r="A185" s="45" t="str">
        <f t="shared" si="129"/>
        <v>Non-exhaust</v>
      </c>
      <c r="B185" s="45" t="str">
        <f>O62</f>
        <v>Lead</v>
      </c>
      <c r="C185" s="45">
        <f t="shared" ref="C185:C191" si="140">O63</f>
        <v>0</v>
      </c>
      <c r="D185" s="45">
        <f t="shared" ref="D185:D191" si="141">O70</f>
        <v>0</v>
      </c>
      <c r="E185" s="45">
        <f t="shared" ref="E185:E191" si="142">O77</f>
        <v>0</v>
      </c>
      <c r="F185" s="45">
        <f t="shared" ref="F185:F191" si="143">O84</f>
        <v>0</v>
      </c>
      <c r="G185" s="45">
        <f t="shared" ref="G185:G191" si="144">O91</f>
        <v>0</v>
      </c>
      <c r="H185" s="45"/>
      <c r="I185" s="45"/>
    </row>
    <row r="186" spans="1:9" x14ac:dyDescent="0.3">
      <c r="A186" s="45" t="str">
        <f t="shared" si="129"/>
        <v>Hot</v>
      </c>
      <c r="B186" s="45"/>
      <c r="C186" s="45">
        <f t="shared" si="140"/>
        <v>188.18348744560899</v>
      </c>
      <c r="D186" s="45">
        <f t="shared" si="141"/>
        <v>233.63939312242201</v>
      </c>
      <c r="E186" s="45">
        <f t="shared" si="142"/>
        <v>163.931224433437</v>
      </c>
      <c r="F186" s="45">
        <f t="shared" si="143"/>
        <v>113.550573036373</v>
      </c>
      <c r="G186" s="45">
        <f t="shared" si="144"/>
        <v>0</v>
      </c>
      <c r="H186" s="45"/>
      <c r="I186" s="45"/>
    </row>
    <row r="187" spans="1:9" x14ac:dyDescent="0.3">
      <c r="A187" s="45" t="str">
        <f t="shared" si="129"/>
        <v>Cold</v>
      </c>
      <c r="B187" s="45"/>
      <c r="C187" s="45">
        <f t="shared" si="140"/>
        <v>15.383906597880401</v>
      </c>
      <c r="D187" s="45">
        <f t="shared" si="141"/>
        <v>15.642374919662601</v>
      </c>
      <c r="E187" s="45">
        <f t="shared" si="142"/>
        <v>9.8314403901413296</v>
      </c>
      <c r="F187" s="45">
        <f t="shared" si="143"/>
        <v>6.75721441889403</v>
      </c>
      <c r="G187" s="45">
        <f t="shared" si="144"/>
        <v>0</v>
      </c>
      <c r="H187" s="45"/>
      <c r="I187" s="45"/>
    </row>
    <row r="188" spans="1:9" x14ac:dyDescent="0.3">
      <c r="A188" s="45" t="str">
        <f t="shared" si="129"/>
        <v>Diurnal</v>
      </c>
      <c r="B188" s="45"/>
      <c r="C188" s="45">
        <f t="shared" si="140"/>
        <v>0</v>
      </c>
      <c r="D188" s="45">
        <f t="shared" si="141"/>
        <v>0</v>
      </c>
      <c r="E188" s="45">
        <f t="shared" si="142"/>
        <v>0</v>
      </c>
      <c r="F188" s="45">
        <f t="shared" si="143"/>
        <v>0</v>
      </c>
      <c r="G188" s="45">
        <f t="shared" si="144"/>
        <v>0</v>
      </c>
      <c r="H188" s="45"/>
      <c r="I188" s="45"/>
    </row>
    <row r="189" spans="1:9" x14ac:dyDescent="0.3">
      <c r="A189" s="45" t="str">
        <f t="shared" si="129"/>
        <v>Hot soak</v>
      </c>
      <c r="B189" s="45"/>
      <c r="C189" s="45">
        <f t="shared" si="140"/>
        <v>0</v>
      </c>
      <c r="D189" s="45">
        <f t="shared" si="141"/>
        <v>0</v>
      </c>
      <c r="E189" s="45">
        <f t="shared" si="142"/>
        <v>0</v>
      </c>
      <c r="F189" s="45">
        <f t="shared" si="143"/>
        <v>0</v>
      </c>
      <c r="G189" s="45">
        <f t="shared" si="144"/>
        <v>0</v>
      </c>
      <c r="H189" s="45"/>
      <c r="I189" s="45"/>
    </row>
    <row r="190" spans="1:9" x14ac:dyDescent="0.3">
      <c r="A190" s="45" t="str">
        <f t="shared" si="129"/>
        <v>Running</v>
      </c>
      <c r="B190" s="45"/>
      <c r="C190" s="45">
        <f t="shared" si="140"/>
        <v>0</v>
      </c>
      <c r="D190" s="45">
        <f t="shared" si="141"/>
        <v>0</v>
      </c>
      <c r="E190" s="45">
        <f t="shared" si="142"/>
        <v>0</v>
      </c>
      <c r="F190" s="45">
        <f t="shared" si="143"/>
        <v>0</v>
      </c>
      <c r="G190" s="45">
        <f t="shared" si="144"/>
        <v>0</v>
      </c>
      <c r="H190" s="45"/>
      <c r="I190" s="45"/>
    </row>
    <row r="191" spans="1:9" x14ac:dyDescent="0.3">
      <c r="A191" s="45" t="str">
        <f t="shared" si="129"/>
        <v>Total</v>
      </c>
      <c r="B191" s="45"/>
      <c r="C191" s="45">
        <f t="shared" si="140"/>
        <v>203.5673940434894</v>
      </c>
      <c r="D191" s="45">
        <f t="shared" si="141"/>
        <v>249.28176804208459</v>
      </c>
      <c r="E191" s="45">
        <f t="shared" si="142"/>
        <v>173.76266482357832</v>
      </c>
      <c r="F191" s="45">
        <f t="shared" si="143"/>
        <v>120.30778745526703</v>
      </c>
      <c r="G191" s="45">
        <f t="shared" si="144"/>
        <v>0</v>
      </c>
      <c r="H191" s="45"/>
      <c r="I191" s="45"/>
    </row>
    <row r="192" spans="1:9" x14ac:dyDescent="0.3">
      <c r="A192" s="45" t="str">
        <f t="shared" si="129"/>
        <v>Non-exhaust</v>
      </c>
      <c r="B192" s="45" t="str">
        <f>P62</f>
        <v>PM10</v>
      </c>
      <c r="C192" s="45">
        <f t="shared" ref="C192:C198" si="145">P63</f>
        <v>1325018.65331596</v>
      </c>
      <c r="D192" s="45">
        <f t="shared" ref="D192:D198" si="146">P70</f>
        <v>1689432.3493755599</v>
      </c>
      <c r="E192" s="45">
        <f t="shared" ref="E192:E198" si="147">P77</f>
        <v>1831622.9961771099</v>
      </c>
      <c r="F192" s="45">
        <f t="shared" ref="F192:F198" si="148">P84</f>
        <v>1944593.1276090799</v>
      </c>
      <c r="G192" s="45">
        <f t="shared" ref="G192:G198" si="149">P91</f>
        <v>2288286.2324314401</v>
      </c>
      <c r="H192" s="45"/>
      <c r="I192" s="45"/>
    </row>
    <row r="193" spans="1:9" x14ac:dyDescent="0.3">
      <c r="A193" s="45" t="str">
        <f t="shared" si="129"/>
        <v>Hot</v>
      </c>
      <c r="B193" s="45"/>
      <c r="C193" s="45">
        <f t="shared" si="145"/>
        <v>11392.022063070701</v>
      </c>
      <c r="D193" s="45">
        <f t="shared" si="146"/>
        <v>5330.7225572113002</v>
      </c>
      <c r="E193" s="45">
        <f t="shared" si="147"/>
        <v>3987.0236612526101</v>
      </c>
      <c r="F193" s="45">
        <f t="shared" si="148"/>
        <v>2997.6369610230199</v>
      </c>
      <c r="G193" s="45">
        <f t="shared" si="149"/>
        <v>0</v>
      </c>
      <c r="H193" s="45"/>
      <c r="I193" s="45"/>
    </row>
    <row r="194" spans="1:9" x14ac:dyDescent="0.3">
      <c r="A194" s="45" t="str">
        <f t="shared" si="129"/>
        <v>Cold</v>
      </c>
      <c r="B194" s="45"/>
      <c r="C194" s="45">
        <f t="shared" si="145"/>
        <v>1797.23032706921</v>
      </c>
      <c r="D194" s="45">
        <f t="shared" si="146"/>
        <v>538.23878718860794</v>
      </c>
      <c r="E194" s="45">
        <f t="shared" si="147"/>
        <v>367.87986308498802</v>
      </c>
      <c r="F194" s="45">
        <f t="shared" si="148"/>
        <v>380.89128856197698</v>
      </c>
      <c r="G194" s="45">
        <f t="shared" si="149"/>
        <v>0</v>
      </c>
      <c r="H194" s="45"/>
      <c r="I194" s="45"/>
    </row>
    <row r="195" spans="1:9" x14ac:dyDescent="0.3">
      <c r="A195" s="45" t="str">
        <f t="shared" si="129"/>
        <v>Diurnal</v>
      </c>
      <c r="B195" s="45"/>
      <c r="C195" s="45">
        <f t="shared" si="145"/>
        <v>0</v>
      </c>
      <c r="D195" s="45">
        <f t="shared" si="146"/>
        <v>0</v>
      </c>
      <c r="E195" s="45">
        <f t="shared" si="147"/>
        <v>0</v>
      </c>
      <c r="F195" s="45">
        <f t="shared" si="148"/>
        <v>0</v>
      </c>
      <c r="G195" s="45">
        <f t="shared" si="149"/>
        <v>0</v>
      </c>
      <c r="H195" s="45"/>
      <c r="I195" s="45"/>
    </row>
    <row r="196" spans="1:9" x14ac:dyDescent="0.3">
      <c r="A196" s="45" t="str">
        <f t="shared" si="129"/>
        <v>Hot soak</v>
      </c>
      <c r="B196" s="45"/>
      <c r="C196" s="45">
        <f t="shared" si="145"/>
        <v>0</v>
      </c>
      <c r="D196" s="45">
        <f t="shared" si="146"/>
        <v>0</v>
      </c>
      <c r="E196" s="45">
        <f t="shared" si="147"/>
        <v>0</v>
      </c>
      <c r="F196" s="45">
        <f t="shared" si="148"/>
        <v>0</v>
      </c>
      <c r="G196" s="45">
        <f t="shared" si="149"/>
        <v>0</v>
      </c>
      <c r="H196" s="45"/>
      <c r="I196" s="45"/>
    </row>
    <row r="197" spans="1:9" x14ac:dyDescent="0.3">
      <c r="A197" s="45" t="str">
        <f t="shared" si="129"/>
        <v>Running</v>
      </c>
      <c r="B197" s="45"/>
      <c r="C197" s="45">
        <f t="shared" si="145"/>
        <v>0</v>
      </c>
      <c r="D197" s="45">
        <f t="shared" si="146"/>
        <v>0</v>
      </c>
      <c r="E197" s="45">
        <f t="shared" si="147"/>
        <v>0</v>
      </c>
      <c r="F197" s="45">
        <f t="shared" si="148"/>
        <v>0</v>
      </c>
      <c r="G197" s="45">
        <f t="shared" si="149"/>
        <v>0</v>
      </c>
      <c r="H197" s="45"/>
      <c r="I197" s="45"/>
    </row>
    <row r="198" spans="1:9" x14ac:dyDescent="0.3">
      <c r="A198" s="45" t="str">
        <f t="shared" si="129"/>
        <v>Total</v>
      </c>
      <c r="B198" s="45"/>
      <c r="C198" s="45">
        <f t="shared" si="145"/>
        <v>1338207.9057060999</v>
      </c>
      <c r="D198" s="45">
        <f t="shared" si="146"/>
        <v>1695301.3107199599</v>
      </c>
      <c r="E198" s="45">
        <f t="shared" si="147"/>
        <v>1835977.8997014475</v>
      </c>
      <c r="F198" s="45">
        <f t="shared" si="148"/>
        <v>1947971.655858665</v>
      </c>
      <c r="G198" s="45">
        <f t="shared" si="149"/>
        <v>2288286.2324314401</v>
      </c>
      <c r="H198" s="45"/>
      <c r="I198" s="45"/>
    </row>
    <row r="199" spans="1:9" x14ac:dyDescent="0.3">
      <c r="A199" s="45" t="str">
        <f t="shared" si="129"/>
        <v>Non-exhaust</v>
      </c>
      <c r="B199" s="45" t="str">
        <f>Q62</f>
        <v>PM2.5</v>
      </c>
      <c r="C199" s="45">
        <f t="shared" ref="C199:C205" si="150">Q63</f>
        <v>575439.78456013103</v>
      </c>
      <c r="D199" s="45">
        <f t="shared" ref="D199:D205" si="151">Q70</f>
        <v>730178.29311498499</v>
      </c>
      <c r="E199" s="45">
        <f t="shared" ref="E199:E205" si="152">Q77</f>
        <v>788653.72158158605</v>
      </c>
      <c r="F199" s="45">
        <f t="shared" ref="F199:F205" si="153">Q84</f>
        <v>837298.93493844499</v>
      </c>
      <c r="G199" s="45">
        <f t="shared" ref="G199:G205" si="154">Q91</f>
        <v>981051.26279531501</v>
      </c>
      <c r="H199" s="45"/>
      <c r="I199" s="45"/>
    </row>
    <row r="200" spans="1:9" x14ac:dyDescent="0.3">
      <c r="A200" s="45" t="str">
        <f t="shared" si="129"/>
        <v>Hot</v>
      </c>
      <c r="B200" s="45"/>
      <c r="C200" s="45">
        <f t="shared" si="150"/>
        <v>11392.022063070701</v>
      </c>
      <c r="D200" s="45">
        <f t="shared" si="151"/>
        <v>5330.7225572113002</v>
      </c>
      <c r="E200" s="45">
        <f t="shared" si="152"/>
        <v>3987.0236612526101</v>
      </c>
      <c r="F200" s="45">
        <f t="shared" si="153"/>
        <v>2997.6369610230199</v>
      </c>
      <c r="G200" s="45">
        <f t="shared" si="154"/>
        <v>0</v>
      </c>
      <c r="H200" s="45"/>
      <c r="I200" s="45"/>
    </row>
    <row r="201" spans="1:9" x14ac:dyDescent="0.3">
      <c r="A201" s="45" t="str">
        <f t="shared" si="129"/>
        <v>Cold</v>
      </c>
      <c r="B201" s="45"/>
      <c r="C201" s="45">
        <f t="shared" si="150"/>
        <v>1797.23032706921</v>
      </c>
      <c r="D201" s="45">
        <f t="shared" si="151"/>
        <v>538.23878718860794</v>
      </c>
      <c r="E201" s="45">
        <f t="shared" si="152"/>
        <v>367.87986308498802</v>
      </c>
      <c r="F201" s="45">
        <f t="shared" si="153"/>
        <v>380.89128856197698</v>
      </c>
      <c r="G201" s="45">
        <f t="shared" si="154"/>
        <v>0</v>
      </c>
      <c r="H201" s="45"/>
      <c r="I201" s="45"/>
    </row>
    <row r="202" spans="1:9" x14ac:dyDescent="0.3">
      <c r="A202" s="45" t="str">
        <f t="shared" si="129"/>
        <v>Diurnal</v>
      </c>
      <c r="B202" s="45"/>
      <c r="C202" s="45">
        <f t="shared" si="150"/>
        <v>0</v>
      </c>
      <c r="D202" s="45">
        <f t="shared" si="151"/>
        <v>0</v>
      </c>
      <c r="E202" s="45">
        <f t="shared" si="152"/>
        <v>0</v>
      </c>
      <c r="F202" s="45">
        <f t="shared" si="153"/>
        <v>0</v>
      </c>
      <c r="G202" s="45">
        <f t="shared" si="154"/>
        <v>0</v>
      </c>
      <c r="H202" s="45"/>
      <c r="I202" s="45"/>
    </row>
    <row r="203" spans="1:9" x14ac:dyDescent="0.3">
      <c r="A203" s="45" t="str">
        <f t="shared" si="129"/>
        <v>Hot soak</v>
      </c>
      <c r="B203" s="45"/>
      <c r="C203" s="45">
        <f t="shared" si="150"/>
        <v>0</v>
      </c>
      <c r="D203" s="45">
        <f t="shared" si="151"/>
        <v>0</v>
      </c>
      <c r="E203" s="45">
        <f t="shared" si="152"/>
        <v>0</v>
      </c>
      <c r="F203" s="45">
        <f t="shared" si="153"/>
        <v>0</v>
      </c>
      <c r="G203" s="45">
        <f t="shared" si="154"/>
        <v>0</v>
      </c>
      <c r="H203" s="45"/>
      <c r="I203" s="45"/>
    </row>
    <row r="204" spans="1:9" x14ac:dyDescent="0.3">
      <c r="A204" s="45" t="str">
        <f t="shared" si="129"/>
        <v>Running</v>
      </c>
      <c r="B204" s="45"/>
      <c r="C204" s="45">
        <f t="shared" si="150"/>
        <v>0</v>
      </c>
      <c r="D204" s="45">
        <f t="shared" si="151"/>
        <v>0</v>
      </c>
      <c r="E204" s="45">
        <f t="shared" si="152"/>
        <v>0</v>
      </c>
      <c r="F204" s="45">
        <f t="shared" si="153"/>
        <v>0</v>
      </c>
      <c r="G204" s="45">
        <f t="shared" si="154"/>
        <v>0</v>
      </c>
      <c r="H204" s="45"/>
      <c r="I204" s="45"/>
    </row>
    <row r="205" spans="1:9" x14ac:dyDescent="0.3">
      <c r="A205" s="45" t="str">
        <f t="shared" si="129"/>
        <v>Total</v>
      </c>
      <c r="B205" s="45"/>
      <c r="C205" s="45">
        <f t="shared" si="150"/>
        <v>588629.03695027088</v>
      </c>
      <c r="D205" s="45">
        <f t="shared" si="151"/>
        <v>736047.25445938495</v>
      </c>
      <c r="E205" s="45">
        <f t="shared" si="152"/>
        <v>793008.62510592362</v>
      </c>
      <c r="F205" s="45">
        <f t="shared" si="153"/>
        <v>840677.46318802994</v>
      </c>
      <c r="G205" s="45">
        <f t="shared" si="154"/>
        <v>981051.26279531501</v>
      </c>
      <c r="H205" s="45"/>
      <c r="I205" s="45"/>
    </row>
    <row r="206" spans="1:9" x14ac:dyDescent="0.3">
      <c r="A206" s="45" t="str">
        <f t="shared" ref="A206:A219" si="155">A63</f>
        <v>Non-exhaust</v>
      </c>
      <c r="B206" s="45" t="str">
        <f>R62</f>
        <v>PN</v>
      </c>
      <c r="C206" s="45">
        <f t="shared" ref="C206:C212" si="156">R63</f>
        <v>0</v>
      </c>
      <c r="D206" s="45">
        <f t="shared" ref="D206:D212" si="157">R70</f>
        <v>0</v>
      </c>
      <c r="E206" s="45">
        <f t="shared" ref="E206:E212" si="158">R77</f>
        <v>0</v>
      </c>
      <c r="F206" s="45">
        <f t="shared" ref="F206:F212" si="159">R84</f>
        <v>0</v>
      </c>
      <c r="G206" s="45">
        <f t="shared" ref="G206:G212" si="160">R91</f>
        <v>0</v>
      </c>
      <c r="H206" s="45"/>
      <c r="I206" s="45"/>
    </row>
    <row r="207" spans="1:9" x14ac:dyDescent="0.3">
      <c r="A207" s="45" t="str">
        <f t="shared" si="155"/>
        <v>Hot</v>
      </c>
      <c r="B207" s="45"/>
      <c r="C207" s="45">
        <f t="shared" si="156"/>
        <v>9.0774563669900295E+21</v>
      </c>
      <c r="D207" s="45">
        <f t="shared" si="157"/>
        <v>3.0603801186715199E+21</v>
      </c>
      <c r="E207" s="45">
        <f t="shared" si="158"/>
        <v>2.4748727266044999E+21</v>
      </c>
      <c r="F207" s="45">
        <f t="shared" si="159"/>
        <v>1.76095166793435E+21</v>
      </c>
      <c r="G207" s="45">
        <f t="shared" si="160"/>
        <v>0</v>
      </c>
      <c r="H207" s="45"/>
      <c r="I207" s="45"/>
    </row>
    <row r="208" spans="1:9" x14ac:dyDescent="0.3">
      <c r="A208" s="45" t="str">
        <f t="shared" si="155"/>
        <v>Cold</v>
      </c>
      <c r="B208" s="45"/>
      <c r="C208" s="45">
        <f t="shared" si="156"/>
        <v>7.6702238999603098E+17</v>
      </c>
      <c r="D208" s="45">
        <f t="shared" si="157"/>
        <v>7.3015512247828E+16</v>
      </c>
      <c r="E208" s="45">
        <f t="shared" si="158"/>
        <v>4.9906916631249296E+16</v>
      </c>
      <c r="F208" s="45">
        <f t="shared" si="159"/>
        <v>5.16806147660754E+16</v>
      </c>
      <c r="G208" s="45">
        <f t="shared" si="160"/>
        <v>0</v>
      </c>
      <c r="H208" s="45"/>
      <c r="I208" s="45"/>
    </row>
    <row r="209" spans="1:11" x14ac:dyDescent="0.3">
      <c r="A209" s="45" t="str">
        <f t="shared" si="155"/>
        <v>Diurnal</v>
      </c>
      <c r="B209" s="45"/>
      <c r="C209" s="45">
        <f t="shared" si="156"/>
        <v>0</v>
      </c>
      <c r="D209" s="45">
        <f t="shared" si="157"/>
        <v>0</v>
      </c>
      <c r="E209" s="45">
        <f t="shared" si="158"/>
        <v>0</v>
      </c>
      <c r="F209" s="45">
        <f t="shared" si="159"/>
        <v>0</v>
      </c>
      <c r="G209" s="45">
        <f t="shared" si="160"/>
        <v>0</v>
      </c>
      <c r="H209" s="45"/>
      <c r="I209" s="45"/>
    </row>
    <row r="210" spans="1:11" x14ac:dyDescent="0.3">
      <c r="A210" s="45" t="str">
        <f t="shared" si="155"/>
        <v>Hot soak</v>
      </c>
      <c r="B210" s="45"/>
      <c r="C210" s="45">
        <f t="shared" si="156"/>
        <v>0</v>
      </c>
      <c r="D210" s="45">
        <f t="shared" si="157"/>
        <v>0</v>
      </c>
      <c r="E210" s="45">
        <f t="shared" si="158"/>
        <v>0</v>
      </c>
      <c r="F210" s="45">
        <f t="shared" si="159"/>
        <v>0</v>
      </c>
      <c r="G210" s="45">
        <f t="shared" si="160"/>
        <v>0</v>
      </c>
      <c r="H210" s="45"/>
      <c r="I210" s="45"/>
    </row>
    <row r="211" spans="1:11" x14ac:dyDescent="0.3">
      <c r="A211" s="45" t="str">
        <f t="shared" si="155"/>
        <v>Running</v>
      </c>
      <c r="B211" s="45"/>
      <c r="C211" s="45">
        <f t="shared" si="156"/>
        <v>0</v>
      </c>
      <c r="D211" s="45">
        <f t="shared" si="157"/>
        <v>0</v>
      </c>
      <c r="E211" s="45">
        <f t="shared" si="158"/>
        <v>0</v>
      </c>
      <c r="F211" s="45">
        <f t="shared" si="159"/>
        <v>0</v>
      </c>
      <c r="G211" s="45">
        <f t="shared" si="160"/>
        <v>0</v>
      </c>
      <c r="H211" s="45"/>
      <c r="I211" s="45"/>
    </row>
    <row r="212" spans="1:11" x14ac:dyDescent="0.3">
      <c r="A212" s="45" t="str">
        <f t="shared" si="155"/>
        <v>Total</v>
      </c>
      <c r="B212" s="45"/>
      <c r="C212" s="45">
        <f t="shared" si="156"/>
        <v>9.0782233893800258E+21</v>
      </c>
      <c r="D212" s="45">
        <f t="shared" si="157"/>
        <v>3.0604531341837677E+21</v>
      </c>
      <c r="E212" s="45">
        <f t="shared" si="158"/>
        <v>2.4749226335211314E+21</v>
      </c>
      <c r="F212" s="45">
        <f t="shared" si="159"/>
        <v>1.7610033485491161E+21</v>
      </c>
      <c r="G212" s="45">
        <f t="shared" si="160"/>
        <v>0</v>
      </c>
      <c r="H212" s="45"/>
      <c r="I212" s="45"/>
    </row>
    <row r="213" spans="1:11" x14ac:dyDescent="0.3">
      <c r="A213" s="45" t="str">
        <f t="shared" si="155"/>
        <v>Non-exhaust</v>
      </c>
      <c r="B213" s="45" t="str">
        <f>S62</f>
        <v>SO2</v>
      </c>
      <c r="C213" s="45">
        <f t="shared" ref="C213:C219" si="161">S63</f>
        <v>0</v>
      </c>
      <c r="D213" s="45">
        <f t="shared" ref="D213:D219" si="162">S70</f>
        <v>0</v>
      </c>
      <c r="E213" s="45">
        <f t="shared" ref="E213:E219" si="163">S77</f>
        <v>0</v>
      </c>
      <c r="F213" s="45">
        <f t="shared" ref="F213:F219" si="164">S84</f>
        <v>0</v>
      </c>
      <c r="G213" s="45">
        <f t="shared" ref="G213:G219" si="165">S91</f>
        <v>0</v>
      </c>
      <c r="H213" s="45"/>
      <c r="I213" s="45"/>
    </row>
    <row r="214" spans="1:11" x14ac:dyDescent="0.3">
      <c r="A214" s="45" t="str">
        <f t="shared" si="155"/>
        <v>Hot</v>
      </c>
      <c r="B214" s="45"/>
      <c r="C214" s="45">
        <f t="shared" si="161"/>
        <v>3958.0861060871898</v>
      </c>
      <c r="D214" s="45">
        <f t="shared" si="162"/>
        <v>4661.3703755394599</v>
      </c>
      <c r="E214" s="45">
        <f t="shared" si="163"/>
        <v>3277.5509524668701</v>
      </c>
      <c r="F214" s="45">
        <f t="shared" si="164"/>
        <v>2350.6056499511801</v>
      </c>
      <c r="G214" s="45">
        <f t="shared" si="165"/>
        <v>0</v>
      </c>
      <c r="H214" s="45"/>
      <c r="I214" s="45"/>
    </row>
    <row r="215" spans="1:11" x14ac:dyDescent="0.3">
      <c r="A215" s="45" t="str">
        <f t="shared" si="155"/>
        <v>Cold</v>
      </c>
      <c r="B215" s="45"/>
      <c r="C215" s="45">
        <f t="shared" si="161"/>
        <v>320.14982562634299</v>
      </c>
      <c r="D215" s="45">
        <f t="shared" si="162"/>
        <v>312.64459716352098</v>
      </c>
      <c r="E215" s="45">
        <f t="shared" si="163"/>
        <v>197.76389332853299</v>
      </c>
      <c r="F215" s="45">
        <f t="shared" si="164"/>
        <v>141.09581192860699</v>
      </c>
      <c r="G215" s="45">
        <f t="shared" si="165"/>
        <v>0</v>
      </c>
      <c r="H215" s="45"/>
      <c r="I215" s="45"/>
    </row>
    <row r="216" spans="1:11" x14ac:dyDescent="0.3">
      <c r="A216" s="45" t="str">
        <f t="shared" si="155"/>
        <v>Diurnal</v>
      </c>
      <c r="B216" s="45"/>
      <c r="C216" s="45">
        <f t="shared" si="161"/>
        <v>0</v>
      </c>
      <c r="D216" s="45">
        <f t="shared" si="162"/>
        <v>0</v>
      </c>
      <c r="E216" s="45">
        <f t="shared" si="163"/>
        <v>0</v>
      </c>
      <c r="F216" s="45">
        <f t="shared" si="164"/>
        <v>0</v>
      </c>
      <c r="G216" s="45">
        <f t="shared" si="165"/>
        <v>0</v>
      </c>
      <c r="H216" s="45"/>
      <c r="I216" s="45"/>
    </row>
    <row r="217" spans="1:11" x14ac:dyDescent="0.3">
      <c r="A217" s="45" t="str">
        <f t="shared" si="155"/>
        <v>Hot soak</v>
      </c>
      <c r="B217" s="45"/>
      <c r="C217" s="45">
        <f t="shared" si="161"/>
        <v>0</v>
      </c>
      <c r="D217" s="45">
        <f t="shared" si="162"/>
        <v>0</v>
      </c>
      <c r="E217" s="45">
        <f t="shared" si="163"/>
        <v>0</v>
      </c>
      <c r="F217" s="45">
        <f t="shared" si="164"/>
        <v>0</v>
      </c>
      <c r="G217" s="45">
        <f t="shared" si="165"/>
        <v>0</v>
      </c>
      <c r="H217" s="45"/>
      <c r="I217" s="45"/>
    </row>
    <row r="218" spans="1:11" x14ac:dyDescent="0.3">
      <c r="A218" s="45" t="str">
        <f t="shared" si="155"/>
        <v>Running</v>
      </c>
      <c r="B218" s="45"/>
      <c r="C218" s="45">
        <f t="shared" si="161"/>
        <v>0</v>
      </c>
      <c r="D218" s="45">
        <f t="shared" si="162"/>
        <v>0</v>
      </c>
      <c r="E218" s="45">
        <f t="shared" si="163"/>
        <v>0</v>
      </c>
      <c r="F218" s="45">
        <f t="shared" si="164"/>
        <v>0</v>
      </c>
      <c r="G218" s="45">
        <f t="shared" si="165"/>
        <v>0</v>
      </c>
      <c r="H218" s="45"/>
      <c r="I218" s="45"/>
    </row>
    <row r="219" spans="1:11" x14ac:dyDescent="0.3">
      <c r="A219" s="45" t="str">
        <f t="shared" si="155"/>
        <v>Total</v>
      </c>
      <c r="B219" s="45"/>
      <c r="C219" s="45">
        <f t="shared" si="161"/>
        <v>4278.2359317135324</v>
      </c>
      <c r="D219" s="45">
        <f t="shared" si="162"/>
        <v>4974.0149727029811</v>
      </c>
      <c r="E219" s="45">
        <f t="shared" si="163"/>
        <v>3475.314845795403</v>
      </c>
      <c r="F219" s="45">
        <f t="shared" si="164"/>
        <v>2491.7014618797871</v>
      </c>
      <c r="G219" s="45">
        <f t="shared" si="165"/>
        <v>0</v>
      </c>
      <c r="H219" s="45"/>
      <c r="I219" s="45"/>
    </row>
    <row r="220" spans="1:11" x14ac:dyDescent="0.3">
      <c r="A220" s="45"/>
      <c r="B220" s="45"/>
      <c r="C220" s="45"/>
      <c r="D220" s="45"/>
      <c r="E220" s="45"/>
      <c r="F220" s="45"/>
      <c r="G220" s="45"/>
      <c r="H220" s="45"/>
      <c r="I220" s="45"/>
    </row>
    <row r="221" spans="1:11" x14ac:dyDescent="0.3">
      <c r="A221" s="45"/>
      <c r="B221" s="45"/>
      <c r="C221" s="45"/>
      <c r="D221" s="45"/>
      <c r="E221" s="45"/>
      <c r="F221" s="45"/>
      <c r="G221" s="45"/>
      <c r="H221" s="45"/>
      <c r="I221" s="45"/>
    </row>
    <row r="222" spans="1:11" ht="15" thickBot="1" x14ac:dyDescent="0.35">
      <c r="A222" s="47"/>
      <c r="B222" s="47"/>
      <c r="C222" s="47" t="str">
        <f t="shared" ref="C222:D225" si="166">C100</f>
        <v>Reference Scenario</v>
      </c>
      <c r="D222" s="84" t="str">
        <f t="shared" si="166"/>
        <v>Conservative Scenario</v>
      </c>
      <c r="E222" s="84"/>
      <c r="F222" s="84" t="str">
        <f>E100</f>
        <v>Optimistic PHEV Scenario</v>
      </c>
      <c r="G222" s="84"/>
      <c r="H222" s="84" t="str">
        <f>F100</f>
        <v>Optimistic EV Scenario</v>
      </c>
      <c r="I222" s="84"/>
      <c r="J222" s="85" t="str">
        <f>G100</f>
        <v>EV Only Scenario</v>
      </c>
      <c r="K222" s="85"/>
    </row>
    <row r="223" spans="1:11" x14ac:dyDescent="0.3">
      <c r="A223" s="81" t="str">
        <f>B101</f>
        <v>BC</v>
      </c>
      <c r="B223" s="48" t="str">
        <f>A101</f>
        <v>Non-exhaust</v>
      </c>
      <c r="C223" s="49">
        <f t="shared" si="166"/>
        <v>57543.977370176399</v>
      </c>
      <c r="D223" s="49">
        <f t="shared" si="166"/>
        <v>73017.829669183193</v>
      </c>
      <c r="E223" s="50">
        <f>D223/C223-1</f>
        <v>0.26890480995890464</v>
      </c>
      <c r="F223" s="49">
        <f>E101</f>
        <v>78865.3727515715</v>
      </c>
      <c r="G223" s="50">
        <f>F223/C223-1</f>
        <v>0.37052349100299486</v>
      </c>
      <c r="H223" s="49">
        <f>F101</f>
        <v>83729.893761138504</v>
      </c>
      <c r="I223" s="50">
        <f>H223/C223-1</f>
        <v>0.45505920146099621</v>
      </c>
      <c r="J223" s="34">
        <f>G101</f>
        <v>98105.126279530305</v>
      </c>
      <c r="K223" s="35">
        <f>J223/C223-1</f>
        <v>0.70487218233850713</v>
      </c>
    </row>
    <row r="224" spans="1:11" x14ac:dyDescent="0.3">
      <c r="A224" s="82"/>
      <c r="B224" s="51" t="str">
        <f>A102</f>
        <v>Hot</v>
      </c>
      <c r="C224" s="52">
        <f t="shared" si="166"/>
        <v>4579.6018792592804</v>
      </c>
      <c r="D224" s="52">
        <f t="shared" si="166"/>
        <v>876.36604960171996</v>
      </c>
      <c r="E224" s="53">
        <f t="shared" ref="E224:E281" si="167">D224/C224-1</f>
        <v>-0.80863706656014689</v>
      </c>
      <c r="F224" s="52">
        <f>E102</f>
        <v>652.54895989146701</v>
      </c>
      <c r="G224" s="53">
        <f t="shared" ref="G224:G281" si="168">F224/C224-1</f>
        <v>-0.85750967505563769</v>
      </c>
      <c r="H224" s="54">
        <f>F102</f>
        <v>505.88301750508299</v>
      </c>
      <c r="I224" s="55">
        <f t="shared" ref="I224:I281" si="169">H224/C224-1</f>
        <v>-0.88953559046339936</v>
      </c>
      <c r="J224" s="36">
        <f>G102</f>
        <v>0</v>
      </c>
      <c r="K224" s="37">
        <f t="shared" ref="K224:K281" si="170">J224/C224-1</f>
        <v>-1</v>
      </c>
    </row>
    <row r="225" spans="1:11" x14ac:dyDescent="0.3">
      <c r="A225" s="82"/>
      <c r="B225" s="51" t="str">
        <f>A103</f>
        <v>Cold</v>
      </c>
      <c r="C225" s="52">
        <f t="shared" si="166"/>
        <v>988.290682257615</v>
      </c>
      <c r="D225" s="52">
        <f t="shared" si="166"/>
        <v>93.858219265137507</v>
      </c>
      <c r="E225" s="53">
        <f t="shared" si="167"/>
        <v>-0.90502974382928392</v>
      </c>
      <c r="F225" s="52">
        <f>E103</f>
        <v>64.150407568905194</v>
      </c>
      <c r="G225" s="53">
        <f t="shared" si="168"/>
        <v>-0.93508953517363702</v>
      </c>
      <c r="H225" s="52">
        <f>F103</f>
        <v>66.426453961119407</v>
      </c>
      <c r="I225" s="53">
        <f t="shared" si="169"/>
        <v>-0.9327865220692183</v>
      </c>
      <c r="J225" s="36">
        <f>G103</f>
        <v>0</v>
      </c>
      <c r="K225" s="37">
        <f t="shared" si="170"/>
        <v>-1</v>
      </c>
    </row>
    <row r="226" spans="1:11" ht="15" thickBot="1" x14ac:dyDescent="0.35">
      <c r="A226" s="82"/>
      <c r="B226" s="51" t="str">
        <f>A107</f>
        <v>Total</v>
      </c>
      <c r="C226" s="52">
        <f>C107</f>
        <v>63111.869931693291</v>
      </c>
      <c r="D226" s="52">
        <f>D107</f>
        <v>73988.053938050056</v>
      </c>
      <c r="E226" s="53">
        <f t="shared" si="167"/>
        <v>0.17233182946612402</v>
      </c>
      <c r="F226" s="52">
        <f>E107</f>
        <v>79582.072119031873</v>
      </c>
      <c r="G226" s="53">
        <f t="shared" si="168"/>
        <v>0.26096837576139764</v>
      </c>
      <c r="H226" s="52">
        <f>F107</f>
        <v>84302.203232604705</v>
      </c>
      <c r="I226" s="53">
        <f t="shared" si="169"/>
        <v>0.3357582864181643</v>
      </c>
      <c r="J226" s="36">
        <f>G107</f>
        <v>98105.126279530305</v>
      </c>
      <c r="K226" s="37">
        <f t="shared" si="170"/>
        <v>0.55446394451171588</v>
      </c>
    </row>
    <row r="227" spans="1:11" x14ac:dyDescent="0.3">
      <c r="A227" s="81" t="str">
        <f>B108</f>
        <v>Benzene</v>
      </c>
      <c r="B227" s="48" t="str">
        <f t="shared" ref="B227:B232" si="171">A109</f>
        <v>Hot</v>
      </c>
      <c r="C227" s="49">
        <f t="shared" ref="C227:D232" si="172">C109</f>
        <v>4521.5339119664004</v>
      </c>
      <c r="D227" s="49">
        <f t="shared" si="172"/>
        <v>793.11285333407</v>
      </c>
      <c r="E227" s="50">
        <f t="shared" si="167"/>
        <v>-0.82459208118840632</v>
      </c>
      <c r="F227" s="49">
        <f t="shared" ref="F227:F232" si="173">E109</f>
        <v>496.63089049510501</v>
      </c>
      <c r="G227" s="50">
        <f t="shared" si="168"/>
        <v>-0.89016318352036383</v>
      </c>
      <c r="H227" s="56">
        <f t="shared" ref="H227:H232" si="174">F109</f>
        <v>380.35850475995898</v>
      </c>
      <c r="I227" s="57">
        <f t="shared" si="169"/>
        <v>-0.91587843591013951</v>
      </c>
      <c r="J227" s="34">
        <f t="shared" ref="J227:J232" si="175">G109</f>
        <v>0</v>
      </c>
      <c r="K227" s="35">
        <f t="shared" si="170"/>
        <v>-1</v>
      </c>
    </row>
    <row r="228" spans="1:11" x14ac:dyDescent="0.3">
      <c r="A228" s="82"/>
      <c r="B228" s="51" t="str">
        <f t="shared" si="171"/>
        <v>Cold</v>
      </c>
      <c r="C228" s="52">
        <f t="shared" si="172"/>
        <v>47421.3956180963</v>
      </c>
      <c r="D228" s="52">
        <f t="shared" si="172"/>
        <v>37950.508246842597</v>
      </c>
      <c r="E228" s="53">
        <f t="shared" si="167"/>
        <v>-0.19971760104925196</v>
      </c>
      <c r="F228" s="52">
        <f t="shared" si="173"/>
        <v>24700.674592056701</v>
      </c>
      <c r="G228" s="53">
        <f t="shared" si="168"/>
        <v>-0.4791238370337888</v>
      </c>
      <c r="H228" s="52">
        <f t="shared" si="174"/>
        <v>16927.0788684525</v>
      </c>
      <c r="I228" s="53">
        <f t="shared" si="169"/>
        <v>-0.64304975322166558</v>
      </c>
      <c r="J228" s="36">
        <f t="shared" si="175"/>
        <v>0</v>
      </c>
      <c r="K228" s="37">
        <f t="shared" si="170"/>
        <v>-1</v>
      </c>
    </row>
    <row r="229" spans="1:11" x14ac:dyDescent="0.3">
      <c r="A229" s="82"/>
      <c r="B229" s="51" t="str">
        <f t="shared" si="171"/>
        <v>Diurnal</v>
      </c>
      <c r="C229" s="52">
        <f t="shared" si="172"/>
        <v>1394.20147236751</v>
      </c>
      <c r="D229" s="52">
        <f t="shared" si="172"/>
        <v>1538.53008720761</v>
      </c>
      <c r="E229" s="53">
        <f t="shared" si="167"/>
        <v>0.10352063005285306</v>
      </c>
      <c r="F229" s="52">
        <f t="shared" si="173"/>
        <v>1004.5369616013299</v>
      </c>
      <c r="G229" s="53">
        <f t="shared" si="168"/>
        <v>-0.27948938405902424</v>
      </c>
      <c r="H229" s="52">
        <f t="shared" si="174"/>
        <v>672.89274621256902</v>
      </c>
      <c r="I229" s="53">
        <f t="shared" si="169"/>
        <v>-0.51736333697172054</v>
      </c>
      <c r="J229" s="36">
        <f t="shared" si="175"/>
        <v>0</v>
      </c>
      <c r="K229" s="37">
        <f t="shared" si="170"/>
        <v>-1</v>
      </c>
    </row>
    <row r="230" spans="1:11" x14ac:dyDescent="0.3">
      <c r="A230" s="82"/>
      <c r="B230" s="51" t="str">
        <f t="shared" si="171"/>
        <v>Hot soak</v>
      </c>
      <c r="C230" s="52">
        <f t="shared" si="172"/>
        <v>152.96808752040701</v>
      </c>
      <c r="D230" s="52">
        <f t="shared" si="172"/>
        <v>147.19016638062899</v>
      </c>
      <c r="E230" s="53">
        <f t="shared" si="167"/>
        <v>-3.7772068889906252E-2</v>
      </c>
      <c r="F230" s="52">
        <f t="shared" si="173"/>
        <v>95.130715369280196</v>
      </c>
      <c r="G230" s="53">
        <f t="shared" si="168"/>
        <v>-0.37810090384643724</v>
      </c>
      <c r="H230" s="52">
        <f t="shared" si="174"/>
        <v>65.2353942101401</v>
      </c>
      <c r="I230" s="53">
        <f t="shared" si="169"/>
        <v>-0.57353592329225367</v>
      </c>
      <c r="J230" s="36">
        <f t="shared" si="175"/>
        <v>0</v>
      </c>
      <c r="K230" s="37">
        <f t="shared" si="170"/>
        <v>-1</v>
      </c>
    </row>
    <row r="231" spans="1:11" x14ac:dyDescent="0.3">
      <c r="A231" s="82"/>
      <c r="B231" s="51" t="str">
        <f t="shared" si="171"/>
        <v>Running</v>
      </c>
      <c r="C231" s="52">
        <f t="shared" si="172"/>
        <v>91.565967509325205</v>
      </c>
      <c r="D231" s="52">
        <f t="shared" si="172"/>
        <v>72.269976028123395</v>
      </c>
      <c r="E231" s="53">
        <f t="shared" si="167"/>
        <v>-0.21073322333689837</v>
      </c>
      <c r="F231" s="52">
        <f t="shared" si="173"/>
        <v>49.219821970164404</v>
      </c>
      <c r="G231" s="53">
        <f t="shared" si="168"/>
        <v>-0.46246598699290986</v>
      </c>
      <c r="H231" s="52">
        <f t="shared" si="174"/>
        <v>33.753981396092698</v>
      </c>
      <c r="I231" s="53">
        <f t="shared" si="169"/>
        <v>-0.63136979475856958</v>
      </c>
      <c r="J231" s="36">
        <f t="shared" si="175"/>
        <v>0</v>
      </c>
      <c r="K231" s="37">
        <f t="shared" si="170"/>
        <v>-1</v>
      </c>
    </row>
    <row r="232" spans="1:11" ht="15" thickBot="1" x14ac:dyDescent="0.35">
      <c r="A232" s="83"/>
      <c r="B232" s="58" t="str">
        <f t="shared" si="171"/>
        <v>Total</v>
      </c>
      <c r="C232" s="59">
        <f t="shared" si="172"/>
        <v>53581.665057459941</v>
      </c>
      <c r="D232" s="59">
        <f t="shared" si="172"/>
        <v>40501.611329793028</v>
      </c>
      <c r="E232" s="60">
        <f t="shared" si="167"/>
        <v>-0.24411435728322584</v>
      </c>
      <c r="F232" s="59">
        <f t="shared" si="173"/>
        <v>26346.192981492579</v>
      </c>
      <c r="G232" s="60">
        <f t="shared" si="168"/>
        <v>-0.50829835255699063</v>
      </c>
      <c r="H232" s="59">
        <f t="shared" si="174"/>
        <v>18079.319495031261</v>
      </c>
      <c r="I232" s="60">
        <f t="shared" si="169"/>
        <v>-0.66258384326721931</v>
      </c>
      <c r="J232" s="39">
        <f t="shared" si="175"/>
        <v>0</v>
      </c>
      <c r="K232" s="40">
        <f t="shared" si="170"/>
        <v>-1</v>
      </c>
    </row>
    <row r="233" spans="1:11" x14ac:dyDescent="0.3">
      <c r="A233" s="82" t="str">
        <f>B115</f>
        <v>CH4</v>
      </c>
      <c r="B233" s="51" t="str">
        <f>A116</f>
        <v>Hot</v>
      </c>
      <c r="C233" s="52">
        <f>C116</f>
        <v>31402.312366300099</v>
      </c>
      <c r="D233" s="52">
        <f>D116</f>
        <v>20640.523572313799</v>
      </c>
      <c r="E233" s="53">
        <f t="shared" si="167"/>
        <v>-0.34270688949440198</v>
      </c>
      <c r="F233" s="52">
        <f>E116</f>
        <v>15342.250748923099</v>
      </c>
      <c r="G233" s="53">
        <f t="shared" si="168"/>
        <v>-0.51142926769342356</v>
      </c>
      <c r="H233" s="54">
        <f>F116</f>
        <v>13805.0131777352</v>
      </c>
      <c r="I233" s="55">
        <f t="shared" si="169"/>
        <v>-0.56038227323188239</v>
      </c>
      <c r="J233" s="36">
        <f>G116</f>
        <v>0</v>
      </c>
      <c r="K233" s="37">
        <f t="shared" si="170"/>
        <v>-1</v>
      </c>
    </row>
    <row r="234" spans="1:11" x14ac:dyDescent="0.3">
      <c r="A234" s="82"/>
      <c r="B234" s="51" t="str">
        <f>A117</f>
        <v>Cold</v>
      </c>
      <c r="C234" s="52">
        <f>C117</f>
        <v>39733.149446712901</v>
      </c>
      <c r="D234" s="52">
        <f>D117</f>
        <v>30840.984578768199</v>
      </c>
      <c r="E234" s="53">
        <f t="shared" si="167"/>
        <v>-0.22379713140711899</v>
      </c>
      <c r="F234" s="52">
        <f>E117</f>
        <v>20046.085833599402</v>
      </c>
      <c r="G234" s="53">
        <f t="shared" si="168"/>
        <v>-0.49548208202111699</v>
      </c>
      <c r="H234" s="52">
        <f>F117</f>
        <v>13774.522656614001</v>
      </c>
      <c r="I234" s="53">
        <f t="shared" si="169"/>
        <v>-0.65332416764275503</v>
      </c>
      <c r="J234" s="36">
        <f>G117</f>
        <v>0</v>
      </c>
      <c r="K234" s="37">
        <f t="shared" si="170"/>
        <v>-1</v>
      </c>
    </row>
    <row r="235" spans="1:11" ht="15" thickBot="1" x14ac:dyDescent="0.35">
      <c r="A235" s="82"/>
      <c r="B235" s="51" t="str">
        <f>A121</f>
        <v>Total</v>
      </c>
      <c r="C235" s="52">
        <f>C121</f>
        <v>71135.461813012997</v>
      </c>
      <c r="D235" s="52">
        <f>D121</f>
        <v>51481.508151082002</v>
      </c>
      <c r="E235" s="53">
        <f t="shared" si="167"/>
        <v>-0.27628911320760763</v>
      </c>
      <c r="F235" s="52">
        <f>E121</f>
        <v>35388.336582522505</v>
      </c>
      <c r="G235" s="53">
        <f t="shared" si="168"/>
        <v>-0.50252186911298269</v>
      </c>
      <c r="H235" s="52">
        <f>F121</f>
        <v>27579.535834349201</v>
      </c>
      <c r="I235" s="53">
        <f t="shared" si="169"/>
        <v>-0.61229553964456018</v>
      </c>
      <c r="J235" s="36">
        <f>G121</f>
        <v>0</v>
      </c>
      <c r="K235" s="37">
        <f t="shared" si="170"/>
        <v>-1</v>
      </c>
    </row>
    <row r="236" spans="1:11" x14ac:dyDescent="0.3">
      <c r="A236" s="81" t="str">
        <f>B122</f>
        <v>CO</v>
      </c>
      <c r="B236" s="48" t="str">
        <f>A123</f>
        <v>Hot</v>
      </c>
      <c r="C236" s="49">
        <f>C123</f>
        <v>2182702.4114523702</v>
      </c>
      <c r="D236" s="49">
        <f>D123</f>
        <v>1973855.38947868</v>
      </c>
      <c r="E236" s="50">
        <f t="shared" si="167"/>
        <v>-9.568277419674609E-2</v>
      </c>
      <c r="F236" s="49">
        <f>E123</f>
        <v>1460239.30390916</v>
      </c>
      <c r="G236" s="50">
        <f t="shared" si="168"/>
        <v>-0.33099478140150274</v>
      </c>
      <c r="H236" s="56">
        <f>F123</f>
        <v>1013726.27981337</v>
      </c>
      <c r="I236" s="57">
        <f t="shared" si="169"/>
        <v>-0.53556367808342853</v>
      </c>
      <c r="J236" s="34">
        <f>G123</f>
        <v>0</v>
      </c>
      <c r="K236" s="35">
        <f t="shared" si="170"/>
        <v>-1</v>
      </c>
    </row>
    <row r="237" spans="1:11" x14ac:dyDescent="0.3">
      <c r="A237" s="82"/>
      <c r="B237" s="51" t="str">
        <f>A124</f>
        <v>Cold</v>
      </c>
      <c r="C237" s="52">
        <f>C124</f>
        <v>3822700.1364924102</v>
      </c>
      <c r="D237" s="52">
        <f>D124</f>
        <v>3528424.1247482998</v>
      </c>
      <c r="E237" s="53">
        <f t="shared" si="167"/>
        <v>-7.6981191628106349E-2</v>
      </c>
      <c r="F237" s="52">
        <f>E124</f>
        <v>2307553.2525030398</v>
      </c>
      <c r="G237" s="53">
        <f t="shared" si="168"/>
        <v>-0.39635514947285966</v>
      </c>
      <c r="H237" s="52">
        <f>F124</f>
        <v>1598877.0969390699</v>
      </c>
      <c r="I237" s="53">
        <f t="shared" si="169"/>
        <v>-0.5817414288722762</v>
      </c>
      <c r="J237" s="36">
        <f>G124</f>
        <v>0</v>
      </c>
      <c r="K237" s="37">
        <f t="shared" si="170"/>
        <v>-1</v>
      </c>
    </row>
    <row r="238" spans="1:11" ht="15" thickBot="1" x14ac:dyDescent="0.35">
      <c r="A238" s="83"/>
      <c r="B238" s="58" t="str">
        <f>A128</f>
        <v>Total</v>
      </c>
      <c r="C238" s="59">
        <f>C128</f>
        <v>6005402.5479447804</v>
      </c>
      <c r="D238" s="59">
        <f>D128</f>
        <v>5502279.5142269796</v>
      </c>
      <c r="E238" s="60">
        <f t="shared" si="167"/>
        <v>-8.3778402813310837E-2</v>
      </c>
      <c r="F238" s="59">
        <f>E128</f>
        <v>3767792.5564121995</v>
      </c>
      <c r="G238" s="60">
        <f t="shared" si="168"/>
        <v>-0.37259950081087478</v>
      </c>
      <c r="H238" s="59">
        <f>F128</f>
        <v>2612603.3767524399</v>
      </c>
      <c r="I238" s="60">
        <f t="shared" si="169"/>
        <v>-0.56495782657458204</v>
      </c>
      <c r="J238" s="39">
        <f>G128</f>
        <v>0</v>
      </c>
      <c r="K238" s="40">
        <f t="shared" si="170"/>
        <v>-1</v>
      </c>
    </row>
    <row r="239" spans="1:11" x14ac:dyDescent="0.3">
      <c r="A239" s="82" t="str">
        <f>B129</f>
        <v>CO2 (WTW)</v>
      </c>
      <c r="B239" s="51" t="str">
        <f>A130</f>
        <v>Hot</v>
      </c>
      <c r="C239" s="52">
        <f>C130</f>
        <v>1153956298.23387</v>
      </c>
      <c r="D239" s="52">
        <f>D130</f>
        <v>1193350859.7823701</v>
      </c>
      <c r="E239" s="53">
        <f t="shared" si="167"/>
        <v>3.4138694514509238E-2</v>
      </c>
      <c r="F239" s="52">
        <f>E130</f>
        <v>866980607.79606795</v>
      </c>
      <c r="G239" s="53">
        <f t="shared" si="168"/>
        <v>-0.24868852562009358</v>
      </c>
      <c r="H239" s="54">
        <f>F130</f>
        <v>705403976.78259802</v>
      </c>
      <c r="I239" s="55">
        <f t="shared" si="169"/>
        <v>-0.3887082397641759</v>
      </c>
      <c r="J239" s="36">
        <f>G130</f>
        <v>101279374.596038</v>
      </c>
      <c r="K239" s="37">
        <f t="shared" si="170"/>
        <v>-0.91223292012787138</v>
      </c>
    </row>
    <row r="240" spans="1:11" x14ac:dyDescent="0.3">
      <c r="A240" s="82"/>
      <c r="B240" s="51" t="str">
        <f>A131</f>
        <v>Cold</v>
      </c>
      <c r="C240" s="52">
        <f>C131</f>
        <v>88852072.368701607</v>
      </c>
      <c r="D240" s="52">
        <f>D131</f>
        <v>78575125.124355406</v>
      </c>
      <c r="E240" s="53">
        <f t="shared" si="167"/>
        <v>-0.11566356271017364</v>
      </c>
      <c r="F240" s="52">
        <f>E131</f>
        <v>50577614.349953897</v>
      </c>
      <c r="G240" s="53">
        <f t="shared" si="168"/>
        <v>-0.43076606992264144</v>
      </c>
      <c r="H240" s="52">
        <f>F131</f>
        <v>39723775.182810202</v>
      </c>
      <c r="I240" s="53">
        <f t="shared" si="169"/>
        <v>-0.55292235595842998</v>
      </c>
      <c r="J240" s="36">
        <f>G131</f>
        <v>0</v>
      </c>
      <c r="K240" s="37">
        <f t="shared" si="170"/>
        <v>-1</v>
      </c>
    </row>
    <row r="241" spans="1:11" ht="15" thickBot="1" x14ac:dyDescent="0.35">
      <c r="A241" s="82"/>
      <c r="B241" s="51" t="str">
        <f>A135</f>
        <v>Total</v>
      </c>
      <c r="C241" s="52">
        <f>C135</f>
        <v>1242808370.6025717</v>
      </c>
      <c r="D241" s="52">
        <f>D135</f>
        <v>1271925984.9067254</v>
      </c>
      <c r="E241" s="53">
        <f t="shared" si="167"/>
        <v>2.3428884929408866E-2</v>
      </c>
      <c r="F241" s="52">
        <f>E135</f>
        <v>917558222.14602184</v>
      </c>
      <c r="G241" s="53">
        <f t="shared" si="168"/>
        <v>-0.26170579161681484</v>
      </c>
      <c r="H241" s="52">
        <f>F135</f>
        <v>745127751.96540821</v>
      </c>
      <c r="I241" s="53">
        <f t="shared" si="169"/>
        <v>-0.40044839607562721</v>
      </c>
      <c r="J241" s="36">
        <f>G135</f>
        <v>101279374.596038</v>
      </c>
      <c r="K241" s="37">
        <f t="shared" si="170"/>
        <v>-0.9185076500998034</v>
      </c>
    </row>
    <row r="242" spans="1:11" x14ac:dyDescent="0.3">
      <c r="A242" s="81" t="str">
        <f>B136</f>
        <v>CO2 (TTW)</v>
      </c>
      <c r="B242" s="48" t="str">
        <f>A137</f>
        <v>Hot</v>
      </c>
      <c r="C242" s="49">
        <f>C137</f>
        <v>960753363.66587901</v>
      </c>
      <c r="D242" s="49">
        <f>D137</f>
        <v>990182422.72331905</v>
      </c>
      <c r="E242" s="50">
        <f t="shared" si="167"/>
        <v>3.06312318753168E-2</v>
      </c>
      <c r="F242" s="49">
        <f>E137</f>
        <v>700312353.956882</v>
      </c>
      <c r="G242" s="50">
        <f t="shared" si="168"/>
        <v>-0.27107998739161376</v>
      </c>
      <c r="H242" s="56">
        <f>F137</f>
        <v>549949414.301929</v>
      </c>
      <c r="I242" s="57">
        <f t="shared" si="169"/>
        <v>-0.42758523144428484</v>
      </c>
      <c r="J242" s="34">
        <f>G137</f>
        <v>0</v>
      </c>
      <c r="K242" s="35">
        <f t="shared" si="170"/>
        <v>-1</v>
      </c>
    </row>
    <row r="243" spans="1:11" x14ac:dyDescent="0.3">
      <c r="A243" s="82"/>
      <c r="B243" s="51" t="str">
        <f>A138</f>
        <v>Cold</v>
      </c>
      <c r="C243" s="52">
        <f>C138</f>
        <v>74004901.805145696</v>
      </c>
      <c r="D243" s="52">
        <f>D138</f>
        <v>65584152.7158347</v>
      </c>
      <c r="E243" s="53">
        <f t="shared" si="167"/>
        <v>-0.11378636933378761</v>
      </c>
      <c r="F243" s="52">
        <f>E138</f>
        <v>42203781.620174199</v>
      </c>
      <c r="G243" s="53">
        <f t="shared" si="168"/>
        <v>-0.42971640268780553</v>
      </c>
      <c r="H243" s="52">
        <f>F138</f>
        <v>33107542.813449599</v>
      </c>
      <c r="I243" s="53">
        <f t="shared" si="169"/>
        <v>-0.5526304068260034</v>
      </c>
      <c r="J243" s="36">
        <f>G138</f>
        <v>0</v>
      </c>
      <c r="K243" s="37">
        <f t="shared" si="170"/>
        <v>-1</v>
      </c>
    </row>
    <row r="244" spans="1:11" ht="15" thickBot="1" x14ac:dyDescent="0.35">
      <c r="A244" s="83"/>
      <c r="B244" s="58" t="str">
        <f>A142</f>
        <v>Total</v>
      </c>
      <c r="C244" s="59">
        <f>C142</f>
        <v>1034758265.4710248</v>
      </c>
      <c r="D244" s="59">
        <f>D142</f>
        <v>1055766575.4391538</v>
      </c>
      <c r="E244" s="60">
        <f t="shared" si="167"/>
        <v>2.0302625907091532E-2</v>
      </c>
      <c r="F244" s="59">
        <f>E142</f>
        <v>742516135.57705617</v>
      </c>
      <c r="G244" s="60">
        <f t="shared" si="168"/>
        <v>-0.28242550907379238</v>
      </c>
      <c r="H244" s="59">
        <f>F142</f>
        <v>583056957.11537862</v>
      </c>
      <c r="I244" s="60">
        <f t="shared" si="169"/>
        <v>-0.43652834041391342</v>
      </c>
      <c r="J244" s="39">
        <f>G142</f>
        <v>0</v>
      </c>
      <c r="K244" s="40">
        <f t="shared" si="170"/>
        <v>-1</v>
      </c>
    </row>
    <row r="245" spans="1:11" x14ac:dyDescent="0.3">
      <c r="A245" s="82" t="str">
        <f>B143</f>
        <v>HC</v>
      </c>
      <c r="B245" s="51" t="str">
        <f t="shared" ref="B245:B250" si="176">A144</f>
        <v>Hot</v>
      </c>
      <c r="C245" s="52">
        <f t="shared" ref="C245:D250" si="177">C144</f>
        <v>97366.554695407802</v>
      </c>
      <c r="D245" s="52">
        <f t="shared" si="177"/>
        <v>41120.189613083603</v>
      </c>
      <c r="E245" s="53">
        <f t="shared" si="167"/>
        <v>-0.5776764440138602</v>
      </c>
      <c r="F245" s="52">
        <f t="shared" ref="F245:F250" si="178">E144</f>
        <v>29570.174163792301</v>
      </c>
      <c r="G245" s="53">
        <f t="shared" si="168"/>
        <v>-0.69630049808893002</v>
      </c>
      <c r="H245" s="54">
        <f t="shared" ref="H245:H250" si="179">F144</f>
        <v>24145.767444757501</v>
      </c>
      <c r="I245" s="55">
        <f t="shared" si="169"/>
        <v>-0.75201168902101134</v>
      </c>
      <c r="J245" s="36">
        <f t="shared" ref="J245:J250" si="180">G144</f>
        <v>0</v>
      </c>
      <c r="K245" s="37">
        <f t="shared" si="170"/>
        <v>-1</v>
      </c>
    </row>
    <row r="246" spans="1:11" x14ac:dyDescent="0.3">
      <c r="A246" s="82"/>
      <c r="B246" s="51" t="str">
        <f t="shared" si="176"/>
        <v>Cold</v>
      </c>
      <c r="C246" s="52">
        <f t="shared" si="177"/>
        <v>730455.97145467298</v>
      </c>
      <c r="D246" s="52">
        <f t="shared" si="177"/>
        <v>566725.20417560497</v>
      </c>
      <c r="E246" s="53">
        <f t="shared" si="167"/>
        <v>-0.22414871488148003</v>
      </c>
      <c r="F246" s="52">
        <f t="shared" si="178"/>
        <v>368943.54616524902</v>
      </c>
      <c r="G246" s="53">
        <f t="shared" si="168"/>
        <v>-0.4949133683848006</v>
      </c>
      <c r="H246" s="52">
        <f t="shared" si="179"/>
        <v>254804.377570374</v>
      </c>
      <c r="I246" s="53">
        <f t="shared" si="169"/>
        <v>-0.65117079259008381</v>
      </c>
      <c r="J246" s="36">
        <f t="shared" si="180"/>
        <v>0</v>
      </c>
      <c r="K246" s="37">
        <f t="shared" si="170"/>
        <v>-1</v>
      </c>
    </row>
    <row r="247" spans="1:11" x14ac:dyDescent="0.3">
      <c r="A247" s="82"/>
      <c r="B247" s="51" t="str">
        <f t="shared" si="176"/>
        <v>Diurnal</v>
      </c>
      <c r="C247" s="52">
        <f t="shared" si="177"/>
        <v>174275.17515841499</v>
      </c>
      <c r="D247" s="52">
        <f t="shared" si="177"/>
        <v>192316.24801544801</v>
      </c>
      <c r="E247" s="53">
        <f t="shared" si="167"/>
        <v>0.10352061239148846</v>
      </c>
      <c r="F247" s="52">
        <f t="shared" si="178"/>
        <v>125567.109185754</v>
      </c>
      <c r="G247" s="53">
        <f t="shared" si="168"/>
        <v>-0.27948941051636111</v>
      </c>
      <c r="H247" s="52">
        <f t="shared" si="179"/>
        <v>84111.586091702804</v>
      </c>
      <c r="I247" s="53">
        <f t="shared" si="169"/>
        <v>-0.51736335358581087</v>
      </c>
      <c r="J247" s="36">
        <f t="shared" si="180"/>
        <v>0</v>
      </c>
      <c r="K247" s="37">
        <f t="shared" si="170"/>
        <v>-1</v>
      </c>
    </row>
    <row r="248" spans="1:11" x14ac:dyDescent="0.3">
      <c r="A248" s="82"/>
      <c r="B248" s="51" t="str">
        <f t="shared" si="176"/>
        <v>Hot soak</v>
      </c>
      <c r="C248" s="52">
        <f t="shared" si="177"/>
        <v>19121.028444352902</v>
      </c>
      <c r="D248" s="52">
        <f t="shared" si="177"/>
        <v>18398.788848577999</v>
      </c>
      <c r="E248" s="53">
        <f t="shared" si="167"/>
        <v>-3.7772005720131951E-2</v>
      </c>
      <c r="F248" s="52">
        <f t="shared" si="178"/>
        <v>11891.347277044</v>
      </c>
      <c r="G248" s="53">
        <f t="shared" si="168"/>
        <v>-0.37810106231205753</v>
      </c>
      <c r="H248" s="52">
        <f t="shared" si="179"/>
        <v>8154.42997521507</v>
      </c>
      <c r="I248" s="53">
        <f t="shared" si="169"/>
        <v>-0.57353601565174417</v>
      </c>
      <c r="J248" s="36">
        <f t="shared" si="180"/>
        <v>0</v>
      </c>
      <c r="K248" s="37">
        <f t="shared" si="170"/>
        <v>-1</v>
      </c>
    </row>
    <row r="249" spans="1:11" x14ac:dyDescent="0.3">
      <c r="A249" s="82"/>
      <c r="B249" s="51" t="str">
        <f t="shared" si="176"/>
        <v>Running</v>
      </c>
      <c r="C249" s="52">
        <f t="shared" si="177"/>
        <v>11445.759382632399</v>
      </c>
      <c r="D249" s="52">
        <f t="shared" si="177"/>
        <v>9033.7513546152004</v>
      </c>
      <c r="E249" s="53">
        <f t="shared" si="167"/>
        <v>-0.21073377024482431</v>
      </c>
      <c r="F249" s="52">
        <f t="shared" si="178"/>
        <v>6152.4803512107901</v>
      </c>
      <c r="G249" s="53">
        <f t="shared" si="168"/>
        <v>-0.46246639077993734</v>
      </c>
      <c r="H249" s="52">
        <f t="shared" si="179"/>
        <v>4219.2494807757803</v>
      </c>
      <c r="I249" s="53">
        <f t="shared" si="169"/>
        <v>-0.63137006993367362</v>
      </c>
      <c r="J249" s="36">
        <f t="shared" si="180"/>
        <v>0</v>
      </c>
      <c r="K249" s="37">
        <f t="shared" si="170"/>
        <v>-1</v>
      </c>
    </row>
    <row r="250" spans="1:11" ht="15" thickBot="1" x14ac:dyDescent="0.35">
      <c r="A250" s="82"/>
      <c r="B250" s="51" t="str">
        <f t="shared" si="176"/>
        <v>Total</v>
      </c>
      <c r="C250" s="52">
        <f t="shared" si="177"/>
        <v>1032664.4891354812</v>
      </c>
      <c r="D250" s="52">
        <f t="shared" si="177"/>
        <v>827594.18200732977</v>
      </c>
      <c r="E250" s="53">
        <f t="shared" si="167"/>
        <v>-0.19858367290215506</v>
      </c>
      <c r="F250" s="52">
        <f t="shared" si="178"/>
        <v>542124.65714305011</v>
      </c>
      <c r="G250" s="53">
        <f t="shared" si="168"/>
        <v>-0.4750234341873204</v>
      </c>
      <c r="H250" s="52">
        <f t="shared" si="179"/>
        <v>375435.41056282516</v>
      </c>
      <c r="I250" s="53">
        <f t="shared" si="169"/>
        <v>-0.63644008822543174</v>
      </c>
      <c r="J250" s="36">
        <f t="shared" si="180"/>
        <v>0</v>
      </c>
      <c r="K250" s="37">
        <f t="shared" si="170"/>
        <v>-1</v>
      </c>
    </row>
    <row r="251" spans="1:11" x14ac:dyDescent="0.3">
      <c r="A251" s="81" t="str">
        <f>B150</f>
        <v>NOx</v>
      </c>
      <c r="B251" s="48" t="str">
        <f>A151</f>
        <v>Hot</v>
      </c>
      <c r="C251" s="49">
        <f>C151</f>
        <v>1948943.9158026599</v>
      </c>
      <c r="D251" s="49">
        <f>D151</f>
        <v>341876.60627126298</v>
      </c>
      <c r="E251" s="50">
        <f t="shared" si="167"/>
        <v>-0.82458366118223403</v>
      </c>
      <c r="F251" s="49">
        <f>E151</f>
        <v>247019.427981922</v>
      </c>
      <c r="G251" s="50">
        <f t="shared" si="168"/>
        <v>-0.8732547273531015</v>
      </c>
      <c r="H251" s="56">
        <f>F151</f>
        <v>224369.13385018599</v>
      </c>
      <c r="I251" s="57">
        <f t="shared" si="169"/>
        <v>-0.88487655697481626</v>
      </c>
      <c r="J251" s="34">
        <f>G151</f>
        <v>0</v>
      </c>
      <c r="K251" s="35">
        <f t="shared" si="170"/>
        <v>-1</v>
      </c>
    </row>
    <row r="252" spans="1:11" x14ac:dyDescent="0.3">
      <c r="A252" s="82"/>
      <c r="B252" s="51" t="str">
        <f>A152</f>
        <v>Cold</v>
      </c>
      <c r="C252" s="52">
        <f>C152</f>
        <v>160170.80681375999</v>
      </c>
      <c r="D252" s="52">
        <f>D152</f>
        <v>179623.464172387</v>
      </c>
      <c r="E252" s="53">
        <f t="shared" si="167"/>
        <v>0.12144945602506563</v>
      </c>
      <c r="F252" s="52">
        <f>E152</f>
        <v>124206.05591806999</v>
      </c>
      <c r="G252" s="53">
        <f t="shared" si="168"/>
        <v>-0.22453998709957379</v>
      </c>
      <c r="H252" s="52">
        <f>F152</f>
        <v>98483.170282547901</v>
      </c>
      <c r="I252" s="53">
        <f t="shared" si="169"/>
        <v>-0.38513657862097139</v>
      </c>
      <c r="J252" s="36">
        <f>G152</f>
        <v>0</v>
      </c>
      <c r="K252" s="37">
        <f t="shared" si="170"/>
        <v>-1</v>
      </c>
    </row>
    <row r="253" spans="1:11" ht="15" thickBot="1" x14ac:dyDescent="0.35">
      <c r="A253" s="83"/>
      <c r="B253" s="58" t="str">
        <f>A156</f>
        <v>Total</v>
      </c>
      <c r="C253" s="59">
        <f>C156</f>
        <v>2109114.7226164201</v>
      </c>
      <c r="D253" s="59">
        <f>D156</f>
        <v>521500.07044365001</v>
      </c>
      <c r="E253" s="60">
        <f t="shared" si="167"/>
        <v>-0.75273982735433498</v>
      </c>
      <c r="F253" s="59">
        <f>E156</f>
        <v>371225.48389999196</v>
      </c>
      <c r="G253" s="60">
        <f t="shared" si="168"/>
        <v>-0.82398990442801723</v>
      </c>
      <c r="H253" s="59">
        <f>F156</f>
        <v>322852.3041327339</v>
      </c>
      <c r="I253" s="60">
        <f t="shared" si="169"/>
        <v>-0.84692520484033895</v>
      </c>
      <c r="J253" s="39">
        <f>G156</f>
        <v>0</v>
      </c>
      <c r="K253" s="40">
        <f t="shared" si="170"/>
        <v>-1</v>
      </c>
    </row>
    <row r="254" spans="1:11" ht="15" thickBot="1" x14ac:dyDescent="0.35">
      <c r="A254" s="61" t="str">
        <f>B157</f>
        <v>N2O</v>
      </c>
      <c r="B254" s="48" t="s">
        <v>131</v>
      </c>
      <c r="C254" s="49">
        <f>C158</f>
        <v>26890.9728837857</v>
      </c>
      <c r="D254" s="49">
        <f>D158</f>
        <v>22960.173553997502</v>
      </c>
      <c r="E254" s="50">
        <f t="shared" si="167"/>
        <v>-0.14617542276271944</v>
      </c>
      <c r="F254" s="49">
        <f>E158</f>
        <v>16358.3291198639</v>
      </c>
      <c r="G254" s="50">
        <f t="shared" si="168"/>
        <v>-0.39167953533851541</v>
      </c>
      <c r="H254" s="56">
        <f>F158</f>
        <v>16422.098621466401</v>
      </c>
      <c r="I254" s="57">
        <f t="shared" si="169"/>
        <v>-0.38930812609727694</v>
      </c>
      <c r="J254" s="34">
        <f>G158</f>
        <v>0</v>
      </c>
      <c r="K254" s="35">
        <f t="shared" si="170"/>
        <v>-1</v>
      </c>
    </row>
    <row r="255" spans="1:11" ht="15" thickBot="1" x14ac:dyDescent="0.35">
      <c r="A255" s="62" t="str">
        <f>B164</f>
        <v>NH3</v>
      </c>
      <c r="B255" s="63" t="s">
        <v>131</v>
      </c>
      <c r="C255" s="64">
        <f>C165</f>
        <v>129942.589046351</v>
      </c>
      <c r="D255" s="64">
        <f>D165</f>
        <v>102367.69674989099</v>
      </c>
      <c r="E255" s="65">
        <f t="shared" si="167"/>
        <v>-0.21220827212103599</v>
      </c>
      <c r="F255" s="64">
        <f>E165</f>
        <v>77351.647817688499</v>
      </c>
      <c r="G255" s="65">
        <f t="shared" si="168"/>
        <v>-0.40472443726593077</v>
      </c>
      <c r="H255" s="66">
        <f>F165</f>
        <v>55882.025639829102</v>
      </c>
      <c r="I255" s="67">
        <f t="shared" si="169"/>
        <v>-0.56994834372666081</v>
      </c>
      <c r="J255" s="41">
        <f>G165</f>
        <v>0</v>
      </c>
      <c r="K255" s="42">
        <f t="shared" si="170"/>
        <v>-1</v>
      </c>
    </row>
    <row r="256" spans="1:11" x14ac:dyDescent="0.3">
      <c r="A256" s="82" t="str">
        <f>B171</f>
        <v>MHHC</v>
      </c>
      <c r="B256" s="51" t="str">
        <f t="shared" ref="B256:B261" si="181">A172</f>
        <v>Hot</v>
      </c>
      <c r="C256" s="52">
        <f t="shared" ref="C256:D261" si="182">C172</f>
        <v>65964.240615697505</v>
      </c>
      <c r="D256" s="52">
        <f t="shared" si="182"/>
        <v>20479.667141323502</v>
      </c>
      <c r="E256" s="53">
        <f t="shared" si="167"/>
        <v>-0.68953379967433515</v>
      </c>
      <c r="F256" s="52">
        <f t="shared" ref="F256:F261" si="183">E172</f>
        <v>14227.924264102299</v>
      </c>
      <c r="G256" s="53">
        <f t="shared" si="168"/>
        <v>-0.7843085263879096</v>
      </c>
      <c r="H256" s="52">
        <f t="shared" ref="H256:H261" si="184">F172</f>
        <v>10340.7547568309</v>
      </c>
      <c r="I256" s="53">
        <f t="shared" si="169"/>
        <v>-0.84323696202196385</v>
      </c>
      <c r="J256" s="36">
        <f t="shared" ref="J256:J261" si="185">G172</f>
        <v>0</v>
      </c>
      <c r="K256" s="37">
        <f t="shared" si="170"/>
        <v>-1</v>
      </c>
    </row>
    <row r="257" spans="1:11" x14ac:dyDescent="0.3">
      <c r="A257" s="82"/>
      <c r="B257" s="51" t="str">
        <f t="shared" si="181"/>
        <v>Cold</v>
      </c>
      <c r="C257" s="52">
        <f t="shared" si="182"/>
        <v>690725.22222711204</v>
      </c>
      <c r="D257" s="52">
        <f t="shared" si="182"/>
        <v>535882.47742506</v>
      </c>
      <c r="E257" s="53">
        <f t="shared" si="167"/>
        <v>-0.22417415756556724</v>
      </c>
      <c r="F257" s="52">
        <f t="shared" si="183"/>
        <v>348895.11518535903</v>
      </c>
      <c r="G257" s="53">
        <f t="shared" si="168"/>
        <v>-0.49488580414015704</v>
      </c>
      <c r="H257" s="52">
        <f t="shared" si="184"/>
        <v>241028.042812851</v>
      </c>
      <c r="I257" s="53">
        <f t="shared" si="169"/>
        <v>-0.65105075787488698</v>
      </c>
      <c r="J257" s="36">
        <f t="shared" si="185"/>
        <v>0</v>
      </c>
      <c r="K257" s="37">
        <f t="shared" si="170"/>
        <v>-1</v>
      </c>
    </row>
    <row r="258" spans="1:11" x14ac:dyDescent="0.3">
      <c r="A258" s="82"/>
      <c r="B258" s="51" t="str">
        <f t="shared" si="181"/>
        <v>Diurnal</v>
      </c>
      <c r="C258" s="52">
        <f t="shared" si="182"/>
        <v>174275.17515841499</v>
      </c>
      <c r="D258" s="52">
        <f t="shared" si="182"/>
        <v>192316.24801544801</v>
      </c>
      <c r="E258" s="53">
        <f t="shared" si="167"/>
        <v>0.10352061239148846</v>
      </c>
      <c r="F258" s="52">
        <f t="shared" si="183"/>
        <v>125567.109185754</v>
      </c>
      <c r="G258" s="53">
        <f t="shared" si="168"/>
        <v>-0.27948941051636111</v>
      </c>
      <c r="H258" s="52">
        <f t="shared" si="184"/>
        <v>84111.586091702804</v>
      </c>
      <c r="I258" s="53">
        <f t="shared" si="169"/>
        <v>-0.51736335358581087</v>
      </c>
      <c r="J258" s="36">
        <f t="shared" si="185"/>
        <v>0</v>
      </c>
      <c r="K258" s="37">
        <f t="shared" si="170"/>
        <v>-1</v>
      </c>
    </row>
    <row r="259" spans="1:11" x14ac:dyDescent="0.3">
      <c r="A259" s="82"/>
      <c r="B259" s="51" t="str">
        <f t="shared" si="181"/>
        <v>Hot soak</v>
      </c>
      <c r="C259" s="52">
        <f t="shared" si="182"/>
        <v>19121.028444352902</v>
      </c>
      <c r="D259" s="52">
        <f t="shared" si="182"/>
        <v>18398.788848577999</v>
      </c>
      <c r="E259" s="53">
        <f t="shared" si="167"/>
        <v>-3.7772005720131951E-2</v>
      </c>
      <c r="F259" s="52">
        <f t="shared" si="183"/>
        <v>11891.347277044</v>
      </c>
      <c r="G259" s="53">
        <f t="shared" si="168"/>
        <v>-0.37810106231205753</v>
      </c>
      <c r="H259" s="52">
        <f t="shared" si="184"/>
        <v>8154.42997521507</v>
      </c>
      <c r="I259" s="53">
        <f t="shared" si="169"/>
        <v>-0.57353601565174417</v>
      </c>
      <c r="J259" s="36">
        <f t="shared" si="185"/>
        <v>0</v>
      </c>
      <c r="K259" s="37">
        <f t="shared" si="170"/>
        <v>-1</v>
      </c>
    </row>
    <row r="260" spans="1:11" x14ac:dyDescent="0.3">
      <c r="A260" s="82"/>
      <c r="B260" s="51" t="str">
        <f t="shared" si="181"/>
        <v>Running</v>
      </c>
      <c r="C260" s="52">
        <f t="shared" si="182"/>
        <v>11445.759382632399</v>
      </c>
      <c r="D260" s="52">
        <f t="shared" si="182"/>
        <v>9033.7513546152004</v>
      </c>
      <c r="E260" s="53">
        <f t="shared" si="167"/>
        <v>-0.21073377024482431</v>
      </c>
      <c r="F260" s="52">
        <f t="shared" si="183"/>
        <v>6152.4803512107901</v>
      </c>
      <c r="G260" s="53">
        <f t="shared" si="168"/>
        <v>-0.46246639077993734</v>
      </c>
      <c r="H260" s="52">
        <f t="shared" si="184"/>
        <v>4219.2494807757803</v>
      </c>
      <c r="I260" s="53">
        <f t="shared" si="169"/>
        <v>-0.63137006993367362</v>
      </c>
      <c r="J260" s="36">
        <f t="shared" si="185"/>
        <v>0</v>
      </c>
      <c r="K260" s="37">
        <f t="shared" si="170"/>
        <v>-1</v>
      </c>
    </row>
    <row r="261" spans="1:11" ht="15" thickBot="1" x14ac:dyDescent="0.35">
      <c r="A261" s="83"/>
      <c r="B261" s="58" t="str">
        <f t="shared" si="181"/>
        <v>Total</v>
      </c>
      <c r="C261" s="59">
        <f t="shared" si="182"/>
        <v>961531.42582820985</v>
      </c>
      <c r="D261" s="59">
        <f t="shared" si="182"/>
        <v>776110.93278502463</v>
      </c>
      <c r="E261" s="60">
        <f t="shared" si="167"/>
        <v>-0.19283872379259392</v>
      </c>
      <c r="F261" s="59">
        <f t="shared" si="183"/>
        <v>506733.97626347019</v>
      </c>
      <c r="G261" s="60">
        <f t="shared" si="168"/>
        <v>-0.4729928085012951</v>
      </c>
      <c r="H261" s="59">
        <f t="shared" si="184"/>
        <v>347854.06311737554</v>
      </c>
      <c r="I261" s="60">
        <f t="shared" si="169"/>
        <v>-0.63822912723028957</v>
      </c>
      <c r="J261" s="39">
        <f t="shared" si="185"/>
        <v>0</v>
      </c>
      <c r="K261" s="40">
        <f t="shared" si="170"/>
        <v>-1</v>
      </c>
    </row>
    <row r="262" spans="1:11" x14ac:dyDescent="0.3">
      <c r="A262" s="82" t="str">
        <f>B178</f>
        <v>NO2</v>
      </c>
      <c r="B262" s="51" t="str">
        <f>A179</f>
        <v>Hot</v>
      </c>
      <c r="C262" s="52">
        <f>C179</f>
        <v>573376.24369137303</v>
      </c>
      <c r="D262" s="52">
        <f>D179</f>
        <v>78980.235663629894</v>
      </c>
      <c r="E262" s="53">
        <f t="shared" si="167"/>
        <v>-0.86225408441208107</v>
      </c>
      <c r="F262" s="52">
        <f>E179</f>
        <v>57077.351943550602</v>
      </c>
      <c r="G262" s="53">
        <f t="shared" si="168"/>
        <v>-0.90045392955925607</v>
      </c>
      <c r="H262" s="54">
        <f>F179</f>
        <v>58220.070578602899</v>
      </c>
      <c r="I262" s="55">
        <f t="shared" si="169"/>
        <v>-0.89846096482165982</v>
      </c>
      <c r="J262" s="36">
        <f>G179</f>
        <v>0</v>
      </c>
      <c r="K262" s="37">
        <f t="shared" si="170"/>
        <v>-1</v>
      </c>
    </row>
    <row r="263" spans="1:11" x14ac:dyDescent="0.3">
      <c r="A263" s="82"/>
      <c r="B263" s="51" t="str">
        <f>A180</f>
        <v>Cold</v>
      </c>
      <c r="C263" s="52">
        <f>C180</f>
        <v>25184.088222721999</v>
      </c>
      <c r="D263" s="52">
        <f>D180</f>
        <v>12870.9734457132</v>
      </c>
      <c r="E263" s="53">
        <f t="shared" si="167"/>
        <v>-0.48892438225734369</v>
      </c>
      <c r="F263" s="52">
        <f>E180</f>
        <v>8869.9238577947199</v>
      </c>
      <c r="G263" s="53">
        <f t="shared" si="168"/>
        <v>-0.64779650629590979</v>
      </c>
      <c r="H263" s="52">
        <f>F180</f>
        <v>7727.8143463801098</v>
      </c>
      <c r="I263" s="53">
        <f t="shared" si="169"/>
        <v>-0.69314694746789385</v>
      </c>
      <c r="J263" s="36">
        <f>G180</f>
        <v>0</v>
      </c>
      <c r="K263" s="37">
        <f t="shared" si="170"/>
        <v>-1</v>
      </c>
    </row>
    <row r="264" spans="1:11" ht="15" thickBot="1" x14ac:dyDescent="0.35">
      <c r="A264" s="82"/>
      <c r="B264" s="51" t="str">
        <f>A184</f>
        <v>Total</v>
      </c>
      <c r="C264" s="52">
        <f>C184</f>
        <v>598560.33191409498</v>
      </c>
      <c r="D264" s="52">
        <f>D184</f>
        <v>91851.209109343094</v>
      </c>
      <c r="E264" s="53">
        <f t="shared" si="167"/>
        <v>-0.84654644784825883</v>
      </c>
      <c r="F264" s="52">
        <f>E184</f>
        <v>65947.275801345328</v>
      </c>
      <c r="G264" s="53">
        <f t="shared" si="168"/>
        <v>-0.88982351103946855</v>
      </c>
      <c r="H264" s="52">
        <f>F184</f>
        <v>65947.884924983009</v>
      </c>
      <c r="I264" s="53">
        <f t="shared" si="169"/>
        <v>-0.8898224933916139</v>
      </c>
      <c r="J264" s="36">
        <f>G184</f>
        <v>0</v>
      </c>
      <c r="K264" s="37">
        <f t="shared" si="170"/>
        <v>-1</v>
      </c>
    </row>
    <row r="265" spans="1:11" x14ac:dyDescent="0.3">
      <c r="A265" s="81" t="str">
        <f>B185</f>
        <v>Lead</v>
      </c>
      <c r="B265" s="48" t="str">
        <f>A186</f>
        <v>Hot</v>
      </c>
      <c r="C265" s="49">
        <f>C186</f>
        <v>188.18348744560899</v>
      </c>
      <c r="D265" s="49">
        <f>D186</f>
        <v>233.63939312242201</v>
      </c>
      <c r="E265" s="50">
        <f t="shared" si="167"/>
        <v>0.24155097928000302</v>
      </c>
      <c r="F265" s="49">
        <f>E186</f>
        <v>163.931224433437</v>
      </c>
      <c r="G265" s="50">
        <f t="shared" si="168"/>
        <v>-0.12887561677897841</v>
      </c>
      <c r="H265" s="56">
        <f>F186</f>
        <v>113.550573036373</v>
      </c>
      <c r="I265" s="57">
        <f t="shared" si="169"/>
        <v>-0.39659651025867659</v>
      </c>
      <c r="J265" s="34">
        <f>G186</f>
        <v>0</v>
      </c>
      <c r="K265" s="35">
        <f t="shared" si="170"/>
        <v>-1</v>
      </c>
    </row>
    <row r="266" spans="1:11" x14ac:dyDescent="0.3">
      <c r="A266" s="82"/>
      <c r="B266" s="51" t="str">
        <f>A187</f>
        <v>Cold</v>
      </c>
      <c r="C266" s="52">
        <f>C187</f>
        <v>15.383906597880401</v>
      </c>
      <c r="D266" s="52">
        <f>D187</f>
        <v>15.642374919662601</v>
      </c>
      <c r="E266" s="53">
        <f t="shared" si="167"/>
        <v>1.6801214966932543E-2</v>
      </c>
      <c r="F266" s="52">
        <f>E187</f>
        <v>9.8314403901413296</v>
      </c>
      <c r="G266" s="53">
        <f t="shared" si="168"/>
        <v>-0.36092693181744173</v>
      </c>
      <c r="H266" s="52">
        <f>F187</f>
        <v>6.75721441889403</v>
      </c>
      <c r="I266" s="53">
        <f t="shared" si="169"/>
        <v>-0.56076082652341108</v>
      </c>
      <c r="J266" s="36">
        <f>G187</f>
        <v>0</v>
      </c>
      <c r="K266" s="37">
        <f t="shared" si="170"/>
        <v>-1</v>
      </c>
    </row>
    <row r="267" spans="1:11" ht="15" thickBot="1" x14ac:dyDescent="0.35">
      <c r="A267" s="83"/>
      <c r="B267" s="58" t="str">
        <f>A191</f>
        <v>Total</v>
      </c>
      <c r="C267" s="59">
        <f t="shared" ref="C267:D270" si="186">C191</f>
        <v>203.5673940434894</v>
      </c>
      <c r="D267" s="59">
        <f t="shared" si="186"/>
        <v>249.28176804208459</v>
      </c>
      <c r="E267" s="60">
        <f t="shared" si="167"/>
        <v>0.22456628780554588</v>
      </c>
      <c r="F267" s="59">
        <f>E191</f>
        <v>173.76266482357832</v>
      </c>
      <c r="G267" s="60">
        <f t="shared" si="168"/>
        <v>-0.14641209787036769</v>
      </c>
      <c r="H267" s="59">
        <f>F191</f>
        <v>120.30778745526703</v>
      </c>
      <c r="I267" s="60">
        <f t="shared" si="169"/>
        <v>-0.40900266459389412</v>
      </c>
      <c r="J267" s="39">
        <f>G191</f>
        <v>0</v>
      </c>
      <c r="K267" s="40">
        <f t="shared" si="170"/>
        <v>-1</v>
      </c>
    </row>
    <row r="268" spans="1:11" x14ac:dyDescent="0.3">
      <c r="A268" s="82" t="str">
        <f>B192</f>
        <v>PM10</v>
      </c>
      <c r="B268" s="51" t="str">
        <f>A192</f>
        <v>Non-exhaust</v>
      </c>
      <c r="C268" s="52">
        <f t="shared" si="186"/>
        <v>1325018.65331596</v>
      </c>
      <c r="D268" s="52">
        <f t="shared" si="186"/>
        <v>1689432.3493755599</v>
      </c>
      <c r="E268" s="53">
        <f t="shared" si="167"/>
        <v>0.27502533277371377</v>
      </c>
      <c r="F268" s="52">
        <f>E192</f>
        <v>1831622.9961771099</v>
      </c>
      <c r="G268" s="53">
        <f t="shared" si="168"/>
        <v>0.38233751773481384</v>
      </c>
      <c r="H268" s="52">
        <f>F192</f>
        <v>1944593.1276090799</v>
      </c>
      <c r="I268" s="53">
        <f t="shared" si="169"/>
        <v>0.46759679400934306</v>
      </c>
      <c r="J268" s="36">
        <f>G192</f>
        <v>2288286.2324314401</v>
      </c>
      <c r="K268" s="37">
        <f t="shared" si="170"/>
        <v>0.72698416486804152</v>
      </c>
    </row>
    <row r="269" spans="1:11" x14ac:dyDescent="0.3">
      <c r="A269" s="82"/>
      <c r="B269" s="51" t="str">
        <f>A193</f>
        <v>Hot</v>
      </c>
      <c r="C269" s="52">
        <f t="shared" si="186"/>
        <v>11392.022063070701</v>
      </c>
      <c r="D269" s="52">
        <f t="shared" si="186"/>
        <v>5330.7225572113002</v>
      </c>
      <c r="E269" s="53">
        <f t="shared" si="167"/>
        <v>-0.53206528852399249</v>
      </c>
      <c r="F269" s="52">
        <f>E193</f>
        <v>3987.0236612526101</v>
      </c>
      <c r="G269" s="53">
        <f t="shared" si="168"/>
        <v>-0.65001615699312343</v>
      </c>
      <c r="H269" s="54">
        <f>F193</f>
        <v>2997.6369610230199</v>
      </c>
      <c r="I269" s="55">
        <f t="shared" si="169"/>
        <v>-0.73686524267360731</v>
      </c>
      <c r="J269" s="36">
        <f>G193</f>
        <v>0</v>
      </c>
      <c r="K269" s="37">
        <f t="shared" si="170"/>
        <v>-1</v>
      </c>
    </row>
    <row r="270" spans="1:11" x14ac:dyDescent="0.3">
      <c r="A270" s="82"/>
      <c r="B270" s="51" t="str">
        <f>A194</f>
        <v>Cold</v>
      </c>
      <c r="C270" s="52">
        <f t="shared" si="186"/>
        <v>1797.23032706921</v>
      </c>
      <c r="D270" s="52">
        <f t="shared" si="186"/>
        <v>538.23878718860794</v>
      </c>
      <c r="E270" s="53">
        <f t="shared" si="167"/>
        <v>-0.70051763589682592</v>
      </c>
      <c r="F270" s="52">
        <f>E194</f>
        <v>367.87986308498802</v>
      </c>
      <c r="G270" s="53">
        <f t="shared" si="168"/>
        <v>-0.79530733621388461</v>
      </c>
      <c r="H270" s="52">
        <f>F194</f>
        <v>380.89128856197698</v>
      </c>
      <c r="I270" s="53">
        <f t="shared" si="169"/>
        <v>-0.78806762671142638</v>
      </c>
      <c r="J270" s="36">
        <f>G194</f>
        <v>0</v>
      </c>
      <c r="K270" s="37">
        <f t="shared" si="170"/>
        <v>-1</v>
      </c>
    </row>
    <row r="271" spans="1:11" ht="15" thickBot="1" x14ac:dyDescent="0.35">
      <c r="A271" s="82"/>
      <c r="B271" s="51" t="str">
        <f>A198</f>
        <v>Total</v>
      </c>
      <c r="C271" s="52">
        <f t="shared" ref="C271:D274" si="187">C198</f>
        <v>1338207.9057060999</v>
      </c>
      <c r="D271" s="52">
        <f t="shared" si="187"/>
        <v>1695301.3107199599</v>
      </c>
      <c r="E271" s="53">
        <f t="shared" si="167"/>
        <v>0.26684448917931114</v>
      </c>
      <c r="F271" s="52">
        <f>E198</f>
        <v>1835977.8997014475</v>
      </c>
      <c r="G271" s="53">
        <f t="shared" si="168"/>
        <v>0.37196760822654173</v>
      </c>
      <c r="H271" s="52">
        <f>F198</f>
        <v>1947971.655858665</v>
      </c>
      <c r="I271" s="53">
        <f t="shared" si="169"/>
        <v>0.45565696298201575</v>
      </c>
      <c r="J271" s="36">
        <f>G198</f>
        <v>2288286.2324314401</v>
      </c>
      <c r="K271" s="37">
        <f t="shared" si="170"/>
        <v>0.70996316990373431</v>
      </c>
    </row>
    <row r="272" spans="1:11" x14ac:dyDescent="0.3">
      <c r="A272" s="81" t="str">
        <f>B199</f>
        <v>PM2.5</v>
      </c>
      <c r="B272" s="48" t="str">
        <f>A199</f>
        <v>Non-exhaust</v>
      </c>
      <c r="C272" s="49">
        <f t="shared" si="187"/>
        <v>575439.78456013103</v>
      </c>
      <c r="D272" s="49">
        <f t="shared" si="187"/>
        <v>730178.29311498499</v>
      </c>
      <c r="E272" s="50">
        <f t="shared" si="167"/>
        <v>0.26890477979922234</v>
      </c>
      <c r="F272" s="49">
        <f>E199</f>
        <v>788653.72158158605</v>
      </c>
      <c r="G272" s="50">
        <f t="shared" si="168"/>
        <v>0.37052345482931259</v>
      </c>
      <c r="H272" s="49">
        <f>F199</f>
        <v>837298.93493844499</v>
      </c>
      <c r="I272" s="50">
        <f t="shared" si="169"/>
        <v>0.45505916935944968</v>
      </c>
      <c r="J272" s="34">
        <f>G199</f>
        <v>981051.26279531501</v>
      </c>
      <c r="K272" s="35">
        <f t="shared" si="170"/>
        <v>0.7048721501681281</v>
      </c>
    </row>
    <row r="273" spans="1:11" x14ac:dyDescent="0.3">
      <c r="A273" s="82"/>
      <c r="B273" s="51" t="str">
        <f>A200</f>
        <v>Hot</v>
      </c>
      <c r="C273" s="52">
        <f t="shared" si="187"/>
        <v>11392.022063070701</v>
      </c>
      <c r="D273" s="52">
        <f t="shared" si="187"/>
        <v>5330.7225572113002</v>
      </c>
      <c r="E273" s="53">
        <f t="shared" si="167"/>
        <v>-0.53206528852399249</v>
      </c>
      <c r="F273" s="52">
        <f>E200</f>
        <v>3987.0236612526101</v>
      </c>
      <c r="G273" s="53">
        <f t="shared" si="168"/>
        <v>-0.65001615699312343</v>
      </c>
      <c r="H273" s="54">
        <f>F200</f>
        <v>2997.6369610230199</v>
      </c>
      <c r="I273" s="55">
        <f t="shared" si="169"/>
        <v>-0.73686524267360731</v>
      </c>
      <c r="J273" s="36">
        <f>G200</f>
        <v>0</v>
      </c>
      <c r="K273" s="37">
        <f t="shared" si="170"/>
        <v>-1</v>
      </c>
    </row>
    <row r="274" spans="1:11" x14ac:dyDescent="0.3">
      <c r="A274" s="82"/>
      <c r="B274" s="51" t="str">
        <f>A201</f>
        <v>Cold</v>
      </c>
      <c r="C274" s="52">
        <f t="shared" si="187"/>
        <v>1797.23032706921</v>
      </c>
      <c r="D274" s="52">
        <f t="shared" si="187"/>
        <v>538.23878718860794</v>
      </c>
      <c r="E274" s="53">
        <f t="shared" si="167"/>
        <v>-0.70051763589682592</v>
      </c>
      <c r="F274" s="52">
        <f>E201</f>
        <v>367.87986308498802</v>
      </c>
      <c r="G274" s="53">
        <f t="shared" si="168"/>
        <v>-0.79530733621388461</v>
      </c>
      <c r="H274" s="52">
        <f>F201</f>
        <v>380.89128856197698</v>
      </c>
      <c r="I274" s="53">
        <f t="shared" si="169"/>
        <v>-0.78806762671142638</v>
      </c>
      <c r="J274" s="36">
        <f>G201</f>
        <v>0</v>
      </c>
      <c r="K274" s="37">
        <f t="shared" si="170"/>
        <v>-1</v>
      </c>
    </row>
    <row r="275" spans="1:11" ht="15" thickBot="1" x14ac:dyDescent="0.35">
      <c r="A275" s="83"/>
      <c r="B275" s="58" t="str">
        <f>A205</f>
        <v>Total</v>
      </c>
      <c r="C275" s="59">
        <f>C205</f>
        <v>588629.03695027088</v>
      </c>
      <c r="D275" s="59">
        <f>D205</f>
        <v>736047.25445938495</v>
      </c>
      <c r="E275" s="60">
        <f t="shared" si="167"/>
        <v>0.25044333231146454</v>
      </c>
      <c r="F275" s="59">
        <f>E205</f>
        <v>793008.62510592362</v>
      </c>
      <c r="G275" s="60">
        <f t="shared" si="168"/>
        <v>0.34721288846802056</v>
      </c>
      <c r="H275" s="59">
        <f>F205</f>
        <v>840677.46318802994</v>
      </c>
      <c r="I275" s="60">
        <f t="shared" si="169"/>
        <v>0.42819570632063964</v>
      </c>
      <c r="J275" s="39">
        <f>G205</f>
        <v>981051.26279531501</v>
      </c>
      <c r="K275" s="40">
        <f t="shared" si="170"/>
        <v>0.66667153879837748</v>
      </c>
    </row>
    <row r="276" spans="1:11" x14ac:dyDescent="0.3">
      <c r="A276" s="81" t="str">
        <f>B206</f>
        <v>PN</v>
      </c>
      <c r="B276" s="48" t="str">
        <f>A207</f>
        <v>Hot</v>
      </c>
      <c r="C276" s="68">
        <f>C207</f>
        <v>9.0774563669900295E+21</v>
      </c>
      <c r="D276" s="68">
        <f>D207</f>
        <v>3.0603801186715199E+21</v>
      </c>
      <c r="E276" s="50">
        <f t="shared" si="167"/>
        <v>-0.66285928624228641</v>
      </c>
      <c r="F276" s="68">
        <f>E207</f>
        <v>2.4748727266044999E+21</v>
      </c>
      <c r="G276" s="50">
        <f t="shared" si="168"/>
        <v>-0.72736054831347685</v>
      </c>
      <c r="H276" s="69">
        <f>F207</f>
        <v>1.76095166793435E+21</v>
      </c>
      <c r="I276" s="57">
        <f t="shared" si="169"/>
        <v>-0.80600824760358947</v>
      </c>
      <c r="J276" s="43">
        <f>G207</f>
        <v>0</v>
      </c>
      <c r="K276" s="35">
        <f t="shared" si="170"/>
        <v>-1</v>
      </c>
    </row>
    <row r="277" spans="1:11" x14ac:dyDescent="0.3">
      <c r="A277" s="82"/>
      <c r="B277" s="51" t="str">
        <f>A208</f>
        <v>Cold</v>
      </c>
      <c r="C277" s="70">
        <f>C208</f>
        <v>7.6702238999603098E+17</v>
      </c>
      <c r="D277" s="70">
        <f>D208</f>
        <v>7.3015512247828E+16</v>
      </c>
      <c r="E277" s="53">
        <f t="shared" si="167"/>
        <v>-0.9048065438504268</v>
      </c>
      <c r="F277" s="70">
        <f>E208</f>
        <v>4.9906916631249296E+16</v>
      </c>
      <c r="G277" s="53">
        <f t="shared" si="168"/>
        <v>-0.93493421146218747</v>
      </c>
      <c r="H277" s="70">
        <f>F208</f>
        <v>5.16806147660754E+16</v>
      </c>
      <c r="I277" s="53">
        <f t="shared" si="169"/>
        <v>-0.93262176510082995</v>
      </c>
      <c r="J277" s="38">
        <f>G208</f>
        <v>0</v>
      </c>
      <c r="K277" s="37">
        <f t="shared" si="170"/>
        <v>-1</v>
      </c>
    </row>
    <row r="278" spans="1:11" ht="15" thickBot="1" x14ac:dyDescent="0.35">
      <c r="A278" s="83"/>
      <c r="B278" s="58" t="str">
        <f>A212</f>
        <v>Total</v>
      </c>
      <c r="C278" s="71">
        <f>C212</f>
        <v>9.0782233893800258E+21</v>
      </c>
      <c r="D278" s="71">
        <f>D212</f>
        <v>3.0604531341837677E+21</v>
      </c>
      <c r="E278" s="60">
        <f t="shared" si="167"/>
        <v>-0.66287972845392007</v>
      </c>
      <c r="F278" s="71">
        <f>E212</f>
        <v>2.4749226335211314E+21</v>
      </c>
      <c r="G278" s="60">
        <f t="shared" si="168"/>
        <v>-0.72737808628763534</v>
      </c>
      <c r="H278" s="71">
        <f>F212</f>
        <v>1.7610033485491161E+21</v>
      </c>
      <c r="I278" s="60">
        <f t="shared" si="169"/>
        <v>-0.80601894522564954</v>
      </c>
      <c r="J278" s="44">
        <f>G212</f>
        <v>0</v>
      </c>
      <c r="K278" s="40">
        <f t="shared" si="170"/>
        <v>-1</v>
      </c>
    </row>
    <row r="279" spans="1:11" x14ac:dyDescent="0.3">
      <c r="A279" s="82" t="str">
        <f>B213</f>
        <v>SO2</v>
      </c>
      <c r="B279" s="51" t="str">
        <f>A214</f>
        <v>Hot</v>
      </c>
      <c r="C279" s="52">
        <f>C214</f>
        <v>3958.0861060871898</v>
      </c>
      <c r="D279" s="52">
        <f>D214</f>
        <v>4661.3703755394599</v>
      </c>
      <c r="E279" s="53">
        <f t="shared" si="167"/>
        <v>0.17768291305504458</v>
      </c>
      <c r="F279" s="52">
        <f>E214</f>
        <v>3277.5509524668701</v>
      </c>
      <c r="G279" s="53">
        <f t="shared" si="168"/>
        <v>-0.17193540902854954</v>
      </c>
      <c r="H279" s="54">
        <f>F214</f>
        <v>2350.6056499511801</v>
      </c>
      <c r="I279" s="55">
        <f t="shared" si="169"/>
        <v>-0.40612569131930842</v>
      </c>
      <c r="J279" s="36">
        <f>G214</f>
        <v>0</v>
      </c>
      <c r="K279" s="37">
        <f t="shared" si="170"/>
        <v>-1</v>
      </c>
    </row>
    <row r="280" spans="1:11" x14ac:dyDescent="0.3">
      <c r="A280" s="82"/>
      <c r="B280" s="51" t="str">
        <f>A215</f>
        <v>Cold</v>
      </c>
      <c r="C280" s="52">
        <f>C215</f>
        <v>320.14982562634299</v>
      </c>
      <c r="D280" s="52">
        <f>D215</f>
        <v>312.64459716352098</v>
      </c>
      <c r="E280" s="53">
        <f t="shared" si="167"/>
        <v>-2.3442862878774728E-2</v>
      </c>
      <c r="F280" s="52">
        <f>E215</f>
        <v>197.76389332853299</v>
      </c>
      <c r="G280" s="53">
        <f t="shared" si="168"/>
        <v>-0.38227705437094472</v>
      </c>
      <c r="H280" s="52">
        <f>F215</f>
        <v>141.09581192860699</v>
      </c>
      <c r="I280" s="53">
        <f t="shared" si="169"/>
        <v>-0.55928193416139982</v>
      </c>
      <c r="J280" s="36">
        <f>G215</f>
        <v>0</v>
      </c>
      <c r="K280" s="37">
        <f t="shared" si="170"/>
        <v>-1</v>
      </c>
    </row>
    <row r="281" spans="1:11" ht="15" thickBot="1" x14ac:dyDescent="0.35">
      <c r="A281" s="83"/>
      <c r="B281" s="58" t="str">
        <f>A219</f>
        <v>Total</v>
      </c>
      <c r="C281" s="59">
        <f>C219</f>
        <v>4278.2359317135324</v>
      </c>
      <c r="D281" s="59">
        <f>D219</f>
        <v>4974.0149727029811</v>
      </c>
      <c r="E281" s="60">
        <f t="shared" si="167"/>
        <v>0.16263222788434972</v>
      </c>
      <c r="F281" s="59">
        <f>E219</f>
        <v>3475.314845795403</v>
      </c>
      <c r="G281" s="60">
        <f t="shared" si="168"/>
        <v>-0.18767573802236315</v>
      </c>
      <c r="H281" s="59">
        <f>F219</f>
        <v>2491.7014618797871</v>
      </c>
      <c r="I281" s="60">
        <f t="shared" si="169"/>
        <v>-0.41758671058568686</v>
      </c>
      <c r="J281" s="39">
        <f>G219</f>
        <v>0</v>
      </c>
      <c r="K281" s="40">
        <f t="shared" si="170"/>
        <v>-1</v>
      </c>
    </row>
  </sheetData>
  <mergeCells count="19">
    <mergeCell ref="F222:G222"/>
    <mergeCell ref="H222:I222"/>
    <mergeCell ref="J222:K222"/>
    <mergeCell ref="A265:A267"/>
    <mergeCell ref="A268:A271"/>
    <mergeCell ref="A272:A275"/>
    <mergeCell ref="A276:A278"/>
    <mergeCell ref="A279:A281"/>
    <mergeCell ref="D222:E222"/>
    <mergeCell ref="A239:A241"/>
    <mergeCell ref="A242:A244"/>
    <mergeCell ref="A245:A250"/>
    <mergeCell ref="A251:A253"/>
    <mergeCell ref="A256:A261"/>
    <mergeCell ref="A262:A264"/>
    <mergeCell ref="A223:A226"/>
    <mergeCell ref="A227:A232"/>
    <mergeCell ref="A233:A235"/>
    <mergeCell ref="A236:A23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98A5-F209-4DBF-944F-C9BD6CB8FCAD}">
  <dimension ref="A1:AX139"/>
  <sheetViews>
    <sheetView zoomScale="80" zoomScaleNormal="80" workbookViewId="0">
      <selection activeCell="N8" sqref="N8"/>
    </sheetView>
  </sheetViews>
  <sheetFormatPr defaultRowHeight="14.4" x14ac:dyDescent="0.3"/>
  <cols>
    <col min="1" max="1" width="10.33203125" customWidth="1"/>
    <col min="2" max="2" width="14" customWidth="1"/>
    <col min="3" max="3" width="13.77734375" bestFit="1" customWidth="1"/>
    <col min="4" max="4" width="10.5546875" bestFit="1" customWidth="1"/>
    <col min="5" max="5" width="9.5546875" bestFit="1" customWidth="1"/>
    <col min="6" max="6" width="11.21875" bestFit="1" customWidth="1"/>
    <col min="7" max="7" width="9.77734375" bestFit="1" customWidth="1"/>
    <col min="8" max="12" width="9.109375" bestFit="1" customWidth="1"/>
    <col min="13" max="13" width="10.6640625" bestFit="1" customWidth="1"/>
    <col min="14" max="14" width="12.77734375" bestFit="1" customWidth="1"/>
    <col min="15" max="15" width="13.88671875" bestFit="1" customWidth="1"/>
    <col min="16" max="16" width="9.109375" bestFit="1" customWidth="1"/>
    <col min="17" max="17" width="10.6640625" bestFit="1" customWidth="1"/>
    <col min="18" max="18" width="9.109375" bestFit="1" customWidth="1"/>
    <col min="19" max="19" width="9.6640625" bestFit="1" customWidth="1"/>
    <col min="20" max="20" width="9.109375" bestFit="1" customWidth="1"/>
    <col min="21" max="21" width="9.6640625" bestFit="1" customWidth="1"/>
    <col min="22" max="22" width="9.109375" bestFit="1" customWidth="1"/>
    <col min="23" max="23" width="10.6640625" bestFit="1" customWidth="1"/>
    <col min="24" max="24" width="9.109375" bestFit="1" customWidth="1"/>
    <col min="25" max="25" width="9.6640625" bestFit="1" customWidth="1"/>
    <col min="26" max="26" width="8.5546875" bestFit="1" customWidth="1"/>
    <col min="27" max="30" width="9.109375" bestFit="1" customWidth="1"/>
    <col min="31" max="31" width="10.6640625" bestFit="1" customWidth="1"/>
    <col min="32" max="33" width="11.6640625" bestFit="1" customWidth="1"/>
    <col min="34" max="36" width="9.6640625" bestFit="1" customWidth="1"/>
    <col min="37" max="39" width="9.21875" bestFit="1" customWidth="1"/>
    <col min="40" max="40" width="8.5546875" bestFit="1" customWidth="1"/>
    <col min="41" max="41" width="9.21875" bestFit="1" customWidth="1"/>
    <col min="42" max="42" width="9.109375" bestFit="1" customWidth="1"/>
    <col min="43" max="44" width="9.6640625" bestFit="1" customWidth="1"/>
    <col min="45" max="50" width="9.109375" bestFit="1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s="5" t="s">
        <v>14</v>
      </c>
      <c r="O1" s="5" t="s">
        <v>13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3" t="s">
        <v>30</v>
      </c>
      <c r="AF1" s="3" t="s">
        <v>32</v>
      </c>
      <c r="AG1" s="3" t="s">
        <v>31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5" t="s">
        <v>41</v>
      </c>
      <c r="AQ1" s="5" t="s">
        <v>42</v>
      </c>
      <c r="AR1" s="5" t="s">
        <v>43</v>
      </c>
      <c r="AS1" s="7" t="s">
        <v>46</v>
      </c>
      <c r="AT1" s="7" t="s">
        <v>47</v>
      </c>
      <c r="AU1" s="7" t="s">
        <v>48</v>
      </c>
      <c r="AV1" s="6" t="s">
        <v>44</v>
      </c>
      <c r="AW1" s="15" t="s">
        <v>101</v>
      </c>
      <c r="AX1" s="6" t="s">
        <v>45</v>
      </c>
    </row>
    <row r="2" spans="1:50" x14ac:dyDescent="0.3">
      <c r="A2" t="s">
        <v>49</v>
      </c>
      <c r="B2" s="8">
        <v>96631</v>
      </c>
      <c r="C2">
        <v>9.68</v>
      </c>
      <c r="D2" s="8">
        <v>935865</v>
      </c>
      <c r="E2" s="8">
        <v>541364</v>
      </c>
      <c r="F2">
        <v>57.85</v>
      </c>
      <c r="G2" s="8">
        <v>6623.9790049104004</v>
      </c>
      <c r="H2" s="8">
        <v>7078</v>
      </c>
      <c r="I2" s="8">
        <v>4579.6018792592804</v>
      </c>
      <c r="J2" s="8">
        <v>57543.977370176399</v>
      </c>
      <c r="K2" s="8">
        <v>4521.5339119664004</v>
      </c>
      <c r="L2" s="10">
        <v>31402.312366300201</v>
      </c>
      <c r="M2" s="10">
        <v>2182702.4114523702</v>
      </c>
      <c r="N2" s="10">
        <v>1151758919.2804</v>
      </c>
      <c r="O2" s="10">
        <v>960753363.66587901</v>
      </c>
      <c r="P2" s="10">
        <v>97366.554695407802</v>
      </c>
      <c r="Q2" s="10">
        <v>1948943.9158026599</v>
      </c>
      <c r="R2" s="10">
        <v>26890.9728837857</v>
      </c>
      <c r="S2" s="10">
        <v>129942.589046351</v>
      </c>
      <c r="T2" s="10">
        <v>65964.240615697505</v>
      </c>
      <c r="U2" s="10">
        <v>573376.24369137303</v>
      </c>
      <c r="V2" s="10">
        <v>188.18348744560899</v>
      </c>
      <c r="W2" s="10">
        <v>1325018.65331596</v>
      </c>
      <c r="X2" s="10">
        <v>11392.022063070701</v>
      </c>
      <c r="Y2" s="10">
        <v>575439.78456013103</v>
      </c>
      <c r="Z2" s="14">
        <v>9.0774563669900295E+21</v>
      </c>
      <c r="AA2" s="10">
        <v>3958.0861060871898</v>
      </c>
      <c r="AB2" s="10">
        <v>984.58425693296704</v>
      </c>
      <c r="AC2" s="10">
        <v>47376.562075969101</v>
      </c>
      <c r="AD2" s="10">
        <v>39695.488485483897</v>
      </c>
      <c r="AE2" s="9">
        <v>3818495.9490045202</v>
      </c>
      <c r="AF2" s="9">
        <v>88600919.678047806</v>
      </c>
      <c r="AG2" s="9">
        <v>73797175.557188705</v>
      </c>
      <c r="AH2" s="9">
        <v>729709.10402026796</v>
      </c>
      <c r="AI2" s="9">
        <v>159466.89606381301</v>
      </c>
      <c r="AJ2" s="9">
        <v>690020.340715545</v>
      </c>
      <c r="AK2" s="9">
        <v>24610.8736734698</v>
      </c>
      <c r="AL2" s="9">
        <v>15.3644015132048</v>
      </c>
      <c r="AM2" s="9">
        <v>1791.2425103965099</v>
      </c>
      <c r="AN2" s="4">
        <v>7.6511158765655398E+17</v>
      </c>
      <c r="AO2" s="9">
        <v>319.59427762522103</v>
      </c>
      <c r="AP2" s="10">
        <v>1390.81710177115</v>
      </c>
      <c r="AQ2" s="10">
        <v>173852.12886478199</v>
      </c>
      <c r="AR2" s="10">
        <v>173852.12886478199</v>
      </c>
      <c r="AS2" s="12">
        <v>152.96808752040701</v>
      </c>
      <c r="AT2" s="12">
        <v>19121.028444352902</v>
      </c>
      <c r="AU2" s="12">
        <v>19121.028444352902</v>
      </c>
      <c r="AV2" s="11">
        <v>91.565967509325205</v>
      </c>
      <c r="AW2" s="11">
        <v>11445.759382632399</v>
      </c>
      <c r="AX2" s="11">
        <v>11445.759382632399</v>
      </c>
    </row>
    <row r="3" spans="1:50" x14ac:dyDescent="0.3">
      <c r="A3" t="s">
        <v>50</v>
      </c>
      <c r="B3" s="8">
        <v>112077</v>
      </c>
      <c r="C3">
        <v>9.65</v>
      </c>
      <c r="D3" s="8">
        <v>1081053</v>
      </c>
      <c r="E3" s="8">
        <v>662051</v>
      </c>
      <c r="F3">
        <v>61.24</v>
      </c>
      <c r="G3" s="8">
        <v>8358.1397596222996</v>
      </c>
      <c r="H3" s="8">
        <v>7731</v>
      </c>
      <c r="I3" s="8">
        <v>3634.0085357084399</v>
      </c>
      <c r="J3" s="8">
        <v>73017.829669183193</v>
      </c>
      <c r="K3" s="8">
        <v>6067.8102537086897</v>
      </c>
      <c r="L3" s="10">
        <v>29275.122724717399</v>
      </c>
      <c r="M3" s="10">
        <v>2913293.8474550699</v>
      </c>
      <c r="N3" s="10">
        <v>1303365247.3770599</v>
      </c>
      <c r="O3" s="10">
        <v>1082137981.92697</v>
      </c>
      <c r="P3" s="10">
        <v>114723.29156285</v>
      </c>
      <c r="Q3" s="10">
        <v>1590199.1397531501</v>
      </c>
      <c r="R3" s="10">
        <v>20579.2365989266</v>
      </c>
      <c r="S3" s="10">
        <v>169143.16270628999</v>
      </c>
      <c r="T3" s="10">
        <v>85448.166599701304</v>
      </c>
      <c r="U3" s="10">
        <v>399103.294918867</v>
      </c>
      <c r="V3" s="10">
        <v>264.22574965687602</v>
      </c>
      <c r="W3" s="10">
        <v>1689432.38865771</v>
      </c>
      <c r="X3" s="10">
        <v>10909.435848691801</v>
      </c>
      <c r="Y3" s="10">
        <v>730178.31388768402</v>
      </c>
      <c r="Z3" s="14">
        <v>8.1932963711922303E+21</v>
      </c>
      <c r="AA3" s="10">
        <v>5225.6157473018402</v>
      </c>
      <c r="AB3" s="10">
        <v>629.61403326232801</v>
      </c>
      <c r="AC3" s="10">
        <v>61817.805126644402</v>
      </c>
      <c r="AD3" s="10">
        <v>51441.335376902302</v>
      </c>
      <c r="AE3" s="9">
        <v>4842153.7397146802</v>
      </c>
      <c r="AF3" s="9">
        <v>95039409.907283604</v>
      </c>
      <c r="AG3" s="9">
        <v>79302688.017488003</v>
      </c>
      <c r="AH3" s="9">
        <v>933856.58880431799</v>
      </c>
      <c r="AI3" s="9">
        <v>195118.18417154299</v>
      </c>
      <c r="AJ3" s="9">
        <v>882416.38628294098</v>
      </c>
      <c r="AK3" s="9">
        <v>18868.0103250352</v>
      </c>
      <c r="AL3" s="9">
        <v>20.232782390579601</v>
      </c>
      <c r="AM3" s="9">
        <v>1143.79130723551</v>
      </c>
      <c r="AN3" s="4">
        <v>4.8889809941254701E+17</v>
      </c>
      <c r="AO3" s="9">
        <v>398.17472982053602</v>
      </c>
      <c r="AP3" s="10">
        <v>1775.5660264565799</v>
      </c>
      <c r="AQ3" s="10">
        <v>221945.74285877601</v>
      </c>
      <c r="AR3" s="10">
        <v>221945.74285877601</v>
      </c>
      <c r="AS3" s="12">
        <v>201.15627826928599</v>
      </c>
      <c r="AT3" s="12">
        <v>25144.556864566599</v>
      </c>
      <c r="AU3" s="12">
        <v>25144.556864566599</v>
      </c>
      <c r="AV3" s="11">
        <v>122.63336134241101</v>
      </c>
      <c r="AW3" s="11">
        <v>15329.187744635199</v>
      </c>
      <c r="AX3" s="11">
        <v>15329.187744635199</v>
      </c>
    </row>
    <row r="4" spans="1:50" x14ac:dyDescent="0.3">
      <c r="A4" t="s">
        <v>51</v>
      </c>
      <c r="B4" s="8">
        <v>111958</v>
      </c>
      <c r="C4">
        <v>9.66</v>
      </c>
      <c r="D4" s="8">
        <v>1081053</v>
      </c>
      <c r="E4" s="8">
        <v>685633</v>
      </c>
      <c r="F4">
        <v>63.42</v>
      </c>
      <c r="G4" s="8">
        <v>9000.7895559896006</v>
      </c>
      <c r="H4" s="8">
        <v>8326</v>
      </c>
      <c r="I4" s="8">
        <v>2607.28379094202</v>
      </c>
      <c r="J4" s="8">
        <v>78865.372751571602</v>
      </c>
      <c r="K4" s="8">
        <v>3363.68237849349</v>
      </c>
      <c r="L4" s="10">
        <v>20487.0451303472</v>
      </c>
      <c r="M4" s="10">
        <v>1938886.2963984399</v>
      </c>
      <c r="N4" s="10">
        <v>947691309.32337999</v>
      </c>
      <c r="O4" s="10">
        <v>766717890.12733901</v>
      </c>
      <c r="P4" s="10">
        <v>70954.140014164106</v>
      </c>
      <c r="Q4" s="10">
        <v>1086505.9802766701</v>
      </c>
      <c r="R4" s="10">
        <v>14191.1796189536</v>
      </c>
      <c r="S4" s="10">
        <v>111141.037794738</v>
      </c>
      <c r="T4" s="10">
        <v>50467.093940206199</v>
      </c>
      <c r="U4" s="10">
        <v>285636.29343386099</v>
      </c>
      <c r="V4" s="10">
        <v>186.07250441972701</v>
      </c>
      <c r="W4" s="10">
        <v>1831623.0325357099</v>
      </c>
      <c r="X4" s="10">
        <v>7887.5994289638102</v>
      </c>
      <c r="Y4" s="10">
        <v>788653.74510060903</v>
      </c>
      <c r="Z4" s="14">
        <v>6.1219503891465497E+21</v>
      </c>
      <c r="AA4" s="10">
        <v>3686.0039315476502</v>
      </c>
      <c r="AB4" s="10">
        <v>433.006085055607</v>
      </c>
      <c r="AC4" s="10">
        <v>36655.073217016798</v>
      </c>
      <c r="AD4" s="10">
        <v>30392.134636334002</v>
      </c>
      <c r="AE4" s="9">
        <v>2974636.8955995999</v>
      </c>
      <c r="AF4" s="9">
        <v>60140011.257546403</v>
      </c>
      <c r="AG4" s="9">
        <v>50177812.877500303</v>
      </c>
      <c r="AH4" s="9">
        <v>554536.12290471501</v>
      </c>
      <c r="AI4" s="9">
        <v>124323.487284135</v>
      </c>
      <c r="AJ4" s="9">
        <v>524148.04279322899</v>
      </c>
      <c r="AK4" s="9">
        <v>13137.225113763499</v>
      </c>
      <c r="AL4" s="9">
        <v>12.448571739406599</v>
      </c>
      <c r="AM4" s="9">
        <v>785.33355762685301</v>
      </c>
      <c r="AN4" s="4">
        <v>3.3541132376489402E+17</v>
      </c>
      <c r="AO4" s="9">
        <v>246.675175441269</v>
      </c>
      <c r="AP4" s="10">
        <v>1070.8438678011801</v>
      </c>
      <c r="AQ4" s="10">
        <v>133855.480141623</v>
      </c>
      <c r="AR4" s="10">
        <v>133855.480141623</v>
      </c>
      <c r="AS4" s="12">
        <v>121.915549766106</v>
      </c>
      <c r="AT4" s="12">
        <v>15239.453821982601</v>
      </c>
      <c r="AU4" s="12">
        <v>15239.453821982601</v>
      </c>
      <c r="AV4" s="11">
        <v>75.130776237339205</v>
      </c>
      <c r="AW4" s="11">
        <v>9391.3565916693897</v>
      </c>
      <c r="AX4" s="11">
        <v>9391.3565916693897</v>
      </c>
    </row>
    <row r="5" spans="1:50" x14ac:dyDescent="0.3">
      <c r="A5" t="s">
        <v>52</v>
      </c>
      <c r="B5" s="8">
        <v>111960</v>
      </c>
      <c r="C5">
        <v>9.66</v>
      </c>
      <c r="D5" s="8">
        <v>1081053</v>
      </c>
      <c r="E5" s="8">
        <v>707965</v>
      </c>
      <c r="F5">
        <v>65.489999999999995</v>
      </c>
      <c r="G5" s="8">
        <v>9551.4532268487001</v>
      </c>
      <c r="H5" s="8">
        <v>8835</v>
      </c>
      <c r="I5" s="8">
        <v>2480.16735765062</v>
      </c>
      <c r="J5" s="8">
        <v>83729.893761138504</v>
      </c>
      <c r="K5" s="8">
        <v>2465.4576441496301</v>
      </c>
      <c r="L5" s="10">
        <v>17746.5009365398</v>
      </c>
      <c r="M5" s="10">
        <v>1375769.9255256499</v>
      </c>
      <c r="N5" s="10">
        <v>759814923.25920296</v>
      </c>
      <c r="O5" s="10">
        <v>594749029.64145505</v>
      </c>
      <c r="P5" s="10">
        <v>55248.096831947099</v>
      </c>
      <c r="Q5" s="10">
        <v>1024909.34418606</v>
      </c>
      <c r="R5" s="10">
        <v>13761.4162792063</v>
      </c>
      <c r="S5" s="10">
        <v>78605.522136108804</v>
      </c>
      <c r="T5" s="10">
        <v>37501.595325504401</v>
      </c>
      <c r="U5" s="10">
        <v>294498.85621101299</v>
      </c>
      <c r="V5" s="10">
        <v>128.982989881431</v>
      </c>
      <c r="W5" s="10">
        <v>1944593.1632678299</v>
      </c>
      <c r="X5" s="10">
        <v>6695.2354301569603</v>
      </c>
      <c r="Y5" s="10">
        <v>837298.95976278197</v>
      </c>
      <c r="Z5" s="14">
        <v>5.3015808816718398E+21</v>
      </c>
      <c r="AA5" s="10">
        <v>2633.8347301385702</v>
      </c>
      <c r="AB5" s="10">
        <v>450.63150104858897</v>
      </c>
      <c r="AC5" s="10">
        <v>25516.018333553198</v>
      </c>
      <c r="AD5" s="10">
        <v>21239.360083232699</v>
      </c>
      <c r="AE5" s="9">
        <v>2098658.1860557999</v>
      </c>
      <c r="AF5" s="9">
        <v>46505270.726535901</v>
      </c>
      <c r="AG5" s="9">
        <v>38760914.065605402</v>
      </c>
      <c r="AH5" s="9">
        <v>390133.05430077401</v>
      </c>
      <c r="AI5" s="9">
        <v>89540.340621527997</v>
      </c>
      <c r="AJ5" s="9">
        <v>368893.88029158599</v>
      </c>
      <c r="AK5" s="9">
        <v>12385.1904940068</v>
      </c>
      <c r="AL5" s="9">
        <v>8.6037333323140306</v>
      </c>
      <c r="AM5" s="9">
        <v>815.15765963359797</v>
      </c>
      <c r="AN5" s="4">
        <v>3.4796366145000902E+17</v>
      </c>
      <c r="AO5" s="9">
        <v>175.67953029266599</v>
      </c>
      <c r="AP5" s="10">
        <v>741.20562905185</v>
      </c>
      <c r="AQ5" s="10">
        <v>92650.701053320299</v>
      </c>
      <c r="AR5" s="10">
        <v>92650.701053320299</v>
      </c>
      <c r="AS5" s="12">
        <v>84.265271224423799</v>
      </c>
      <c r="AT5" s="12">
        <v>10533.1661711243</v>
      </c>
      <c r="AU5" s="12">
        <v>10533.1661711243</v>
      </c>
      <c r="AV5" s="11">
        <v>52.206266148708899</v>
      </c>
      <c r="AW5" s="11">
        <v>6525.7900591446196</v>
      </c>
      <c r="AX5" s="11">
        <v>6525.7900591446196</v>
      </c>
    </row>
    <row r="6" spans="1:50" x14ac:dyDescent="0.3">
      <c r="A6" t="s">
        <v>53</v>
      </c>
      <c r="B6" s="8">
        <v>111793</v>
      </c>
      <c r="C6">
        <v>9.67</v>
      </c>
      <c r="D6" s="8">
        <v>1081053</v>
      </c>
      <c r="E6" s="8">
        <v>763365</v>
      </c>
      <c r="F6">
        <v>70.61</v>
      </c>
      <c r="G6" s="8">
        <v>11143.4013739401</v>
      </c>
      <c r="H6" s="8">
        <v>10308</v>
      </c>
      <c r="I6" s="8">
        <v>0</v>
      </c>
      <c r="J6" s="8">
        <v>98105.126279530305</v>
      </c>
      <c r="K6" s="8">
        <v>0</v>
      </c>
      <c r="L6" s="10">
        <v>0</v>
      </c>
      <c r="M6" s="10">
        <v>0</v>
      </c>
      <c r="N6" s="10">
        <v>101279376.76068901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2288286.2838976299</v>
      </c>
      <c r="X6" s="10">
        <v>0</v>
      </c>
      <c r="Y6" s="10">
        <v>981051.29821434303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4">
        <v>0</v>
      </c>
      <c r="AO6" s="9">
        <v>0</v>
      </c>
      <c r="AP6" s="10">
        <v>0</v>
      </c>
      <c r="AQ6" s="10">
        <v>0</v>
      </c>
      <c r="AR6" s="10">
        <v>0</v>
      </c>
      <c r="AS6" s="12">
        <v>0</v>
      </c>
      <c r="AT6" s="12">
        <v>0</v>
      </c>
      <c r="AU6" s="12">
        <v>0</v>
      </c>
      <c r="AV6" s="11">
        <v>0</v>
      </c>
      <c r="AW6" s="11">
        <v>0</v>
      </c>
      <c r="AX6" s="11">
        <v>0</v>
      </c>
    </row>
    <row r="8" spans="1:50" ht="15.6" x14ac:dyDescent="0.35">
      <c r="B8" s="2"/>
      <c r="I8" t="s">
        <v>58</v>
      </c>
      <c r="J8" t="s">
        <v>75</v>
      </c>
      <c r="K8" t="s">
        <v>59</v>
      </c>
      <c r="L8" t="s">
        <v>60</v>
      </c>
      <c r="M8" t="s">
        <v>61</v>
      </c>
      <c r="N8" t="s">
        <v>65</v>
      </c>
      <c r="O8" t="s">
        <v>64</v>
      </c>
      <c r="P8" t="s">
        <v>62</v>
      </c>
      <c r="Q8" t="s">
        <v>63</v>
      </c>
      <c r="R8" t="s">
        <v>66</v>
      </c>
      <c r="S8" t="s">
        <v>67</v>
      </c>
      <c r="T8" t="s">
        <v>68</v>
      </c>
      <c r="U8" t="s">
        <v>69</v>
      </c>
      <c r="V8" t="s">
        <v>81</v>
      </c>
      <c r="W8" t="s">
        <v>70</v>
      </c>
      <c r="X8" t="s">
        <v>72</v>
      </c>
      <c r="Y8" t="s">
        <v>71</v>
      </c>
      <c r="Z8" t="s">
        <v>73</v>
      </c>
      <c r="AA8" t="s">
        <v>74</v>
      </c>
    </row>
    <row r="9" spans="1:50" x14ac:dyDescent="0.3">
      <c r="A9" t="str">
        <f>Results_old!$A$9</f>
        <v>Conservative Scenario</v>
      </c>
      <c r="B9" s="2">
        <f>B3/B$2-1</f>
        <v>0.15984518425763983</v>
      </c>
      <c r="C9" s="2">
        <f t="shared" ref="B9:AX12" si="0">C3/C$2-1</f>
        <v>-3.0991735537189147E-3</v>
      </c>
      <c r="D9" s="2">
        <f t="shared" si="0"/>
        <v>0.15513776025388282</v>
      </c>
      <c r="E9" s="2">
        <f t="shared" si="0"/>
        <v>0.22293133640212504</v>
      </c>
      <c r="F9" s="2">
        <f t="shared" si="0"/>
        <v>5.8599827139153016E-2</v>
      </c>
      <c r="G9" s="2">
        <f t="shared" si="0"/>
        <v>0.2618004606334583</v>
      </c>
      <c r="H9" s="2">
        <f t="shared" si="0"/>
        <v>9.2257699915230251E-2</v>
      </c>
      <c r="I9" s="2">
        <f t="shared" si="0"/>
        <v>-0.20647937713393194</v>
      </c>
      <c r="J9" s="2">
        <f t="shared" si="0"/>
        <v>0.26890480995890464</v>
      </c>
      <c r="K9" s="2">
        <f t="shared" si="0"/>
        <v>0.3419804809270619</v>
      </c>
      <c r="L9" s="2">
        <f t="shared" si="0"/>
        <v>-6.7739904525808803E-2</v>
      </c>
      <c r="M9" s="2">
        <f t="shared" si="0"/>
        <v>0.33471875605642643</v>
      </c>
      <c r="N9" s="2">
        <f t="shared" si="0"/>
        <v>0.13163026181848969</v>
      </c>
      <c r="O9" s="2">
        <f>O3/O$2-1</f>
        <v>0.12634316240947863</v>
      </c>
      <c r="P9" s="2">
        <f t="shared" si="0"/>
        <v>0.17826179555946453</v>
      </c>
      <c r="Q9" s="2">
        <f t="shared" si="0"/>
        <v>-0.18407136969960636</v>
      </c>
      <c r="R9" s="2">
        <f t="shared" si="0"/>
        <v>-0.23471580266494751</v>
      </c>
      <c r="S9" s="2">
        <f t="shared" si="0"/>
        <v>0.30167610132776401</v>
      </c>
      <c r="T9" s="2">
        <f t="shared" si="0"/>
        <v>0.29537103439901058</v>
      </c>
      <c r="U9" s="2">
        <f t="shared" si="0"/>
        <v>-0.30394169742810384</v>
      </c>
      <c r="V9" s="2">
        <f t="shared" si="0"/>
        <v>0.40408573166253836</v>
      </c>
      <c r="W9" s="2">
        <f t="shared" si="0"/>
        <v>0.27502536242020215</v>
      </c>
      <c r="X9" s="2">
        <f t="shared" si="0"/>
        <v>-4.2361769640816505E-2</v>
      </c>
      <c r="Y9" s="2">
        <f t="shared" si="0"/>
        <v>0.2689048158980456</v>
      </c>
      <c r="Z9" s="2">
        <f t="shared" si="0"/>
        <v>-9.7401734588670408E-2</v>
      </c>
      <c r="AA9" s="2">
        <f t="shared" si="0"/>
        <v>0.32023801585955924</v>
      </c>
      <c r="AB9" s="2">
        <f t="shared" si="0"/>
        <v>-0.3605280311675817</v>
      </c>
      <c r="AC9" s="2">
        <f t="shared" si="0"/>
        <v>0.30481829870893806</v>
      </c>
      <c r="AD9" s="2">
        <f t="shared" si="0"/>
        <v>0.29589878697962613</v>
      </c>
      <c r="AE9" s="2">
        <f t="shared" si="0"/>
        <v>0.26807879447326033</v>
      </c>
      <c r="AF9" s="2">
        <f t="shared" si="0"/>
        <v>7.2668435639624995E-2</v>
      </c>
      <c r="AG9" s="2">
        <f t="shared" si="0"/>
        <v>7.4603295027637406E-2</v>
      </c>
      <c r="AH9" s="2">
        <f t="shared" si="0"/>
        <v>0.27976557186873152</v>
      </c>
      <c r="AI9" s="2">
        <f t="shared" si="0"/>
        <v>0.22356544830134273</v>
      </c>
      <c r="AJ9" s="2">
        <f t="shared" si="0"/>
        <v>0.27882662903514266</v>
      </c>
      <c r="AK9" s="2">
        <f t="shared" si="0"/>
        <v>-0.23334658592902091</v>
      </c>
      <c r="AL9" s="2">
        <f t="shared" si="0"/>
        <v>0.31686108132430113</v>
      </c>
      <c r="AM9" s="2">
        <f t="shared" si="0"/>
        <v>-0.36145368335283645</v>
      </c>
      <c r="AN9" s="2">
        <f t="shared" si="0"/>
        <v>-0.36101072405662571</v>
      </c>
      <c r="AO9" s="2">
        <f t="shared" si="0"/>
        <v>0.24587565453053584</v>
      </c>
      <c r="AP9" s="2">
        <f t="shared" si="0"/>
        <v>0.27663516949530442</v>
      </c>
      <c r="AQ9" s="2">
        <f t="shared" si="0"/>
        <v>0.27663517443263563</v>
      </c>
      <c r="AR9" s="2">
        <f t="shared" si="0"/>
        <v>0.27663517443263563</v>
      </c>
      <c r="AS9" s="2">
        <f t="shared" si="0"/>
        <v>0.31502120167678993</v>
      </c>
      <c r="AT9" s="2">
        <f t="shared" si="0"/>
        <v>0.31502115264059727</v>
      </c>
      <c r="AU9" s="2">
        <f t="shared" si="0"/>
        <v>0.31502115264059727</v>
      </c>
      <c r="AV9" s="2">
        <f t="shared" si="0"/>
        <v>0.33928974572263271</v>
      </c>
      <c r="AW9" s="2">
        <f t="shared" si="0"/>
        <v>0.33928970828230476</v>
      </c>
      <c r="AX9" s="2">
        <f t="shared" si="0"/>
        <v>0.33928970828230476</v>
      </c>
    </row>
    <row r="10" spans="1:50" x14ac:dyDescent="0.3">
      <c r="A10" t="str">
        <f>Results_old!$A$10</f>
        <v>Optimistic PHEV Scenario</v>
      </c>
      <c r="B10" s="2">
        <f t="shared" si="0"/>
        <v>0.15861369539795711</v>
      </c>
      <c r="C10" s="2">
        <f t="shared" si="0"/>
        <v>-2.0661157024792765E-3</v>
      </c>
      <c r="D10" s="2">
        <f t="shared" si="0"/>
        <v>0.15513776025388282</v>
      </c>
      <c r="E10" s="2">
        <f t="shared" si="0"/>
        <v>0.26649167657989814</v>
      </c>
      <c r="F10" s="2">
        <f t="shared" si="0"/>
        <v>9.6283491789109776E-2</v>
      </c>
      <c r="G10" s="2">
        <f t="shared" si="0"/>
        <v>0.35881915527166597</v>
      </c>
      <c r="H10" s="2">
        <f t="shared" si="0"/>
        <v>0.17632099463125184</v>
      </c>
      <c r="I10" s="2">
        <f t="shared" si="0"/>
        <v>-0.43067457397328812</v>
      </c>
      <c r="J10" s="2">
        <f t="shared" si="0"/>
        <v>0.37052349100299664</v>
      </c>
      <c r="K10" s="2">
        <f t="shared" si="0"/>
        <v>-0.25607494182640433</v>
      </c>
      <c r="L10" s="2">
        <f t="shared" si="0"/>
        <v>-0.34759437803907911</v>
      </c>
      <c r="M10" s="2">
        <f t="shared" si="0"/>
        <v>-0.11170378232720013</v>
      </c>
      <c r="N10" s="2">
        <f t="shared" si="0"/>
        <v>-0.17717910106093915</v>
      </c>
      <c r="O10" s="2">
        <f t="shared" si="0"/>
        <v>-0.20196179464641428</v>
      </c>
      <c r="P10" s="2">
        <f t="shared" si="0"/>
        <v>-0.27126783692685608</v>
      </c>
      <c r="Q10" s="2">
        <f t="shared" si="0"/>
        <v>-0.44251552265463745</v>
      </c>
      <c r="R10" s="2">
        <f t="shared" si="0"/>
        <v>-0.47226975832063045</v>
      </c>
      <c r="S10" s="2">
        <f t="shared" si="0"/>
        <v>-0.14469121624863435</v>
      </c>
      <c r="T10" s="2">
        <f t="shared" si="0"/>
        <v>-0.23493254118964946</v>
      </c>
      <c r="U10" s="2">
        <f t="shared" si="0"/>
        <v>-0.50183444714251491</v>
      </c>
      <c r="V10" s="2">
        <f t="shared" si="0"/>
        <v>-1.1217684689216578E-2</v>
      </c>
      <c r="W10" s="2">
        <f t="shared" si="0"/>
        <v>0.38233754517488028</v>
      </c>
      <c r="X10" s="2">
        <f t="shared" si="0"/>
        <v>-0.3076207730905921</v>
      </c>
      <c r="Y10" s="2">
        <f t="shared" si="0"/>
        <v>0.37052349570070087</v>
      </c>
      <c r="Z10" s="2">
        <f t="shared" si="0"/>
        <v>-0.32558746176859765</v>
      </c>
      <c r="AA10" s="2">
        <f t="shared" si="0"/>
        <v>-6.8740842732324836E-2</v>
      </c>
      <c r="AB10" s="2">
        <f t="shared" si="0"/>
        <v>-0.56021429145694013</v>
      </c>
      <c r="AC10" s="2">
        <f t="shared" si="0"/>
        <v>-0.22630364866408459</v>
      </c>
      <c r="AD10" s="2">
        <f t="shared" si="0"/>
        <v>-0.23436804040217329</v>
      </c>
      <c r="AE10" s="2">
        <f t="shared" si="0"/>
        <v>-0.22099252288716287</v>
      </c>
      <c r="AF10" s="2">
        <f t="shared" si="0"/>
        <v>-0.32122588031727861</v>
      </c>
      <c r="AG10" s="2">
        <f t="shared" si="0"/>
        <v>-0.32005781388455323</v>
      </c>
      <c r="AH10" s="2">
        <f t="shared" si="0"/>
        <v>-0.24005864823455381</v>
      </c>
      <c r="AI10" s="2">
        <f t="shared" si="0"/>
        <v>-0.22038059087583206</v>
      </c>
      <c r="AJ10" s="2">
        <f t="shared" si="0"/>
        <v>-0.24038754821388009</v>
      </c>
      <c r="AK10" s="2">
        <f t="shared" si="0"/>
        <v>-0.46620240759980591</v>
      </c>
      <c r="AL10" s="2">
        <f t="shared" si="0"/>
        <v>-0.18977828529749219</v>
      </c>
      <c r="AM10" s="2">
        <f t="shared" si="0"/>
        <v>-0.56157050032660771</v>
      </c>
      <c r="AN10" s="2">
        <f t="shared" si="0"/>
        <v>-0.56161777030169002</v>
      </c>
      <c r="AO10" s="2">
        <f t="shared" si="0"/>
        <v>-0.22816147624977856</v>
      </c>
      <c r="AP10" s="2">
        <f t="shared" si="0"/>
        <v>-0.23006133125807615</v>
      </c>
      <c r="AQ10" s="2">
        <f t="shared" si="0"/>
        <v>-0.23006131120929452</v>
      </c>
      <c r="AR10" s="2">
        <f t="shared" si="0"/>
        <v>-0.23006131120929452</v>
      </c>
      <c r="AS10" s="2">
        <f t="shared" si="0"/>
        <v>-0.20300010451629913</v>
      </c>
      <c r="AT10" s="2">
        <f t="shared" si="0"/>
        <v>-0.20300030585000584</v>
      </c>
      <c r="AU10" s="2">
        <f t="shared" si="0"/>
        <v>-0.20300030585000584</v>
      </c>
      <c r="AV10" s="2">
        <f t="shared" si="0"/>
        <v>-0.17949017215716323</v>
      </c>
      <c r="AW10" s="2">
        <f t="shared" si="0"/>
        <v>-0.17949030049332726</v>
      </c>
      <c r="AX10" s="2">
        <f t="shared" si="0"/>
        <v>-0.17949030049332726</v>
      </c>
    </row>
    <row r="11" spans="1:50" x14ac:dyDescent="0.3">
      <c r="A11" t="str">
        <f>Results_old!$A$11</f>
        <v>Optimistic EV Scenario</v>
      </c>
      <c r="B11" s="2">
        <f t="shared" si="0"/>
        <v>0.15863439268971646</v>
      </c>
      <c r="C11" s="2">
        <f t="shared" si="0"/>
        <v>-2.0661157024792765E-3</v>
      </c>
      <c r="D11" s="2">
        <f t="shared" si="0"/>
        <v>0.15513776025388282</v>
      </c>
      <c r="E11" s="2">
        <f t="shared" si="0"/>
        <v>0.30774303426160587</v>
      </c>
      <c r="F11" s="2">
        <f t="shared" si="0"/>
        <v>0.13206568712186684</v>
      </c>
      <c r="G11" s="2">
        <f t="shared" si="0"/>
        <v>0.44195101158505223</v>
      </c>
      <c r="H11" s="2">
        <f t="shared" si="0"/>
        <v>0.24823396439672218</v>
      </c>
      <c r="I11" s="2">
        <f t="shared" si="0"/>
        <v>-0.45843166654220813</v>
      </c>
      <c r="J11" s="2">
        <f t="shared" si="0"/>
        <v>0.45505920146099621</v>
      </c>
      <c r="K11" s="2">
        <f t="shared" si="0"/>
        <v>-0.45472981245928312</v>
      </c>
      <c r="L11" s="2">
        <f t="shared" si="0"/>
        <v>-0.43486642863967284</v>
      </c>
      <c r="M11" s="2">
        <f t="shared" si="0"/>
        <v>-0.36969422936120155</v>
      </c>
      <c r="N11" s="2">
        <f t="shared" si="0"/>
        <v>-0.34030037836917926</v>
      </c>
      <c r="O11" s="2">
        <f t="shared" si="0"/>
        <v>-0.38095555827968897</v>
      </c>
      <c r="P11" s="2">
        <f t="shared" si="0"/>
        <v>-0.43257623724306615</v>
      </c>
      <c r="Q11" s="2">
        <f t="shared" si="0"/>
        <v>-0.47412065792362335</v>
      </c>
      <c r="R11" s="2">
        <f t="shared" si="0"/>
        <v>-0.48825145379905743</v>
      </c>
      <c r="S11" s="2">
        <f t="shared" si="0"/>
        <v>-0.39507498878547109</v>
      </c>
      <c r="T11" s="2">
        <f t="shared" si="0"/>
        <v>-0.43148598429282681</v>
      </c>
      <c r="U11" s="2">
        <f t="shared" si="0"/>
        <v>-0.4863776456536788</v>
      </c>
      <c r="V11" s="2">
        <f t="shared" si="0"/>
        <v>-0.31458922548286183</v>
      </c>
      <c r="W11" s="2">
        <f t="shared" si="0"/>
        <v>0.46759682092122823</v>
      </c>
      <c r="X11" s="2">
        <f t="shared" si="0"/>
        <v>-0.41228735398426097</v>
      </c>
      <c r="Y11" s="2">
        <f t="shared" si="0"/>
        <v>0.45505921249921455</v>
      </c>
      <c r="Z11" s="2">
        <f t="shared" si="0"/>
        <v>-0.41596184356766264</v>
      </c>
      <c r="AA11" s="2">
        <f t="shared" si="0"/>
        <v>-0.33456861231796775</v>
      </c>
      <c r="AB11" s="2">
        <f t="shared" si="0"/>
        <v>-0.54231291240393142</v>
      </c>
      <c r="AC11" s="2">
        <f t="shared" si="0"/>
        <v>-0.46142106528038396</v>
      </c>
      <c r="AD11" s="2">
        <f t="shared" si="0"/>
        <v>-0.46494272035474138</v>
      </c>
      <c r="AE11" s="2">
        <f t="shared" si="0"/>
        <v>-0.45039664462576712</v>
      </c>
      <c r="AF11" s="2">
        <f t="shared" si="0"/>
        <v>-0.47511525957604395</v>
      </c>
      <c r="AG11" s="2">
        <f t="shared" si="0"/>
        <v>-0.47476426065157673</v>
      </c>
      <c r="AH11" s="2">
        <f t="shared" si="0"/>
        <v>-0.46535811030536645</v>
      </c>
      <c r="AI11" s="2">
        <f t="shared" si="0"/>
        <v>-0.43850201620719376</v>
      </c>
      <c r="AJ11" s="2">
        <f t="shared" si="0"/>
        <v>-0.46538694800062519</v>
      </c>
      <c r="AK11" s="2">
        <f t="shared" si="0"/>
        <v>-0.49675941381317668</v>
      </c>
      <c r="AL11" s="2">
        <f t="shared" si="0"/>
        <v>-0.44002157683007526</v>
      </c>
      <c r="AM11" s="2">
        <f t="shared" si="0"/>
        <v>-0.54492054822149427</v>
      </c>
      <c r="AN11" s="2">
        <f t="shared" si="0"/>
        <v>-0.54521187881132427</v>
      </c>
      <c r="AO11" s="2">
        <f t="shared" si="0"/>
        <v>-0.45030451859754417</v>
      </c>
      <c r="AP11" s="2">
        <f t="shared" si="0"/>
        <v>-0.46707181835199307</v>
      </c>
      <c r="AQ11" s="2">
        <f t="shared" si="0"/>
        <v>-0.46707180603246001</v>
      </c>
      <c r="AR11" s="2">
        <f t="shared" si="0"/>
        <v>-0.46707180603246001</v>
      </c>
      <c r="AS11" s="2">
        <f t="shared" si="0"/>
        <v>-0.44913169413076293</v>
      </c>
      <c r="AT11" s="2">
        <f t="shared" si="0"/>
        <v>-0.44913181831309357</v>
      </c>
      <c r="AU11" s="2">
        <f t="shared" si="0"/>
        <v>-0.44913181831309357</v>
      </c>
      <c r="AV11" s="2">
        <f t="shared" si="0"/>
        <v>-0.42985076695233804</v>
      </c>
      <c r="AW11" s="2">
        <f t="shared" si="0"/>
        <v>-0.42985084335717016</v>
      </c>
      <c r="AX11" s="2">
        <f t="shared" si="0"/>
        <v>-0.42985084335717016</v>
      </c>
    </row>
    <row r="12" spans="1:50" x14ac:dyDescent="0.3">
      <c r="A12" t="str">
        <f>Results_old!$A$12</f>
        <v>EV Only Scenario</v>
      </c>
      <c r="B12" s="2">
        <f t="shared" si="0"/>
        <v>0.15690616882780883</v>
      </c>
      <c r="C12" s="2">
        <f t="shared" si="0"/>
        <v>-1.0330578512396382E-3</v>
      </c>
      <c r="D12" s="2">
        <f t="shared" si="0"/>
        <v>0.15513776025388282</v>
      </c>
      <c r="E12" s="2">
        <f t="shared" si="0"/>
        <v>0.4100771384872286</v>
      </c>
      <c r="F12" s="2">
        <f t="shared" si="0"/>
        <v>0.22057044079515986</v>
      </c>
      <c r="G12" s="2">
        <f t="shared" si="0"/>
        <v>0.68228210954162472</v>
      </c>
      <c r="H12" s="2">
        <f t="shared" si="0"/>
        <v>0.45634359988697382</v>
      </c>
      <c r="I12" s="2">
        <f t="shared" si="0"/>
        <v>-1</v>
      </c>
      <c r="J12" s="2">
        <f t="shared" si="0"/>
        <v>0.70487218233850713</v>
      </c>
      <c r="K12" s="2">
        <f t="shared" si="0"/>
        <v>-1</v>
      </c>
      <c r="L12" s="2">
        <f t="shared" si="0"/>
        <v>-1</v>
      </c>
      <c r="M12" s="2">
        <f t="shared" si="0"/>
        <v>-1</v>
      </c>
      <c r="N12" s="2">
        <f t="shared" si="0"/>
        <v>-0.91206547215282985</v>
      </c>
      <c r="O12" s="2">
        <f t="shared" si="0"/>
        <v>-1</v>
      </c>
      <c r="P12" s="2">
        <f t="shared" si="0"/>
        <v>-1</v>
      </c>
      <c r="Q12" s="2">
        <f t="shared" si="0"/>
        <v>-1</v>
      </c>
      <c r="R12" s="2">
        <f t="shared" si="0"/>
        <v>-1</v>
      </c>
      <c r="S12" s="2">
        <f t="shared" si="0"/>
        <v>-1</v>
      </c>
      <c r="T12" s="2">
        <f t="shared" si="0"/>
        <v>-1</v>
      </c>
      <c r="U12" s="2">
        <f t="shared" si="0"/>
        <v>-1</v>
      </c>
      <c r="V12" s="2">
        <f t="shared" si="0"/>
        <v>-1</v>
      </c>
      <c r="W12" s="2">
        <f t="shared" si="0"/>
        <v>0.72698420370990213</v>
      </c>
      <c r="X12" s="2">
        <f t="shared" si="0"/>
        <v>-1</v>
      </c>
      <c r="Y12" s="2">
        <f t="shared" si="0"/>
        <v>0.70487221171936065</v>
      </c>
      <c r="Z12" s="2">
        <f t="shared" si="0"/>
        <v>-1</v>
      </c>
      <c r="AA12" s="2">
        <f t="shared" si="0"/>
        <v>-1</v>
      </c>
      <c r="AB12" s="2">
        <f t="shared" si="0"/>
        <v>-1</v>
      </c>
      <c r="AC12" s="2">
        <f t="shared" si="0"/>
        <v>-1</v>
      </c>
      <c r="AD12" s="2">
        <f t="shared" si="0"/>
        <v>-1</v>
      </c>
      <c r="AE12" s="2">
        <f t="shared" si="0"/>
        <v>-1</v>
      </c>
      <c r="AF12" s="2">
        <f t="shared" si="0"/>
        <v>-1</v>
      </c>
      <c r="AG12" s="2">
        <f t="shared" si="0"/>
        <v>-1</v>
      </c>
      <c r="AH12" s="2">
        <f t="shared" si="0"/>
        <v>-1</v>
      </c>
      <c r="AI12" s="2">
        <f t="shared" si="0"/>
        <v>-1</v>
      </c>
      <c r="AJ12" s="2">
        <f t="shared" si="0"/>
        <v>-1</v>
      </c>
      <c r="AK12" s="2">
        <f t="shared" si="0"/>
        <v>-1</v>
      </c>
      <c r="AL12" s="2">
        <f t="shared" si="0"/>
        <v>-1</v>
      </c>
      <c r="AM12" s="2">
        <f t="shared" si="0"/>
        <v>-1</v>
      </c>
      <c r="AN12" s="2">
        <f t="shared" si="0"/>
        <v>-1</v>
      </c>
      <c r="AO12" s="2">
        <f t="shared" si="0"/>
        <v>-1</v>
      </c>
      <c r="AP12" s="2">
        <f t="shared" si="0"/>
        <v>-1</v>
      </c>
      <c r="AQ12" s="2">
        <f t="shared" si="0"/>
        <v>-1</v>
      </c>
      <c r="AR12" s="2">
        <f t="shared" si="0"/>
        <v>-1</v>
      </c>
      <c r="AS12" s="2">
        <f t="shared" si="0"/>
        <v>-1</v>
      </c>
      <c r="AT12" s="2">
        <f t="shared" si="0"/>
        <v>-1</v>
      </c>
      <c r="AU12" s="2">
        <f t="shared" si="0"/>
        <v>-1</v>
      </c>
      <c r="AV12" s="2">
        <f t="shared" si="0"/>
        <v>-1</v>
      </c>
      <c r="AW12" s="2">
        <f t="shared" si="0"/>
        <v>-1</v>
      </c>
      <c r="AX12" s="2">
        <f t="shared" si="0"/>
        <v>-1</v>
      </c>
    </row>
    <row r="14" spans="1:50" ht="15.6" x14ac:dyDescent="0.35">
      <c r="B14" t="s">
        <v>64</v>
      </c>
      <c r="C14" t="s">
        <v>65</v>
      </c>
      <c r="D14" t="s">
        <v>63</v>
      </c>
      <c r="E14" t="s">
        <v>68</v>
      </c>
      <c r="F14" t="s">
        <v>79</v>
      </c>
      <c r="G14" t="s">
        <v>78</v>
      </c>
      <c r="W14" s="2"/>
      <c r="X14" s="2"/>
      <c r="Y14" s="2"/>
      <c r="AC14" s="2"/>
      <c r="AD14" s="2"/>
      <c r="AE14" s="2"/>
      <c r="AF14" s="2"/>
      <c r="AG14" s="2"/>
    </row>
    <row r="15" spans="1:50" x14ac:dyDescent="0.3">
      <c r="A15" t="s">
        <v>80</v>
      </c>
      <c r="B15" s="8">
        <f>O2+AG2</f>
        <v>1034550539.2230678</v>
      </c>
      <c r="C15" s="8">
        <f>N2+AF2</f>
        <v>1240359838.9584479</v>
      </c>
      <c r="D15" s="8">
        <f>Q2+AI2</f>
        <v>2108410.8118664729</v>
      </c>
      <c r="E15" s="8">
        <f>T2+AJ2+AR2+AX2+AU2</f>
        <v>960403.49802300986</v>
      </c>
      <c r="F15" s="8">
        <f>W2+X2+AM2</f>
        <v>1338201.9178894272</v>
      </c>
      <c r="G15" s="8">
        <f>X2+Y2+AM2</f>
        <v>588623.04913359822</v>
      </c>
      <c r="W15" s="2"/>
      <c r="X15" s="2"/>
      <c r="Y15" s="2"/>
      <c r="AE15" s="2"/>
    </row>
    <row r="16" spans="1:50" x14ac:dyDescent="0.3">
      <c r="A16" t="str">
        <f>A9</f>
        <v>Conservative Scenario</v>
      </c>
      <c r="B16" s="8">
        <f>O3+AG3</f>
        <v>1161440669.944458</v>
      </c>
      <c r="C16" s="8">
        <f>N3+AF3</f>
        <v>1398404657.2843435</v>
      </c>
      <c r="D16" s="8">
        <f>Q3+AI3</f>
        <v>1785317.323924693</v>
      </c>
      <c r="E16" s="8">
        <f>T3+AJ3+AR3+AX3+AU3</f>
        <v>1230284.0403506202</v>
      </c>
      <c r="F16" s="8">
        <f t="shared" ref="F16:F19" si="1">W3+X3+AM3</f>
        <v>1701485.6158136374</v>
      </c>
      <c r="G16" s="8">
        <f>X3+Y3+AM3</f>
        <v>742231.54104361136</v>
      </c>
      <c r="W16" s="2"/>
      <c r="X16" s="2"/>
      <c r="Y16" s="2"/>
      <c r="AE16" s="2"/>
    </row>
    <row r="17" spans="1:31" x14ac:dyDescent="0.3">
      <c r="A17" t="str">
        <f t="shared" ref="A17:A19" si="2">A10</f>
        <v>Optimistic PHEV Scenario</v>
      </c>
      <c r="B17" s="8">
        <f>O4+AG4</f>
        <v>816895703.0048393</v>
      </c>
      <c r="C17" s="8">
        <f>N4+AF4</f>
        <v>1007831320.5809264</v>
      </c>
      <c r="D17" s="8">
        <f>Q4+AI4</f>
        <v>1210829.4675608051</v>
      </c>
      <c r="E17" s="8">
        <f>T4+AJ4+AR4+AX4+AU4</f>
        <v>733101.42728871026</v>
      </c>
      <c r="F17" s="8">
        <f t="shared" si="1"/>
        <v>1840295.9655223007</v>
      </c>
      <c r="G17" s="8">
        <f>X4+Y4+AM4</f>
        <v>797326.67808719969</v>
      </c>
      <c r="W17" s="2"/>
      <c r="X17" s="2"/>
      <c r="Y17" s="2"/>
      <c r="AE17" s="2"/>
    </row>
    <row r="18" spans="1:31" x14ac:dyDescent="0.3">
      <c r="A18" t="str">
        <f t="shared" si="2"/>
        <v>Optimistic EV Scenario</v>
      </c>
      <c r="B18" s="8">
        <f>O5+AG5</f>
        <v>633509943.70706046</v>
      </c>
      <c r="C18" s="8">
        <f>N5+AF5</f>
        <v>806320193.98573887</v>
      </c>
      <c r="D18" s="8">
        <f>Q5+AI5</f>
        <v>1114449.6848075881</v>
      </c>
      <c r="E18" s="8">
        <f>T5+AJ5+AR5+AX5+AU5</f>
        <v>516105.1329006796</v>
      </c>
      <c r="F18" s="8">
        <f t="shared" si="1"/>
        <v>1952103.5563576205</v>
      </c>
      <c r="G18" s="8">
        <f>X5+Y5+AM5</f>
        <v>844809.35285257245</v>
      </c>
      <c r="W18" s="2"/>
      <c r="X18" s="2"/>
      <c r="Y18" s="2"/>
      <c r="AE18" s="2"/>
    </row>
    <row r="19" spans="1:31" x14ac:dyDescent="0.3">
      <c r="A19" t="str">
        <f t="shared" si="2"/>
        <v>EV Only Scenario</v>
      </c>
      <c r="B19" s="8">
        <f>O6+AG6</f>
        <v>0</v>
      </c>
      <c r="C19" s="8">
        <f>N6+AF6</f>
        <v>101279376.76068901</v>
      </c>
      <c r="D19" s="8">
        <f>Q6+AI6</f>
        <v>0</v>
      </c>
      <c r="E19" s="8">
        <f>T6+AJ6+AR6+AX6+AU6</f>
        <v>0</v>
      </c>
      <c r="F19" s="8">
        <f t="shared" si="1"/>
        <v>2288286.2838976299</v>
      </c>
      <c r="G19" s="8">
        <f>X6+Y6+AM6</f>
        <v>981051.29821434303</v>
      </c>
    </row>
    <row r="21" spans="1:31" ht="15.6" x14ac:dyDescent="0.35">
      <c r="B21" t="s">
        <v>65</v>
      </c>
      <c r="C21" t="s">
        <v>64</v>
      </c>
      <c r="D21" t="s">
        <v>63</v>
      </c>
      <c r="E21" t="s">
        <v>87</v>
      </c>
      <c r="F21" t="s">
        <v>79</v>
      </c>
      <c r="G21" t="s">
        <v>78</v>
      </c>
    </row>
    <row r="22" spans="1:31" x14ac:dyDescent="0.3">
      <c r="A22" t="str">
        <f>A16</f>
        <v>Conservative Scenario</v>
      </c>
      <c r="B22" s="2">
        <f>C16/C$15-1</f>
        <v>0.12741852272370302</v>
      </c>
      <c r="C22" s="2">
        <f>B16/B$15-1</f>
        <v>0.12265242335737692</v>
      </c>
      <c r="D22" s="2">
        <f t="shared" ref="D22:G25" si="3">D16/D$15-1</f>
        <v>-0.15324029175118914</v>
      </c>
      <c r="E22" s="2">
        <f t="shared" si="3"/>
        <v>0.28100745455754716</v>
      </c>
      <c r="F22" s="2">
        <f>F16/F$15-1</f>
        <v>0.27147151193533681</v>
      </c>
      <c r="G22" s="2">
        <f t="shared" si="3"/>
        <v>0.26096241412243604</v>
      </c>
    </row>
    <row r="23" spans="1:31" x14ac:dyDescent="0.3">
      <c r="A23" t="str">
        <f>A17</f>
        <v>Optimistic PHEV Scenario</v>
      </c>
      <c r="B23" s="2">
        <f>C17/C$15-1</f>
        <v>-0.18746859667173665</v>
      </c>
      <c r="C23" s="2">
        <f>B17/B$15-1</f>
        <v>-0.21038589026465937</v>
      </c>
      <c r="D23" s="2">
        <f t="shared" si="3"/>
        <v>-0.42571463741977444</v>
      </c>
      <c r="E23" s="2">
        <f t="shared" si="3"/>
        <v>-0.23667351399927306</v>
      </c>
      <c r="F23" s="2">
        <f t="shared" si="3"/>
        <v>0.37520051415317179</v>
      </c>
      <c r="G23" s="2">
        <f t="shared" si="3"/>
        <v>0.35456244749639865</v>
      </c>
    </row>
    <row r="24" spans="1:31" x14ac:dyDescent="0.3">
      <c r="A24" t="str">
        <f>A18</f>
        <v>Optimistic EV Scenario</v>
      </c>
      <c r="B24" s="2">
        <f>C18/C$15-1</f>
        <v>-0.34993042449454004</v>
      </c>
      <c r="C24" s="2">
        <f>B18/B$15-1</f>
        <v>-0.38764717653830894</v>
      </c>
      <c r="D24" s="2">
        <f t="shared" si="3"/>
        <v>-0.47142668851094516</v>
      </c>
      <c r="E24" s="2">
        <f t="shared" si="3"/>
        <v>-0.4626163545186146</v>
      </c>
      <c r="F24" s="2">
        <f t="shared" si="3"/>
        <v>0.45875112736082535</v>
      </c>
      <c r="G24" s="2">
        <f t="shared" si="3"/>
        <v>0.4352298199944058</v>
      </c>
    </row>
    <row r="25" spans="1:31" x14ac:dyDescent="0.3">
      <c r="A25" t="str">
        <f>A19</f>
        <v>EV Only Scenario</v>
      </c>
      <c r="B25" s="2">
        <f>C19/C$15-1</f>
        <v>-0.91834677842702883</v>
      </c>
      <c r="C25" s="2">
        <f>B19/B$15-1</f>
        <v>-1</v>
      </c>
      <c r="D25" s="2">
        <f t="shared" si="3"/>
        <v>-1</v>
      </c>
      <c r="E25" s="2">
        <f t="shared" si="3"/>
        <v>-1</v>
      </c>
      <c r="F25" s="2">
        <f t="shared" si="3"/>
        <v>0.70997085963428308</v>
      </c>
      <c r="G25" s="2">
        <f t="shared" si="3"/>
        <v>0.66668855332519672</v>
      </c>
    </row>
    <row r="26" spans="1:31" x14ac:dyDescent="0.3"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</row>
    <row r="27" spans="1:31" ht="15.6" x14ac:dyDescent="0.35">
      <c r="A27" s="13" t="s">
        <v>92</v>
      </c>
      <c r="B27" t="s">
        <v>93</v>
      </c>
      <c r="C27" t="s">
        <v>82</v>
      </c>
      <c r="D27" t="s">
        <v>83</v>
      </c>
      <c r="E27" t="s">
        <v>84</v>
      </c>
      <c r="F27" t="s">
        <v>85</v>
      </c>
      <c r="G27" t="s">
        <v>86</v>
      </c>
    </row>
    <row r="28" spans="1:31" x14ac:dyDescent="0.3">
      <c r="A28" t="str">
        <f>A15</f>
        <v>Reference Scenario</v>
      </c>
      <c r="C28" s="8">
        <f>N2</f>
        <v>1151758919.2804</v>
      </c>
      <c r="D28" s="8">
        <f>AF2</f>
        <v>88600919.678047806</v>
      </c>
    </row>
    <row r="29" spans="1:31" x14ac:dyDescent="0.3">
      <c r="A29" t="str">
        <f t="shared" ref="A29:A32" si="4">A16</f>
        <v>Conservative Scenario</v>
      </c>
      <c r="C29" s="8">
        <f>N3</f>
        <v>1303365247.3770599</v>
      </c>
      <c r="D29" s="8">
        <f>AF3</f>
        <v>95039409.907283604</v>
      </c>
    </row>
    <row r="30" spans="1:31" x14ac:dyDescent="0.3">
      <c r="A30" t="str">
        <f t="shared" si="4"/>
        <v>Optimistic PHEV Scenario</v>
      </c>
      <c r="C30" s="8">
        <f>N4</f>
        <v>947691309.32337999</v>
      </c>
      <c r="D30" s="8">
        <f>AF4</f>
        <v>60140011.257546403</v>
      </c>
    </row>
    <row r="31" spans="1:31" x14ac:dyDescent="0.3">
      <c r="A31" t="str">
        <f t="shared" si="4"/>
        <v>Optimistic EV Scenario</v>
      </c>
      <c r="C31" s="8">
        <f>N5</f>
        <v>759814923.25920296</v>
      </c>
      <c r="D31" s="8">
        <f>AF5</f>
        <v>46505270.726535901</v>
      </c>
    </row>
    <row r="32" spans="1:31" x14ac:dyDescent="0.3">
      <c r="A32" t="str">
        <f t="shared" si="4"/>
        <v>EV Only Scenario</v>
      </c>
      <c r="C32" s="8">
        <f>N6</f>
        <v>101279376.76068901</v>
      </c>
      <c r="D32" s="8">
        <f>AF6</f>
        <v>0</v>
      </c>
    </row>
    <row r="34" spans="1:7" ht="15.6" x14ac:dyDescent="0.35">
      <c r="A34" s="13" t="s">
        <v>91</v>
      </c>
      <c r="B34" s="8" t="str">
        <f t="shared" ref="B34:G34" si="5">B27</f>
        <v>Non-exhaust</v>
      </c>
      <c r="C34" s="8" t="str">
        <f t="shared" si="5"/>
        <v>Hot</v>
      </c>
      <c r="D34" s="8" t="str">
        <f t="shared" si="5"/>
        <v>Cold</v>
      </c>
      <c r="E34" s="8" t="str">
        <f t="shared" si="5"/>
        <v>Diurnal</v>
      </c>
      <c r="F34" s="8" t="str">
        <f t="shared" si="5"/>
        <v>Running</v>
      </c>
      <c r="G34" s="8" t="str">
        <f t="shared" si="5"/>
        <v>Hot soak</v>
      </c>
    </row>
    <row r="35" spans="1:7" x14ac:dyDescent="0.3">
      <c r="A35" t="str">
        <f>A28</f>
        <v>Reference Scenario</v>
      </c>
      <c r="C35" s="8">
        <f>O2</f>
        <v>960753363.66587901</v>
      </c>
      <c r="D35" s="8">
        <f>AG2</f>
        <v>73797175.557188705</v>
      </c>
    </row>
    <row r="36" spans="1:7" x14ac:dyDescent="0.3">
      <c r="A36" t="str">
        <f t="shared" ref="A36:A39" si="6">A29</f>
        <v>Conservative Scenario</v>
      </c>
      <c r="C36" s="8">
        <f>O3</f>
        <v>1082137981.92697</v>
      </c>
      <c r="D36" s="8">
        <f>AG3</f>
        <v>79302688.017488003</v>
      </c>
    </row>
    <row r="37" spans="1:7" x14ac:dyDescent="0.3">
      <c r="A37" t="str">
        <f t="shared" si="6"/>
        <v>Optimistic PHEV Scenario</v>
      </c>
      <c r="C37" s="8">
        <f>O4</f>
        <v>766717890.12733901</v>
      </c>
      <c r="D37" s="8">
        <f>AG4</f>
        <v>50177812.877500303</v>
      </c>
    </row>
    <row r="38" spans="1:7" x14ac:dyDescent="0.3">
      <c r="A38" t="str">
        <f t="shared" si="6"/>
        <v>Optimistic EV Scenario</v>
      </c>
      <c r="C38" s="8">
        <f>O5</f>
        <v>594749029.64145505</v>
      </c>
      <c r="D38" s="8">
        <f>AG5</f>
        <v>38760914.065605402</v>
      </c>
    </row>
    <row r="39" spans="1:7" x14ac:dyDescent="0.3">
      <c r="A39" t="str">
        <f t="shared" si="6"/>
        <v>EV Only Scenario</v>
      </c>
      <c r="C39" s="8">
        <f>O6</f>
        <v>0</v>
      </c>
      <c r="D39" s="8">
        <f>AG6</f>
        <v>0</v>
      </c>
    </row>
    <row r="41" spans="1:7" ht="15.6" x14ac:dyDescent="0.35">
      <c r="A41" s="13" t="s">
        <v>90</v>
      </c>
      <c r="B41" s="8" t="str">
        <f t="shared" ref="B41:G41" si="7">B27</f>
        <v>Non-exhaust</v>
      </c>
      <c r="C41" s="8" t="str">
        <f t="shared" si="7"/>
        <v>Hot</v>
      </c>
      <c r="D41" s="8" t="str">
        <f t="shared" si="7"/>
        <v>Cold</v>
      </c>
      <c r="E41" s="8" t="str">
        <f t="shared" si="7"/>
        <v>Diurnal</v>
      </c>
      <c r="F41" s="8" t="str">
        <f t="shared" si="7"/>
        <v>Running</v>
      </c>
      <c r="G41" s="8" t="str">
        <f t="shared" si="7"/>
        <v>Hot soak</v>
      </c>
    </row>
    <row r="42" spans="1:7" x14ac:dyDescent="0.3">
      <c r="A42" t="str">
        <f>A28</f>
        <v>Reference Scenario</v>
      </c>
      <c r="C42" s="8">
        <f>Q2</f>
        <v>1948943.9158026599</v>
      </c>
      <c r="D42" s="8">
        <f>AI2</f>
        <v>159466.89606381301</v>
      </c>
    </row>
    <row r="43" spans="1:7" x14ac:dyDescent="0.3">
      <c r="A43" t="str">
        <f t="shared" ref="A43:A46" si="8">A29</f>
        <v>Conservative Scenario</v>
      </c>
      <c r="C43" s="8">
        <f t="shared" ref="C43:C46" si="9">Q3</f>
        <v>1590199.1397531501</v>
      </c>
      <c r="D43" s="8">
        <f t="shared" ref="D43:D46" si="10">AI3</f>
        <v>195118.18417154299</v>
      </c>
    </row>
    <row r="44" spans="1:7" x14ac:dyDescent="0.3">
      <c r="A44" t="str">
        <f t="shared" si="8"/>
        <v>Optimistic PHEV Scenario</v>
      </c>
      <c r="C44" s="8">
        <f t="shared" si="9"/>
        <v>1086505.9802766701</v>
      </c>
      <c r="D44" s="8">
        <f t="shared" si="10"/>
        <v>124323.487284135</v>
      </c>
    </row>
    <row r="45" spans="1:7" x14ac:dyDescent="0.3">
      <c r="A45" t="str">
        <f t="shared" si="8"/>
        <v>Optimistic EV Scenario</v>
      </c>
      <c r="C45" s="8">
        <f t="shared" si="9"/>
        <v>1024909.34418606</v>
      </c>
      <c r="D45" s="8">
        <f t="shared" si="10"/>
        <v>89540.340621527997</v>
      </c>
    </row>
    <row r="46" spans="1:7" x14ac:dyDescent="0.3">
      <c r="A46" t="str">
        <f t="shared" si="8"/>
        <v>EV Only Scenario</v>
      </c>
      <c r="C46" s="8">
        <f t="shared" si="9"/>
        <v>0</v>
      </c>
      <c r="D46" s="8">
        <f t="shared" si="10"/>
        <v>0</v>
      </c>
    </row>
    <row r="48" spans="1:7" x14ac:dyDescent="0.3">
      <c r="A48" s="13" t="s">
        <v>87</v>
      </c>
      <c r="B48" t="str">
        <f t="shared" ref="B48:G48" si="11">B27</f>
        <v>Non-exhaust</v>
      </c>
      <c r="C48" t="str">
        <f t="shared" si="11"/>
        <v>Hot</v>
      </c>
      <c r="D48" t="str">
        <f t="shared" si="11"/>
        <v>Cold</v>
      </c>
      <c r="E48" t="str">
        <f t="shared" si="11"/>
        <v>Diurnal</v>
      </c>
      <c r="F48" t="str">
        <f t="shared" si="11"/>
        <v>Running</v>
      </c>
      <c r="G48" t="str">
        <f t="shared" si="11"/>
        <v>Hot soak</v>
      </c>
    </row>
    <row r="49" spans="1:7" x14ac:dyDescent="0.3">
      <c r="A49" t="s">
        <v>80</v>
      </c>
      <c r="C49" s="8">
        <f>T2</f>
        <v>65964.240615697505</v>
      </c>
      <c r="D49" s="8">
        <f>AJ2</f>
        <v>690020.340715545</v>
      </c>
      <c r="E49" s="8">
        <f>AR2</f>
        <v>173852.12886478199</v>
      </c>
      <c r="F49" s="8">
        <f>AX2</f>
        <v>11445.759382632399</v>
      </c>
      <c r="G49" s="8">
        <f>AU2</f>
        <v>19121.028444352902</v>
      </c>
    </row>
    <row r="50" spans="1:7" x14ac:dyDescent="0.3">
      <c r="A50" t="s">
        <v>54</v>
      </c>
      <c r="C50" s="8">
        <f>T3</f>
        <v>85448.166599701304</v>
      </c>
      <c r="D50" s="8">
        <f>AJ3</f>
        <v>882416.38628294098</v>
      </c>
      <c r="E50" s="8">
        <f>AR3</f>
        <v>221945.74285877601</v>
      </c>
      <c r="F50" s="8">
        <f>AX3</f>
        <v>15329.187744635199</v>
      </c>
      <c r="G50" s="8">
        <f>AU3</f>
        <v>25144.556864566599</v>
      </c>
    </row>
    <row r="51" spans="1:7" x14ac:dyDescent="0.3">
      <c r="A51" t="s">
        <v>55</v>
      </c>
      <c r="C51" s="8">
        <f>T4</f>
        <v>50467.093940206199</v>
      </c>
      <c r="D51" s="8">
        <f>AJ4</f>
        <v>524148.04279322899</v>
      </c>
      <c r="E51" s="8">
        <f>AR4</f>
        <v>133855.480141623</v>
      </c>
      <c r="F51" s="8">
        <f>AX4</f>
        <v>9391.3565916693897</v>
      </c>
      <c r="G51" s="8">
        <f>AU4</f>
        <v>15239.453821982601</v>
      </c>
    </row>
    <row r="52" spans="1:7" x14ac:dyDescent="0.3">
      <c r="A52" t="s">
        <v>56</v>
      </c>
      <c r="C52" s="8">
        <f>T5</f>
        <v>37501.595325504401</v>
      </c>
      <c r="D52" s="8">
        <f>AJ5</f>
        <v>368893.88029158599</v>
      </c>
      <c r="E52" s="8">
        <f>AR5</f>
        <v>92650.701053320299</v>
      </c>
      <c r="F52" s="8">
        <f>AX5</f>
        <v>6525.7900591446196</v>
      </c>
      <c r="G52" s="8">
        <f>AU5</f>
        <v>10533.1661711243</v>
      </c>
    </row>
    <row r="53" spans="1:7" x14ac:dyDescent="0.3">
      <c r="A53" t="s">
        <v>57</v>
      </c>
      <c r="C53" s="8">
        <f>T6</f>
        <v>0</v>
      </c>
      <c r="D53" s="8">
        <f>AJ6</f>
        <v>0</v>
      </c>
      <c r="E53" s="8">
        <f>AR6</f>
        <v>0</v>
      </c>
      <c r="F53" s="8">
        <f>AX6</f>
        <v>0</v>
      </c>
      <c r="G53" s="8">
        <f>AU6</f>
        <v>0</v>
      </c>
    </row>
    <row r="55" spans="1:7" ht="15.6" x14ac:dyDescent="0.35">
      <c r="A55" s="13" t="s">
        <v>89</v>
      </c>
      <c r="B55" s="8" t="str">
        <f t="shared" ref="B55:G55" si="12">B27</f>
        <v>Non-exhaust</v>
      </c>
      <c r="C55" s="8" t="str">
        <f t="shared" si="12"/>
        <v>Hot</v>
      </c>
      <c r="D55" s="8" t="str">
        <f t="shared" si="12"/>
        <v>Cold</v>
      </c>
      <c r="E55" s="8" t="str">
        <f t="shared" si="12"/>
        <v>Diurnal</v>
      </c>
      <c r="F55" s="8" t="str">
        <f t="shared" si="12"/>
        <v>Running</v>
      </c>
      <c r="G55" s="8" t="str">
        <f t="shared" si="12"/>
        <v>Hot soak</v>
      </c>
    </row>
    <row r="56" spans="1:7" x14ac:dyDescent="0.3">
      <c r="A56" t="str">
        <f>A28</f>
        <v>Reference Scenario</v>
      </c>
      <c r="B56" s="8">
        <f>W2</f>
        <v>1325018.65331596</v>
      </c>
      <c r="C56" s="8">
        <f>X2</f>
        <v>11392.022063070701</v>
      </c>
      <c r="D56" s="8">
        <f>AM2</f>
        <v>1791.2425103965099</v>
      </c>
    </row>
    <row r="57" spans="1:7" x14ac:dyDescent="0.3">
      <c r="A57" t="str">
        <f t="shared" ref="A57:A60" si="13">A29</f>
        <v>Conservative Scenario</v>
      </c>
      <c r="B57" s="8">
        <f t="shared" ref="B57:C60" si="14">W3</f>
        <v>1689432.38865771</v>
      </c>
      <c r="C57" s="8">
        <f t="shared" si="14"/>
        <v>10909.435848691801</v>
      </c>
      <c r="D57" s="8">
        <f t="shared" ref="D57:D60" si="15">AM3</f>
        <v>1143.79130723551</v>
      </c>
    </row>
    <row r="58" spans="1:7" x14ac:dyDescent="0.3">
      <c r="A58" t="str">
        <f t="shared" si="13"/>
        <v>Optimistic PHEV Scenario</v>
      </c>
      <c r="B58" s="8">
        <f t="shared" si="14"/>
        <v>1831623.0325357099</v>
      </c>
      <c r="C58" s="8">
        <f t="shared" si="14"/>
        <v>7887.5994289638102</v>
      </c>
      <c r="D58" s="8">
        <f t="shared" si="15"/>
        <v>785.33355762685301</v>
      </c>
    </row>
    <row r="59" spans="1:7" x14ac:dyDescent="0.3">
      <c r="A59" t="str">
        <f t="shared" si="13"/>
        <v>Optimistic EV Scenario</v>
      </c>
      <c r="B59" s="8">
        <f t="shared" si="14"/>
        <v>1944593.1632678299</v>
      </c>
      <c r="C59" s="8">
        <f t="shared" si="14"/>
        <v>6695.2354301569603</v>
      </c>
      <c r="D59" s="8">
        <f t="shared" si="15"/>
        <v>815.15765963359797</v>
      </c>
    </row>
    <row r="60" spans="1:7" x14ac:dyDescent="0.3">
      <c r="A60" t="str">
        <f t="shared" si="13"/>
        <v>EV Only Scenario</v>
      </c>
      <c r="B60" s="8">
        <f t="shared" si="14"/>
        <v>2288286.2838976299</v>
      </c>
      <c r="C60" s="8">
        <f t="shared" si="14"/>
        <v>0</v>
      </c>
      <c r="D60" s="8">
        <f t="shared" si="15"/>
        <v>0</v>
      </c>
    </row>
    <row r="62" spans="1:7" ht="15.6" x14ac:dyDescent="0.35">
      <c r="A62" s="13" t="s">
        <v>88</v>
      </c>
      <c r="B62" t="str">
        <f t="shared" ref="B62:G62" si="16">B27</f>
        <v>Non-exhaust</v>
      </c>
      <c r="C62" t="str">
        <f t="shared" si="16"/>
        <v>Hot</v>
      </c>
      <c r="D62" t="str">
        <f t="shared" si="16"/>
        <v>Cold</v>
      </c>
      <c r="E62" t="str">
        <f t="shared" si="16"/>
        <v>Diurnal</v>
      </c>
      <c r="F62" t="str">
        <f t="shared" si="16"/>
        <v>Running</v>
      </c>
      <c r="G62" t="str">
        <f t="shared" si="16"/>
        <v>Hot soak</v>
      </c>
    </row>
    <row r="63" spans="1:7" x14ac:dyDescent="0.3">
      <c r="A63" t="str">
        <f>A28</f>
        <v>Reference Scenario</v>
      </c>
      <c r="B63" s="8">
        <f>Y2</f>
        <v>575439.78456013103</v>
      </c>
      <c r="C63" s="8">
        <f>X2</f>
        <v>11392.022063070701</v>
      </c>
      <c r="D63" s="8">
        <f>AM2</f>
        <v>1791.2425103965099</v>
      </c>
    </row>
    <row r="64" spans="1:7" x14ac:dyDescent="0.3">
      <c r="A64" t="str">
        <f t="shared" ref="A64:A67" si="17">A29</f>
        <v>Conservative Scenario</v>
      </c>
      <c r="B64" s="8">
        <f t="shared" ref="B64:B67" si="18">Y3</f>
        <v>730178.31388768402</v>
      </c>
      <c r="C64" s="8">
        <f t="shared" ref="C64:C67" si="19">X3</f>
        <v>10909.435848691801</v>
      </c>
      <c r="D64" s="8">
        <f t="shared" ref="D64:D67" si="20">AM3</f>
        <v>1143.79130723551</v>
      </c>
    </row>
    <row r="65" spans="1:4" x14ac:dyDescent="0.3">
      <c r="A65" t="str">
        <f t="shared" si="17"/>
        <v>Optimistic PHEV Scenario</v>
      </c>
      <c r="B65" s="8">
        <f t="shared" si="18"/>
        <v>788653.74510060903</v>
      </c>
      <c r="C65" s="8">
        <f t="shared" si="19"/>
        <v>7887.5994289638102</v>
      </c>
      <c r="D65" s="8">
        <f t="shared" si="20"/>
        <v>785.33355762685301</v>
      </c>
    </row>
    <row r="66" spans="1:4" x14ac:dyDescent="0.3">
      <c r="A66" t="str">
        <f t="shared" si="17"/>
        <v>Optimistic EV Scenario</v>
      </c>
      <c r="B66" s="8">
        <f t="shared" si="18"/>
        <v>837298.95976278197</v>
      </c>
      <c r="C66" s="8">
        <f t="shared" si="19"/>
        <v>6695.2354301569603</v>
      </c>
      <c r="D66" s="8">
        <f t="shared" si="20"/>
        <v>815.15765963359797</v>
      </c>
    </row>
    <row r="67" spans="1:4" x14ac:dyDescent="0.3">
      <c r="A67" t="str">
        <f t="shared" si="17"/>
        <v>EV Only Scenario</v>
      </c>
      <c r="B67" s="8">
        <f t="shared" si="18"/>
        <v>981051.29821434303</v>
      </c>
      <c r="C67" s="8">
        <f t="shared" si="19"/>
        <v>0</v>
      </c>
      <c r="D67" s="8">
        <f t="shared" si="20"/>
        <v>0</v>
      </c>
    </row>
    <row r="81" spans="1:35" x14ac:dyDescent="0.3">
      <c r="D81" s="30"/>
    </row>
    <row r="82" spans="1:35" x14ac:dyDescent="0.3">
      <c r="D82" s="30"/>
    </row>
    <row r="83" spans="1:35" x14ac:dyDescent="0.3">
      <c r="D83" s="30"/>
    </row>
    <row r="84" spans="1:35" x14ac:dyDescent="0.3">
      <c r="D84" s="30"/>
    </row>
    <row r="87" spans="1:35" x14ac:dyDescent="0.3">
      <c r="D87" s="30"/>
    </row>
    <row r="88" spans="1:35" x14ac:dyDescent="0.3">
      <c r="D88" s="30"/>
    </row>
    <row r="89" spans="1:35" x14ac:dyDescent="0.3">
      <c r="D89" s="30"/>
    </row>
    <row r="90" spans="1:35" x14ac:dyDescent="0.3">
      <c r="D90" s="30"/>
    </row>
    <row r="93" spans="1:35" x14ac:dyDescent="0.3">
      <c r="B93" s="8" t="s">
        <v>124</v>
      </c>
      <c r="C93" s="8" t="s">
        <v>119</v>
      </c>
      <c r="D93" s="8" t="s">
        <v>120</v>
      </c>
      <c r="E93" s="8" t="s">
        <v>121</v>
      </c>
      <c r="F93" s="8" t="s">
        <v>122</v>
      </c>
      <c r="G93" s="8" t="s">
        <v>123</v>
      </c>
      <c r="H93" s="8" t="s">
        <v>117</v>
      </c>
      <c r="I93" s="8" t="s">
        <v>118</v>
      </c>
      <c r="J93" s="8"/>
      <c r="K93" s="8"/>
      <c r="L93" s="8"/>
      <c r="M93" s="8"/>
      <c r="N93" s="8"/>
      <c r="P93" s="8"/>
      <c r="Q93" s="8"/>
      <c r="R93" s="8"/>
      <c r="S93" s="8"/>
      <c r="T93" s="8"/>
      <c r="U93" s="8"/>
      <c r="W93" s="8"/>
      <c r="X93" s="8"/>
      <c r="Y93" s="8"/>
      <c r="Z93" s="8"/>
      <c r="AA93" s="8"/>
      <c r="AB93" s="8"/>
      <c r="AD93" s="8"/>
      <c r="AE93" s="8"/>
      <c r="AF93" s="8"/>
      <c r="AG93" s="8"/>
      <c r="AH93" s="8"/>
      <c r="AI93" s="8"/>
    </row>
    <row r="94" spans="1:35" x14ac:dyDescent="0.3">
      <c r="B94">
        <f t="shared" ref="B94:G97" si="21">B35</f>
        <v>0</v>
      </c>
      <c r="C94">
        <f t="shared" si="21"/>
        <v>960753363.66587901</v>
      </c>
      <c r="D94" s="8">
        <f t="shared" si="21"/>
        <v>73797175.557188705</v>
      </c>
      <c r="E94">
        <f t="shared" si="21"/>
        <v>0</v>
      </c>
      <c r="F94">
        <f t="shared" si="21"/>
        <v>0</v>
      </c>
      <c r="G94">
        <f t="shared" si="21"/>
        <v>0</v>
      </c>
      <c r="H94">
        <v>-1</v>
      </c>
      <c r="I94">
        <v>0</v>
      </c>
      <c r="J94" t="str">
        <f>A15</f>
        <v>Reference Scenario</v>
      </c>
    </row>
    <row r="95" spans="1:35" x14ac:dyDescent="0.3">
      <c r="B95">
        <f t="shared" si="21"/>
        <v>0</v>
      </c>
      <c r="C95">
        <f t="shared" si="21"/>
        <v>1082137981.92697</v>
      </c>
      <c r="D95">
        <f t="shared" si="21"/>
        <v>79302688.017488003</v>
      </c>
      <c r="E95">
        <f t="shared" si="21"/>
        <v>0</v>
      </c>
      <c r="F95">
        <f t="shared" si="21"/>
        <v>0</v>
      </c>
      <c r="G95">
        <f t="shared" si="21"/>
        <v>0</v>
      </c>
      <c r="H95">
        <v>-1</v>
      </c>
      <c r="I95">
        <v>0</v>
      </c>
      <c r="J95" t="str">
        <f t="shared" ref="J95:J97" si="22">A16</f>
        <v>Conservative Scenario</v>
      </c>
    </row>
    <row r="96" spans="1:35" x14ac:dyDescent="0.3">
      <c r="A96" t="s">
        <v>116</v>
      </c>
      <c r="B96">
        <f t="shared" si="21"/>
        <v>0</v>
      </c>
      <c r="C96">
        <f t="shared" si="21"/>
        <v>766717890.12733901</v>
      </c>
      <c r="D96">
        <f t="shared" si="21"/>
        <v>50177812.877500303</v>
      </c>
      <c r="E96">
        <f t="shared" si="21"/>
        <v>0</v>
      </c>
      <c r="F96">
        <f t="shared" si="21"/>
        <v>0</v>
      </c>
      <c r="G96">
        <f t="shared" si="21"/>
        <v>0</v>
      </c>
      <c r="H96">
        <v>-1</v>
      </c>
      <c r="I96">
        <v>0</v>
      </c>
      <c r="J96" t="str">
        <f t="shared" si="22"/>
        <v>Optimistic PHEV Scenario</v>
      </c>
    </row>
    <row r="97" spans="1:10" x14ac:dyDescent="0.3">
      <c r="B97">
        <f t="shared" si="21"/>
        <v>0</v>
      </c>
      <c r="C97">
        <f t="shared" si="21"/>
        <v>594749029.64145505</v>
      </c>
      <c r="D97">
        <f t="shared" si="21"/>
        <v>38760914.065605402</v>
      </c>
      <c r="E97">
        <f t="shared" si="21"/>
        <v>0</v>
      </c>
      <c r="F97">
        <f t="shared" si="21"/>
        <v>0</v>
      </c>
      <c r="G97">
        <f t="shared" si="21"/>
        <v>0</v>
      </c>
      <c r="H97">
        <v>-1</v>
      </c>
      <c r="I97">
        <v>0</v>
      </c>
      <c r="J97" t="str">
        <f t="shared" si="22"/>
        <v>Optimistic EV Scenario</v>
      </c>
    </row>
    <row r="98" spans="1:10" x14ac:dyDescent="0.3">
      <c r="C98">
        <v>0</v>
      </c>
      <c r="H98">
        <v>-1</v>
      </c>
      <c r="I98">
        <v>0</v>
      </c>
    </row>
    <row r="99" spans="1:10" x14ac:dyDescent="0.3">
      <c r="B99">
        <f t="shared" ref="B99:G102" si="23">B42</f>
        <v>0</v>
      </c>
      <c r="C99">
        <f t="shared" si="23"/>
        <v>1948943.9158026599</v>
      </c>
      <c r="D99">
        <f t="shared" si="23"/>
        <v>159466.89606381301</v>
      </c>
      <c r="E99">
        <f t="shared" si="23"/>
        <v>0</v>
      </c>
      <c r="F99">
        <f t="shared" si="23"/>
        <v>0</v>
      </c>
      <c r="G99">
        <f t="shared" si="23"/>
        <v>0</v>
      </c>
      <c r="H99">
        <v>-1</v>
      </c>
      <c r="I99">
        <v>0</v>
      </c>
      <c r="J99" t="str">
        <f>J94</f>
        <v>Reference Scenario</v>
      </c>
    </row>
    <row r="100" spans="1:10" x14ac:dyDescent="0.3">
      <c r="B100">
        <f t="shared" si="23"/>
        <v>0</v>
      </c>
      <c r="C100">
        <f t="shared" si="23"/>
        <v>1590199.1397531501</v>
      </c>
      <c r="D100">
        <f t="shared" si="23"/>
        <v>195118.18417154299</v>
      </c>
      <c r="E100">
        <f t="shared" si="23"/>
        <v>0</v>
      </c>
      <c r="F100">
        <f t="shared" si="23"/>
        <v>0</v>
      </c>
      <c r="G100">
        <f t="shared" si="23"/>
        <v>0</v>
      </c>
      <c r="H100">
        <v>-1</v>
      </c>
      <c r="I100">
        <v>0</v>
      </c>
      <c r="J100" t="str">
        <f>J95</f>
        <v>Conservative Scenario</v>
      </c>
    </row>
    <row r="101" spans="1:10" x14ac:dyDescent="0.3">
      <c r="A101" t="s">
        <v>115</v>
      </c>
      <c r="B101">
        <f t="shared" si="23"/>
        <v>0</v>
      </c>
      <c r="C101">
        <f t="shared" si="23"/>
        <v>1086505.9802766701</v>
      </c>
      <c r="D101">
        <f t="shared" si="23"/>
        <v>124323.487284135</v>
      </c>
      <c r="E101">
        <f t="shared" si="23"/>
        <v>0</v>
      </c>
      <c r="F101">
        <f t="shared" si="23"/>
        <v>0</v>
      </c>
      <c r="G101">
        <f t="shared" si="23"/>
        <v>0</v>
      </c>
      <c r="H101">
        <v>-2</v>
      </c>
      <c r="I101">
        <v>0</v>
      </c>
      <c r="J101" t="str">
        <f>J96</f>
        <v>Optimistic PHEV Scenario</v>
      </c>
    </row>
    <row r="102" spans="1:10" x14ac:dyDescent="0.3">
      <c r="B102">
        <f t="shared" si="23"/>
        <v>0</v>
      </c>
      <c r="C102">
        <f t="shared" si="23"/>
        <v>1024909.34418606</v>
      </c>
      <c r="D102">
        <f t="shared" si="23"/>
        <v>89540.340621527997</v>
      </c>
      <c r="E102">
        <f t="shared" si="23"/>
        <v>0</v>
      </c>
      <c r="F102">
        <f t="shared" si="23"/>
        <v>0</v>
      </c>
      <c r="G102">
        <f t="shared" si="23"/>
        <v>0</v>
      </c>
      <c r="H102">
        <v>-1</v>
      </c>
      <c r="I102">
        <v>0</v>
      </c>
      <c r="J102" t="str">
        <f>J97</f>
        <v>Optimistic EV Scenario</v>
      </c>
    </row>
    <row r="103" spans="1:10" x14ac:dyDescent="0.3">
      <c r="C103">
        <v>0</v>
      </c>
      <c r="H103">
        <v>-1</v>
      </c>
      <c r="I103">
        <v>0</v>
      </c>
    </row>
    <row r="104" spans="1:10" x14ac:dyDescent="0.3">
      <c r="B104">
        <f t="shared" ref="B104:G107" si="24">B49</f>
        <v>0</v>
      </c>
      <c r="C104">
        <f t="shared" si="24"/>
        <v>65964.240615697505</v>
      </c>
      <c r="D104">
        <f t="shared" si="24"/>
        <v>690020.340715545</v>
      </c>
      <c r="E104">
        <f t="shared" si="24"/>
        <v>173852.12886478199</v>
      </c>
      <c r="F104">
        <f t="shared" si="24"/>
        <v>11445.759382632399</v>
      </c>
      <c r="G104">
        <f t="shared" si="24"/>
        <v>19121.028444352902</v>
      </c>
      <c r="H104">
        <v>-1</v>
      </c>
      <c r="I104">
        <v>0</v>
      </c>
      <c r="J104" t="str">
        <f>J99</f>
        <v>Reference Scenario</v>
      </c>
    </row>
    <row r="105" spans="1:10" x14ac:dyDescent="0.3">
      <c r="B105">
        <f t="shared" si="24"/>
        <v>0</v>
      </c>
      <c r="C105">
        <f t="shared" si="24"/>
        <v>85448.166599701304</v>
      </c>
      <c r="D105">
        <f t="shared" si="24"/>
        <v>882416.38628294098</v>
      </c>
      <c r="E105">
        <f t="shared" si="24"/>
        <v>221945.74285877601</v>
      </c>
      <c r="F105">
        <f t="shared" si="24"/>
        <v>15329.187744635199</v>
      </c>
      <c r="G105">
        <f t="shared" si="24"/>
        <v>25144.556864566599</v>
      </c>
      <c r="H105">
        <v>-1</v>
      </c>
      <c r="I105">
        <v>0</v>
      </c>
      <c r="J105" t="str">
        <f>J100</f>
        <v>Conservative Scenario</v>
      </c>
    </row>
    <row r="106" spans="1:10" x14ac:dyDescent="0.3">
      <c r="A106" t="s">
        <v>114</v>
      </c>
      <c r="B106">
        <f t="shared" si="24"/>
        <v>0</v>
      </c>
      <c r="C106">
        <f t="shared" si="24"/>
        <v>50467.093940206199</v>
      </c>
      <c r="D106">
        <f t="shared" si="24"/>
        <v>524148.04279322899</v>
      </c>
      <c r="E106">
        <f t="shared" si="24"/>
        <v>133855.480141623</v>
      </c>
      <c r="F106">
        <f t="shared" si="24"/>
        <v>9391.3565916693897</v>
      </c>
      <c r="G106">
        <f t="shared" si="24"/>
        <v>15239.453821982601</v>
      </c>
      <c r="H106">
        <v>-1</v>
      </c>
      <c r="I106">
        <v>0</v>
      </c>
      <c r="J106" t="str">
        <f>J101</f>
        <v>Optimistic PHEV Scenario</v>
      </c>
    </row>
    <row r="107" spans="1:10" x14ac:dyDescent="0.3">
      <c r="B107">
        <f t="shared" si="24"/>
        <v>0</v>
      </c>
      <c r="C107">
        <f t="shared" si="24"/>
        <v>37501.595325504401</v>
      </c>
      <c r="D107">
        <f t="shared" si="24"/>
        <v>368893.88029158599</v>
      </c>
      <c r="E107">
        <f t="shared" si="24"/>
        <v>92650.701053320299</v>
      </c>
      <c r="F107">
        <f t="shared" si="24"/>
        <v>6525.7900591446196</v>
      </c>
      <c r="G107">
        <f t="shared" si="24"/>
        <v>10533.1661711243</v>
      </c>
      <c r="H107">
        <v>-1</v>
      </c>
      <c r="I107">
        <v>0</v>
      </c>
      <c r="J107" t="str">
        <f>J102</f>
        <v>Optimistic EV Scenario</v>
      </c>
    </row>
    <row r="108" spans="1:10" x14ac:dyDescent="0.3">
      <c r="C108">
        <v>0</v>
      </c>
      <c r="H108">
        <v>-1</v>
      </c>
      <c r="I108">
        <v>0</v>
      </c>
    </row>
    <row r="109" spans="1:10" x14ac:dyDescent="0.3">
      <c r="B109" s="8">
        <f t="shared" ref="B109:G112" si="25">B56</f>
        <v>1325018.65331596</v>
      </c>
      <c r="C109" s="8">
        <f t="shared" si="25"/>
        <v>11392.022063070701</v>
      </c>
      <c r="D109" s="8">
        <f t="shared" si="25"/>
        <v>1791.2425103965099</v>
      </c>
      <c r="E109" s="8">
        <f t="shared" si="25"/>
        <v>0</v>
      </c>
      <c r="F109" s="8">
        <f t="shared" si="25"/>
        <v>0</v>
      </c>
      <c r="G109" s="8">
        <f t="shared" si="25"/>
        <v>0</v>
      </c>
      <c r="H109">
        <v>-1</v>
      </c>
      <c r="I109">
        <v>0</v>
      </c>
      <c r="J109" t="str">
        <f>J104</f>
        <v>Reference Scenario</v>
      </c>
    </row>
    <row r="110" spans="1:10" x14ac:dyDescent="0.3">
      <c r="B110" s="8">
        <f t="shared" si="25"/>
        <v>1689432.38865771</v>
      </c>
      <c r="C110" s="8">
        <f t="shared" si="25"/>
        <v>10909.435848691801</v>
      </c>
      <c r="D110" s="8">
        <f t="shared" si="25"/>
        <v>1143.79130723551</v>
      </c>
      <c r="E110" s="8">
        <f t="shared" si="25"/>
        <v>0</v>
      </c>
      <c r="F110" s="8">
        <f t="shared" si="25"/>
        <v>0</v>
      </c>
      <c r="G110" s="8">
        <f t="shared" si="25"/>
        <v>0</v>
      </c>
      <c r="H110">
        <v>-1</v>
      </c>
      <c r="I110">
        <v>0</v>
      </c>
      <c r="J110" t="str">
        <f>J105</f>
        <v>Conservative Scenario</v>
      </c>
    </row>
    <row r="111" spans="1:10" x14ac:dyDescent="0.3">
      <c r="A111" t="s">
        <v>76</v>
      </c>
      <c r="B111" s="8">
        <f t="shared" si="25"/>
        <v>1831623.0325357099</v>
      </c>
      <c r="C111" s="8">
        <f t="shared" si="25"/>
        <v>7887.5994289638102</v>
      </c>
      <c r="D111" s="8">
        <f t="shared" si="25"/>
        <v>785.33355762685301</v>
      </c>
      <c r="E111" s="8">
        <f t="shared" si="25"/>
        <v>0</v>
      </c>
      <c r="F111" s="8">
        <f t="shared" si="25"/>
        <v>0</v>
      </c>
      <c r="G111" s="8">
        <f t="shared" si="25"/>
        <v>0</v>
      </c>
      <c r="H111">
        <v>-1</v>
      </c>
      <c r="I111">
        <v>0</v>
      </c>
      <c r="J111" t="str">
        <f>J106</f>
        <v>Optimistic PHEV Scenario</v>
      </c>
    </row>
    <row r="112" spans="1:10" x14ac:dyDescent="0.3">
      <c r="B112" s="8">
        <f t="shared" si="25"/>
        <v>1944593.1632678299</v>
      </c>
      <c r="C112" s="8">
        <f t="shared" si="25"/>
        <v>6695.2354301569603</v>
      </c>
      <c r="D112" s="8">
        <f t="shared" si="25"/>
        <v>815.15765963359797</v>
      </c>
      <c r="E112" s="8">
        <f t="shared" si="25"/>
        <v>0</v>
      </c>
      <c r="F112" s="8">
        <f t="shared" si="25"/>
        <v>0</v>
      </c>
      <c r="G112" s="8">
        <f t="shared" si="25"/>
        <v>0</v>
      </c>
      <c r="H112">
        <v>-1</v>
      </c>
      <c r="I112">
        <v>0</v>
      </c>
      <c r="J112" t="str">
        <f>J107</f>
        <v>Optimistic EV Scenario</v>
      </c>
    </row>
    <row r="113" spans="1:10" x14ac:dyDescent="0.3">
      <c r="C113">
        <v>0</v>
      </c>
      <c r="H113">
        <v>-1</v>
      </c>
      <c r="I113">
        <v>0</v>
      </c>
    </row>
    <row r="114" spans="1:10" x14ac:dyDescent="0.3">
      <c r="B114" s="8">
        <f t="shared" ref="B114:G117" si="26">B63</f>
        <v>575439.78456013103</v>
      </c>
      <c r="C114" s="8">
        <f t="shared" si="26"/>
        <v>11392.022063070701</v>
      </c>
      <c r="D114" s="8">
        <f t="shared" si="26"/>
        <v>1791.2425103965099</v>
      </c>
      <c r="E114" s="8">
        <f t="shared" si="26"/>
        <v>0</v>
      </c>
      <c r="F114" s="8">
        <f t="shared" si="26"/>
        <v>0</v>
      </c>
      <c r="G114" s="8">
        <f t="shared" si="26"/>
        <v>0</v>
      </c>
      <c r="H114">
        <v>-1</v>
      </c>
      <c r="I114">
        <v>0</v>
      </c>
      <c r="J114" t="str">
        <f>J109</f>
        <v>Reference Scenario</v>
      </c>
    </row>
    <row r="115" spans="1:10" x14ac:dyDescent="0.3">
      <c r="B115" s="8">
        <f t="shared" si="26"/>
        <v>730178.31388768402</v>
      </c>
      <c r="C115" s="8">
        <f t="shared" si="26"/>
        <v>10909.435848691801</v>
      </c>
      <c r="D115" s="8">
        <f t="shared" si="26"/>
        <v>1143.79130723551</v>
      </c>
      <c r="E115" s="8">
        <f t="shared" si="26"/>
        <v>0</v>
      </c>
      <c r="F115" s="8">
        <f t="shared" si="26"/>
        <v>0</v>
      </c>
      <c r="G115" s="8">
        <f t="shared" si="26"/>
        <v>0</v>
      </c>
      <c r="H115">
        <v>-1</v>
      </c>
      <c r="I115">
        <v>0</v>
      </c>
      <c r="J115" t="str">
        <f>J110</f>
        <v>Conservative Scenario</v>
      </c>
    </row>
    <row r="116" spans="1:10" x14ac:dyDescent="0.3">
      <c r="A116" t="s">
        <v>77</v>
      </c>
      <c r="B116" s="8">
        <f t="shared" si="26"/>
        <v>788653.74510060903</v>
      </c>
      <c r="C116" s="8">
        <f t="shared" si="26"/>
        <v>7887.5994289638102</v>
      </c>
      <c r="D116" s="8">
        <f t="shared" si="26"/>
        <v>785.33355762685301</v>
      </c>
      <c r="E116" s="8">
        <f t="shared" si="26"/>
        <v>0</v>
      </c>
      <c r="F116" s="8">
        <f t="shared" si="26"/>
        <v>0</v>
      </c>
      <c r="G116" s="8">
        <f t="shared" si="26"/>
        <v>0</v>
      </c>
      <c r="H116">
        <v>-1</v>
      </c>
      <c r="I116">
        <v>0</v>
      </c>
      <c r="J116" t="str">
        <f>J111</f>
        <v>Optimistic PHEV Scenario</v>
      </c>
    </row>
    <row r="117" spans="1:10" x14ac:dyDescent="0.3">
      <c r="B117" s="8">
        <f t="shared" si="26"/>
        <v>837298.95976278197</v>
      </c>
      <c r="C117" s="8">
        <f t="shared" si="26"/>
        <v>6695.2354301569603</v>
      </c>
      <c r="D117" s="8">
        <f t="shared" si="26"/>
        <v>815.15765963359797</v>
      </c>
      <c r="E117" s="8">
        <f t="shared" si="26"/>
        <v>0</v>
      </c>
      <c r="F117" s="8">
        <f t="shared" si="26"/>
        <v>0</v>
      </c>
      <c r="G117" s="8">
        <f t="shared" si="26"/>
        <v>0</v>
      </c>
      <c r="H117">
        <v>-1</v>
      </c>
      <c r="I117">
        <v>0</v>
      </c>
      <c r="J117" t="str">
        <f>J112</f>
        <v>Optimistic EV Scenario</v>
      </c>
    </row>
    <row r="118" spans="1:10" x14ac:dyDescent="0.3">
      <c r="B118" s="2">
        <f>B114/(B114+C114+D114)</f>
        <v>0.9776032138176175</v>
      </c>
    </row>
    <row r="124" spans="1:10" x14ac:dyDescent="0.3">
      <c r="B124" s="8"/>
      <c r="C124" s="8"/>
      <c r="D124" s="8"/>
      <c r="E124" s="8"/>
      <c r="F124" s="8"/>
      <c r="G124" s="8"/>
    </row>
    <row r="133" spans="3:7" x14ac:dyDescent="0.3">
      <c r="C133" t="s">
        <v>107</v>
      </c>
      <c r="D133" t="s">
        <v>103</v>
      </c>
      <c r="E133" t="s">
        <v>104</v>
      </c>
      <c r="F133" t="s">
        <v>105</v>
      </c>
      <c r="G133" t="s">
        <v>106</v>
      </c>
    </row>
    <row r="134" spans="3:7" x14ac:dyDescent="0.3">
      <c r="C134" t="s">
        <v>108</v>
      </c>
      <c r="D134">
        <v>2000</v>
      </c>
      <c r="E134">
        <v>1400</v>
      </c>
      <c r="F134">
        <v>1900</v>
      </c>
      <c r="G134">
        <v>1400</v>
      </c>
    </row>
    <row r="135" spans="3:7" x14ac:dyDescent="0.3">
      <c r="C135" t="s">
        <v>109</v>
      </c>
      <c r="D135">
        <v>500</v>
      </c>
      <c r="E135">
        <v>800</v>
      </c>
      <c r="F135">
        <v>1000</v>
      </c>
      <c r="G135">
        <v>700</v>
      </c>
    </row>
    <row r="136" spans="3:7" x14ac:dyDescent="0.3">
      <c r="C136" t="s">
        <v>110</v>
      </c>
      <c r="D136">
        <v>1500</v>
      </c>
      <c r="E136">
        <v>1700</v>
      </c>
      <c r="F136">
        <v>1900</v>
      </c>
      <c r="G136">
        <v>2100</v>
      </c>
    </row>
    <row r="137" spans="3:7" x14ac:dyDescent="0.3">
      <c r="C137" t="s">
        <v>111</v>
      </c>
      <c r="D137">
        <v>600</v>
      </c>
      <c r="E137">
        <v>700</v>
      </c>
      <c r="F137">
        <v>900</v>
      </c>
      <c r="G137">
        <v>900</v>
      </c>
    </row>
    <row r="138" spans="3:7" x14ac:dyDescent="0.3">
      <c r="C138" t="s">
        <v>112</v>
      </c>
      <c r="D138">
        <v>1900</v>
      </c>
      <c r="E138">
        <v>2100</v>
      </c>
      <c r="F138">
        <v>1500</v>
      </c>
      <c r="G138">
        <v>1200</v>
      </c>
    </row>
    <row r="139" spans="3:7" x14ac:dyDescent="0.3">
      <c r="C139" t="s">
        <v>113</v>
      </c>
      <c r="D139">
        <v>800</v>
      </c>
      <c r="E139">
        <v>900</v>
      </c>
      <c r="F139">
        <v>700</v>
      </c>
      <c r="G139">
        <v>600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25BC-3F25-4135-B76C-2810F2EF37A1}">
  <dimension ref="A1:AX139"/>
  <sheetViews>
    <sheetView zoomScale="80" zoomScaleNormal="80" workbookViewId="0">
      <selection activeCell="C7" sqref="C7"/>
    </sheetView>
  </sheetViews>
  <sheetFormatPr defaultRowHeight="14.4" x14ac:dyDescent="0.3"/>
  <cols>
    <col min="1" max="1" width="10.33203125" customWidth="1"/>
    <col min="2" max="2" width="14" customWidth="1"/>
    <col min="3" max="3" width="13.77734375" bestFit="1" customWidth="1"/>
    <col min="4" max="4" width="10.5546875" bestFit="1" customWidth="1"/>
    <col min="5" max="5" width="9.5546875" bestFit="1" customWidth="1"/>
    <col min="6" max="6" width="11.21875" bestFit="1" customWidth="1"/>
    <col min="7" max="7" width="9.77734375" bestFit="1" customWidth="1"/>
    <col min="8" max="12" width="9.109375" bestFit="1" customWidth="1"/>
    <col min="13" max="13" width="10.6640625" bestFit="1" customWidth="1"/>
    <col min="14" max="14" width="12.77734375" bestFit="1" customWidth="1"/>
    <col min="15" max="15" width="13.88671875" bestFit="1" customWidth="1"/>
    <col min="16" max="16" width="9.109375" bestFit="1" customWidth="1"/>
    <col min="17" max="17" width="10.6640625" bestFit="1" customWidth="1"/>
    <col min="18" max="18" width="9.109375" bestFit="1" customWidth="1"/>
    <col min="19" max="19" width="9.6640625" bestFit="1" customWidth="1"/>
    <col min="20" max="20" width="9.109375" bestFit="1" customWidth="1"/>
    <col min="21" max="21" width="9.6640625" bestFit="1" customWidth="1"/>
    <col min="22" max="22" width="9.109375" bestFit="1" customWidth="1"/>
    <col min="23" max="23" width="10.6640625" bestFit="1" customWidth="1"/>
    <col min="24" max="24" width="9.109375" bestFit="1" customWidth="1"/>
    <col min="25" max="25" width="9.6640625" bestFit="1" customWidth="1"/>
    <col min="26" max="26" width="8.5546875" bestFit="1" customWidth="1"/>
    <col min="27" max="30" width="9.109375" bestFit="1" customWidth="1"/>
    <col min="31" max="31" width="10.6640625" bestFit="1" customWidth="1"/>
    <col min="32" max="33" width="11.6640625" bestFit="1" customWidth="1"/>
    <col min="34" max="36" width="9.6640625" bestFit="1" customWidth="1"/>
    <col min="37" max="39" width="9.21875" bestFit="1" customWidth="1"/>
    <col min="40" max="40" width="8.5546875" bestFit="1" customWidth="1"/>
    <col min="41" max="41" width="9.21875" bestFit="1" customWidth="1"/>
    <col min="42" max="42" width="9.109375" bestFit="1" customWidth="1"/>
    <col min="43" max="44" width="9.6640625" bestFit="1" customWidth="1"/>
    <col min="45" max="50" width="9.109375" bestFit="1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s="5" t="s">
        <v>14</v>
      </c>
      <c r="O1" s="5" t="s">
        <v>13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3" t="s">
        <v>30</v>
      </c>
      <c r="AF1" s="3" t="s">
        <v>32</v>
      </c>
      <c r="AG1" s="3" t="s">
        <v>31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5" t="s">
        <v>41</v>
      </c>
      <c r="AQ1" s="5" t="s">
        <v>42</v>
      </c>
      <c r="AR1" s="5" t="s">
        <v>43</v>
      </c>
      <c r="AS1" s="7" t="s">
        <v>46</v>
      </c>
      <c r="AT1" s="7" t="s">
        <v>47</v>
      </c>
      <c r="AU1" s="7" t="s">
        <v>48</v>
      </c>
      <c r="AV1" s="6" t="s">
        <v>44</v>
      </c>
      <c r="AW1" s="15" t="s">
        <v>101</v>
      </c>
      <c r="AX1" s="6" t="s">
        <v>45</v>
      </c>
    </row>
    <row r="2" spans="1:50" x14ac:dyDescent="0.3">
      <c r="A2" t="s">
        <v>49</v>
      </c>
      <c r="B2" s="8">
        <v>96631</v>
      </c>
      <c r="C2">
        <v>9.68</v>
      </c>
      <c r="D2" s="8">
        <v>935865</v>
      </c>
      <c r="E2" s="8">
        <v>541364</v>
      </c>
      <c r="F2">
        <v>57.85</v>
      </c>
      <c r="G2" s="8">
        <v>6623.9790049104004</v>
      </c>
      <c r="H2" s="8">
        <v>7078</v>
      </c>
      <c r="I2" s="8">
        <v>4579.6018792592804</v>
      </c>
      <c r="J2" s="8">
        <v>57543.977370176399</v>
      </c>
      <c r="K2" s="8">
        <v>4521.5339119664004</v>
      </c>
      <c r="L2" s="10">
        <v>31402.312366300201</v>
      </c>
      <c r="M2" s="10">
        <v>2182702.4114523702</v>
      </c>
      <c r="N2" s="10">
        <v>1153956298.23387</v>
      </c>
      <c r="O2" s="10">
        <v>960753363.66587901</v>
      </c>
      <c r="P2" s="10">
        <v>97366.554695407802</v>
      </c>
      <c r="Q2" s="10">
        <v>1948943.9158026599</v>
      </c>
      <c r="R2" s="10">
        <v>26890.9728837857</v>
      </c>
      <c r="S2" s="10">
        <v>129942.589046351</v>
      </c>
      <c r="T2" s="10">
        <v>65964.240615697505</v>
      </c>
      <c r="U2" s="10">
        <v>573376.24369137303</v>
      </c>
      <c r="V2" s="10">
        <v>188.18348744560899</v>
      </c>
      <c r="W2" s="10">
        <v>1325018.65331596</v>
      </c>
      <c r="X2" s="10">
        <v>11392.022063070701</v>
      </c>
      <c r="Y2" s="10">
        <v>575439.78456013103</v>
      </c>
      <c r="Z2" s="14">
        <v>9.0774563669900295E+21</v>
      </c>
      <c r="AA2" s="10">
        <v>3958.0861060871898</v>
      </c>
      <c r="AB2" s="10">
        <v>986.78921619819698</v>
      </c>
      <c r="AC2" s="10">
        <v>47400.723054107802</v>
      </c>
      <c r="AD2" s="10">
        <v>39715.953658332102</v>
      </c>
      <c r="AE2" s="9">
        <v>3820918.0512124798</v>
      </c>
      <c r="AF2" s="9">
        <v>88732643.882272199</v>
      </c>
      <c r="AG2" s="9">
        <v>73906079.262395397</v>
      </c>
      <c r="AH2" s="9">
        <v>730112.23044843099</v>
      </c>
      <c r="AI2" s="9">
        <v>159895.190975437</v>
      </c>
      <c r="AJ2" s="9">
        <v>690401.144466553</v>
      </c>
      <c r="AK2" s="9">
        <v>24964.295281103299</v>
      </c>
      <c r="AL2" s="9">
        <v>15.3735342444221</v>
      </c>
      <c r="AM2" s="9">
        <v>1795.1219783143999</v>
      </c>
      <c r="AN2" s="4">
        <v>7.6638036661791206E+17</v>
      </c>
      <c r="AO2" s="9">
        <v>319.86891876585798</v>
      </c>
      <c r="AP2" s="10">
        <v>1391.4394541201</v>
      </c>
      <c r="AQ2" s="10">
        <v>173929.92289241499</v>
      </c>
      <c r="AR2" s="10">
        <v>173929.92289241499</v>
      </c>
      <c r="AS2" s="12">
        <v>152.96808752040701</v>
      </c>
      <c r="AT2" s="12">
        <v>19121.028444352902</v>
      </c>
      <c r="AU2" s="12">
        <v>19121.028444352902</v>
      </c>
      <c r="AV2" s="11">
        <v>91.565967509325205</v>
      </c>
      <c r="AW2" s="11">
        <v>11445.759382632399</v>
      </c>
      <c r="AX2" s="11">
        <v>11445.759382632399</v>
      </c>
    </row>
    <row r="3" spans="1:50" x14ac:dyDescent="0.3">
      <c r="A3" t="s">
        <v>50</v>
      </c>
      <c r="B3" s="8">
        <v>112077</v>
      </c>
      <c r="C3">
        <v>9.65</v>
      </c>
      <c r="D3" s="8">
        <v>1081053</v>
      </c>
      <c r="E3" s="8">
        <v>662051</v>
      </c>
      <c r="F3">
        <v>61.24</v>
      </c>
      <c r="G3" s="8">
        <v>8358.1397596222996</v>
      </c>
      <c r="H3" s="8">
        <v>7731</v>
      </c>
      <c r="I3" s="8">
        <v>3634.0085357084399</v>
      </c>
      <c r="J3" s="8">
        <v>73017.829669183193</v>
      </c>
      <c r="K3" s="8">
        <v>6067.8102537086897</v>
      </c>
      <c r="L3" s="10">
        <v>29275.122724717399</v>
      </c>
      <c r="M3" s="10">
        <v>2913293.8474550699</v>
      </c>
      <c r="N3" s="10">
        <v>1313257435.0469201</v>
      </c>
      <c r="O3" s="10">
        <v>1082137981.92697</v>
      </c>
      <c r="P3" s="10">
        <v>114723.29156285</v>
      </c>
      <c r="Q3" s="10">
        <v>1590199.1397531501</v>
      </c>
      <c r="R3" s="10">
        <v>20579.2365989266</v>
      </c>
      <c r="S3" s="10">
        <v>169143.16270628999</v>
      </c>
      <c r="T3" s="10">
        <v>85448.166599701304</v>
      </c>
      <c r="U3" s="10">
        <v>399103.294918867</v>
      </c>
      <c r="V3" s="10">
        <v>264.22574965687602</v>
      </c>
      <c r="W3" s="10">
        <v>1689432.38865771</v>
      </c>
      <c r="X3" s="10">
        <v>10909.435848691801</v>
      </c>
      <c r="Y3" s="10">
        <v>730178.31388768402</v>
      </c>
      <c r="Z3" s="14">
        <v>8.1932963711922398E+21</v>
      </c>
      <c r="AA3" s="10">
        <v>5225.6157473018402</v>
      </c>
      <c r="AB3" s="10">
        <v>632.251045156342</v>
      </c>
      <c r="AC3" s="10">
        <v>61709.929813618997</v>
      </c>
      <c r="AD3" s="10">
        <v>51355.923252287401</v>
      </c>
      <c r="AE3" s="9">
        <v>4834414.1066650404</v>
      </c>
      <c r="AF3" s="9">
        <v>95017701.690812007</v>
      </c>
      <c r="AG3" s="9">
        <v>79284333.420490205</v>
      </c>
      <c r="AH3" s="9">
        <v>932328.25965250004</v>
      </c>
      <c r="AI3" s="9">
        <v>195506.61161194299</v>
      </c>
      <c r="AJ3" s="9">
        <v>880976.43641123502</v>
      </c>
      <c r="AK3" s="9">
        <v>19286.3906000358</v>
      </c>
      <c r="AL3" s="9">
        <v>20.191427312195898</v>
      </c>
      <c r="AM3" s="9">
        <v>1148.21094630224</v>
      </c>
      <c r="AN3" s="4">
        <v>4.9031552960597498E+17</v>
      </c>
      <c r="AO3" s="9">
        <v>397.53139202598499</v>
      </c>
      <c r="AP3" s="10">
        <v>1757.64213390033</v>
      </c>
      <c r="AQ3" s="10">
        <v>219705.25638524801</v>
      </c>
      <c r="AR3" s="10">
        <v>219705.25638524801</v>
      </c>
      <c r="AS3" s="12">
        <v>201.15627826928599</v>
      </c>
      <c r="AT3" s="12">
        <v>25144.556864566599</v>
      </c>
      <c r="AU3" s="12">
        <v>25144.556864566599</v>
      </c>
      <c r="AV3" s="11">
        <v>122.63336134241101</v>
      </c>
      <c r="AW3" s="11">
        <v>15329.187744635199</v>
      </c>
      <c r="AX3" s="11">
        <v>15329.187744635199</v>
      </c>
    </row>
    <row r="4" spans="1:50" x14ac:dyDescent="0.3">
      <c r="A4" t="s">
        <v>51</v>
      </c>
      <c r="B4" s="8">
        <v>111958</v>
      </c>
      <c r="C4">
        <v>9.66</v>
      </c>
      <c r="D4" s="8">
        <v>1081053</v>
      </c>
      <c r="E4" s="8">
        <v>685633</v>
      </c>
      <c r="F4">
        <v>63.42</v>
      </c>
      <c r="G4" s="8">
        <v>9000.7895559896006</v>
      </c>
      <c r="H4" s="8">
        <v>8326</v>
      </c>
      <c r="I4" s="8">
        <v>2607.28379094202</v>
      </c>
      <c r="J4" s="8">
        <v>78865.3727515715</v>
      </c>
      <c r="K4" s="8">
        <v>3363.68237849349</v>
      </c>
      <c r="L4" s="10">
        <v>20487.0451303472</v>
      </c>
      <c r="M4" s="10">
        <v>1938886.2963984399</v>
      </c>
      <c r="N4" s="10">
        <v>979104596.29852796</v>
      </c>
      <c r="O4" s="10">
        <v>766717890.12733901</v>
      </c>
      <c r="P4" s="10">
        <v>70954.140014164106</v>
      </c>
      <c r="Q4" s="10">
        <v>1086505.9802766701</v>
      </c>
      <c r="R4" s="10">
        <v>14191.1796189536</v>
      </c>
      <c r="S4" s="10">
        <v>111141.037794738</v>
      </c>
      <c r="T4" s="10">
        <v>50467.093940206199</v>
      </c>
      <c r="U4" s="10">
        <v>285636.29343386099</v>
      </c>
      <c r="V4" s="10">
        <v>186.07250441972701</v>
      </c>
      <c r="W4" s="10">
        <v>1831623.0325357099</v>
      </c>
      <c r="X4" s="10">
        <v>7887.5994289638002</v>
      </c>
      <c r="Y4" s="10">
        <v>788653.74510060903</v>
      </c>
      <c r="Z4" s="14">
        <v>6.1219503891465497E+21</v>
      </c>
      <c r="AA4" s="10">
        <v>3686.0039315476502</v>
      </c>
      <c r="AB4" s="10">
        <v>433.89055287339801</v>
      </c>
      <c r="AC4" s="10">
        <v>36628.552995208098</v>
      </c>
      <c r="AD4" s="10">
        <v>30371.1933230295</v>
      </c>
      <c r="AE4" s="9">
        <v>2972828.5374037498</v>
      </c>
      <c r="AF4" s="9">
        <v>60152942.621642999</v>
      </c>
      <c r="AG4" s="9">
        <v>50188532.4678455</v>
      </c>
      <c r="AH4" s="9">
        <v>554170.35232113395</v>
      </c>
      <c r="AI4" s="9">
        <v>124472.118052987</v>
      </c>
      <c r="AJ4" s="9">
        <v>523801.49831673899</v>
      </c>
      <c r="AK4" s="9">
        <v>13285.9906838521</v>
      </c>
      <c r="AL4" s="9">
        <v>12.443029485685599</v>
      </c>
      <c r="AM4" s="9">
        <v>787.08142175154103</v>
      </c>
      <c r="AN4" s="4">
        <v>3.3600496534203802E+17</v>
      </c>
      <c r="AO4" s="9">
        <v>246.606978318198</v>
      </c>
      <c r="AP4" s="10">
        <v>1066.1621482307501</v>
      </c>
      <c r="AQ4" s="10">
        <v>133270.265219772</v>
      </c>
      <c r="AR4" s="10">
        <v>133270.265219772</v>
      </c>
      <c r="AS4" s="12">
        <v>121.915549766106</v>
      </c>
      <c r="AT4" s="12">
        <v>15239.453821982601</v>
      </c>
      <c r="AU4" s="12">
        <v>15239.453821982601</v>
      </c>
      <c r="AV4" s="11">
        <v>75.130776237339205</v>
      </c>
      <c r="AW4" s="11">
        <v>9391.3565916693897</v>
      </c>
      <c r="AX4" s="11">
        <v>9391.3565916693897</v>
      </c>
    </row>
    <row r="5" spans="1:50" x14ac:dyDescent="0.3">
      <c r="A5" t="s">
        <v>52</v>
      </c>
      <c r="B5" s="8">
        <v>111960</v>
      </c>
      <c r="C5">
        <v>9.66</v>
      </c>
      <c r="D5" s="8">
        <v>1081053</v>
      </c>
      <c r="E5" s="8">
        <v>707965</v>
      </c>
      <c r="F5">
        <v>65.489999999999995</v>
      </c>
      <c r="G5" s="8">
        <v>9551.4532268487001</v>
      </c>
      <c r="H5" s="8">
        <v>8835</v>
      </c>
      <c r="I5" s="8">
        <v>2480.16735765062</v>
      </c>
      <c r="J5" s="8">
        <v>83729.893761138606</v>
      </c>
      <c r="K5" s="8">
        <v>2465.4576441496301</v>
      </c>
      <c r="L5" s="10">
        <v>17746.5009365398</v>
      </c>
      <c r="M5" s="10">
        <v>1375769.9255256499</v>
      </c>
      <c r="N5" s="10">
        <v>779417581.69798601</v>
      </c>
      <c r="O5" s="10">
        <v>594749029.64145505</v>
      </c>
      <c r="P5" s="10">
        <v>55248.096831947099</v>
      </c>
      <c r="Q5" s="10">
        <v>1024909.34418606</v>
      </c>
      <c r="R5" s="10">
        <v>13761.4162792063</v>
      </c>
      <c r="S5" s="10">
        <v>78605.522136108804</v>
      </c>
      <c r="T5" s="10">
        <v>37501.595325504401</v>
      </c>
      <c r="U5" s="10">
        <v>294498.85621101299</v>
      </c>
      <c r="V5" s="10">
        <v>128.982989881431</v>
      </c>
      <c r="W5" s="10">
        <v>1944593.1632678299</v>
      </c>
      <c r="X5" s="10">
        <v>6695.2354301569703</v>
      </c>
      <c r="Y5" s="10">
        <v>837298.95976278197</v>
      </c>
      <c r="Z5" s="14">
        <v>5.3015808816718398E+21</v>
      </c>
      <c r="AA5" s="10">
        <v>2633.8347301385702</v>
      </c>
      <c r="AB5" s="10">
        <v>448.74103562157501</v>
      </c>
      <c r="AC5" s="10">
        <v>25534.655505471001</v>
      </c>
      <c r="AD5" s="10">
        <v>21253.4237238963</v>
      </c>
      <c r="AE5" s="9">
        <v>2099400.7082523801</v>
      </c>
      <c r="AF5" s="9">
        <v>46421703.292907797</v>
      </c>
      <c r="AG5" s="9">
        <v>38691763.168237597</v>
      </c>
      <c r="AH5" s="9">
        <v>390358.82940690999</v>
      </c>
      <c r="AI5" s="9">
        <v>89198.514221461694</v>
      </c>
      <c r="AJ5" s="9">
        <v>369107.02391563402</v>
      </c>
      <c r="AK5" s="9">
        <v>12082.810119427701</v>
      </c>
      <c r="AL5" s="9">
        <v>8.6035394880401306</v>
      </c>
      <c r="AM5" s="9">
        <v>811.84311688003697</v>
      </c>
      <c r="AN5" s="4">
        <v>3.4687988338924902E+17</v>
      </c>
      <c r="AO5" s="9">
        <v>175.58700153072999</v>
      </c>
      <c r="AP5" s="10">
        <v>745.10600304358195</v>
      </c>
      <c r="AQ5" s="10">
        <v>93138.247771783397</v>
      </c>
      <c r="AR5" s="10">
        <v>93138.247771783397</v>
      </c>
      <c r="AS5" s="12">
        <v>84.265271224423799</v>
      </c>
      <c r="AT5" s="12">
        <v>10533.1661711243</v>
      </c>
      <c r="AU5" s="12">
        <v>10533.1661711243</v>
      </c>
      <c r="AV5" s="11">
        <v>52.206266148708899</v>
      </c>
      <c r="AW5" s="11">
        <v>6525.7900591446096</v>
      </c>
      <c r="AX5" s="11">
        <v>6525.7900591446096</v>
      </c>
    </row>
    <row r="6" spans="1:50" x14ac:dyDescent="0.3">
      <c r="A6" t="s">
        <v>53</v>
      </c>
      <c r="B6" s="8">
        <v>111793</v>
      </c>
      <c r="C6">
        <v>9.67</v>
      </c>
      <c r="D6" s="8">
        <v>1081053</v>
      </c>
      <c r="E6" s="8">
        <v>763365</v>
      </c>
      <c r="F6">
        <v>70.61</v>
      </c>
      <c r="G6" s="8">
        <v>11143.4013739401</v>
      </c>
      <c r="H6" s="8">
        <v>10308</v>
      </c>
      <c r="I6" s="8">
        <v>0</v>
      </c>
      <c r="J6" s="8">
        <v>98105.126279530305</v>
      </c>
      <c r="K6" s="8">
        <v>0</v>
      </c>
      <c r="L6" s="10">
        <v>0</v>
      </c>
      <c r="M6" s="10">
        <v>0</v>
      </c>
      <c r="N6" s="10">
        <v>101279376.76068901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2288286.2838976299</v>
      </c>
      <c r="X6" s="10">
        <v>0</v>
      </c>
      <c r="Y6" s="10">
        <v>981051.29821434303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4">
        <v>0</v>
      </c>
      <c r="AO6" s="9">
        <v>0</v>
      </c>
      <c r="AP6" s="10">
        <v>0</v>
      </c>
      <c r="AQ6" s="10">
        <v>0</v>
      </c>
      <c r="AR6" s="10">
        <v>0</v>
      </c>
      <c r="AS6" s="12">
        <v>0</v>
      </c>
      <c r="AT6" s="12">
        <v>0</v>
      </c>
      <c r="AU6" s="12">
        <v>0</v>
      </c>
      <c r="AV6" s="11">
        <v>0</v>
      </c>
      <c r="AW6" s="11">
        <v>0</v>
      </c>
      <c r="AX6" s="11">
        <v>0</v>
      </c>
    </row>
    <row r="8" spans="1:50" ht="15.6" x14ac:dyDescent="0.35">
      <c r="B8" s="2"/>
      <c r="I8" t="s">
        <v>58</v>
      </c>
      <c r="J8" t="s">
        <v>75</v>
      </c>
      <c r="K8" t="s">
        <v>59</v>
      </c>
      <c r="L8" t="s">
        <v>60</v>
      </c>
      <c r="M8" t="s">
        <v>61</v>
      </c>
      <c r="N8" t="s">
        <v>65</v>
      </c>
      <c r="O8" t="s">
        <v>64</v>
      </c>
      <c r="P8" t="s">
        <v>62</v>
      </c>
      <c r="Q8" t="s">
        <v>63</v>
      </c>
      <c r="R8" t="s">
        <v>66</v>
      </c>
      <c r="S8" t="s">
        <v>67</v>
      </c>
      <c r="T8" t="s">
        <v>68</v>
      </c>
      <c r="U8" t="s">
        <v>69</v>
      </c>
      <c r="V8" t="s">
        <v>81</v>
      </c>
      <c r="W8" t="s">
        <v>70</v>
      </c>
      <c r="X8" t="s">
        <v>72</v>
      </c>
      <c r="Y8" t="s">
        <v>71</v>
      </c>
      <c r="Z8" t="s">
        <v>73</v>
      </c>
      <c r="AA8" t="s">
        <v>74</v>
      </c>
    </row>
    <row r="9" spans="1:50" x14ac:dyDescent="0.3">
      <c r="A9" t="str">
        <f>Results_old!$A$9</f>
        <v>Conservative Scenario</v>
      </c>
      <c r="B9" s="2">
        <f>B3/B$2-1</f>
        <v>0.15984518425763983</v>
      </c>
      <c r="C9" s="2">
        <f t="shared" ref="B9:AX12" si="0">C3/C$2-1</f>
        <v>-3.0991735537189147E-3</v>
      </c>
      <c r="D9" s="2">
        <f t="shared" si="0"/>
        <v>0.15513776025388282</v>
      </c>
      <c r="E9" s="2">
        <f t="shared" si="0"/>
        <v>0.22293133640212504</v>
      </c>
      <c r="F9" s="2">
        <f t="shared" si="0"/>
        <v>5.8599827139153016E-2</v>
      </c>
      <c r="G9" s="2">
        <f t="shared" si="0"/>
        <v>0.2618004606334583</v>
      </c>
      <c r="H9" s="2">
        <f t="shared" si="0"/>
        <v>9.2257699915230251E-2</v>
      </c>
      <c r="I9" s="2">
        <f t="shared" si="0"/>
        <v>-0.20647937713393194</v>
      </c>
      <c r="J9" s="2">
        <f t="shared" si="0"/>
        <v>0.26890480995890464</v>
      </c>
      <c r="K9" s="2">
        <f t="shared" si="0"/>
        <v>0.3419804809270619</v>
      </c>
      <c r="L9" s="2">
        <f t="shared" si="0"/>
        <v>-6.7739904525808803E-2</v>
      </c>
      <c r="M9" s="2">
        <f t="shared" si="0"/>
        <v>0.33471875605642643</v>
      </c>
      <c r="N9" s="2">
        <f t="shared" si="0"/>
        <v>0.13804780740558398</v>
      </c>
      <c r="O9" s="2">
        <f>O3/O$2-1</f>
        <v>0.12634316240947863</v>
      </c>
      <c r="P9" s="2">
        <f t="shared" si="0"/>
        <v>0.17826179555946453</v>
      </c>
      <c r="Q9" s="2">
        <f t="shared" si="0"/>
        <v>-0.18407136969960636</v>
      </c>
      <c r="R9" s="2">
        <f t="shared" si="0"/>
        <v>-0.23471580266494751</v>
      </c>
      <c r="S9" s="2">
        <f t="shared" si="0"/>
        <v>0.30167610132776401</v>
      </c>
      <c r="T9" s="2">
        <f t="shared" si="0"/>
        <v>0.29537103439901058</v>
      </c>
      <c r="U9" s="2">
        <f t="shared" si="0"/>
        <v>-0.30394169742810384</v>
      </c>
      <c r="V9" s="2">
        <f t="shared" si="0"/>
        <v>0.40408573166253836</v>
      </c>
      <c r="W9" s="2">
        <f t="shared" si="0"/>
        <v>0.27502536242020215</v>
      </c>
      <c r="X9" s="2">
        <f t="shared" si="0"/>
        <v>-4.2361769640816505E-2</v>
      </c>
      <c r="Y9" s="2">
        <f t="shared" si="0"/>
        <v>0.2689048158980456</v>
      </c>
      <c r="Z9" s="2">
        <f t="shared" si="0"/>
        <v>-9.7401734588669409E-2</v>
      </c>
      <c r="AA9" s="2">
        <f t="shared" si="0"/>
        <v>0.32023801585955924</v>
      </c>
      <c r="AB9" s="2">
        <f t="shared" si="0"/>
        <v>-0.35928460224543624</v>
      </c>
      <c r="AC9" s="2">
        <f t="shared" si="0"/>
        <v>0.30187739421563831</v>
      </c>
      <c r="AD9" s="2">
        <f t="shared" si="0"/>
        <v>0.29308045059402277</v>
      </c>
      <c r="AE9" s="2">
        <f t="shared" si="0"/>
        <v>0.26524935679553541</v>
      </c>
      <c r="AF9" s="2">
        <f t="shared" si="0"/>
        <v>7.0831404695645528E-2</v>
      </c>
      <c r="AG9" s="2">
        <f t="shared" si="0"/>
        <v>7.2771471735091131E-2</v>
      </c>
      <c r="AH9" s="2">
        <f t="shared" si="0"/>
        <v>0.27696567838600528</v>
      </c>
      <c r="AI9" s="2">
        <f t="shared" si="0"/>
        <v>0.2227172713529364</v>
      </c>
      <c r="AJ9" s="2">
        <f t="shared" si="0"/>
        <v>0.27603559680065759</v>
      </c>
      <c r="AK9" s="2">
        <f t="shared" si="0"/>
        <v>-0.22744101594429478</v>
      </c>
      <c r="AL9" s="2">
        <f t="shared" si="0"/>
        <v>0.31338877522726105</v>
      </c>
      <c r="AM9" s="2">
        <f t="shared" si="0"/>
        <v>-0.36037162924137467</v>
      </c>
      <c r="AN9" s="2">
        <f t="shared" si="0"/>
        <v>-0.36021908837543648</v>
      </c>
      <c r="AO9" s="2">
        <f t="shared" si="0"/>
        <v>0.24279468464698017</v>
      </c>
      <c r="AP9" s="2">
        <f t="shared" si="0"/>
        <v>0.26318261904669393</v>
      </c>
      <c r="AQ9" s="2">
        <f t="shared" si="0"/>
        <v>0.26318262396486847</v>
      </c>
      <c r="AR9" s="2">
        <f t="shared" si="0"/>
        <v>0.26318262396486847</v>
      </c>
      <c r="AS9" s="2">
        <f t="shared" si="0"/>
        <v>0.31502120167678993</v>
      </c>
      <c r="AT9" s="2">
        <f t="shared" si="0"/>
        <v>0.31502115264059727</v>
      </c>
      <c r="AU9" s="2">
        <f t="shared" si="0"/>
        <v>0.31502115264059727</v>
      </c>
      <c r="AV9" s="2">
        <f t="shared" si="0"/>
        <v>0.33928974572263271</v>
      </c>
      <c r="AW9" s="2">
        <f t="shared" si="0"/>
        <v>0.33928970828230476</v>
      </c>
      <c r="AX9" s="2">
        <f t="shared" si="0"/>
        <v>0.33928970828230476</v>
      </c>
    </row>
    <row r="10" spans="1:50" x14ac:dyDescent="0.3">
      <c r="A10" t="str">
        <f>Results_old!$A$10</f>
        <v>Optimistic PHEV Scenario</v>
      </c>
      <c r="B10" s="2">
        <f t="shared" si="0"/>
        <v>0.15861369539795711</v>
      </c>
      <c r="C10" s="2">
        <f t="shared" si="0"/>
        <v>-2.0661157024792765E-3</v>
      </c>
      <c r="D10" s="2">
        <f t="shared" si="0"/>
        <v>0.15513776025388282</v>
      </c>
      <c r="E10" s="2">
        <f t="shared" si="0"/>
        <v>0.26649167657989814</v>
      </c>
      <c r="F10" s="2">
        <f t="shared" si="0"/>
        <v>9.6283491789109776E-2</v>
      </c>
      <c r="G10" s="2">
        <f t="shared" si="0"/>
        <v>0.35881915527166597</v>
      </c>
      <c r="H10" s="2">
        <f t="shared" si="0"/>
        <v>0.17632099463125184</v>
      </c>
      <c r="I10" s="2">
        <f t="shared" si="0"/>
        <v>-0.43067457397328812</v>
      </c>
      <c r="J10" s="2">
        <f t="shared" si="0"/>
        <v>0.37052349100299486</v>
      </c>
      <c r="K10" s="2">
        <f t="shared" si="0"/>
        <v>-0.25607494182640433</v>
      </c>
      <c r="L10" s="2">
        <f t="shared" si="0"/>
        <v>-0.34759437803907911</v>
      </c>
      <c r="M10" s="2">
        <f t="shared" si="0"/>
        <v>-0.11170378232720013</v>
      </c>
      <c r="N10" s="2">
        <f t="shared" si="0"/>
        <v>-0.15152367745897533</v>
      </c>
      <c r="O10" s="2">
        <f t="shared" si="0"/>
        <v>-0.20196179464641428</v>
      </c>
      <c r="P10" s="2">
        <f t="shared" si="0"/>
        <v>-0.27126783692685608</v>
      </c>
      <c r="Q10" s="2">
        <f t="shared" si="0"/>
        <v>-0.44251552265463745</v>
      </c>
      <c r="R10" s="2">
        <f t="shared" si="0"/>
        <v>-0.47226975832063045</v>
      </c>
      <c r="S10" s="2">
        <f t="shared" si="0"/>
        <v>-0.14469121624863435</v>
      </c>
      <c r="T10" s="2">
        <f t="shared" si="0"/>
        <v>-0.23493254118964946</v>
      </c>
      <c r="U10" s="2">
        <f t="shared" si="0"/>
        <v>-0.50183444714251491</v>
      </c>
      <c r="V10" s="2">
        <f t="shared" si="0"/>
        <v>-1.1217684689216578E-2</v>
      </c>
      <c r="W10" s="2">
        <f t="shared" si="0"/>
        <v>0.38233754517488028</v>
      </c>
      <c r="X10" s="2">
        <f t="shared" si="0"/>
        <v>-0.30762077309059299</v>
      </c>
      <c r="Y10" s="2">
        <f t="shared" si="0"/>
        <v>0.37052349570070087</v>
      </c>
      <c r="Z10" s="2">
        <f t="shared" si="0"/>
        <v>-0.32558746176859765</v>
      </c>
      <c r="AA10" s="2">
        <f t="shared" si="0"/>
        <v>-6.8740842732324836E-2</v>
      </c>
      <c r="AB10" s="2">
        <f t="shared" si="0"/>
        <v>-0.56030067439827902</v>
      </c>
      <c r="AC10" s="2">
        <f t="shared" si="0"/>
        <v>-0.22725750505120568</v>
      </c>
      <c r="AD10" s="2">
        <f t="shared" si="0"/>
        <v>-0.23528983883135701</v>
      </c>
      <c r="AE10" s="2">
        <f t="shared" si="0"/>
        <v>-0.22195961872032521</v>
      </c>
      <c r="AF10" s="2">
        <f t="shared" si="0"/>
        <v>-0.32208779103379237</v>
      </c>
      <c r="AG10" s="2">
        <f t="shared" si="0"/>
        <v>-0.32091469377428827</v>
      </c>
      <c r="AH10" s="2">
        <f t="shared" si="0"/>
        <v>-0.2409792231794754</v>
      </c>
      <c r="AI10" s="2">
        <f t="shared" si="0"/>
        <v>-0.22153932651978048</v>
      </c>
      <c r="AJ10" s="2">
        <f t="shared" si="0"/>
        <v>-0.24130847332030325</v>
      </c>
      <c r="AK10" s="2">
        <f t="shared" si="0"/>
        <v>-0.46780029100565401</v>
      </c>
      <c r="AL10" s="2">
        <f t="shared" si="0"/>
        <v>-0.19062010804703289</v>
      </c>
      <c r="AM10" s="2">
        <f t="shared" si="0"/>
        <v>-0.56154432330520399</v>
      </c>
      <c r="AN10" s="2">
        <f t="shared" si="0"/>
        <v>-0.56156892846191964</v>
      </c>
      <c r="AO10" s="2">
        <f t="shared" si="0"/>
        <v>-0.22903738422077591</v>
      </c>
      <c r="AP10" s="2">
        <f t="shared" si="0"/>
        <v>-0.23377036271768248</v>
      </c>
      <c r="AQ10" s="2">
        <f t="shared" si="0"/>
        <v>-0.23377034265572105</v>
      </c>
      <c r="AR10" s="2">
        <f t="shared" si="0"/>
        <v>-0.23377034265572105</v>
      </c>
      <c r="AS10" s="2">
        <f t="shared" si="0"/>
        <v>-0.20300010451629913</v>
      </c>
      <c r="AT10" s="2">
        <f t="shared" si="0"/>
        <v>-0.20300030585000584</v>
      </c>
      <c r="AU10" s="2">
        <f t="shared" si="0"/>
        <v>-0.20300030585000584</v>
      </c>
      <c r="AV10" s="2">
        <f t="shared" si="0"/>
        <v>-0.17949017215716323</v>
      </c>
      <c r="AW10" s="2">
        <f t="shared" si="0"/>
        <v>-0.17949030049332726</v>
      </c>
      <c r="AX10" s="2">
        <f t="shared" si="0"/>
        <v>-0.17949030049332726</v>
      </c>
    </row>
    <row r="11" spans="1:50" x14ac:dyDescent="0.3">
      <c r="A11" t="str">
        <f>Results_old!$A$11</f>
        <v>Optimistic EV Scenario</v>
      </c>
      <c r="B11" s="2">
        <f t="shared" si="0"/>
        <v>0.15863439268971646</v>
      </c>
      <c r="C11" s="2">
        <f t="shared" si="0"/>
        <v>-2.0661157024792765E-3</v>
      </c>
      <c r="D11" s="2">
        <f t="shared" si="0"/>
        <v>0.15513776025388282</v>
      </c>
      <c r="E11" s="2">
        <f t="shared" si="0"/>
        <v>0.30774303426160587</v>
      </c>
      <c r="F11" s="2">
        <f t="shared" si="0"/>
        <v>0.13206568712186684</v>
      </c>
      <c r="G11" s="2">
        <f t="shared" si="0"/>
        <v>0.44195101158505223</v>
      </c>
      <c r="H11" s="2">
        <f t="shared" si="0"/>
        <v>0.24823396439672218</v>
      </c>
      <c r="I11" s="2">
        <f t="shared" si="0"/>
        <v>-0.45843166654220813</v>
      </c>
      <c r="J11" s="2">
        <f t="shared" si="0"/>
        <v>0.45505920146099799</v>
      </c>
      <c r="K11" s="2">
        <f t="shared" si="0"/>
        <v>-0.45472981245928312</v>
      </c>
      <c r="L11" s="2">
        <f t="shared" si="0"/>
        <v>-0.43486642863967284</v>
      </c>
      <c r="M11" s="2">
        <f t="shared" si="0"/>
        <v>-0.36969422936120155</v>
      </c>
      <c r="N11" s="2">
        <f t="shared" si="0"/>
        <v>-0.3245692381150963</v>
      </c>
      <c r="O11" s="2">
        <f t="shared" si="0"/>
        <v>-0.38095555827968897</v>
      </c>
      <c r="P11" s="2">
        <f t="shared" si="0"/>
        <v>-0.43257623724306615</v>
      </c>
      <c r="Q11" s="2">
        <f t="shared" si="0"/>
        <v>-0.47412065792362335</v>
      </c>
      <c r="R11" s="2">
        <f t="shared" si="0"/>
        <v>-0.48825145379905743</v>
      </c>
      <c r="S11" s="2">
        <f t="shared" si="0"/>
        <v>-0.39507498878547109</v>
      </c>
      <c r="T11" s="2">
        <f t="shared" si="0"/>
        <v>-0.43148598429282681</v>
      </c>
      <c r="U11" s="2">
        <f t="shared" si="0"/>
        <v>-0.4863776456536788</v>
      </c>
      <c r="V11" s="2">
        <f t="shared" si="0"/>
        <v>-0.31458922548286183</v>
      </c>
      <c r="W11" s="2">
        <f t="shared" si="0"/>
        <v>0.46759682092122823</v>
      </c>
      <c r="X11" s="2">
        <f t="shared" si="0"/>
        <v>-0.41228735398426009</v>
      </c>
      <c r="Y11" s="2">
        <f t="shared" si="0"/>
        <v>0.45505921249921455</v>
      </c>
      <c r="Z11" s="2">
        <f t="shared" si="0"/>
        <v>-0.41596184356766264</v>
      </c>
      <c r="AA11" s="2">
        <f t="shared" si="0"/>
        <v>-0.33456861231796775</v>
      </c>
      <c r="AB11" s="2">
        <f t="shared" si="0"/>
        <v>-0.54525137865770401</v>
      </c>
      <c r="AC11" s="2">
        <f t="shared" si="0"/>
        <v>-0.46130240510628373</v>
      </c>
      <c r="AD11" s="2">
        <f t="shared" si="0"/>
        <v>-0.46486432362332319</v>
      </c>
      <c r="AE11" s="2">
        <f t="shared" si="0"/>
        <v>-0.45055071055863549</v>
      </c>
      <c r="AF11" s="2">
        <f t="shared" si="0"/>
        <v>-0.47683624355317622</v>
      </c>
      <c r="AG11" s="2">
        <f t="shared" si="0"/>
        <v>-0.47647387665002827</v>
      </c>
      <c r="AH11" s="2">
        <f t="shared" si="0"/>
        <v>-0.46534407570853364</v>
      </c>
      <c r="AI11" s="2">
        <f t="shared" si="0"/>
        <v>-0.44214385887838048</v>
      </c>
      <c r="AJ11" s="2">
        <f t="shared" si="0"/>
        <v>-0.46537309957556761</v>
      </c>
      <c r="AK11" s="2">
        <f t="shared" si="0"/>
        <v>-0.5159963466473747</v>
      </c>
      <c r="AL11" s="2">
        <f t="shared" si="0"/>
        <v>-0.4403668440025944</v>
      </c>
      <c r="AM11" s="2">
        <f t="shared" si="0"/>
        <v>-0.54775044443367082</v>
      </c>
      <c r="AN11" s="2">
        <f t="shared" si="0"/>
        <v>-0.54737895371712986</v>
      </c>
      <c r="AO11" s="2">
        <f t="shared" si="0"/>
        <v>-0.45106576091171091</v>
      </c>
      <c r="AP11" s="2">
        <f t="shared" si="0"/>
        <v>-0.46450706077271453</v>
      </c>
      <c r="AQ11" s="2">
        <f t="shared" si="0"/>
        <v>-0.46450704845425361</v>
      </c>
      <c r="AR11" s="2">
        <f t="shared" si="0"/>
        <v>-0.46450704845425361</v>
      </c>
      <c r="AS11" s="2">
        <f t="shared" si="0"/>
        <v>-0.44913169413076293</v>
      </c>
      <c r="AT11" s="2">
        <f t="shared" si="0"/>
        <v>-0.44913181831309357</v>
      </c>
      <c r="AU11" s="2">
        <f t="shared" si="0"/>
        <v>-0.44913181831309357</v>
      </c>
      <c r="AV11" s="2">
        <f t="shared" si="0"/>
        <v>-0.42985076695233804</v>
      </c>
      <c r="AW11" s="2">
        <f t="shared" si="0"/>
        <v>-0.42985084335717094</v>
      </c>
      <c r="AX11" s="2">
        <f t="shared" si="0"/>
        <v>-0.42985084335717094</v>
      </c>
    </row>
    <row r="12" spans="1:50" x14ac:dyDescent="0.3">
      <c r="A12" t="str">
        <f>Results_old!$A$12</f>
        <v>EV Only Scenario</v>
      </c>
      <c r="B12" s="2">
        <f t="shared" si="0"/>
        <v>0.15690616882780883</v>
      </c>
      <c r="C12" s="2">
        <f t="shared" si="0"/>
        <v>-1.0330578512396382E-3</v>
      </c>
      <c r="D12" s="2">
        <f t="shared" si="0"/>
        <v>0.15513776025388282</v>
      </c>
      <c r="E12" s="2">
        <f t="shared" si="0"/>
        <v>0.4100771384872286</v>
      </c>
      <c r="F12" s="2">
        <f t="shared" si="0"/>
        <v>0.22057044079515986</v>
      </c>
      <c r="G12" s="2">
        <f t="shared" si="0"/>
        <v>0.68228210954162472</v>
      </c>
      <c r="H12" s="2">
        <f t="shared" si="0"/>
        <v>0.45634359988697382</v>
      </c>
      <c r="I12" s="2">
        <f t="shared" si="0"/>
        <v>-1</v>
      </c>
      <c r="J12" s="2">
        <f t="shared" si="0"/>
        <v>0.70487218233850713</v>
      </c>
      <c r="K12" s="2">
        <f t="shared" si="0"/>
        <v>-1</v>
      </c>
      <c r="L12" s="2">
        <f t="shared" si="0"/>
        <v>-1</v>
      </c>
      <c r="M12" s="2">
        <f t="shared" si="0"/>
        <v>-1</v>
      </c>
      <c r="N12" s="2">
        <f t="shared" si="0"/>
        <v>-0.91223291825201958</v>
      </c>
      <c r="O12" s="2">
        <f t="shared" si="0"/>
        <v>-1</v>
      </c>
      <c r="P12" s="2">
        <f t="shared" si="0"/>
        <v>-1</v>
      </c>
      <c r="Q12" s="2">
        <f t="shared" si="0"/>
        <v>-1</v>
      </c>
      <c r="R12" s="2">
        <f t="shared" si="0"/>
        <v>-1</v>
      </c>
      <c r="S12" s="2">
        <f t="shared" si="0"/>
        <v>-1</v>
      </c>
      <c r="T12" s="2">
        <f t="shared" si="0"/>
        <v>-1</v>
      </c>
      <c r="U12" s="2">
        <f t="shared" si="0"/>
        <v>-1</v>
      </c>
      <c r="V12" s="2">
        <f t="shared" si="0"/>
        <v>-1</v>
      </c>
      <c r="W12" s="2">
        <f t="shared" si="0"/>
        <v>0.72698420370990213</v>
      </c>
      <c r="X12" s="2">
        <f t="shared" si="0"/>
        <v>-1</v>
      </c>
      <c r="Y12" s="2">
        <f t="shared" si="0"/>
        <v>0.70487221171936065</v>
      </c>
      <c r="Z12" s="2">
        <f t="shared" si="0"/>
        <v>-1</v>
      </c>
      <c r="AA12" s="2">
        <f t="shared" si="0"/>
        <v>-1</v>
      </c>
      <c r="AB12" s="2">
        <f t="shared" si="0"/>
        <v>-1</v>
      </c>
      <c r="AC12" s="2">
        <f t="shared" si="0"/>
        <v>-1</v>
      </c>
      <c r="AD12" s="2">
        <f t="shared" si="0"/>
        <v>-1</v>
      </c>
      <c r="AE12" s="2">
        <f t="shared" si="0"/>
        <v>-1</v>
      </c>
      <c r="AF12" s="2">
        <f t="shared" si="0"/>
        <v>-1</v>
      </c>
      <c r="AG12" s="2">
        <f t="shared" si="0"/>
        <v>-1</v>
      </c>
      <c r="AH12" s="2">
        <f t="shared" si="0"/>
        <v>-1</v>
      </c>
      <c r="AI12" s="2">
        <f t="shared" si="0"/>
        <v>-1</v>
      </c>
      <c r="AJ12" s="2">
        <f t="shared" si="0"/>
        <v>-1</v>
      </c>
      <c r="AK12" s="2">
        <f t="shared" si="0"/>
        <v>-1</v>
      </c>
      <c r="AL12" s="2">
        <f t="shared" si="0"/>
        <v>-1</v>
      </c>
      <c r="AM12" s="2">
        <f t="shared" si="0"/>
        <v>-1</v>
      </c>
      <c r="AN12" s="2">
        <f t="shared" si="0"/>
        <v>-1</v>
      </c>
      <c r="AO12" s="2">
        <f t="shared" si="0"/>
        <v>-1</v>
      </c>
      <c r="AP12" s="2">
        <f t="shared" si="0"/>
        <v>-1</v>
      </c>
      <c r="AQ12" s="2">
        <f t="shared" si="0"/>
        <v>-1</v>
      </c>
      <c r="AR12" s="2">
        <f t="shared" si="0"/>
        <v>-1</v>
      </c>
      <c r="AS12" s="2">
        <f t="shared" si="0"/>
        <v>-1</v>
      </c>
      <c r="AT12" s="2">
        <f t="shared" si="0"/>
        <v>-1</v>
      </c>
      <c r="AU12" s="2">
        <f t="shared" si="0"/>
        <v>-1</v>
      </c>
      <c r="AV12" s="2">
        <f t="shared" si="0"/>
        <v>-1</v>
      </c>
      <c r="AW12" s="2">
        <f t="shared" si="0"/>
        <v>-1</v>
      </c>
      <c r="AX12" s="2">
        <f t="shared" si="0"/>
        <v>-1</v>
      </c>
    </row>
    <row r="14" spans="1:50" ht="15.6" x14ac:dyDescent="0.35">
      <c r="B14" t="s">
        <v>64</v>
      </c>
      <c r="C14" t="s">
        <v>65</v>
      </c>
      <c r="D14" t="s">
        <v>63</v>
      </c>
      <c r="E14" t="s">
        <v>68</v>
      </c>
      <c r="F14" t="s">
        <v>79</v>
      </c>
      <c r="G14" t="s">
        <v>78</v>
      </c>
      <c r="W14" s="2"/>
      <c r="X14" s="2"/>
      <c r="Y14" s="2"/>
      <c r="AC14" s="2"/>
      <c r="AD14" s="2"/>
      <c r="AE14" s="2"/>
      <c r="AF14" s="2"/>
      <c r="AG14" s="2"/>
    </row>
    <row r="15" spans="1:50" x14ac:dyDescent="0.3">
      <c r="A15" t="s">
        <v>80</v>
      </c>
      <c r="B15" s="8">
        <f>O2+AG2</f>
        <v>1034659442.9282744</v>
      </c>
      <c r="C15" s="8">
        <f>N2+AF2</f>
        <v>1242688942.1161423</v>
      </c>
      <c r="D15" s="8">
        <f>Q2+AI2</f>
        <v>2108839.1067780969</v>
      </c>
      <c r="E15" s="8">
        <f>T2+AJ2+AR2+AX2+AU2</f>
        <v>960862.09580165078</v>
      </c>
      <c r="F15" s="8">
        <f>W2+X2+AM2</f>
        <v>1338205.797357345</v>
      </c>
      <c r="G15" s="8">
        <f>X2+Y2+AM2</f>
        <v>588626.92860151606</v>
      </c>
      <c r="W15" s="2"/>
      <c r="X15" s="2"/>
      <c r="Y15" s="2"/>
      <c r="AE15" s="2"/>
    </row>
    <row r="16" spans="1:50" x14ac:dyDescent="0.3">
      <c r="A16" t="str">
        <f>A9</f>
        <v>Conservative Scenario</v>
      </c>
      <c r="B16" s="8">
        <f>O3+AG3</f>
        <v>1161422315.3474603</v>
      </c>
      <c r="C16" s="8">
        <f>N3+AF3</f>
        <v>1408275136.7377322</v>
      </c>
      <c r="D16" s="8">
        <f>Q3+AI3</f>
        <v>1785705.751365093</v>
      </c>
      <c r="E16" s="8">
        <f>T3+AJ3+AR3+AX3+AU3</f>
        <v>1226603.6040053861</v>
      </c>
      <c r="F16" s="8">
        <f t="shared" ref="F16:F19" si="1">W3+X3+AM3</f>
        <v>1701490.0354527039</v>
      </c>
      <c r="G16" s="8">
        <f>X3+Y3+AM3</f>
        <v>742235.96068267815</v>
      </c>
      <c r="W16" s="2"/>
      <c r="X16" s="2"/>
      <c r="Y16" s="2"/>
      <c r="AE16" s="2"/>
    </row>
    <row r="17" spans="1:31" x14ac:dyDescent="0.3">
      <c r="A17" t="str">
        <f t="shared" ref="A17:A19" si="2">A10</f>
        <v>Optimistic PHEV Scenario</v>
      </c>
      <c r="B17" s="8">
        <f>O4+AG4</f>
        <v>816906422.59518456</v>
      </c>
      <c r="C17" s="8">
        <f>N4+AF4</f>
        <v>1039257538.9201709</v>
      </c>
      <c r="D17" s="8">
        <f>Q4+AI4</f>
        <v>1210978.098329657</v>
      </c>
      <c r="E17" s="8">
        <f>T4+AJ4+AR4+AX4+AU4</f>
        <v>732169.66789036919</v>
      </c>
      <c r="F17" s="8">
        <f t="shared" si="1"/>
        <v>1840297.7133864253</v>
      </c>
      <c r="G17" s="8">
        <f>X4+Y4+AM4</f>
        <v>797328.4259513244</v>
      </c>
      <c r="W17" s="2"/>
      <c r="X17" s="2"/>
      <c r="Y17" s="2"/>
      <c r="AE17" s="2"/>
    </row>
    <row r="18" spans="1:31" x14ac:dyDescent="0.3">
      <c r="A18" t="str">
        <f t="shared" si="2"/>
        <v>Optimistic EV Scenario</v>
      </c>
      <c r="B18" s="8">
        <f>O5+AG5</f>
        <v>633440792.80969262</v>
      </c>
      <c r="C18" s="8">
        <f>N5+AF5</f>
        <v>825839284.99089384</v>
      </c>
      <c r="D18" s="8">
        <f>Q5+AI5</f>
        <v>1114107.8584075216</v>
      </c>
      <c r="E18" s="8">
        <f>T5+AJ5+AR5+AX5+AU5</f>
        <v>516805.82324319077</v>
      </c>
      <c r="F18" s="8">
        <f t="shared" si="1"/>
        <v>1952100.2418148669</v>
      </c>
      <c r="G18" s="8">
        <f>X5+Y5+AM5</f>
        <v>844806.03830981895</v>
      </c>
      <c r="W18" s="2"/>
      <c r="X18" s="2"/>
      <c r="Y18" s="2"/>
      <c r="AE18" s="2"/>
    </row>
    <row r="19" spans="1:31" x14ac:dyDescent="0.3">
      <c r="A19" t="str">
        <f t="shared" si="2"/>
        <v>EV Only Scenario</v>
      </c>
      <c r="B19" s="8">
        <f>O6+AG6</f>
        <v>0</v>
      </c>
      <c r="C19" s="8">
        <f>N6+AF6</f>
        <v>101279376.76068901</v>
      </c>
      <c r="D19" s="8">
        <f>Q6+AI6</f>
        <v>0</v>
      </c>
      <c r="E19" s="8">
        <f>T6+AJ6+AR6+AX6+AU6</f>
        <v>0</v>
      </c>
      <c r="F19" s="8">
        <f t="shared" si="1"/>
        <v>2288286.2838976299</v>
      </c>
      <c r="G19" s="8">
        <f>X6+Y6+AM6</f>
        <v>981051.29821434303</v>
      </c>
    </row>
    <row r="21" spans="1:31" ht="15.6" x14ac:dyDescent="0.35">
      <c r="B21" t="s">
        <v>65</v>
      </c>
      <c r="C21" t="s">
        <v>64</v>
      </c>
      <c r="D21" t="s">
        <v>63</v>
      </c>
      <c r="E21" t="s">
        <v>87</v>
      </c>
      <c r="F21" t="s">
        <v>79</v>
      </c>
      <c r="G21" t="s">
        <v>78</v>
      </c>
    </row>
    <row r="22" spans="1:31" x14ac:dyDescent="0.3">
      <c r="A22" t="str">
        <f>A16</f>
        <v>Conservative Scenario</v>
      </c>
      <c r="B22" s="2">
        <f>C16/C$15-1</f>
        <v>0.13324830455127201</v>
      </c>
      <c r="C22" s="2">
        <f>B16/B$15-1</f>
        <v>0.12251651815057518</v>
      </c>
      <c r="D22" s="2">
        <f t="shared" ref="D22:G25" si="3">D16/D$15-1</f>
        <v>-0.15322807433455166</v>
      </c>
      <c r="E22" s="2">
        <f t="shared" si="3"/>
        <v>0.27656571048525569</v>
      </c>
      <c r="F22" s="2">
        <f>F16/F$15-1</f>
        <v>0.27147112859080669</v>
      </c>
      <c r="G22" s="2">
        <f t="shared" si="3"/>
        <v>0.26096161187547562</v>
      </c>
    </row>
    <row r="23" spans="1:31" x14ac:dyDescent="0.3">
      <c r="A23" t="str">
        <f>A17</f>
        <v>Optimistic PHEV Scenario</v>
      </c>
      <c r="B23" s="2">
        <f>C17/C$15-1</f>
        <v>-0.16370259386838459</v>
      </c>
      <c r="C23" s="2">
        <f>B17/B$15-1</f>
        <v>-0.21045864107402257</v>
      </c>
      <c r="D23" s="2">
        <f t="shared" si="3"/>
        <v>-0.42576079206924411</v>
      </c>
      <c r="E23" s="2">
        <f t="shared" si="3"/>
        <v>-0.23800754438178007</v>
      </c>
      <c r="F23" s="2">
        <f t="shared" si="3"/>
        <v>0.37519783356237046</v>
      </c>
      <c r="G23" s="2">
        <f t="shared" si="3"/>
        <v>0.35455648936355977</v>
      </c>
    </row>
    <row r="24" spans="1:31" x14ac:dyDescent="0.3">
      <c r="A24" t="str">
        <f>A18</f>
        <v>Optimistic EV Scenario</v>
      </c>
      <c r="B24" s="2">
        <f>C18/C$15-1</f>
        <v>-0.33544167248757051</v>
      </c>
      <c r="C24" s="2">
        <f>B18/B$15-1</f>
        <v>-0.38777846455743936</v>
      </c>
      <c r="D24" s="2">
        <f t="shared" si="3"/>
        <v>-0.47169613138023336</v>
      </c>
      <c r="E24" s="2">
        <f t="shared" si="3"/>
        <v>-0.46214360468448101</v>
      </c>
      <c r="F24" s="2">
        <f t="shared" si="3"/>
        <v>0.45874442157538486</v>
      </c>
      <c r="G24" s="2">
        <f t="shared" si="3"/>
        <v>0.43521472984075626</v>
      </c>
    </row>
    <row r="25" spans="1:31" x14ac:dyDescent="0.3">
      <c r="A25" t="str">
        <f>A19</f>
        <v>EV Only Scenario</v>
      </c>
      <c r="B25" s="2">
        <f>C19/C$15-1</f>
        <v>-0.91849981654441781</v>
      </c>
      <c r="C25" s="2">
        <f>B19/B$15-1</f>
        <v>-1</v>
      </c>
      <c r="D25" s="2">
        <f t="shared" si="3"/>
        <v>-1</v>
      </c>
      <c r="E25" s="2">
        <f t="shared" si="3"/>
        <v>-1</v>
      </c>
      <c r="F25" s="2">
        <f t="shared" si="3"/>
        <v>0.70996590241686275</v>
      </c>
      <c r="G25" s="2">
        <f t="shared" si="3"/>
        <v>0.66667756866843453</v>
      </c>
    </row>
    <row r="26" spans="1:31" x14ac:dyDescent="0.3"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</row>
    <row r="27" spans="1:31" ht="15.6" x14ac:dyDescent="0.35">
      <c r="A27" s="13" t="s">
        <v>92</v>
      </c>
      <c r="B27" t="s">
        <v>93</v>
      </c>
      <c r="C27" t="s">
        <v>82</v>
      </c>
      <c r="D27" t="s">
        <v>83</v>
      </c>
      <c r="E27" t="s">
        <v>84</v>
      </c>
      <c r="F27" t="s">
        <v>85</v>
      </c>
      <c r="G27" t="s">
        <v>86</v>
      </c>
    </row>
    <row r="28" spans="1:31" x14ac:dyDescent="0.3">
      <c r="A28" t="str">
        <f>A15</f>
        <v>Reference Scenario</v>
      </c>
      <c r="C28" s="8">
        <f>N2</f>
        <v>1153956298.23387</v>
      </c>
      <c r="D28" s="8">
        <f>AF2</f>
        <v>88732643.882272199</v>
      </c>
    </row>
    <row r="29" spans="1:31" x14ac:dyDescent="0.3">
      <c r="A29" t="str">
        <f t="shared" ref="A29:A32" si="4">A16</f>
        <v>Conservative Scenario</v>
      </c>
      <c r="C29" s="8">
        <f>N3</f>
        <v>1313257435.0469201</v>
      </c>
      <c r="D29" s="8">
        <f>AF3</f>
        <v>95017701.690812007</v>
      </c>
    </row>
    <row r="30" spans="1:31" x14ac:dyDescent="0.3">
      <c r="A30" t="str">
        <f t="shared" si="4"/>
        <v>Optimistic PHEV Scenario</v>
      </c>
      <c r="C30" s="8">
        <f>N4</f>
        <v>979104596.29852796</v>
      </c>
      <c r="D30" s="8">
        <f>AF4</f>
        <v>60152942.621642999</v>
      </c>
    </row>
    <row r="31" spans="1:31" x14ac:dyDescent="0.3">
      <c r="A31" t="str">
        <f t="shared" si="4"/>
        <v>Optimistic EV Scenario</v>
      </c>
      <c r="C31" s="8">
        <f>N5</f>
        <v>779417581.69798601</v>
      </c>
      <c r="D31" s="8">
        <f>AF5</f>
        <v>46421703.292907797</v>
      </c>
    </row>
    <row r="32" spans="1:31" x14ac:dyDescent="0.3">
      <c r="A32" t="str">
        <f t="shared" si="4"/>
        <v>EV Only Scenario</v>
      </c>
      <c r="C32" s="8">
        <f>N6</f>
        <v>101279376.76068901</v>
      </c>
      <c r="D32" s="8">
        <f>AF6</f>
        <v>0</v>
      </c>
    </row>
    <row r="34" spans="1:7" ht="15.6" x14ac:dyDescent="0.35">
      <c r="A34" s="13" t="s">
        <v>91</v>
      </c>
      <c r="B34" s="8" t="str">
        <f t="shared" ref="B34:G34" si="5">B27</f>
        <v>Non-exhaust</v>
      </c>
      <c r="C34" s="8" t="str">
        <f t="shared" si="5"/>
        <v>Hot</v>
      </c>
      <c r="D34" s="8" t="str">
        <f t="shared" si="5"/>
        <v>Cold</v>
      </c>
      <c r="E34" s="8" t="str">
        <f t="shared" si="5"/>
        <v>Diurnal</v>
      </c>
      <c r="F34" s="8" t="str">
        <f t="shared" si="5"/>
        <v>Running</v>
      </c>
      <c r="G34" s="8" t="str">
        <f t="shared" si="5"/>
        <v>Hot soak</v>
      </c>
    </row>
    <row r="35" spans="1:7" x14ac:dyDescent="0.3">
      <c r="A35" t="str">
        <f>A28</f>
        <v>Reference Scenario</v>
      </c>
      <c r="C35" s="8">
        <f>O2</f>
        <v>960753363.66587901</v>
      </c>
      <c r="D35" s="8">
        <f>AG2</f>
        <v>73906079.262395397</v>
      </c>
    </row>
    <row r="36" spans="1:7" x14ac:dyDescent="0.3">
      <c r="A36" t="str">
        <f t="shared" ref="A36:A39" si="6">A29</f>
        <v>Conservative Scenario</v>
      </c>
      <c r="C36" s="8">
        <f>O3</f>
        <v>1082137981.92697</v>
      </c>
      <c r="D36" s="8">
        <f>AG3</f>
        <v>79284333.420490205</v>
      </c>
    </row>
    <row r="37" spans="1:7" x14ac:dyDescent="0.3">
      <c r="A37" t="str">
        <f t="shared" si="6"/>
        <v>Optimistic PHEV Scenario</v>
      </c>
      <c r="C37" s="8">
        <f>O4</f>
        <v>766717890.12733901</v>
      </c>
      <c r="D37" s="8">
        <f>AG4</f>
        <v>50188532.4678455</v>
      </c>
    </row>
    <row r="38" spans="1:7" x14ac:dyDescent="0.3">
      <c r="A38" t="str">
        <f t="shared" si="6"/>
        <v>Optimistic EV Scenario</v>
      </c>
      <c r="C38" s="8">
        <f>O5</f>
        <v>594749029.64145505</v>
      </c>
      <c r="D38" s="8">
        <f>AG5</f>
        <v>38691763.168237597</v>
      </c>
    </row>
    <row r="39" spans="1:7" x14ac:dyDescent="0.3">
      <c r="A39" t="str">
        <f t="shared" si="6"/>
        <v>EV Only Scenario</v>
      </c>
      <c r="C39" s="8">
        <f>O6</f>
        <v>0</v>
      </c>
      <c r="D39" s="8">
        <f>AG6</f>
        <v>0</v>
      </c>
    </row>
    <row r="41" spans="1:7" ht="15.6" x14ac:dyDescent="0.35">
      <c r="A41" s="13" t="s">
        <v>90</v>
      </c>
      <c r="B41" s="8" t="str">
        <f t="shared" ref="B41:G41" si="7">B27</f>
        <v>Non-exhaust</v>
      </c>
      <c r="C41" s="8" t="str">
        <f t="shared" si="7"/>
        <v>Hot</v>
      </c>
      <c r="D41" s="8" t="str">
        <f t="shared" si="7"/>
        <v>Cold</v>
      </c>
      <c r="E41" s="8" t="str">
        <f t="shared" si="7"/>
        <v>Diurnal</v>
      </c>
      <c r="F41" s="8" t="str">
        <f t="shared" si="7"/>
        <v>Running</v>
      </c>
      <c r="G41" s="8" t="str">
        <f t="shared" si="7"/>
        <v>Hot soak</v>
      </c>
    </row>
    <row r="42" spans="1:7" x14ac:dyDescent="0.3">
      <c r="A42" t="str">
        <f>A28</f>
        <v>Reference Scenario</v>
      </c>
      <c r="C42" s="8">
        <f>Q2</f>
        <v>1948943.9158026599</v>
      </c>
      <c r="D42" s="8">
        <f>AI2</f>
        <v>159895.190975437</v>
      </c>
    </row>
    <row r="43" spans="1:7" x14ac:dyDescent="0.3">
      <c r="A43" t="str">
        <f t="shared" ref="A43:A46" si="8">A29</f>
        <v>Conservative Scenario</v>
      </c>
      <c r="C43" s="8">
        <f t="shared" ref="C43:C46" si="9">Q3</f>
        <v>1590199.1397531501</v>
      </c>
      <c r="D43" s="8">
        <f t="shared" ref="D43:D46" si="10">AI3</f>
        <v>195506.61161194299</v>
      </c>
    </row>
    <row r="44" spans="1:7" x14ac:dyDescent="0.3">
      <c r="A44" t="str">
        <f t="shared" si="8"/>
        <v>Optimistic PHEV Scenario</v>
      </c>
      <c r="C44" s="8">
        <f t="shared" si="9"/>
        <v>1086505.9802766701</v>
      </c>
      <c r="D44" s="8">
        <f t="shared" si="10"/>
        <v>124472.118052987</v>
      </c>
    </row>
    <row r="45" spans="1:7" x14ac:dyDescent="0.3">
      <c r="A45" t="str">
        <f t="shared" si="8"/>
        <v>Optimistic EV Scenario</v>
      </c>
      <c r="C45" s="8">
        <f t="shared" si="9"/>
        <v>1024909.34418606</v>
      </c>
      <c r="D45" s="8">
        <f t="shared" si="10"/>
        <v>89198.514221461694</v>
      </c>
    </row>
    <row r="46" spans="1:7" x14ac:dyDescent="0.3">
      <c r="A46" t="str">
        <f t="shared" si="8"/>
        <v>EV Only Scenario</v>
      </c>
      <c r="C46" s="8">
        <f t="shared" si="9"/>
        <v>0</v>
      </c>
      <c r="D46" s="8">
        <f t="shared" si="10"/>
        <v>0</v>
      </c>
    </row>
    <row r="48" spans="1:7" x14ac:dyDescent="0.3">
      <c r="A48" s="13" t="s">
        <v>87</v>
      </c>
      <c r="B48" t="str">
        <f t="shared" ref="B48:G48" si="11">B27</f>
        <v>Non-exhaust</v>
      </c>
      <c r="C48" t="str">
        <f t="shared" si="11"/>
        <v>Hot</v>
      </c>
      <c r="D48" t="str">
        <f t="shared" si="11"/>
        <v>Cold</v>
      </c>
      <c r="E48" t="str">
        <f t="shared" si="11"/>
        <v>Diurnal</v>
      </c>
      <c r="F48" t="str">
        <f t="shared" si="11"/>
        <v>Running</v>
      </c>
      <c r="G48" t="str">
        <f t="shared" si="11"/>
        <v>Hot soak</v>
      </c>
    </row>
    <row r="49" spans="1:7" x14ac:dyDescent="0.3">
      <c r="A49" t="s">
        <v>80</v>
      </c>
      <c r="C49" s="8">
        <f>T2</f>
        <v>65964.240615697505</v>
      </c>
      <c r="D49" s="8">
        <f>AJ2</f>
        <v>690401.144466553</v>
      </c>
      <c r="E49" s="8">
        <f>AR2</f>
        <v>173929.92289241499</v>
      </c>
      <c r="F49" s="8">
        <f>AX2</f>
        <v>11445.759382632399</v>
      </c>
      <c r="G49" s="8">
        <f>AU2</f>
        <v>19121.028444352902</v>
      </c>
    </row>
    <row r="50" spans="1:7" x14ac:dyDescent="0.3">
      <c r="A50" t="s">
        <v>54</v>
      </c>
      <c r="C50" s="8">
        <f>T3</f>
        <v>85448.166599701304</v>
      </c>
      <c r="D50" s="8">
        <f>AJ3</f>
        <v>880976.43641123502</v>
      </c>
      <c r="E50" s="8">
        <f>AR3</f>
        <v>219705.25638524801</v>
      </c>
      <c r="F50" s="8">
        <f>AX3</f>
        <v>15329.187744635199</v>
      </c>
      <c r="G50" s="8">
        <f>AU3</f>
        <v>25144.556864566599</v>
      </c>
    </row>
    <row r="51" spans="1:7" x14ac:dyDescent="0.3">
      <c r="A51" t="s">
        <v>55</v>
      </c>
      <c r="C51" s="8">
        <f>T4</f>
        <v>50467.093940206199</v>
      </c>
      <c r="D51" s="8">
        <f>AJ4</f>
        <v>523801.49831673899</v>
      </c>
      <c r="E51" s="8">
        <f>AR4</f>
        <v>133270.265219772</v>
      </c>
      <c r="F51" s="8">
        <f>AX4</f>
        <v>9391.3565916693897</v>
      </c>
      <c r="G51" s="8">
        <f>AU4</f>
        <v>15239.453821982601</v>
      </c>
    </row>
    <row r="52" spans="1:7" x14ac:dyDescent="0.3">
      <c r="A52" t="s">
        <v>56</v>
      </c>
      <c r="C52" s="8">
        <f>T5</f>
        <v>37501.595325504401</v>
      </c>
      <c r="D52" s="8">
        <f>AJ5</f>
        <v>369107.02391563402</v>
      </c>
      <c r="E52" s="8">
        <f>AR5</f>
        <v>93138.247771783397</v>
      </c>
      <c r="F52" s="8">
        <f>AX5</f>
        <v>6525.7900591446096</v>
      </c>
      <c r="G52" s="8">
        <f>AU5</f>
        <v>10533.1661711243</v>
      </c>
    </row>
    <row r="53" spans="1:7" x14ac:dyDescent="0.3">
      <c r="A53" t="s">
        <v>57</v>
      </c>
      <c r="C53" s="8">
        <f>T6</f>
        <v>0</v>
      </c>
      <c r="D53" s="8">
        <f>AJ6</f>
        <v>0</v>
      </c>
      <c r="E53" s="8">
        <f>AR6</f>
        <v>0</v>
      </c>
      <c r="F53" s="8">
        <f>AX6</f>
        <v>0</v>
      </c>
      <c r="G53" s="8">
        <f>AU6</f>
        <v>0</v>
      </c>
    </row>
    <row r="55" spans="1:7" ht="15.6" x14ac:dyDescent="0.35">
      <c r="A55" s="13" t="s">
        <v>89</v>
      </c>
      <c r="B55" s="8" t="str">
        <f t="shared" ref="B55:G55" si="12">B27</f>
        <v>Non-exhaust</v>
      </c>
      <c r="C55" s="8" t="str">
        <f t="shared" si="12"/>
        <v>Hot</v>
      </c>
      <c r="D55" s="8" t="str">
        <f t="shared" si="12"/>
        <v>Cold</v>
      </c>
      <c r="E55" s="8" t="str">
        <f t="shared" si="12"/>
        <v>Diurnal</v>
      </c>
      <c r="F55" s="8" t="str">
        <f t="shared" si="12"/>
        <v>Running</v>
      </c>
      <c r="G55" s="8" t="str">
        <f t="shared" si="12"/>
        <v>Hot soak</v>
      </c>
    </row>
    <row r="56" spans="1:7" x14ac:dyDescent="0.3">
      <c r="A56" t="str">
        <f>A28</f>
        <v>Reference Scenario</v>
      </c>
      <c r="B56" s="8">
        <f>W2</f>
        <v>1325018.65331596</v>
      </c>
      <c r="C56" s="8">
        <f>X2</f>
        <v>11392.022063070701</v>
      </c>
      <c r="D56" s="8">
        <f>AM2</f>
        <v>1795.1219783143999</v>
      </c>
    </row>
    <row r="57" spans="1:7" x14ac:dyDescent="0.3">
      <c r="A57" t="str">
        <f t="shared" ref="A57:A60" si="13">A29</f>
        <v>Conservative Scenario</v>
      </c>
      <c r="B57" s="8">
        <f t="shared" ref="B57:C60" si="14">W3</f>
        <v>1689432.38865771</v>
      </c>
      <c r="C57" s="8">
        <f t="shared" si="14"/>
        <v>10909.435848691801</v>
      </c>
      <c r="D57" s="8">
        <f t="shared" ref="D57:D60" si="15">AM3</f>
        <v>1148.21094630224</v>
      </c>
    </row>
    <row r="58" spans="1:7" x14ac:dyDescent="0.3">
      <c r="A58" t="str">
        <f t="shared" si="13"/>
        <v>Optimistic PHEV Scenario</v>
      </c>
      <c r="B58" s="8">
        <f t="shared" si="14"/>
        <v>1831623.0325357099</v>
      </c>
      <c r="C58" s="8">
        <f t="shared" si="14"/>
        <v>7887.5994289638002</v>
      </c>
      <c r="D58" s="8">
        <f t="shared" si="15"/>
        <v>787.08142175154103</v>
      </c>
    </row>
    <row r="59" spans="1:7" x14ac:dyDescent="0.3">
      <c r="A59" t="str">
        <f t="shared" si="13"/>
        <v>Optimistic EV Scenario</v>
      </c>
      <c r="B59" s="8">
        <f t="shared" si="14"/>
        <v>1944593.1632678299</v>
      </c>
      <c r="C59" s="8">
        <f t="shared" si="14"/>
        <v>6695.2354301569703</v>
      </c>
      <c r="D59" s="8">
        <f t="shared" si="15"/>
        <v>811.84311688003697</v>
      </c>
    </row>
    <row r="60" spans="1:7" x14ac:dyDescent="0.3">
      <c r="A60" t="str">
        <f t="shared" si="13"/>
        <v>EV Only Scenario</v>
      </c>
      <c r="B60" s="8">
        <f t="shared" si="14"/>
        <v>2288286.2838976299</v>
      </c>
      <c r="C60" s="8">
        <f t="shared" si="14"/>
        <v>0</v>
      </c>
      <c r="D60" s="8">
        <f t="shared" si="15"/>
        <v>0</v>
      </c>
    </row>
    <row r="62" spans="1:7" ht="15.6" x14ac:dyDescent="0.35">
      <c r="A62" s="13" t="s">
        <v>88</v>
      </c>
      <c r="B62" t="str">
        <f t="shared" ref="B62:G62" si="16">B27</f>
        <v>Non-exhaust</v>
      </c>
      <c r="C62" t="str">
        <f t="shared" si="16"/>
        <v>Hot</v>
      </c>
      <c r="D62" t="str">
        <f t="shared" si="16"/>
        <v>Cold</v>
      </c>
      <c r="E62" t="str">
        <f t="shared" si="16"/>
        <v>Diurnal</v>
      </c>
      <c r="F62" t="str">
        <f t="shared" si="16"/>
        <v>Running</v>
      </c>
      <c r="G62" t="str">
        <f t="shared" si="16"/>
        <v>Hot soak</v>
      </c>
    </row>
    <row r="63" spans="1:7" x14ac:dyDescent="0.3">
      <c r="A63" t="str">
        <f>A28</f>
        <v>Reference Scenario</v>
      </c>
      <c r="B63" s="8">
        <f>Y2</f>
        <v>575439.78456013103</v>
      </c>
      <c r="C63" s="8">
        <f>X2</f>
        <v>11392.022063070701</v>
      </c>
      <c r="D63" s="8">
        <f>AM2</f>
        <v>1795.1219783143999</v>
      </c>
    </row>
    <row r="64" spans="1:7" x14ac:dyDescent="0.3">
      <c r="A64" t="str">
        <f t="shared" ref="A64:A67" si="17">A29</f>
        <v>Conservative Scenario</v>
      </c>
      <c r="B64" s="8">
        <f t="shared" ref="B64:B67" si="18">Y3</f>
        <v>730178.31388768402</v>
      </c>
      <c r="C64" s="8">
        <f t="shared" ref="C64:C67" si="19">X3</f>
        <v>10909.435848691801</v>
      </c>
      <c r="D64" s="8">
        <f t="shared" ref="D64:D67" si="20">AM3</f>
        <v>1148.21094630224</v>
      </c>
    </row>
    <row r="65" spans="1:4" x14ac:dyDescent="0.3">
      <c r="A65" t="str">
        <f t="shared" si="17"/>
        <v>Optimistic PHEV Scenario</v>
      </c>
      <c r="B65" s="8">
        <f t="shared" si="18"/>
        <v>788653.74510060903</v>
      </c>
      <c r="C65" s="8">
        <f t="shared" si="19"/>
        <v>7887.5994289638002</v>
      </c>
      <c r="D65" s="8">
        <f t="shared" si="20"/>
        <v>787.08142175154103</v>
      </c>
    </row>
    <row r="66" spans="1:4" x14ac:dyDescent="0.3">
      <c r="A66" t="str">
        <f t="shared" si="17"/>
        <v>Optimistic EV Scenario</v>
      </c>
      <c r="B66" s="8">
        <f t="shared" si="18"/>
        <v>837298.95976278197</v>
      </c>
      <c r="C66" s="8">
        <f t="shared" si="19"/>
        <v>6695.2354301569703</v>
      </c>
      <c r="D66" s="8">
        <f t="shared" si="20"/>
        <v>811.84311688003697</v>
      </c>
    </row>
    <row r="67" spans="1:4" x14ac:dyDescent="0.3">
      <c r="A67" t="str">
        <f t="shared" si="17"/>
        <v>EV Only Scenario</v>
      </c>
      <c r="B67" s="8">
        <f t="shared" si="18"/>
        <v>981051.29821434303</v>
      </c>
      <c r="C67" s="8">
        <f t="shared" si="19"/>
        <v>0</v>
      </c>
      <c r="D67" s="8">
        <f t="shared" si="20"/>
        <v>0</v>
      </c>
    </row>
    <row r="81" spans="1:35" x14ac:dyDescent="0.3">
      <c r="D81" s="30"/>
    </row>
    <row r="82" spans="1:35" x14ac:dyDescent="0.3">
      <c r="D82" s="30"/>
    </row>
    <row r="83" spans="1:35" x14ac:dyDescent="0.3">
      <c r="D83" s="30"/>
    </row>
    <row r="84" spans="1:35" x14ac:dyDescent="0.3">
      <c r="D84" s="30"/>
    </row>
    <row r="87" spans="1:35" x14ac:dyDescent="0.3">
      <c r="D87" s="30"/>
    </row>
    <row r="88" spans="1:35" x14ac:dyDescent="0.3">
      <c r="D88" s="30"/>
    </row>
    <row r="89" spans="1:35" x14ac:dyDescent="0.3">
      <c r="D89" s="30"/>
    </row>
    <row r="90" spans="1:35" x14ac:dyDescent="0.3">
      <c r="D90" s="30"/>
    </row>
    <row r="93" spans="1:35" x14ac:dyDescent="0.3">
      <c r="B93" s="8" t="s">
        <v>124</v>
      </c>
      <c r="C93" s="8" t="s">
        <v>119</v>
      </c>
      <c r="D93" s="8" t="s">
        <v>120</v>
      </c>
      <c r="E93" s="8" t="s">
        <v>121</v>
      </c>
      <c r="F93" s="8" t="s">
        <v>122</v>
      </c>
      <c r="G93" s="8" t="s">
        <v>123</v>
      </c>
      <c r="H93" s="8" t="s">
        <v>117</v>
      </c>
      <c r="I93" s="8" t="s">
        <v>118</v>
      </c>
      <c r="J93" s="8"/>
      <c r="K93" s="8"/>
      <c r="L93" s="8"/>
      <c r="M93" s="8"/>
      <c r="N93" s="8"/>
      <c r="P93" s="8"/>
      <c r="Q93" s="8"/>
      <c r="R93" s="8"/>
      <c r="S93" s="8"/>
      <c r="T93" s="8"/>
      <c r="U93" s="8"/>
      <c r="W93" s="8"/>
      <c r="X93" s="8"/>
      <c r="Y93" s="8"/>
      <c r="Z93" s="8"/>
      <c r="AA93" s="8"/>
      <c r="AB93" s="8"/>
      <c r="AD93" s="8"/>
      <c r="AE93" s="8"/>
      <c r="AF93" s="8"/>
      <c r="AG93" s="8"/>
      <c r="AH93" s="8"/>
      <c r="AI93" s="8"/>
    </row>
    <row r="94" spans="1:35" x14ac:dyDescent="0.3">
      <c r="B94">
        <f t="shared" ref="B94:G97" si="21">B35</f>
        <v>0</v>
      </c>
      <c r="C94">
        <f t="shared" si="21"/>
        <v>960753363.66587901</v>
      </c>
      <c r="D94" s="8">
        <f t="shared" si="21"/>
        <v>73906079.262395397</v>
      </c>
      <c r="E94">
        <f t="shared" si="21"/>
        <v>0</v>
      </c>
      <c r="F94">
        <f t="shared" si="21"/>
        <v>0</v>
      </c>
      <c r="G94">
        <f t="shared" si="21"/>
        <v>0</v>
      </c>
      <c r="H94">
        <v>-1</v>
      </c>
      <c r="I94">
        <v>0</v>
      </c>
      <c r="J94" t="str">
        <f>A15</f>
        <v>Reference Scenario</v>
      </c>
    </row>
    <row r="95" spans="1:35" x14ac:dyDescent="0.3">
      <c r="B95">
        <f t="shared" si="21"/>
        <v>0</v>
      </c>
      <c r="C95">
        <f t="shared" si="21"/>
        <v>1082137981.92697</v>
      </c>
      <c r="D95">
        <f t="shared" si="21"/>
        <v>79284333.420490205</v>
      </c>
      <c r="E95">
        <f t="shared" si="21"/>
        <v>0</v>
      </c>
      <c r="F95">
        <f t="shared" si="21"/>
        <v>0</v>
      </c>
      <c r="G95">
        <f t="shared" si="21"/>
        <v>0</v>
      </c>
      <c r="H95">
        <v>-1</v>
      </c>
      <c r="I95">
        <v>0</v>
      </c>
      <c r="J95" t="str">
        <f t="shared" ref="J95:J97" si="22">A16</f>
        <v>Conservative Scenario</v>
      </c>
    </row>
    <row r="96" spans="1:35" x14ac:dyDescent="0.3">
      <c r="A96" t="s">
        <v>116</v>
      </c>
      <c r="B96">
        <f t="shared" si="21"/>
        <v>0</v>
      </c>
      <c r="C96">
        <f t="shared" si="21"/>
        <v>766717890.12733901</v>
      </c>
      <c r="D96">
        <f t="shared" si="21"/>
        <v>50188532.4678455</v>
      </c>
      <c r="E96">
        <f t="shared" si="21"/>
        <v>0</v>
      </c>
      <c r="F96">
        <f t="shared" si="21"/>
        <v>0</v>
      </c>
      <c r="G96">
        <f t="shared" si="21"/>
        <v>0</v>
      </c>
      <c r="H96">
        <v>-1</v>
      </c>
      <c r="I96">
        <v>0</v>
      </c>
      <c r="J96" t="str">
        <f t="shared" si="22"/>
        <v>Optimistic PHEV Scenario</v>
      </c>
    </row>
    <row r="97" spans="1:10" x14ac:dyDescent="0.3">
      <c r="B97">
        <f t="shared" si="21"/>
        <v>0</v>
      </c>
      <c r="C97">
        <f t="shared" si="21"/>
        <v>594749029.64145505</v>
      </c>
      <c r="D97">
        <f t="shared" si="21"/>
        <v>38691763.168237597</v>
      </c>
      <c r="E97">
        <f t="shared" si="21"/>
        <v>0</v>
      </c>
      <c r="F97">
        <f t="shared" si="21"/>
        <v>0</v>
      </c>
      <c r="G97">
        <f t="shared" si="21"/>
        <v>0</v>
      </c>
      <c r="H97">
        <v>-1</v>
      </c>
      <c r="I97">
        <v>0</v>
      </c>
      <c r="J97" t="str">
        <f t="shared" si="22"/>
        <v>Optimistic EV Scenario</v>
      </c>
    </row>
    <row r="98" spans="1:10" x14ac:dyDescent="0.3">
      <c r="C98">
        <v>0</v>
      </c>
      <c r="H98">
        <v>-1</v>
      </c>
      <c r="I98">
        <v>0</v>
      </c>
    </row>
    <row r="99" spans="1:10" x14ac:dyDescent="0.3">
      <c r="B99">
        <f t="shared" ref="B99:G102" si="23">B42</f>
        <v>0</v>
      </c>
      <c r="C99">
        <f t="shared" si="23"/>
        <v>1948943.9158026599</v>
      </c>
      <c r="D99">
        <f t="shared" si="23"/>
        <v>159895.190975437</v>
      </c>
      <c r="E99">
        <f t="shared" si="23"/>
        <v>0</v>
      </c>
      <c r="F99">
        <f t="shared" si="23"/>
        <v>0</v>
      </c>
      <c r="G99">
        <f t="shared" si="23"/>
        <v>0</v>
      </c>
      <c r="H99">
        <v>-1</v>
      </c>
      <c r="I99">
        <v>0</v>
      </c>
      <c r="J99" t="str">
        <f>J94</f>
        <v>Reference Scenario</v>
      </c>
    </row>
    <row r="100" spans="1:10" x14ac:dyDescent="0.3">
      <c r="B100">
        <f t="shared" si="23"/>
        <v>0</v>
      </c>
      <c r="C100">
        <f t="shared" si="23"/>
        <v>1590199.1397531501</v>
      </c>
      <c r="D100">
        <f t="shared" si="23"/>
        <v>195506.61161194299</v>
      </c>
      <c r="E100">
        <f t="shared" si="23"/>
        <v>0</v>
      </c>
      <c r="F100">
        <f t="shared" si="23"/>
        <v>0</v>
      </c>
      <c r="G100">
        <f t="shared" si="23"/>
        <v>0</v>
      </c>
      <c r="H100">
        <v>-1</v>
      </c>
      <c r="I100">
        <v>0</v>
      </c>
      <c r="J100" t="str">
        <f>J95</f>
        <v>Conservative Scenario</v>
      </c>
    </row>
    <row r="101" spans="1:10" x14ac:dyDescent="0.3">
      <c r="A101" t="s">
        <v>115</v>
      </c>
      <c r="B101">
        <f t="shared" si="23"/>
        <v>0</v>
      </c>
      <c r="C101">
        <f t="shared" si="23"/>
        <v>1086505.9802766701</v>
      </c>
      <c r="D101">
        <f t="shared" si="23"/>
        <v>124472.118052987</v>
      </c>
      <c r="E101">
        <f t="shared" si="23"/>
        <v>0</v>
      </c>
      <c r="F101">
        <f t="shared" si="23"/>
        <v>0</v>
      </c>
      <c r="G101">
        <f t="shared" si="23"/>
        <v>0</v>
      </c>
      <c r="H101">
        <v>-2</v>
      </c>
      <c r="I101">
        <v>0</v>
      </c>
      <c r="J101" t="str">
        <f>J96</f>
        <v>Optimistic PHEV Scenario</v>
      </c>
    </row>
    <row r="102" spans="1:10" x14ac:dyDescent="0.3">
      <c r="B102">
        <f t="shared" si="23"/>
        <v>0</v>
      </c>
      <c r="C102">
        <f t="shared" si="23"/>
        <v>1024909.34418606</v>
      </c>
      <c r="D102">
        <f t="shared" si="23"/>
        <v>89198.514221461694</v>
      </c>
      <c r="E102">
        <f t="shared" si="23"/>
        <v>0</v>
      </c>
      <c r="F102">
        <f t="shared" si="23"/>
        <v>0</v>
      </c>
      <c r="G102">
        <f t="shared" si="23"/>
        <v>0</v>
      </c>
      <c r="H102">
        <v>-1</v>
      </c>
      <c r="I102">
        <v>0</v>
      </c>
      <c r="J102" t="str">
        <f>J97</f>
        <v>Optimistic EV Scenario</v>
      </c>
    </row>
    <row r="103" spans="1:10" x14ac:dyDescent="0.3">
      <c r="C103">
        <v>0</v>
      </c>
      <c r="H103">
        <v>-1</v>
      </c>
      <c r="I103">
        <v>0</v>
      </c>
    </row>
    <row r="104" spans="1:10" x14ac:dyDescent="0.3">
      <c r="B104">
        <f t="shared" ref="B104:G107" si="24">B49</f>
        <v>0</v>
      </c>
      <c r="C104">
        <f t="shared" si="24"/>
        <v>65964.240615697505</v>
      </c>
      <c r="D104">
        <f t="shared" si="24"/>
        <v>690401.144466553</v>
      </c>
      <c r="E104">
        <f t="shared" si="24"/>
        <v>173929.92289241499</v>
      </c>
      <c r="F104">
        <f t="shared" si="24"/>
        <v>11445.759382632399</v>
      </c>
      <c r="G104">
        <f t="shared" si="24"/>
        <v>19121.028444352902</v>
      </c>
      <c r="H104">
        <v>-1</v>
      </c>
      <c r="I104">
        <v>0</v>
      </c>
      <c r="J104" t="str">
        <f>J99</f>
        <v>Reference Scenario</v>
      </c>
    </row>
    <row r="105" spans="1:10" x14ac:dyDescent="0.3">
      <c r="B105">
        <f t="shared" si="24"/>
        <v>0</v>
      </c>
      <c r="C105">
        <f t="shared" si="24"/>
        <v>85448.166599701304</v>
      </c>
      <c r="D105">
        <f t="shared" si="24"/>
        <v>880976.43641123502</v>
      </c>
      <c r="E105">
        <f t="shared" si="24"/>
        <v>219705.25638524801</v>
      </c>
      <c r="F105">
        <f t="shared" si="24"/>
        <v>15329.187744635199</v>
      </c>
      <c r="G105">
        <f t="shared" si="24"/>
        <v>25144.556864566599</v>
      </c>
      <c r="H105">
        <v>-1</v>
      </c>
      <c r="I105">
        <v>0</v>
      </c>
      <c r="J105" t="str">
        <f>J100</f>
        <v>Conservative Scenario</v>
      </c>
    </row>
    <row r="106" spans="1:10" x14ac:dyDescent="0.3">
      <c r="A106" t="s">
        <v>114</v>
      </c>
      <c r="B106">
        <f t="shared" si="24"/>
        <v>0</v>
      </c>
      <c r="C106">
        <f t="shared" si="24"/>
        <v>50467.093940206199</v>
      </c>
      <c r="D106">
        <f t="shared" si="24"/>
        <v>523801.49831673899</v>
      </c>
      <c r="E106">
        <f t="shared" si="24"/>
        <v>133270.265219772</v>
      </c>
      <c r="F106">
        <f t="shared" si="24"/>
        <v>9391.3565916693897</v>
      </c>
      <c r="G106">
        <f t="shared" si="24"/>
        <v>15239.453821982601</v>
      </c>
      <c r="H106">
        <v>-1</v>
      </c>
      <c r="I106">
        <v>0</v>
      </c>
      <c r="J106" t="str">
        <f>J101</f>
        <v>Optimistic PHEV Scenario</v>
      </c>
    </row>
    <row r="107" spans="1:10" x14ac:dyDescent="0.3">
      <c r="B107">
        <f t="shared" si="24"/>
        <v>0</v>
      </c>
      <c r="C107">
        <f t="shared" si="24"/>
        <v>37501.595325504401</v>
      </c>
      <c r="D107">
        <f t="shared" si="24"/>
        <v>369107.02391563402</v>
      </c>
      <c r="E107">
        <f t="shared" si="24"/>
        <v>93138.247771783397</v>
      </c>
      <c r="F107">
        <f t="shared" si="24"/>
        <v>6525.7900591446096</v>
      </c>
      <c r="G107">
        <f t="shared" si="24"/>
        <v>10533.1661711243</v>
      </c>
      <c r="H107">
        <v>-1</v>
      </c>
      <c r="I107">
        <v>0</v>
      </c>
      <c r="J107" t="str">
        <f>J102</f>
        <v>Optimistic EV Scenario</v>
      </c>
    </row>
    <row r="108" spans="1:10" x14ac:dyDescent="0.3">
      <c r="C108">
        <v>0</v>
      </c>
      <c r="H108">
        <v>-1</v>
      </c>
      <c r="I108">
        <v>0</v>
      </c>
    </row>
    <row r="109" spans="1:10" x14ac:dyDescent="0.3">
      <c r="B109" s="8">
        <f t="shared" ref="B109:G112" si="25">B56</f>
        <v>1325018.65331596</v>
      </c>
      <c r="C109" s="8">
        <f t="shared" si="25"/>
        <v>11392.022063070701</v>
      </c>
      <c r="D109" s="8">
        <f t="shared" si="25"/>
        <v>1795.1219783143999</v>
      </c>
      <c r="E109" s="8">
        <f t="shared" si="25"/>
        <v>0</v>
      </c>
      <c r="F109" s="8">
        <f t="shared" si="25"/>
        <v>0</v>
      </c>
      <c r="G109" s="8">
        <f t="shared" si="25"/>
        <v>0</v>
      </c>
      <c r="H109">
        <v>-1</v>
      </c>
      <c r="I109">
        <v>0</v>
      </c>
      <c r="J109" t="str">
        <f>J104</f>
        <v>Reference Scenario</v>
      </c>
    </row>
    <row r="110" spans="1:10" x14ac:dyDescent="0.3">
      <c r="B110" s="8">
        <f t="shared" si="25"/>
        <v>1689432.38865771</v>
      </c>
      <c r="C110" s="8">
        <f t="shared" si="25"/>
        <v>10909.435848691801</v>
      </c>
      <c r="D110" s="8">
        <f t="shared" si="25"/>
        <v>1148.21094630224</v>
      </c>
      <c r="E110" s="8">
        <f t="shared" si="25"/>
        <v>0</v>
      </c>
      <c r="F110" s="8">
        <f t="shared" si="25"/>
        <v>0</v>
      </c>
      <c r="G110" s="8">
        <f t="shared" si="25"/>
        <v>0</v>
      </c>
      <c r="H110">
        <v>-1</v>
      </c>
      <c r="I110">
        <v>0</v>
      </c>
      <c r="J110" t="str">
        <f>J105</f>
        <v>Conservative Scenario</v>
      </c>
    </row>
    <row r="111" spans="1:10" x14ac:dyDescent="0.3">
      <c r="A111" t="s">
        <v>76</v>
      </c>
      <c r="B111" s="8">
        <f t="shared" si="25"/>
        <v>1831623.0325357099</v>
      </c>
      <c r="C111" s="8">
        <f t="shared" si="25"/>
        <v>7887.5994289638002</v>
      </c>
      <c r="D111" s="8">
        <f t="shared" si="25"/>
        <v>787.08142175154103</v>
      </c>
      <c r="E111" s="8">
        <f t="shared" si="25"/>
        <v>0</v>
      </c>
      <c r="F111" s="8">
        <f t="shared" si="25"/>
        <v>0</v>
      </c>
      <c r="G111" s="8">
        <f t="shared" si="25"/>
        <v>0</v>
      </c>
      <c r="H111">
        <v>-1</v>
      </c>
      <c r="I111">
        <v>0</v>
      </c>
      <c r="J111" t="str">
        <f>J106</f>
        <v>Optimistic PHEV Scenario</v>
      </c>
    </row>
    <row r="112" spans="1:10" x14ac:dyDescent="0.3">
      <c r="B112" s="8">
        <f t="shared" si="25"/>
        <v>1944593.1632678299</v>
      </c>
      <c r="C112" s="8">
        <f t="shared" si="25"/>
        <v>6695.2354301569703</v>
      </c>
      <c r="D112" s="8">
        <f t="shared" si="25"/>
        <v>811.84311688003697</v>
      </c>
      <c r="E112" s="8">
        <f t="shared" si="25"/>
        <v>0</v>
      </c>
      <c r="F112" s="8">
        <f t="shared" si="25"/>
        <v>0</v>
      </c>
      <c r="G112" s="8">
        <f t="shared" si="25"/>
        <v>0</v>
      </c>
      <c r="H112">
        <v>-1</v>
      </c>
      <c r="I112">
        <v>0</v>
      </c>
      <c r="J112" t="str">
        <f>J107</f>
        <v>Optimistic EV Scenario</v>
      </c>
    </row>
    <row r="113" spans="1:10" x14ac:dyDescent="0.3">
      <c r="C113">
        <v>0</v>
      </c>
      <c r="H113">
        <v>-1</v>
      </c>
      <c r="I113">
        <v>0</v>
      </c>
    </row>
    <row r="114" spans="1:10" x14ac:dyDescent="0.3">
      <c r="B114" s="8">
        <f t="shared" ref="B114:G117" si="26">B63</f>
        <v>575439.78456013103</v>
      </c>
      <c r="C114" s="8">
        <f t="shared" si="26"/>
        <v>11392.022063070701</v>
      </c>
      <c r="D114" s="8">
        <f t="shared" si="26"/>
        <v>1795.1219783143999</v>
      </c>
      <c r="E114" s="8">
        <f t="shared" si="26"/>
        <v>0</v>
      </c>
      <c r="F114" s="8">
        <f t="shared" si="26"/>
        <v>0</v>
      </c>
      <c r="G114" s="8">
        <f t="shared" si="26"/>
        <v>0</v>
      </c>
      <c r="H114">
        <v>-1</v>
      </c>
      <c r="I114">
        <v>0</v>
      </c>
      <c r="J114" t="str">
        <f>J109</f>
        <v>Reference Scenario</v>
      </c>
    </row>
    <row r="115" spans="1:10" x14ac:dyDescent="0.3">
      <c r="B115" s="8">
        <f t="shared" si="26"/>
        <v>730178.31388768402</v>
      </c>
      <c r="C115" s="8">
        <f t="shared" si="26"/>
        <v>10909.435848691801</v>
      </c>
      <c r="D115" s="8">
        <f t="shared" si="26"/>
        <v>1148.21094630224</v>
      </c>
      <c r="E115" s="8">
        <f t="shared" si="26"/>
        <v>0</v>
      </c>
      <c r="F115" s="8">
        <f t="shared" si="26"/>
        <v>0</v>
      </c>
      <c r="G115" s="8">
        <f t="shared" si="26"/>
        <v>0</v>
      </c>
      <c r="H115">
        <v>-1</v>
      </c>
      <c r="I115">
        <v>0</v>
      </c>
      <c r="J115" t="str">
        <f>J110</f>
        <v>Conservative Scenario</v>
      </c>
    </row>
    <row r="116" spans="1:10" x14ac:dyDescent="0.3">
      <c r="A116" t="s">
        <v>77</v>
      </c>
      <c r="B116" s="8">
        <f t="shared" si="26"/>
        <v>788653.74510060903</v>
      </c>
      <c r="C116" s="8">
        <f t="shared" si="26"/>
        <v>7887.5994289638002</v>
      </c>
      <c r="D116" s="8">
        <f t="shared" si="26"/>
        <v>787.08142175154103</v>
      </c>
      <c r="E116" s="8">
        <f t="shared" si="26"/>
        <v>0</v>
      </c>
      <c r="F116" s="8">
        <f t="shared" si="26"/>
        <v>0</v>
      </c>
      <c r="G116" s="8">
        <f t="shared" si="26"/>
        <v>0</v>
      </c>
      <c r="H116">
        <v>-1</v>
      </c>
      <c r="I116">
        <v>0</v>
      </c>
      <c r="J116" t="str">
        <f>J111</f>
        <v>Optimistic PHEV Scenario</v>
      </c>
    </row>
    <row r="117" spans="1:10" x14ac:dyDescent="0.3">
      <c r="B117" s="8">
        <f t="shared" si="26"/>
        <v>837298.95976278197</v>
      </c>
      <c r="C117" s="8">
        <f t="shared" si="26"/>
        <v>6695.2354301569703</v>
      </c>
      <c r="D117" s="8">
        <f t="shared" si="26"/>
        <v>811.84311688003697</v>
      </c>
      <c r="E117" s="8">
        <f t="shared" si="26"/>
        <v>0</v>
      </c>
      <c r="F117" s="8">
        <f t="shared" si="26"/>
        <v>0</v>
      </c>
      <c r="G117" s="8">
        <f t="shared" si="26"/>
        <v>0</v>
      </c>
      <c r="H117">
        <v>-1</v>
      </c>
      <c r="I117">
        <v>0</v>
      </c>
      <c r="J117" t="str">
        <f>J112</f>
        <v>Optimistic EV Scenario</v>
      </c>
    </row>
    <row r="118" spans="1:10" x14ac:dyDescent="0.3">
      <c r="B118" s="2">
        <f>B114/(B114+C114+D114)</f>
        <v>0.97759677072077622</v>
      </c>
    </row>
    <row r="124" spans="1:10" x14ac:dyDescent="0.3">
      <c r="B124" s="8"/>
      <c r="C124" s="8"/>
      <c r="D124" s="8"/>
      <c r="E124" s="8"/>
      <c r="F124" s="8"/>
      <c r="G124" s="8"/>
    </row>
    <row r="133" spans="3:7" x14ac:dyDescent="0.3">
      <c r="C133" t="s">
        <v>107</v>
      </c>
      <c r="D133" t="s">
        <v>103</v>
      </c>
      <c r="E133" t="s">
        <v>104</v>
      </c>
      <c r="F133" t="s">
        <v>105</v>
      </c>
      <c r="G133" t="s">
        <v>106</v>
      </c>
    </row>
    <row r="134" spans="3:7" x14ac:dyDescent="0.3">
      <c r="C134" t="s">
        <v>108</v>
      </c>
      <c r="D134">
        <v>2000</v>
      </c>
      <c r="E134">
        <v>1400</v>
      </c>
      <c r="F134">
        <v>1900</v>
      </c>
      <c r="G134">
        <v>1400</v>
      </c>
    </row>
    <row r="135" spans="3:7" x14ac:dyDescent="0.3">
      <c r="C135" t="s">
        <v>109</v>
      </c>
      <c r="D135">
        <v>500</v>
      </c>
      <c r="E135">
        <v>800</v>
      </c>
      <c r="F135">
        <v>1000</v>
      </c>
      <c r="G135">
        <v>700</v>
      </c>
    </row>
    <row r="136" spans="3:7" x14ac:dyDescent="0.3">
      <c r="C136" t="s">
        <v>110</v>
      </c>
      <c r="D136">
        <v>1500</v>
      </c>
      <c r="E136">
        <v>1700</v>
      </c>
      <c r="F136">
        <v>1900</v>
      </c>
      <c r="G136">
        <v>2100</v>
      </c>
    </row>
    <row r="137" spans="3:7" x14ac:dyDescent="0.3">
      <c r="C137" t="s">
        <v>111</v>
      </c>
      <c r="D137">
        <v>600</v>
      </c>
      <c r="E137">
        <v>700</v>
      </c>
      <c r="F137">
        <v>900</v>
      </c>
      <c r="G137">
        <v>900</v>
      </c>
    </row>
    <row r="138" spans="3:7" x14ac:dyDescent="0.3">
      <c r="C138" t="s">
        <v>112</v>
      </c>
      <c r="D138">
        <v>1900</v>
      </c>
      <c r="E138">
        <v>2100</v>
      </c>
      <c r="F138">
        <v>1500</v>
      </c>
      <c r="G138">
        <v>1200</v>
      </c>
    </row>
    <row r="139" spans="3:7" x14ac:dyDescent="0.3">
      <c r="C139" t="s">
        <v>113</v>
      </c>
      <c r="D139">
        <v>800</v>
      </c>
      <c r="E139">
        <v>900</v>
      </c>
      <c r="F139">
        <v>700</v>
      </c>
      <c r="G139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Sheet1</vt:lpstr>
      <vt:lpstr>Results_old</vt:lpstr>
      <vt:lpstr>overview</vt:lpstr>
      <vt:lpstr>overview_old</vt:lpstr>
      <vt:lpstr>Results_no_tech</vt:lpstr>
      <vt:lpstr>Results_no_tech_old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Arvid Hedbäck</cp:lastModifiedBy>
  <dcterms:created xsi:type="dcterms:W3CDTF">2021-01-22T18:08:53Z</dcterms:created>
  <dcterms:modified xsi:type="dcterms:W3CDTF">2021-06-08T10:47:33Z</dcterms:modified>
</cp:coreProperties>
</file>