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24226"/>
  <mc:AlternateContent xmlns:mc="http://schemas.openxmlformats.org/markup-compatibility/2006">
    <mc:Choice Requires="x15">
      <x15ac:absPath xmlns:x15ac="http://schemas.microsoft.com/office/spreadsheetml/2010/11/ac" url="https://d.docs.live.net/ac515f49903aabb4/Documents/"/>
    </mc:Choice>
  </mc:AlternateContent>
  <xr:revisionPtr revIDLastSave="4282" documentId="13_ncr:1_{CF876E7E-6CD9-464A-BEE5-ED6E270400B9}" xr6:coauthVersionLast="47" xr6:coauthVersionMax="47" xr10:uidLastSave="{0280B20A-24C0-4850-AF43-6EF5D3FD2032}"/>
  <bookViews>
    <workbookView xWindow="-108" yWindow="-108" windowWidth="23256" windowHeight="13176" activeTab="6" xr2:uid="{00000000-000D-0000-FFFF-FFFF00000000}"/>
  </bookViews>
  <sheets>
    <sheet name="CO2 overview" sheetId="3" r:id="rId1"/>
    <sheet name="Domestic transportation" sheetId="5" r:id="rId2"/>
    <sheet name="EU ETS" sheetId="6" r:id="rId3"/>
    <sheet name="NOx" sheetId="8" r:id="rId4"/>
    <sheet name="NMVOC" sheetId="9" r:id="rId5"/>
    <sheet name="PM10" sheetId="10" r:id="rId6"/>
    <sheet name="PM2.5" sheetId="11" r:id="rId7"/>
    <sheet name="International transportation" sheetId="12" r:id="rId8"/>
  </sheets>
  <definedNames>
    <definedName name="tusen_ton_CO2_eq" localSheetId="0">'CO2 overview'!$A$1:$AD$12</definedName>
    <definedName name="tusen_ton_CO2_eq">#REF!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F14" i="11" l="1"/>
  <c r="AG14" i="10"/>
  <c r="AF16" i="10"/>
  <c r="AE42" i="10"/>
  <c r="AE41" i="11"/>
  <c r="AE40" i="11"/>
  <c r="B40" i="11"/>
  <c r="B41" i="10"/>
  <c r="C41"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AC41" i="10"/>
  <c r="AD41" i="10"/>
  <c r="AE41" i="10"/>
  <c r="C40" i="11"/>
  <c r="D40" i="11"/>
  <c r="E40" i="11"/>
  <c r="F40" i="11"/>
  <c r="G40" i="11"/>
  <c r="H40" i="11"/>
  <c r="I40" i="11"/>
  <c r="J40" i="11"/>
  <c r="K40" i="11"/>
  <c r="L40" i="11"/>
  <c r="M40" i="11"/>
  <c r="N40" i="11"/>
  <c r="O40" i="11"/>
  <c r="P40" i="11"/>
  <c r="Q40" i="11"/>
  <c r="R40" i="11"/>
  <c r="S40" i="11"/>
  <c r="T40" i="11"/>
  <c r="U40" i="11"/>
  <c r="V40" i="11"/>
  <c r="W40" i="11"/>
  <c r="X40" i="11"/>
  <c r="Y40" i="11"/>
  <c r="Z40" i="11"/>
  <c r="AA40" i="11"/>
  <c r="AB40" i="11"/>
  <c r="AC40" i="11"/>
  <c r="AD40" i="11"/>
  <c r="B15" i="11"/>
  <c r="AE14" i="11"/>
  <c r="AE13" i="11"/>
  <c r="AE14" i="10"/>
  <c r="AE13" i="10"/>
  <c r="AE18" i="9"/>
  <c r="AE13" i="9"/>
  <c r="AE22" i="8"/>
  <c r="AE21" i="8"/>
  <c r="AE13" i="8"/>
  <c r="Q14" i="6" l="1"/>
  <c r="C14" i="6"/>
  <c r="B14" i="6"/>
  <c r="V14" i="6"/>
  <c r="U14" i="6"/>
  <c r="U13" i="6"/>
  <c r="V13" i="6"/>
  <c r="V12" i="6"/>
  <c r="U12" i="6"/>
  <c r="U10" i="6"/>
  <c r="U9" i="6"/>
  <c r="U8" i="6"/>
  <c r="B72" i="5"/>
  <c r="B71" i="5"/>
  <c r="B70" i="5"/>
  <c r="B68" i="5"/>
  <c r="B66" i="5"/>
  <c r="AE14" i="5"/>
  <c r="K11" i="5"/>
  <c r="K12" i="5"/>
  <c r="B67" i="5"/>
  <c r="C22" i="3"/>
  <c r="AE11" i="3"/>
  <c r="B13" i="5"/>
  <c r="A32" i="5"/>
  <c r="A43" i="5"/>
  <c r="F67" i="5"/>
  <c r="AE13" i="3"/>
  <c r="AE27" i="9" l="1"/>
  <c r="AF20" i="9"/>
  <c r="AF21" i="9"/>
  <c r="AF22" i="9"/>
  <c r="AF23" i="9"/>
  <c r="AF24" i="9"/>
  <c r="AF25" i="9"/>
  <c r="AF26" i="9"/>
  <c r="AF27" i="9"/>
  <c r="AF28" i="9"/>
  <c r="AF29" i="9"/>
  <c r="AF30" i="9"/>
  <c r="AF19" i="9"/>
  <c r="C19" i="9"/>
  <c r="D19" i="9"/>
  <c r="E19" i="9"/>
  <c r="F19" i="9"/>
  <c r="G19" i="9"/>
  <c r="H19" i="9"/>
  <c r="I19" i="9"/>
  <c r="J19" i="9"/>
  <c r="K19" i="9"/>
  <c r="L19" i="9"/>
  <c r="M19" i="9"/>
  <c r="N19" i="9"/>
  <c r="O19" i="9"/>
  <c r="P19" i="9"/>
  <c r="Q19" i="9"/>
  <c r="R19" i="9"/>
  <c r="S19" i="9"/>
  <c r="T19" i="9"/>
  <c r="U19" i="9"/>
  <c r="V19" i="9"/>
  <c r="W19" i="9"/>
  <c r="X19" i="9"/>
  <c r="Y19" i="9"/>
  <c r="Z19" i="9"/>
  <c r="AA19" i="9"/>
  <c r="AB19" i="9"/>
  <c r="AC19" i="9"/>
  <c r="AD19" i="9"/>
  <c r="AE19" i="9"/>
  <c r="C20" i="9"/>
  <c r="D20"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C21" i="9"/>
  <c r="D21"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C22" i="9"/>
  <c r="D22" i="9"/>
  <c r="E22" i="9"/>
  <c r="F22" i="9"/>
  <c r="G22" i="9"/>
  <c r="H22" i="9"/>
  <c r="I22" i="9"/>
  <c r="J22" i="9"/>
  <c r="K22" i="9"/>
  <c r="L22" i="9"/>
  <c r="M22" i="9"/>
  <c r="N22" i="9"/>
  <c r="O22" i="9"/>
  <c r="P22" i="9"/>
  <c r="Q22" i="9"/>
  <c r="R22" i="9"/>
  <c r="S22" i="9"/>
  <c r="T22" i="9"/>
  <c r="U22" i="9"/>
  <c r="V22" i="9"/>
  <c r="W22" i="9"/>
  <c r="X22" i="9"/>
  <c r="Y22" i="9"/>
  <c r="Z22" i="9"/>
  <c r="AA22" i="9"/>
  <c r="AB22" i="9"/>
  <c r="AC22" i="9"/>
  <c r="AD22" i="9"/>
  <c r="AE22" i="9"/>
  <c r="C23" i="9"/>
  <c r="D23"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C24" i="9"/>
  <c r="D24" i="9"/>
  <c r="E24" i="9"/>
  <c r="F24" i="9"/>
  <c r="G24" i="9"/>
  <c r="H24" i="9"/>
  <c r="I24" i="9"/>
  <c r="J24" i="9"/>
  <c r="K24" i="9"/>
  <c r="L24" i="9"/>
  <c r="M24" i="9"/>
  <c r="N24" i="9"/>
  <c r="O24" i="9"/>
  <c r="P24" i="9"/>
  <c r="Q24" i="9"/>
  <c r="R24" i="9"/>
  <c r="S24" i="9"/>
  <c r="T24" i="9"/>
  <c r="U24" i="9"/>
  <c r="V24" i="9"/>
  <c r="W24" i="9"/>
  <c r="X24" i="9"/>
  <c r="Y24" i="9"/>
  <c r="Z24" i="9"/>
  <c r="AA24" i="9"/>
  <c r="AB24" i="9"/>
  <c r="AC24" i="9"/>
  <c r="AD24" i="9"/>
  <c r="AE24" i="9"/>
  <c r="C25" i="9"/>
  <c r="D25"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C26" i="9"/>
  <c r="D26"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C27" i="9"/>
  <c r="D27" i="9"/>
  <c r="E27" i="9"/>
  <c r="F27" i="9"/>
  <c r="G27" i="9"/>
  <c r="H27" i="9"/>
  <c r="I27" i="9"/>
  <c r="J27" i="9"/>
  <c r="K27" i="9"/>
  <c r="L27" i="9"/>
  <c r="M27" i="9"/>
  <c r="N27" i="9"/>
  <c r="O27" i="9"/>
  <c r="P27" i="9"/>
  <c r="Q27" i="9"/>
  <c r="R27" i="9"/>
  <c r="S27" i="9"/>
  <c r="T27" i="9"/>
  <c r="U27" i="9"/>
  <c r="V27" i="9"/>
  <c r="W27" i="9"/>
  <c r="X27" i="9"/>
  <c r="Y27" i="9"/>
  <c r="Z27" i="9"/>
  <c r="AA27" i="9"/>
  <c r="AB27" i="9"/>
  <c r="AC27" i="9"/>
  <c r="AD27" i="9"/>
  <c r="C28" i="9"/>
  <c r="D28"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C29" i="9"/>
  <c r="D29"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C30" i="9"/>
  <c r="D30" i="9"/>
  <c r="E30" i="9"/>
  <c r="F30" i="9"/>
  <c r="G30" i="9"/>
  <c r="H30" i="9"/>
  <c r="I30" i="9"/>
  <c r="J30" i="9"/>
  <c r="K30" i="9"/>
  <c r="L30" i="9"/>
  <c r="M30" i="9"/>
  <c r="N30" i="9"/>
  <c r="O30" i="9"/>
  <c r="P30" i="9"/>
  <c r="Q30" i="9"/>
  <c r="R30" i="9"/>
  <c r="S30" i="9"/>
  <c r="T30" i="9"/>
  <c r="U30" i="9"/>
  <c r="V30" i="9"/>
  <c r="W30" i="9"/>
  <c r="X30" i="9"/>
  <c r="Y30" i="9"/>
  <c r="Z30" i="9"/>
  <c r="AA30" i="9"/>
  <c r="AB30" i="9"/>
  <c r="AC30" i="9"/>
  <c r="AD30" i="9"/>
  <c r="AE30" i="9"/>
  <c r="B20" i="9"/>
  <c r="B21" i="9"/>
  <c r="B22" i="9"/>
  <c r="B23" i="9"/>
  <c r="B24" i="9"/>
  <c r="B25" i="9"/>
  <c r="B26" i="9"/>
  <c r="B27" i="9"/>
  <c r="B28" i="9"/>
  <c r="B29" i="9"/>
  <c r="B30" i="9"/>
  <c r="B19" i="9"/>
  <c r="A28" i="9"/>
  <c r="A29" i="9"/>
  <c r="A26" i="9"/>
  <c r="A27" i="9"/>
  <c r="A20" i="9"/>
  <c r="A21" i="9"/>
  <c r="A22" i="9"/>
  <c r="A23" i="9"/>
  <c r="A24" i="9"/>
  <c r="A25" i="9"/>
  <c r="A19" i="9"/>
  <c r="AE67" i="3" l="1"/>
  <c r="W67" i="3"/>
  <c r="X67" i="3"/>
  <c r="Y67" i="3"/>
  <c r="Z67" i="3"/>
  <c r="AA67" i="3"/>
  <c r="AB67" i="3"/>
  <c r="AC67" i="3"/>
  <c r="AD67" i="3"/>
  <c r="W66" i="3"/>
  <c r="X66" i="3"/>
  <c r="Y66" i="3"/>
  <c r="Z66" i="3"/>
  <c r="AA66" i="3"/>
  <c r="AB66" i="3"/>
  <c r="AC66" i="3"/>
  <c r="AD66" i="3"/>
  <c r="AE66" i="3"/>
  <c r="B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E3" i="3"/>
  <c r="AE23" i="3" s="1"/>
  <c r="B16" i="11" l="1"/>
  <c r="H15" i="11"/>
  <c r="B15" i="10"/>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E39" i="8"/>
  <c r="A11" i="9"/>
  <c r="B2" i="11"/>
  <c r="C2" i="1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B3" i="11"/>
  <c r="C3" i="11"/>
  <c r="D3" i="11"/>
  <c r="E3" i="11"/>
  <c r="F3" i="11"/>
  <c r="G3" i="11"/>
  <c r="H3" i="11"/>
  <c r="I3" i="11"/>
  <c r="J3" i="11"/>
  <c r="K3" i="11"/>
  <c r="L3" i="11"/>
  <c r="M3" i="11"/>
  <c r="N3" i="11"/>
  <c r="O3" i="11"/>
  <c r="P3" i="11"/>
  <c r="Q3" i="11"/>
  <c r="R3" i="11"/>
  <c r="S3" i="11"/>
  <c r="T3" i="11"/>
  <c r="U3" i="11"/>
  <c r="V3" i="11"/>
  <c r="W3" i="11"/>
  <c r="X3" i="11"/>
  <c r="Y3" i="11"/>
  <c r="Z3" i="11"/>
  <c r="AA3" i="11"/>
  <c r="AB3" i="11"/>
  <c r="AC3" i="11"/>
  <c r="AD3" i="11"/>
  <c r="AE3" i="11"/>
  <c r="B5"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B4" i="11"/>
  <c r="C4" i="11"/>
  <c r="D4" i="11"/>
  <c r="E4" i="11"/>
  <c r="F4" i="11"/>
  <c r="G4" i="11"/>
  <c r="H4" i="11"/>
  <c r="I4" i="11"/>
  <c r="J4" i="11"/>
  <c r="K4" i="11"/>
  <c r="L4" i="11"/>
  <c r="M4" i="11"/>
  <c r="N4" i="11"/>
  <c r="O4" i="11"/>
  <c r="P4" i="11"/>
  <c r="Q4" i="11"/>
  <c r="R4" i="11"/>
  <c r="S4" i="11"/>
  <c r="T4" i="11"/>
  <c r="U4" i="11"/>
  <c r="V4" i="11"/>
  <c r="W4" i="11"/>
  <c r="X4" i="11"/>
  <c r="Y4" i="11"/>
  <c r="Z4" i="11"/>
  <c r="AA4" i="11"/>
  <c r="AB4" i="11"/>
  <c r="AC4" i="11"/>
  <c r="AD4" i="11"/>
  <c r="AE4" i="11"/>
  <c r="B6" i="11"/>
  <c r="C6" i="1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B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B8"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B9" i="11"/>
  <c r="C9" i="11"/>
  <c r="D9" i="11"/>
  <c r="E9" i="11"/>
  <c r="F9" i="11"/>
  <c r="G9" i="11"/>
  <c r="H9" i="11"/>
  <c r="I9" i="11"/>
  <c r="J9" i="11"/>
  <c r="K9" i="11"/>
  <c r="L9" i="11"/>
  <c r="M9" i="11"/>
  <c r="N9" i="11"/>
  <c r="O9" i="11"/>
  <c r="P9" i="11"/>
  <c r="Q9" i="11"/>
  <c r="R9" i="11"/>
  <c r="S9" i="11"/>
  <c r="T9" i="11"/>
  <c r="U9" i="11"/>
  <c r="V9" i="11"/>
  <c r="W9" i="11"/>
  <c r="W15" i="11" s="1"/>
  <c r="W16" i="11" s="1"/>
  <c r="X9" i="11"/>
  <c r="Y9" i="11"/>
  <c r="Z9" i="11"/>
  <c r="AA9" i="11"/>
  <c r="AB9" i="11"/>
  <c r="AC9" i="11"/>
  <c r="AD9" i="11"/>
  <c r="AE9" i="11"/>
  <c r="AE15" i="11" s="1"/>
  <c r="AE16" i="11" s="1"/>
  <c r="B10" i="11"/>
  <c r="C10"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B11" i="11"/>
  <c r="C11"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B12" i="11"/>
  <c r="C12"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12" i="11"/>
  <c r="A11" i="11"/>
  <c r="A10" i="11"/>
  <c r="A9" i="11"/>
  <c r="A8" i="11"/>
  <c r="A7" i="11"/>
  <c r="A6" i="11"/>
  <c r="A4" i="11"/>
  <c r="A5" i="11"/>
  <c r="A2" i="11"/>
  <c r="A3" i="11"/>
  <c r="A11" i="3"/>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C15" i="10"/>
  <c r="D15" i="10"/>
  <c r="D16" i="10" s="1"/>
  <c r="E15" i="10"/>
  <c r="E16" i="10" s="1"/>
  <c r="F15" i="10"/>
  <c r="G15" i="10"/>
  <c r="H15" i="10"/>
  <c r="I15" i="10"/>
  <c r="J15" i="10"/>
  <c r="K15" i="10"/>
  <c r="L15" i="10"/>
  <c r="L16" i="10" s="1"/>
  <c r="M15" i="10"/>
  <c r="M16" i="10" s="1"/>
  <c r="N15" i="10"/>
  <c r="O15" i="10"/>
  <c r="P15" i="10"/>
  <c r="Q15" i="10"/>
  <c r="R15" i="10"/>
  <c r="S15" i="10"/>
  <c r="T15" i="10"/>
  <c r="T16" i="10" s="1"/>
  <c r="U15" i="10"/>
  <c r="U16" i="10" s="1"/>
  <c r="V15" i="10"/>
  <c r="W15" i="10"/>
  <c r="X15" i="10"/>
  <c r="Y15" i="10"/>
  <c r="Z15" i="10"/>
  <c r="AA15" i="10"/>
  <c r="AB15" i="10"/>
  <c r="AB16" i="10" s="1"/>
  <c r="AC15" i="10"/>
  <c r="AC16" i="10" s="1"/>
  <c r="AD15" i="10"/>
  <c r="AE15" i="10"/>
  <c r="C16" i="10"/>
  <c r="F16" i="10"/>
  <c r="G16" i="10"/>
  <c r="H16" i="10"/>
  <c r="I16" i="10"/>
  <c r="J16" i="10"/>
  <c r="K16" i="10"/>
  <c r="N16" i="10"/>
  <c r="O16" i="10"/>
  <c r="P16" i="10"/>
  <c r="Q16" i="10"/>
  <c r="R16" i="10"/>
  <c r="S16" i="10"/>
  <c r="V16" i="10"/>
  <c r="W16" i="10"/>
  <c r="X16" i="10"/>
  <c r="Y16" i="10"/>
  <c r="Z16" i="10"/>
  <c r="AA16" i="10"/>
  <c r="AD16" i="10"/>
  <c r="AE16" i="10"/>
  <c r="B16" i="10"/>
  <c r="B2" i="10"/>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B3"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B4"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B5"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B6"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B7" i="10"/>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B8" i="10"/>
  <c r="C8"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B9" i="10"/>
  <c r="C9"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B10" i="10"/>
  <c r="C10" i="10"/>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AC10" i="10"/>
  <c r="AD10" i="10"/>
  <c r="AE10" i="10"/>
  <c r="B11" i="10"/>
  <c r="C11" i="10"/>
  <c r="D11" i="10"/>
  <c r="E11" i="10"/>
  <c r="F11" i="10"/>
  <c r="G11" i="10"/>
  <c r="H11" i="10"/>
  <c r="I11" i="10"/>
  <c r="J11" i="10"/>
  <c r="K11" i="10"/>
  <c r="L11" i="10"/>
  <c r="M11" i="10"/>
  <c r="N11" i="10"/>
  <c r="O11" i="10"/>
  <c r="P11" i="10"/>
  <c r="Q11" i="10"/>
  <c r="R11" i="10"/>
  <c r="S11" i="10"/>
  <c r="T11" i="10"/>
  <c r="U11" i="10"/>
  <c r="V11" i="10"/>
  <c r="W11" i="10"/>
  <c r="X11" i="10"/>
  <c r="Y11" i="10"/>
  <c r="Z11" i="10"/>
  <c r="AA11" i="10"/>
  <c r="AB11" i="10"/>
  <c r="AC11" i="10"/>
  <c r="AD11" i="10"/>
  <c r="AE11" i="10"/>
  <c r="B12" i="10"/>
  <c r="C12"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10" i="10"/>
  <c r="A9" i="10"/>
  <c r="A8" i="10"/>
  <c r="A7" i="10"/>
  <c r="A6" i="10"/>
  <c r="A5" i="10"/>
  <c r="A4" i="10"/>
  <c r="A3" i="10"/>
  <c r="A2" i="10"/>
  <c r="A11" i="10"/>
  <c r="A12" i="10"/>
  <c r="B2" i="9"/>
  <c r="C2" i="9"/>
  <c r="D2" i="9"/>
  <c r="E2" i="9"/>
  <c r="F2" i="9"/>
  <c r="G2" i="9"/>
  <c r="H2" i="9"/>
  <c r="I2" i="9"/>
  <c r="J2" i="9"/>
  <c r="K2" i="9"/>
  <c r="L2" i="9"/>
  <c r="M2" i="9"/>
  <c r="N2" i="9"/>
  <c r="O2" i="9"/>
  <c r="P2" i="9"/>
  <c r="Q2" i="9"/>
  <c r="R2" i="9"/>
  <c r="S2" i="9"/>
  <c r="T2" i="9"/>
  <c r="U2" i="9"/>
  <c r="V2" i="9"/>
  <c r="W2" i="9"/>
  <c r="X2" i="9"/>
  <c r="Y2" i="9"/>
  <c r="Z2" i="9"/>
  <c r="AA2" i="9"/>
  <c r="AB2" i="9"/>
  <c r="AC2" i="9"/>
  <c r="AD2" i="9"/>
  <c r="AE2" i="9"/>
  <c r="B3" i="9"/>
  <c r="C3" i="9"/>
  <c r="D3" i="9"/>
  <c r="E3" i="9"/>
  <c r="F3" i="9"/>
  <c r="G3" i="9"/>
  <c r="H3" i="9"/>
  <c r="I3" i="9"/>
  <c r="J3" i="9"/>
  <c r="K3" i="9"/>
  <c r="L3" i="9"/>
  <c r="M3" i="9"/>
  <c r="N3" i="9"/>
  <c r="O3" i="9"/>
  <c r="P3" i="9"/>
  <c r="Q3" i="9"/>
  <c r="R3" i="9"/>
  <c r="S3" i="9"/>
  <c r="T3" i="9"/>
  <c r="U3" i="9"/>
  <c r="V3" i="9"/>
  <c r="W3" i="9"/>
  <c r="X3" i="9"/>
  <c r="Y3" i="9"/>
  <c r="Z3" i="9"/>
  <c r="AA3" i="9"/>
  <c r="AB3" i="9"/>
  <c r="AC3" i="9"/>
  <c r="AD3" i="9"/>
  <c r="AE3" i="9"/>
  <c r="B4" i="9"/>
  <c r="C4" i="9"/>
  <c r="D4" i="9"/>
  <c r="E4" i="9"/>
  <c r="F4" i="9"/>
  <c r="G4" i="9"/>
  <c r="H4" i="9"/>
  <c r="I4" i="9"/>
  <c r="J4" i="9"/>
  <c r="K4" i="9"/>
  <c r="L4" i="9"/>
  <c r="M4" i="9"/>
  <c r="N4" i="9"/>
  <c r="O4" i="9"/>
  <c r="P4" i="9"/>
  <c r="Q4" i="9"/>
  <c r="R4" i="9"/>
  <c r="S4" i="9"/>
  <c r="T4" i="9"/>
  <c r="U4" i="9"/>
  <c r="V4" i="9"/>
  <c r="W4" i="9"/>
  <c r="X4" i="9"/>
  <c r="Y4" i="9"/>
  <c r="Z4" i="9"/>
  <c r="AA4" i="9"/>
  <c r="AB4" i="9"/>
  <c r="AC4" i="9"/>
  <c r="AD4" i="9"/>
  <c r="AE4" i="9"/>
  <c r="B5" i="9"/>
  <c r="C5" i="9"/>
  <c r="D5" i="9"/>
  <c r="E5" i="9"/>
  <c r="F5" i="9"/>
  <c r="G5" i="9"/>
  <c r="H5" i="9"/>
  <c r="I5" i="9"/>
  <c r="J5" i="9"/>
  <c r="K5" i="9"/>
  <c r="L5" i="9"/>
  <c r="M5" i="9"/>
  <c r="N5" i="9"/>
  <c r="O5" i="9"/>
  <c r="P5" i="9"/>
  <c r="Q5" i="9"/>
  <c r="R5" i="9"/>
  <c r="S5" i="9"/>
  <c r="T5" i="9"/>
  <c r="U5" i="9"/>
  <c r="V5" i="9"/>
  <c r="W5" i="9"/>
  <c r="X5" i="9"/>
  <c r="Y5" i="9"/>
  <c r="Z5" i="9"/>
  <c r="AA5" i="9"/>
  <c r="AB5" i="9"/>
  <c r="AC5" i="9"/>
  <c r="AD5" i="9"/>
  <c r="AE5" i="9"/>
  <c r="B6" i="9"/>
  <c r="C6" i="9"/>
  <c r="D6" i="9"/>
  <c r="E6" i="9"/>
  <c r="F6" i="9"/>
  <c r="G6" i="9"/>
  <c r="H6" i="9"/>
  <c r="I6" i="9"/>
  <c r="J6" i="9"/>
  <c r="K6" i="9"/>
  <c r="L6" i="9"/>
  <c r="M6" i="9"/>
  <c r="N6" i="9"/>
  <c r="O6" i="9"/>
  <c r="P6" i="9"/>
  <c r="Q6" i="9"/>
  <c r="R6" i="9"/>
  <c r="S6" i="9"/>
  <c r="T6" i="9"/>
  <c r="U6" i="9"/>
  <c r="V6" i="9"/>
  <c r="W6" i="9"/>
  <c r="X6" i="9"/>
  <c r="Y6" i="9"/>
  <c r="Z6" i="9"/>
  <c r="AA6" i="9"/>
  <c r="AB6" i="9"/>
  <c r="AC6" i="9"/>
  <c r="AD6" i="9"/>
  <c r="AE6" i="9"/>
  <c r="B7" i="9"/>
  <c r="C7" i="9"/>
  <c r="D7" i="9"/>
  <c r="E7" i="9"/>
  <c r="F7" i="9"/>
  <c r="G7" i="9"/>
  <c r="H7" i="9"/>
  <c r="I7" i="9"/>
  <c r="J7" i="9"/>
  <c r="K7" i="9"/>
  <c r="L7" i="9"/>
  <c r="M7" i="9"/>
  <c r="N7" i="9"/>
  <c r="O7" i="9"/>
  <c r="P7" i="9"/>
  <c r="Q7" i="9"/>
  <c r="R7" i="9"/>
  <c r="S7" i="9"/>
  <c r="T7" i="9"/>
  <c r="U7" i="9"/>
  <c r="V7" i="9"/>
  <c r="W7" i="9"/>
  <c r="X7" i="9"/>
  <c r="Y7" i="9"/>
  <c r="Z7" i="9"/>
  <c r="AA7" i="9"/>
  <c r="AB7" i="9"/>
  <c r="AC7" i="9"/>
  <c r="AD7" i="9"/>
  <c r="AE7" i="9"/>
  <c r="B8" i="9"/>
  <c r="C8" i="9"/>
  <c r="D8" i="9"/>
  <c r="E8" i="9"/>
  <c r="F8" i="9"/>
  <c r="G8" i="9"/>
  <c r="H8" i="9"/>
  <c r="I8" i="9"/>
  <c r="J8" i="9"/>
  <c r="K8" i="9"/>
  <c r="L8" i="9"/>
  <c r="M8" i="9"/>
  <c r="N8" i="9"/>
  <c r="O8" i="9"/>
  <c r="P8" i="9"/>
  <c r="Q8" i="9"/>
  <c r="R8" i="9"/>
  <c r="S8" i="9"/>
  <c r="T8" i="9"/>
  <c r="U8" i="9"/>
  <c r="V8" i="9"/>
  <c r="W8" i="9"/>
  <c r="X8" i="9"/>
  <c r="Y8" i="9"/>
  <c r="Z8" i="9"/>
  <c r="AA8" i="9"/>
  <c r="AB8" i="9"/>
  <c r="AC8" i="9"/>
  <c r="AD8" i="9"/>
  <c r="AE8" i="9"/>
  <c r="B9" i="9"/>
  <c r="C9" i="9"/>
  <c r="D9" i="9"/>
  <c r="E9" i="9"/>
  <c r="F9" i="9"/>
  <c r="G9" i="9"/>
  <c r="H9" i="9"/>
  <c r="I9" i="9"/>
  <c r="J9" i="9"/>
  <c r="K9" i="9"/>
  <c r="L9" i="9"/>
  <c r="M9" i="9"/>
  <c r="N9" i="9"/>
  <c r="O9" i="9"/>
  <c r="P9" i="9"/>
  <c r="Q9" i="9"/>
  <c r="R9" i="9"/>
  <c r="S9" i="9"/>
  <c r="T9" i="9"/>
  <c r="U9" i="9"/>
  <c r="V9" i="9"/>
  <c r="W9" i="9"/>
  <c r="X9" i="9"/>
  <c r="Y9" i="9"/>
  <c r="Z9" i="9"/>
  <c r="AA9" i="9"/>
  <c r="AB9" i="9"/>
  <c r="AC9" i="9"/>
  <c r="AD9" i="9"/>
  <c r="AE9" i="9"/>
  <c r="B10" i="9"/>
  <c r="C10" i="9"/>
  <c r="D10" i="9"/>
  <c r="E10" i="9"/>
  <c r="F10" i="9"/>
  <c r="G10" i="9"/>
  <c r="H10" i="9"/>
  <c r="I10" i="9"/>
  <c r="J10" i="9"/>
  <c r="K10" i="9"/>
  <c r="L10" i="9"/>
  <c r="M10" i="9"/>
  <c r="N10" i="9"/>
  <c r="O10" i="9"/>
  <c r="P10" i="9"/>
  <c r="Q10" i="9"/>
  <c r="R10" i="9"/>
  <c r="S10" i="9"/>
  <c r="T10" i="9"/>
  <c r="U10" i="9"/>
  <c r="V10" i="9"/>
  <c r="W10" i="9"/>
  <c r="X10" i="9"/>
  <c r="Y10" i="9"/>
  <c r="Z10" i="9"/>
  <c r="AA10" i="9"/>
  <c r="AB10" i="9"/>
  <c r="AC10" i="9"/>
  <c r="AD10" i="9"/>
  <c r="AE10" i="9"/>
  <c r="B11" i="9"/>
  <c r="C11" i="9"/>
  <c r="D11" i="9"/>
  <c r="E11" i="9"/>
  <c r="F11" i="9"/>
  <c r="G11" i="9"/>
  <c r="H11" i="9"/>
  <c r="I11" i="9"/>
  <c r="J11" i="9"/>
  <c r="K11" i="9"/>
  <c r="L11" i="9"/>
  <c r="M11" i="9"/>
  <c r="N11" i="9"/>
  <c r="O11" i="9"/>
  <c r="P11" i="9"/>
  <c r="Q11" i="9"/>
  <c r="R11" i="9"/>
  <c r="S11" i="9"/>
  <c r="T11" i="9"/>
  <c r="U11" i="9"/>
  <c r="V11" i="9"/>
  <c r="W11" i="9"/>
  <c r="X11" i="9"/>
  <c r="Y11" i="9"/>
  <c r="Z11" i="9"/>
  <c r="AA11" i="9"/>
  <c r="AB11" i="9"/>
  <c r="AC11" i="9"/>
  <c r="AD11" i="9"/>
  <c r="AE11" i="9"/>
  <c r="B12" i="9"/>
  <c r="C12" i="9"/>
  <c r="D12"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3" i="9"/>
  <c r="A12" i="9"/>
  <c r="A10" i="9"/>
  <c r="A9" i="9"/>
  <c r="A8" i="9"/>
  <c r="A7" i="9"/>
  <c r="A6" i="9"/>
  <c r="A5" i="9"/>
  <c r="A4" i="9"/>
  <c r="A2" i="9"/>
  <c r="Q15" i="9" l="1"/>
  <c r="Q16" i="9" s="1"/>
  <c r="Y15" i="9"/>
  <c r="Y16" i="9" s="1"/>
  <c r="I15" i="9"/>
  <c r="I16" i="9" s="1"/>
  <c r="AA15" i="9"/>
  <c r="AA16" i="9" s="1"/>
  <c r="S15" i="9"/>
  <c r="K15" i="9"/>
  <c r="C15" i="9"/>
  <c r="C16" i="9" s="1"/>
  <c r="J15" i="9"/>
  <c r="J16" i="9" s="1"/>
  <c r="X15" i="9"/>
  <c r="X16" i="9" s="1"/>
  <c r="P15" i="9"/>
  <c r="P16" i="9" s="1"/>
  <c r="H15" i="9"/>
  <c r="H16" i="9" s="1"/>
  <c r="AE15" i="9"/>
  <c r="AE16" i="9" s="1"/>
  <c r="W15" i="9"/>
  <c r="W16" i="9" s="1"/>
  <c r="O15" i="9"/>
  <c r="O16" i="9" s="1"/>
  <c r="G15" i="9"/>
  <c r="G16" i="9" s="1"/>
  <c r="AD15" i="9"/>
  <c r="AD16" i="9" s="1"/>
  <c r="V15" i="9"/>
  <c r="V16" i="9" s="1"/>
  <c r="N15" i="9"/>
  <c r="N16" i="9" s="1"/>
  <c r="F15" i="9"/>
  <c r="F16" i="9" s="1"/>
  <c r="AC15" i="9"/>
  <c r="AC16" i="9" s="1"/>
  <c r="U15" i="9"/>
  <c r="U16" i="9" s="1"/>
  <c r="M15" i="9"/>
  <c r="M16" i="9" s="1"/>
  <c r="E15" i="9"/>
  <c r="E16" i="9" s="1"/>
  <c r="AB15" i="9"/>
  <c r="AB16" i="9" s="1"/>
  <c r="T15" i="9"/>
  <c r="T16" i="9" s="1"/>
  <c r="L15" i="9"/>
  <c r="L16" i="9" s="1"/>
  <c r="D15" i="9"/>
  <c r="D16" i="9" s="1"/>
  <c r="S16" i="9"/>
  <c r="K16" i="9"/>
  <c r="Z15" i="9"/>
  <c r="Z16" i="9" s="1"/>
  <c r="R15" i="9"/>
  <c r="R16" i="9" s="1"/>
  <c r="B15" i="9"/>
  <c r="B16" i="9" s="1"/>
  <c r="AF40" i="8"/>
  <c r="J15" i="11"/>
  <c r="J16" i="11" s="1"/>
  <c r="Z15" i="11"/>
  <c r="Z16" i="11" s="1"/>
  <c r="O15" i="11"/>
  <c r="O16" i="11" s="1"/>
  <c r="G15" i="11"/>
  <c r="G16" i="11" s="1"/>
  <c r="R15" i="11"/>
  <c r="R16" i="11" s="1"/>
  <c r="C15" i="11"/>
  <c r="C16" i="11" s="1"/>
  <c r="AA15" i="11"/>
  <c r="AA16" i="11" s="1"/>
  <c r="K15" i="11"/>
  <c r="K16" i="11" s="1"/>
  <c r="Y15" i="11"/>
  <c r="Y16" i="11" s="1"/>
  <c r="Q15" i="11"/>
  <c r="Q16" i="11" s="1"/>
  <c r="I15" i="11"/>
  <c r="I16" i="11" s="1"/>
  <c r="X15" i="11"/>
  <c r="X16" i="11" s="1"/>
  <c r="P15" i="11"/>
  <c r="P16" i="11" s="1"/>
  <c r="H16" i="11"/>
  <c r="S15" i="11"/>
  <c r="S16" i="11" s="1"/>
  <c r="AD15" i="11"/>
  <c r="AD16" i="11" s="1"/>
  <c r="V15" i="11"/>
  <c r="V16" i="11" s="1"/>
  <c r="N15" i="11"/>
  <c r="N16" i="11" s="1"/>
  <c r="F15" i="11"/>
  <c r="F16" i="11" s="1"/>
  <c r="U15" i="11"/>
  <c r="U16" i="11" s="1"/>
  <c r="AC15" i="11"/>
  <c r="AC16" i="11" s="1"/>
  <c r="M15" i="11"/>
  <c r="M16" i="11" s="1"/>
  <c r="E15" i="11"/>
  <c r="E16" i="11" s="1"/>
  <c r="AB15" i="11"/>
  <c r="AB16" i="11" s="1"/>
  <c r="T15" i="11"/>
  <c r="T16" i="11" s="1"/>
  <c r="L15" i="11"/>
  <c r="L16" i="11" s="1"/>
  <c r="D15" i="11"/>
  <c r="D16" i="11" s="1"/>
  <c r="AF16" i="9" l="1"/>
  <c r="AF26" i="8"/>
  <c r="C29" i="8"/>
  <c r="K29" i="8"/>
  <c r="A32" i="8"/>
  <c r="A34" i="8"/>
  <c r="A35" i="8"/>
  <c r="A36" i="8"/>
  <c r="A37" i="8"/>
  <c r="A33"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20" i="8"/>
  <c r="A19" i="8"/>
  <c r="A18" i="8"/>
  <c r="A17" i="8"/>
  <c r="A16" i="8"/>
  <c r="A15" i="8"/>
  <c r="AE25" i="8"/>
  <c r="AD25" i="8"/>
  <c r="AC25" i="8"/>
  <c r="AC26" i="8" s="1"/>
  <c r="AB25" i="8"/>
  <c r="AA25" i="8"/>
  <c r="Z25" i="8"/>
  <c r="Y25" i="8"/>
  <c r="X25" i="8"/>
  <c r="X26" i="8" s="1"/>
  <c r="W25" i="8"/>
  <c r="V25" i="8"/>
  <c r="U25" i="8"/>
  <c r="U26" i="8" s="1"/>
  <c r="T25" i="8"/>
  <c r="S25" i="8"/>
  <c r="R25" i="8"/>
  <c r="Q25" i="8"/>
  <c r="P25" i="8"/>
  <c r="P26" i="8" s="1"/>
  <c r="O25" i="8"/>
  <c r="N25" i="8"/>
  <c r="M25" i="8"/>
  <c r="M26" i="8" s="1"/>
  <c r="L25" i="8"/>
  <c r="K25" i="8"/>
  <c r="J25" i="8"/>
  <c r="I25" i="8"/>
  <c r="H25" i="8"/>
  <c r="H26" i="8" s="1"/>
  <c r="G25" i="8"/>
  <c r="F25" i="8"/>
  <c r="F26" i="8" s="1"/>
  <c r="E25" i="8"/>
  <c r="E26" i="8" s="1"/>
  <c r="D25" i="8"/>
  <c r="C25" i="8"/>
  <c r="B25" i="8"/>
  <c r="AE24" i="8"/>
  <c r="AE30" i="8" s="1"/>
  <c r="AD24" i="8"/>
  <c r="AD30" i="8" s="1"/>
  <c r="AC24" i="8"/>
  <c r="AC30" i="8" s="1"/>
  <c r="AB24" i="8"/>
  <c r="AB30" i="8" s="1"/>
  <c r="AA24" i="8"/>
  <c r="AA30" i="8" s="1"/>
  <c r="Z24" i="8"/>
  <c r="Z30" i="8" s="1"/>
  <c r="Y24" i="8"/>
  <c r="Y30" i="8" s="1"/>
  <c r="X24" i="8"/>
  <c r="X30" i="8" s="1"/>
  <c r="W24" i="8"/>
  <c r="W30" i="8" s="1"/>
  <c r="V24" i="8"/>
  <c r="V30" i="8" s="1"/>
  <c r="U24" i="8"/>
  <c r="U30" i="8" s="1"/>
  <c r="T24" i="8"/>
  <c r="T30" i="8" s="1"/>
  <c r="S24" i="8"/>
  <c r="S30" i="8" s="1"/>
  <c r="R24" i="8"/>
  <c r="R30" i="8" s="1"/>
  <c r="Q24" i="8"/>
  <c r="Q30" i="8" s="1"/>
  <c r="P24" i="8"/>
  <c r="P30" i="8" s="1"/>
  <c r="O24" i="8"/>
  <c r="O30" i="8" s="1"/>
  <c r="N24" i="8"/>
  <c r="N30" i="8" s="1"/>
  <c r="M24" i="8"/>
  <c r="M30" i="8" s="1"/>
  <c r="L24" i="8"/>
  <c r="L30" i="8" s="1"/>
  <c r="K24" i="8"/>
  <c r="K30" i="8" s="1"/>
  <c r="J24" i="8"/>
  <c r="J30" i="8" s="1"/>
  <c r="I24" i="8"/>
  <c r="I30" i="8" s="1"/>
  <c r="H24" i="8"/>
  <c r="H30" i="8" s="1"/>
  <c r="G24" i="8"/>
  <c r="G30" i="8" s="1"/>
  <c r="F24" i="8"/>
  <c r="F30" i="8" s="1"/>
  <c r="E24" i="8"/>
  <c r="E30" i="8" s="1"/>
  <c r="D24" i="8"/>
  <c r="D30" i="8" s="1"/>
  <c r="C24" i="8"/>
  <c r="C30" i="8" s="1"/>
  <c r="B24" i="8"/>
  <c r="B30" i="8" s="1"/>
  <c r="AE23" i="8"/>
  <c r="AE29" i="8" s="1"/>
  <c r="AD23" i="8"/>
  <c r="AD29" i="8" s="1"/>
  <c r="AC23" i="8"/>
  <c r="AC29" i="8" s="1"/>
  <c r="AB23" i="8"/>
  <c r="AB29" i="8" s="1"/>
  <c r="AA23" i="8"/>
  <c r="AA29" i="8" s="1"/>
  <c r="Z23" i="8"/>
  <c r="Z29" i="8" s="1"/>
  <c r="Y23" i="8"/>
  <c r="Y29" i="8" s="1"/>
  <c r="X23" i="8"/>
  <c r="X29" i="8" s="1"/>
  <c r="W23" i="8"/>
  <c r="W29" i="8" s="1"/>
  <c r="V23" i="8"/>
  <c r="V29" i="8" s="1"/>
  <c r="U23" i="8"/>
  <c r="U29" i="8" s="1"/>
  <c r="T23" i="8"/>
  <c r="T29" i="8" s="1"/>
  <c r="S23" i="8"/>
  <c r="S29" i="8" s="1"/>
  <c r="R23" i="8"/>
  <c r="R29" i="8" s="1"/>
  <c r="Q23" i="8"/>
  <c r="Q29" i="8" s="1"/>
  <c r="P23" i="8"/>
  <c r="P29" i="8" s="1"/>
  <c r="O23" i="8"/>
  <c r="O26" i="8" s="1"/>
  <c r="N23" i="8"/>
  <c r="N29" i="8" s="1"/>
  <c r="M23" i="8"/>
  <c r="M29" i="8" s="1"/>
  <c r="L23" i="8"/>
  <c r="L29" i="8" s="1"/>
  <c r="K23" i="8"/>
  <c r="J23" i="8"/>
  <c r="J29" i="8" s="1"/>
  <c r="I23" i="8"/>
  <c r="I29" i="8" s="1"/>
  <c r="H23" i="8"/>
  <c r="H29" i="8" s="1"/>
  <c r="G23" i="8"/>
  <c r="G26" i="8" s="1"/>
  <c r="F23" i="8"/>
  <c r="F29" i="8" s="1"/>
  <c r="E23" i="8"/>
  <c r="E29" i="8" s="1"/>
  <c r="D23" i="8"/>
  <c r="D29" i="8" s="1"/>
  <c r="C23" i="8"/>
  <c r="B23" i="8"/>
  <c r="B29" i="8" s="1"/>
  <c r="A25" i="8"/>
  <c r="A24" i="8"/>
  <c r="A23" i="8"/>
  <c r="A11" i="8"/>
  <c r="A12" i="8"/>
  <c r="A9" i="8"/>
  <c r="A8" i="8"/>
  <c r="B2" i="8"/>
  <c r="C2" i="8"/>
  <c r="D2" i="8"/>
  <c r="D31" i="8" s="1"/>
  <c r="E2" i="8"/>
  <c r="F2" i="8"/>
  <c r="F31" i="8" s="1"/>
  <c r="G2" i="8"/>
  <c r="G31" i="8" s="1"/>
  <c r="H2" i="8"/>
  <c r="H31" i="8" s="1"/>
  <c r="I2" i="8"/>
  <c r="I31" i="8" s="1"/>
  <c r="J2" i="8"/>
  <c r="J31" i="8" s="1"/>
  <c r="K2" i="8"/>
  <c r="L2" i="8"/>
  <c r="L31" i="8" s="1"/>
  <c r="M2" i="8"/>
  <c r="N2" i="8"/>
  <c r="N31" i="8" s="1"/>
  <c r="O2" i="8"/>
  <c r="O31" i="8" s="1"/>
  <c r="P2" i="8"/>
  <c r="P31" i="8" s="1"/>
  <c r="Q2" i="8"/>
  <c r="Q31" i="8" s="1"/>
  <c r="R2" i="8"/>
  <c r="R31" i="8" s="1"/>
  <c r="S2" i="8"/>
  <c r="T2" i="8"/>
  <c r="T31" i="8" s="1"/>
  <c r="U2" i="8"/>
  <c r="V2" i="8"/>
  <c r="V31" i="8" s="1"/>
  <c r="W2" i="8"/>
  <c r="W31" i="8" s="1"/>
  <c r="X2" i="8"/>
  <c r="X31" i="8" s="1"/>
  <c r="Y2" i="8"/>
  <c r="Y31" i="8" s="1"/>
  <c r="Z2" i="8"/>
  <c r="Z31" i="8" s="1"/>
  <c r="AA2" i="8"/>
  <c r="AB2" i="8"/>
  <c r="AB31" i="8" s="1"/>
  <c r="AC2" i="8"/>
  <c r="AD2" i="8"/>
  <c r="AD31" i="8" s="1"/>
  <c r="AE2" i="8"/>
  <c r="AE31" i="8" s="1"/>
  <c r="B3" i="8"/>
  <c r="C3" i="8"/>
  <c r="D3" i="8"/>
  <c r="E3" i="8"/>
  <c r="F3" i="8"/>
  <c r="G3" i="8"/>
  <c r="H3" i="8"/>
  <c r="I3" i="8"/>
  <c r="J3" i="8"/>
  <c r="K3" i="8"/>
  <c r="L3" i="8"/>
  <c r="M3" i="8"/>
  <c r="N3" i="8"/>
  <c r="O3" i="8"/>
  <c r="P3" i="8"/>
  <c r="Q3" i="8"/>
  <c r="R3" i="8"/>
  <c r="S3" i="8"/>
  <c r="T3" i="8"/>
  <c r="U3" i="8"/>
  <c r="V3" i="8"/>
  <c r="W3" i="8"/>
  <c r="X3" i="8"/>
  <c r="Y3" i="8"/>
  <c r="Z3" i="8"/>
  <c r="AA3" i="8"/>
  <c r="AB3" i="8"/>
  <c r="AC3" i="8"/>
  <c r="AD3" i="8"/>
  <c r="AE3" i="8"/>
  <c r="B4" i="8"/>
  <c r="B33" i="8" s="1"/>
  <c r="C4" i="8"/>
  <c r="C33" i="8" s="1"/>
  <c r="D4" i="8"/>
  <c r="D33" i="8" s="1"/>
  <c r="E4" i="8"/>
  <c r="E33" i="8" s="1"/>
  <c r="F4" i="8"/>
  <c r="F33" i="8" s="1"/>
  <c r="G4" i="8"/>
  <c r="G33" i="8" s="1"/>
  <c r="H4" i="8"/>
  <c r="H33" i="8" s="1"/>
  <c r="I4" i="8"/>
  <c r="I33" i="8" s="1"/>
  <c r="J4" i="8"/>
  <c r="J33" i="8" s="1"/>
  <c r="K4" i="8"/>
  <c r="K33" i="8" s="1"/>
  <c r="L4" i="8"/>
  <c r="L33" i="8" s="1"/>
  <c r="M4" i="8"/>
  <c r="M33" i="8" s="1"/>
  <c r="N4" i="8"/>
  <c r="N33" i="8" s="1"/>
  <c r="O4" i="8"/>
  <c r="O33" i="8" s="1"/>
  <c r="P4" i="8"/>
  <c r="P33" i="8" s="1"/>
  <c r="Q4" i="8"/>
  <c r="Q33" i="8" s="1"/>
  <c r="R4" i="8"/>
  <c r="R33" i="8" s="1"/>
  <c r="S4" i="8"/>
  <c r="S33" i="8" s="1"/>
  <c r="T4" i="8"/>
  <c r="T33" i="8" s="1"/>
  <c r="U4" i="8"/>
  <c r="U33" i="8" s="1"/>
  <c r="V4" i="8"/>
  <c r="V33" i="8" s="1"/>
  <c r="W4" i="8"/>
  <c r="W33" i="8" s="1"/>
  <c r="X4" i="8"/>
  <c r="X33" i="8" s="1"/>
  <c r="Y4" i="8"/>
  <c r="Y33" i="8" s="1"/>
  <c r="Z4" i="8"/>
  <c r="Z33" i="8" s="1"/>
  <c r="AA4" i="8"/>
  <c r="AA33" i="8" s="1"/>
  <c r="AB4" i="8"/>
  <c r="AB33" i="8" s="1"/>
  <c r="AC4" i="8"/>
  <c r="AC33" i="8" s="1"/>
  <c r="AD4" i="8"/>
  <c r="AD33" i="8" s="1"/>
  <c r="AE4" i="8"/>
  <c r="AE33" i="8" s="1"/>
  <c r="B5" i="8"/>
  <c r="B34" i="8" s="1"/>
  <c r="C5" i="8"/>
  <c r="C34" i="8" s="1"/>
  <c r="D5" i="8"/>
  <c r="D34" i="8" s="1"/>
  <c r="E5" i="8"/>
  <c r="E34" i="8" s="1"/>
  <c r="F5" i="8"/>
  <c r="F34" i="8" s="1"/>
  <c r="G5" i="8"/>
  <c r="G34" i="8" s="1"/>
  <c r="H5" i="8"/>
  <c r="H34" i="8" s="1"/>
  <c r="I5" i="8"/>
  <c r="I34" i="8" s="1"/>
  <c r="J5" i="8"/>
  <c r="J34" i="8" s="1"/>
  <c r="K5" i="8"/>
  <c r="K34" i="8" s="1"/>
  <c r="L5" i="8"/>
  <c r="L34" i="8" s="1"/>
  <c r="M5" i="8"/>
  <c r="M34" i="8" s="1"/>
  <c r="N5" i="8"/>
  <c r="N34" i="8" s="1"/>
  <c r="O5" i="8"/>
  <c r="O34" i="8" s="1"/>
  <c r="P5" i="8"/>
  <c r="P34" i="8" s="1"/>
  <c r="Q5" i="8"/>
  <c r="Q34" i="8" s="1"/>
  <c r="R5" i="8"/>
  <c r="R34" i="8" s="1"/>
  <c r="S5" i="8"/>
  <c r="S34" i="8" s="1"/>
  <c r="T5" i="8"/>
  <c r="T34" i="8" s="1"/>
  <c r="U5" i="8"/>
  <c r="U34" i="8" s="1"/>
  <c r="V5" i="8"/>
  <c r="V34" i="8" s="1"/>
  <c r="W5" i="8"/>
  <c r="W34" i="8" s="1"/>
  <c r="X5" i="8"/>
  <c r="X34" i="8" s="1"/>
  <c r="Y5" i="8"/>
  <c r="Y34" i="8" s="1"/>
  <c r="Z5" i="8"/>
  <c r="Z34" i="8" s="1"/>
  <c r="AA5" i="8"/>
  <c r="AA34" i="8" s="1"/>
  <c r="AB5" i="8"/>
  <c r="AB34" i="8" s="1"/>
  <c r="AC5" i="8"/>
  <c r="AC34" i="8" s="1"/>
  <c r="AD5" i="8"/>
  <c r="AD34" i="8" s="1"/>
  <c r="AE5" i="8"/>
  <c r="AE34" i="8" s="1"/>
  <c r="B6" i="8"/>
  <c r="B35" i="8" s="1"/>
  <c r="C6" i="8"/>
  <c r="C35" i="8" s="1"/>
  <c r="D6" i="8"/>
  <c r="D35" i="8" s="1"/>
  <c r="E6" i="8"/>
  <c r="E35" i="8" s="1"/>
  <c r="F6" i="8"/>
  <c r="F35" i="8" s="1"/>
  <c r="G6" i="8"/>
  <c r="G35" i="8" s="1"/>
  <c r="H6" i="8"/>
  <c r="H35" i="8" s="1"/>
  <c r="I6" i="8"/>
  <c r="I35" i="8" s="1"/>
  <c r="J6" i="8"/>
  <c r="J35" i="8" s="1"/>
  <c r="K6" i="8"/>
  <c r="K35" i="8" s="1"/>
  <c r="L6" i="8"/>
  <c r="L35" i="8" s="1"/>
  <c r="M6" i="8"/>
  <c r="M35" i="8" s="1"/>
  <c r="N6" i="8"/>
  <c r="N35" i="8" s="1"/>
  <c r="O6" i="8"/>
  <c r="O35" i="8" s="1"/>
  <c r="P6" i="8"/>
  <c r="P35" i="8" s="1"/>
  <c r="Q6" i="8"/>
  <c r="Q35" i="8" s="1"/>
  <c r="R6" i="8"/>
  <c r="R35" i="8" s="1"/>
  <c r="S6" i="8"/>
  <c r="S35" i="8" s="1"/>
  <c r="T6" i="8"/>
  <c r="T35" i="8" s="1"/>
  <c r="U6" i="8"/>
  <c r="U35" i="8" s="1"/>
  <c r="V6" i="8"/>
  <c r="V35" i="8" s="1"/>
  <c r="W6" i="8"/>
  <c r="W35" i="8" s="1"/>
  <c r="X6" i="8"/>
  <c r="X35" i="8" s="1"/>
  <c r="Y6" i="8"/>
  <c r="Y35" i="8" s="1"/>
  <c r="Z6" i="8"/>
  <c r="Z35" i="8" s="1"/>
  <c r="AA6" i="8"/>
  <c r="AA35" i="8" s="1"/>
  <c r="AB6" i="8"/>
  <c r="AB35" i="8" s="1"/>
  <c r="AC6" i="8"/>
  <c r="AC35" i="8" s="1"/>
  <c r="AD6" i="8"/>
  <c r="AD35" i="8" s="1"/>
  <c r="AE6" i="8"/>
  <c r="AE35" i="8" s="1"/>
  <c r="B7" i="8"/>
  <c r="B36" i="8" s="1"/>
  <c r="C7" i="8"/>
  <c r="C36" i="8" s="1"/>
  <c r="D7" i="8"/>
  <c r="D36" i="8" s="1"/>
  <c r="E7" i="8"/>
  <c r="E36" i="8" s="1"/>
  <c r="F7" i="8"/>
  <c r="F36" i="8" s="1"/>
  <c r="G7" i="8"/>
  <c r="G36" i="8" s="1"/>
  <c r="H7" i="8"/>
  <c r="H36" i="8" s="1"/>
  <c r="I7" i="8"/>
  <c r="I36" i="8" s="1"/>
  <c r="J7" i="8"/>
  <c r="J36" i="8" s="1"/>
  <c r="K7" i="8"/>
  <c r="K36" i="8" s="1"/>
  <c r="L7" i="8"/>
  <c r="L36" i="8" s="1"/>
  <c r="M7" i="8"/>
  <c r="M36" i="8" s="1"/>
  <c r="N7" i="8"/>
  <c r="N36" i="8" s="1"/>
  <c r="O7" i="8"/>
  <c r="O36" i="8" s="1"/>
  <c r="P7" i="8"/>
  <c r="P36" i="8" s="1"/>
  <c r="Q7" i="8"/>
  <c r="Q36" i="8" s="1"/>
  <c r="R7" i="8"/>
  <c r="R36" i="8" s="1"/>
  <c r="S7" i="8"/>
  <c r="S36" i="8" s="1"/>
  <c r="T7" i="8"/>
  <c r="T36" i="8" s="1"/>
  <c r="U7" i="8"/>
  <c r="U36" i="8" s="1"/>
  <c r="V7" i="8"/>
  <c r="V36" i="8" s="1"/>
  <c r="W7" i="8"/>
  <c r="W36" i="8" s="1"/>
  <c r="X7" i="8"/>
  <c r="X36" i="8" s="1"/>
  <c r="Y7" i="8"/>
  <c r="Y36" i="8" s="1"/>
  <c r="Z7" i="8"/>
  <c r="Z36" i="8" s="1"/>
  <c r="AA7" i="8"/>
  <c r="AA36" i="8" s="1"/>
  <c r="AB7" i="8"/>
  <c r="AB36" i="8" s="1"/>
  <c r="AC7" i="8"/>
  <c r="AC36" i="8" s="1"/>
  <c r="AD7" i="8"/>
  <c r="AD36" i="8" s="1"/>
  <c r="AE7" i="8"/>
  <c r="AE36" i="8" s="1"/>
  <c r="B8" i="8"/>
  <c r="C8" i="8"/>
  <c r="D8" i="8"/>
  <c r="E8" i="8"/>
  <c r="F8" i="8"/>
  <c r="G8" i="8"/>
  <c r="H8" i="8"/>
  <c r="I8" i="8"/>
  <c r="J8" i="8"/>
  <c r="K8" i="8"/>
  <c r="L8" i="8"/>
  <c r="M8" i="8"/>
  <c r="N8" i="8"/>
  <c r="O8" i="8"/>
  <c r="P8" i="8"/>
  <c r="Q8" i="8"/>
  <c r="R8" i="8"/>
  <c r="S8" i="8"/>
  <c r="T8" i="8"/>
  <c r="U8" i="8"/>
  <c r="V8" i="8"/>
  <c r="W8" i="8"/>
  <c r="X8" i="8"/>
  <c r="X39" i="8" s="1"/>
  <c r="Y8" i="8"/>
  <c r="Z8" i="8"/>
  <c r="AA8" i="8"/>
  <c r="AB8" i="8"/>
  <c r="AC8" i="8"/>
  <c r="AD8" i="8"/>
  <c r="AE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B10" i="8"/>
  <c r="B37" i="8" s="1"/>
  <c r="C10" i="8"/>
  <c r="C37" i="8" s="1"/>
  <c r="D10" i="8"/>
  <c r="D37" i="8" s="1"/>
  <c r="E10" i="8"/>
  <c r="E37" i="8" s="1"/>
  <c r="F10" i="8"/>
  <c r="F37" i="8" s="1"/>
  <c r="G10" i="8"/>
  <c r="G37" i="8" s="1"/>
  <c r="H10" i="8"/>
  <c r="H37" i="8" s="1"/>
  <c r="I10" i="8"/>
  <c r="I37" i="8" s="1"/>
  <c r="J10" i="8"/>
  <c r="J37" i="8" s="1"/>
  <c r="K10" i="8"/>
  <c r="K37" i="8" s="1"/>
  <c r="L10" i="8"/>
  <c r="L37" i="8" s="1"/>
  <c r="M10" i="8"/>
  <c r="M37" i="8" s="1"/>
  <c r="N10" i="8"/>
  <c r="N37" i="8" s="1"/>
  <c r="O10" i="8"/>
  <c r="O37" i="8" s="1"/>
  <c r="P10" i="8"/>
  <c r="P37" i="8" s="1"/>
  <c r="Q10" i="8"/>
  <c r="Q37" i="8" s="1"/>
  <c r="R10" i="8"/>
  <c r="R37" i="8" s="1"/>
  <c r="S10" i="8"/>
  <c r="S37" i="8" s="1"/>
  <c r="T10" i="8"/>
  <c r="T37" i="8" s="1"/>
  <c r="U10" i="8"/>
  <c r="U37" i="8" s="1"/>
  <c r="V10" i="8"/>
  <c r="V37" i="8" s="1"/>
  <c r="W10" i="8"/>
  <c r="W37" i="8" s="1"/>
  <c r="X10" i="8"/>
  <c r="X37" i="8" s="1"/>
  <c r="Y10" i="8"/>
  <c r="Y37" i="8" s="1"/>
  <c r="Z10" i="8"/>
  <c r="Z37" i="8" s="1"/>
  <c r="AA10" i="8"/>
  <c r="AA37" i="8" s="1"/>
  <c r="AB10" i="8"/>
  <c r="AB37" i="8" s="1"/>
  <c r="AC10" i="8"/>
  <c r="AC37" i="8" s="1"/>
  <c r="AD10" i="8"/>
  <c r="AD37" i="8" s="1"/>
  <c r="AE10" i="8"/>
  <c r="AE37" i="8" s="1"/>
  <c r="A10" i="8"/>
  <c r="A7" i="8"/>
  <c r="A6" i="8"/>
  <c r="A5" i="8"/>
  <c r="A4" i="8"/>
  <c r="A3" i="8"/>
  <c r="A2" i="8"/>
  <c r="P39" i="8" l="1"/>
  <c r="H39" i="8"/>
  <c r="K39" i="8"/>
  <c r="O39" i="8"/>
  <c r="G39" i="8"/>
  <c r="AA31" i="8"/>
  <c r="S31" i="8"/>
  <c r="K31" i="8"/>
  <c r="C31" i="8"/>
  <c r="I26" i="8"/>
  <c r="I39" i="8" s="1"/>
  <c r="Q26" i="8"/>
  <c r="Q39" i="8" s="1"/>
  <c r="Y26" i="8"/>
  <c r="Y39" i="8" s="1"/>
  <c r="AD39" i="8"/>
  <c r="B26" i="8"/>
  <c r="J26" i="8"/>
  <c r="R26" i="8"/>
  <c r="R39" i="8" s="1"/>
  <c r="Z26" i="8"/>
  <c r="Z39" i="8" s="1"/>
  <c r="B39" i="8"/>
  <c r="AC39" i="8"/>
  <c r="U39" i="8"/>
  <c r="M39" i="8"/>
  <c r="E39" i="8"/>
  <c r="C26" i="8"/>
  <c r="K26" i="8"/>
  <c r="S26" i="8"/>
  <c r="AA26" i="8"/>
  <c r="AA39" i="8"/>
  <c r="B32" i="8" a="1"/>
  <c r="B32" i="8" s="1"/>
  <c r="D26" i="8"/>
  <c r="D39" i="8" s="1"/>
  <c r="L26" i="8"/>
  <c r="L39" i="8" s="1"/>
  <c r="T26" i="8"/>
  <c r="T39" i="8" s="1"/>
  <c r="AB26" i="8"/>
  <c r="AB39" i="8" s="1"/>
  <c r="C39" i="8"/>
  <c r="V26" i="8"/>
  <c r="V39" i="8" s="1"/>
  <c r="S39" i="8"/>
  <c r="J39" i="8"/>
  <c r="N26" i="8"/>
  <c r="N39" i="8" s="1"/>
  <c r="AD26" i="8"/>
  <c r="AC31" i="8"/>
  <c r="U31" i="8"/>
  <c r="M31" i="8"/>
  <c r="E31" i="8"/>
  <c r="F39" i="8"/>
  <c r="AE26" i="8"/>
  <c r="W26" i="8"/>
  <c r="W39" i="8" s="1"/>
  <c r="O29" i="8"/>
  <c r="G29" i="8"/>
  <c r="A35" i="3"/>
  <c r="A36" i="3"/>
  <c r="A37" i="3"/>
  <c r="A38" i="3"/>
  <c r="A39" i="3"/>
  <c r="A40" i="3"/>
  <c r="A41" i="3"/>
  <c r="A42" i="3"/>
  <c r="A34" i="3"/>
  <c r="AK2" i="3"/>
  <c r="AK3" i="3"/>
  <c r="AK4" i="3"/>
  <c r="AK5" i="3"/>
  <c r="AK6" i="3"/>
  <c r="AK7" i="3"/>
  <c r="AK8" i="3"/>
  <c r="AK9" i="3"/>
  <c r="AK10" i="3"/>
  <c r="AK11" i="3"/>
  <c r="AK12" i="3"/>
  <c r="AK13" i="3"/>
  <c r="AL18" i="3"/>
  <c r="AL19" i="3"/>
  <c r="AL17" i="3"/>
  <c r="AL16" i="3"/>
  <c r="C18" i="3" l="1"/>
  <c r="I18" i="3"/>
  <c r="K18" i="3"/>
  <c r="Q18" i="3"/>
  <c r="S18" i="3"/>
  <c r="Y18" i="3"/>
  <c r="AA18" i="3"/>
  <c r="H38" i="5"/>
  <c r="X38" i="5"/>
  <c r="H45" i="5"/>
  <c r="A41" i="5"/>
  <c r="A42" i="5"/>
  <c r="A44" i="5"/>
  <c r="A45" i="5"/>
  <c r="A38" i="5"/>
  <c r="J17" i="5"/>
  <c r="P17" i="5"/>
  <c r="Z17" i="5"/>
  <c r="J18" i="5"/>
  <c r="H20" i="5"/>
  <c r="R21" i="5"/>
  <c r="H24" i="5"/>
  <c r="Q16" i="5"/>
  <c r="Z16" i="5"/>
  <c r="A28" i="5"/>
  <c r="A39" i="5" s="1"/>
  <c r="A29" i="5"/>
  <c r="A40" i="5" s="1"/>
  <c r="A30" i="5"/>
  <c r="A31" i="5"/>
  <c r="A33" i="5"/>
  <c r="A34" i="5"/>
  <c r="A35" i="5"/>
  <c r="A27" i="5"/>
  <c r="B2" i="5"/>
  <c r="C2" i="5"/>
  <c r="D2" i="5"/>
  <c r="E2" i="5"/>
  <c r="F2" i="5"/>
  <c r="G2" i="5"/>
  <c r="H2" i="5"/>
  <c r="I2" i="5"/>
  <c r="J2" i="5"/>
  <c r="K2" i="5"/>
  <c r="L2" i="5"/>
  <c r="M2" i="5"/>
  <c r="N2" i="5"/>
  <c r="O2" i="5"/>
  <c r="P2" i="5"/>
  <c r="Q2" i="5"/>
  <c r="R2" i="5"/>
  <c r="S2" i="5"/>
  <c r="T2" i="5"/>
  <c r="U2" i="5"/>
  <c r="V2" i="5"/>
  <c r="W2" i="5"/>
  <c r="X2" i="5"/>
  <c r="Y2" i="5"/>
  <c r="Z2" i="5"/>
  <c r="AA2" i="5"/>
  <c r="AB2" i="5"/>
  <c r="AC2" i="5"/>
  <c r="AD2" i="5"/>
  <c r="AE2" i="5"/>
  <c r="AJ2" i="3" s="1"/>
  <c r="B3" i="5"/>
  <c r="B16" i="5" s="1"/>
  <c r="C3" i="5"/>
  <c r="D3" i="5"/>
  <c r="E3" i="5"/>
  <c r="F3" i="5"/>
  <c r="G3" i="5"/>
  <c r="G16" i="5" s="1"/>
  <c r="H3" i="5"/>
  <c r="H16" i="5" s="1"/>
  <c r="I3" i="5"/>
  <c r="I16" i="5" s="1"/>
  <c r="J3" i="5"/>
  <c r="J16" i="5" s="1"/>
  <c r="K3" i="5"/>
  <c r="L3" i="5"/>
  <c r="M3" i="5"/>
  <c r="N3" i="5"/>
  <c r="O3" i="5"/>
  <c r="O16" i="5" s="1"/>
  <c r="P3" i="5"/>
  <c r="P16" i="5" s="1"/>
  <c r="Q3" i="5"/>
  <c r="R3" i="5"/>
  <c r="R16" i="5" s="1"/>
  <c r="S3" i="5"/>
  <c r="T3" i="5"/>
  <c r="U3" i="5"/>
  <c r="V3" i="5"/>
  <c r="V27" i="5" s="1"/>
  <c r="W3" i="5"/>
  <c r="W16" i="5" s="1"/>
  <c r="X3" i="5"/>
  <c r="X16" i="5" s="1"/>
  <c r="Y3" i="5"/>
  <c r="Z3" i="5"/>
  <c r="AA3" i="5"/>
  <c r="AB3" i="5"/>
  <c r="AC3" i="5"/>
  <c r="AD3" i="5"/>
  <c r="AE3" i="5"/>
  <c r="AK16" i="3" s="1"/>
  <c r="B4" i="5"/>
  <c r="B17" i="5" s="1"/>
  <c r="C4" i="5"/>
  <c r="D4" i="5"/>
  <c r="D17" i="5" s="1"/>
  <c r="E4" i="5"/>
  <c r="F4" i="5"/>
  <c r="G4" i="5"/>
  <c r="H4" i="5"/>
  <c r="H39" i="5" s="1"/>
  <c r="I4" i="5"/>
  <c r="I17" i="5" s="1"/>
  <c r="J4" i="5"/>
  <c r="K4" i="5"/>
  <c r="L4" i="5"/>
  <c r="L17" i="5" s="1"/>
  <c r="M4" i="5"/>
  <c r="N4" i="5"/>
  <c r="O4" i="5"/>
  <c r="P4" i="5"/>
  <c r="P39" i="5" s="1"/>
  <c r="Q4" i="5"/>
  <c r="Q17" i="5" s="1"/>
  <c r="R4" i="5"/>
  <c r="R17" i="5" s="1"/>
  <c r="S4" i="5"/>
  <c r="T4" i="5"/>
  <c r="T17" i="5" s="1"/>
  <c r="U4" i="5"/>
  <c r="V4" i="5"/>
  <c r="W4" i="5"/>
  <c r="X4" i="5"/>
  <c r="X39" i="5" s="1"/>
  <c r="Y4" i="5"/>
  <c r="Y17" i="5" s="1"/>
  <c r="Z4" i="5"/>
  <c r="AA4" i="5"/>
  <c r="AB4" i="5"/>
  <c r="AB17" i="5" s="1"/>
  <c r="AC4" i="5"/>
  <c r="AD4" i="5"/>
  <c r="AE4" i="5"/>
  <c r="AK17" i="3" s="1"/>
  <c r="B5" i="5"/>
  <c r="D18" i="5" s="1"/>
  <c r="C5" i="5"/>
  <c r="C18" i="5" s="1"/>
  <c r="D5" i="5"/>
  <c r="E5" i="5"/>
  <c r="F5" i="5"/>
  <c r="G5" i="5"/>
  <c r="H5" i="5"/>
  <c r="I5" i="5"/>
  <c r="J5" i="5"/>
  <c r="K5" i="5"/>
  <c r="K18" i="5" s="1"/>
  <c r="L5" i="5"/>
  <c r="M5" i="5"/>
  <c r="N5" i="5"/>
  <c r="O5" i="5"/>
  <c r="P5" i="5"/>
  <c r="Q5" i="5"/>
  <c r="R5" i="5"/>
  <c r="R18" i="5" s="1"/>
  <c r="S5" i="5"/>
  <c r="S18" i="5" s="1"/>
  <c r="T5" i="5"/>
  <c r="U5" i="5"/>
  <c r="V5" i="5"/>
  <c r="W5" i="5"/>
  <c r="X5" i="5"/>
  <c r="Y5" i="5"/>
  <c r="Z5" i="5"/>
  <c r="Z18" i="5" s="1"/>
  <c r="AA5" i="5"/>
  <c r="AA18" i="5" s="1"/>
  <c r="AB5" i="5"/>
  <c r="AC5" i="5"/>
  <c r="AD5" i="5"/>
  <c r="AE5" i="5"/>
  <c r="AJ14" i="3" s="1"/>
  <c r="B6" i="5"/>
  <c r="C6" i="5"/>
  <c r="D6" i="5"/>
  <c r="D18" i="3" s="1"/>
  <c r="E6" i="5"/>
  <c r="E18" i="3" s="1"/>
  <c r="F6" i="5"/>
  <c r="F18" i="3" s="1"/>
  <c r="G6" i="5"/>
  <c r="G18" i="3" s="1"/>
  <c r="H6" i="5"/>
  <c r="H18" i="3" s="1"/>
  <c r="I6" i="5"/>
  <c r="J6" i="5"/>
  <c r="J18" i="3" s="1"/>
  <c r="K6" i="5"/>
  <c r="L6" i="5"/>
  <c r="L18" i="3" s="1"/>
  <c r="M6" i="5"/>
  <c r="M18" i="3" s="1"/>
  <c r="N6" i="5"/>
  <c r="N18" i="3" s="1"/>
  <c r="O6" i="5"/>
  <c r="O18" i="3" s="1"/>
  <c r="P6" i="5"/>
  <c r="P18" i="3" s="1"/>
  <c r="Q6" i="5"/>
  <c r="R6" i="5"/>
  <c r="R18" i="3" s="1"/>
  <c r="S6" i="5"/>
  <c r="T6" i="5"/>
  <c r="T18" i="3" s="1"/>
  <c r="U6" i="5"/>
  <c r="U18" i="3" s="1"/>
  <c r="V6" i="5"/>
  <c r="V18" i="3" s="1"/>
  <c r="W6" i="5"/>
  <c r="W18" i="3" s="1"/>
  <c r="X6" i="5"/>
  <c r="X18" i="3" s="1"/>
  <c r="Y6" i="5"/>
  <c r="Z6" i="5"/>
  <c r="Z18" i="3" s="1"/>
  <c r="AA6" i="5"/>
  <c r="AB6" i="5"/>
  <c r="AB18" i="3" s="1"/>
  <c r="AC6" i="5"/>
  <c r="AC18" i="3" s="1"/>
  <c r="AD6" i="5"/>
  <c r="AD18" i="3" s="1"/>
  <c r="AE6" i="5"/>
  <c r="AJ11" i="3" s="1"/>
  <c r="B7" i="5"/>
  <c r="B20" i="5" s="1"/>
  <c r="C7" i="5"/>
  <c r="D7" i="5"/>
  <c r="E7" i="5"/>
  <c r="F7" i="5"/>
  <c r="F20" i="5" s="1"/>
  <c r="G7" i="5"/>
  <c r="G20" i="5" s="1"/>
  <c r="H7" i="5"/>
  <c r="I7" i="5"/>
  <c r="J7" i="5"/>
  <c r="K7" i="5"/>
  <c r="L7" i="5"/>
  <c r="M7" i="5"/>
  <c r="N7" i="5"/>
  <c r="N20" i="5" s="1"/>
  <c r="O7" i="5"/>
  <c r="O20" i="5" s="1"/>
  <c r="P7" i="5"/>
  <c r="P20" i="5" s="1"/>
  <c r="Q7" i="5"/>
  <c r="R7" i="5"/>
  <c r="S7" i="5"/>
  <c r="T7" i="5"/>
  <c r="U7" i="5"/>
  <c r="V7" i="5"/>
  <c r="V42" i="5" s="1"/>
  <c r="W7" i="5"/>
  <c r="W20" i="5" s="1"/>
  <c r="X7" i="5"/>
  <c r="Y7" i="5"/>
  <c r="Z7" i="5"/>
  <c r="AA7" i="5"/>
  <c r="AB7" i="5"/>
  <c r="AC7" i="5"/>
  <c r="AD7" i="5"/>
  <c r="AD42" i="5" s="1"/>
  <c r="AE7" i="5"/>
  <c r="AK18" i="3" s="1"/>
  <c r="B8" i="5"/>
  <c r="B21" i="5" s="1"/>
  <c r="C8" i="5"/>
  <c r="D8" i="5"/>
  <c r="E8" i="5"/>
  <c r="F8" i="5"/>
  <c r="G8" i="5"/>
  <c r="G21" i="5" s="1"/>
  <c r="H8" i="5"/>
  <c r="H43" i="5" s="1"/>
  <c r="I8" i="5"/>
  <c r="I21" i="5" s="1"/>
  <c r="J8" i="5"/>
  <c r="J21" i="5" s="1"/>
  <c r="K8" i="5"/>
  <c r="L8" i="5"/>
  <c r="M8" i="5"/>
  <c r="N8" i="5"/>
  <c r="O8" i="5"/>
  <c r="O21" i="5" s="1"/>
  <c r="P8" i="5"/>
  <c r="P43" i="5" s="1"/>
  <c r="Q8" i="5"/>
  <c r="Q21" i="5" s="1"/>
  <c r="R8" i="5"/>
  <c r="S8" i="5"/>
  <c r="T8" i="5"/>
  <c r="U8" i="5"/>
  <c r="V8" i="5"/>
  <c r="W8" i="5"/>
  <c r="W21" i="5" s="1"/>
  <c r="X8" i="5"/>
  <c r="X43" i="5" s="1"/>
  <c r="Y8" i="5"/>
  <c r="Y21" i="5" s="1"/>
  <c r="Z8" i="5"/>
  <c r="Z21" i="5" s="1"/>
  <c r="AA8" i="5"/>
  <c r="AB8" i="5"/>
  <c r="AC8" i="5"/>
  <c r="AD8" i="5"/>
  <c r="AE8" i="5"/>
  <c r="B9" i="5"/>
  <c r="D22" i="5" s="1"/>
  <c r="C9" i="5"/>
  <c r="C22" i="5" s="1"/>
  <c r="D9" i="5"/>
  <c r="E9" i="5"/>
  <c r="F9" i="5"/>
  <c r="G9" i="5"/>
  <c r="H9" i="5"/>
  <c r="I9" i="5"/>
  <c r="J9" i="5"/>
  <c r="J22" i="5" s="1"/>
  <c r="K9" i="5"/>
  <c r="K22" i="5" s="1"/>
  <c r="L9" i="5"/>
  <c r="M9" i="5"/>
  <c r="N9" i="5"/>
  <c r="O9" i="5"/>
  <c r="P9" i="5"/>
  <c r="Q9" i="5"/>
  <c r="R9" i="5"/>
  <c r="R22" i="5" s="1"/>
  <c r="S9" i="5"/>
  <c r="S22" i="5" s="1"/>
  <c r="T9" i="5"/>
  <c r="U9" i="5"/>
  <c r="V9" i="5"/>
  <c r="W9" i="5"/>
  <c r="X9" i="5"/>
  <c r="Y9" i="5"/>
  <c r="Z9" i="5"/>
  <c r="Z22" i="5" s="1"/>
  <c r="AA9" i="5"/>
  <c r="AA22" i="5" s="1"/>
  <c r="AB9" i="5"/>
  <c r="AC9" i="5"/>
  <c r="AD9" i="5"/>
  <c r="AE9" i="5"/>
  <c r="AJ12" i="3" s="1"/>
  <c r="B10" i="5"/>
  <c r="C10" i="5"/>
  <c r="D10" i="5"/>
  <c r="E10" i="5"/>
  <c r="F10" i="5"/>
  <c r="G10" i="5"/>
  <c r="H10" i="5"/>
  <c r="I10" i="5"/>
  <c r="J10" i="5"/>
  <c r="K10" i="5"/>
  <c r="L10" i="5"/>
  <c r="L45" i="5" s="1"/>
  <c r="M10" i="5"/>
  <c r="N10" i="5"/>
  <c r="O10" i="5"/>
  <c r="P10" i="5"/>
  <c r="P45" i="5" s="1"/>
  <c r="Q10" i="5"/>
  <c r="R10" i="5"/>
  <c r="S10" i="5"/>
  <c r="T10" i="5"/>
  <c r="T45" i="5" s="1"/>
  <c r="U10" i="5"/>
  <c r="V10" i="5"/>
  <c r="W10" i="5"/>
  <c r="X10" i="5"/>
  <c r="X45" i="5" s="1"/>
  <c r="Y10" i="5"/>
  <c r="Z10" i="5"/>
  <c r="Z23" i="5" s="1"/>
  <c r="AA10" i="5"/>
  <c r="AB10" i="5"/>
  <c r="AB45" i="5" s="1"/>
  <c r="AC10" i="5"/>
  <c r="AD10" i="5"/>
  <c r="AE10" i="5"/>
  <c r="AJ13" i="3" s="1"/>
  <c r="B11" i="5"/>
  <c r="C11" i="5"/>
  <c r="D11" i="5"/>
  <c r="D24" i="5" s="1"/>
  <c r="E11" i="5"/>
  <c r="F11" i="5"/>
  <c r="F12" i="5" s="1"/>
  <c r="F16" i="3" s="1"/>
  <c r="G11" i="5"/>
  <c r="G24" i="5" s="1"/>
  <c r="H11" i="5"/>
  <c r="H12" i="5" s="1"/>
  <c r="H16" i="3" s="1"/>
  <c r="I11" i="5"/>
  <c r="J11" i="5"/>
  <c r="L11" i="5"/>
  <c r="L12" i="5" s="1"/>
  <c r="M11" i="5"/>
  <c r="N11" i="5"/>
  <c r="N12" i="5" s="1"/>
  <c r="N16" i="3" s="1"/>
  <c r="O11" i="5"/>
  <c r="O24" i="5" s="1"/>
  <c r="P11" i="5"/>
  <c r="P12" i="5" s="1"/>
  <c r="P16" i="3" s="1"/>
  <c r="Q11" i="5"/>
  <c r="R11" i="5"/>
  <c r="S11" i="5"/>
  <c r="T11" i="5"/>
  <c r="T12" i="5" s="1"/>
  <c r="T16" i="3" s="1"/>
  <c r="U11" i="5"/>
  <c r="U24" i="5" s="1"/>
  <c r="V11" i="5"/>
  <c r="V12" i="5" s="1"/>
  <c r="V16" i="3" s="1"/>
  <c r="W11" i="5"/>
  <c r="W24" i="5" s="1"/>
  <c r="X11" i="5"/>
  <c r="X12" i="5" s="1"/>
  <c r="X16" i="3" s="1"/>
  <c r="Y11" i="5"/>
  <c r="Z11" i="5"/>
  <c r="AA11" i="5"/>
  <c r="AB11" i="5"/>
  <c r="AB12" i="5" s="1"/>
  <c r="AB16" i="3" s="1"/>
  <c r="AC11" i="5"/>
  <c r="AC24" i="5" s="1"/>
  <c r="AD11" i="5"/>
  <c r="AD12" i="5" s="1"/>
  <c r="AD16" i="3" s="1"/>
  <c r="AE11" i="5"/>
  <c r="AE24" i="5" s="1"/>
  <c r="A11" i="5"/>
  <c r="A10" i="5"/>
  <c r="A9" i="5"/>
  <c r="A8" i="5"/>
  <c r="A7" i="5"/>
  <c r="A6" i="5"/>
  <c r="A5" i="5"/>
  <c r="A4" i="5"/>
  <c r="A2" i="5"/>
  <c r="A3" i="5"/>
  <c r="D3" i="6"/>
  <c r="E3" i="6"/>
  <c r="F3" i="6"/>
  <c r="G3" i="6"/>
  <c r="H3" i="6"/>
  <c r="I3" i="6"/>
  <c r="J3" i="6"/>
  <c r="K3" i="6"/>
  <c r="L3" i="6"/>
  <c r="M3" i="6"/>
  <c r="N3" i="6"/>
  <c r="O3" i="6"/>
  <c r="P3" i="6"/>
  <c r="Q3" i="6"/>
  <c r="C3" i="6"/>
  <c r="D2" i="6"/>
  <c r="E2" i="6"/>
  <c r="F2" i="6"/>
  <c r="G2" i="6"/>
  <c r="H2" i="6"/>
  <c r="I2" i="6"/>
  <c r="J2" i="6"/>
  <c r="K2" i="6"/>
  <c r="L2" i="6"/>
  <c r="M2" i="6"/>
  <c r="N2" i="6"/>
  <c r="O2" i="6"/>
  <c r="P2" i="6"/>
  <c r="Q2" i="6"/>
  <c r="C2" i="6"/>
  <c r="D7" i="6"/>
  <c r="E7" i="6"/>
  <c r="F7" i="6"/>
  <c r="G7" i="6"/>
  <c r="H7" i="6"/>
  <c r="I7" i="6"/>
  <c r="J7" i="6"/>
  <c r="K7" i="6"/>
  <c r="L7" i="6"/>
  <c r="M7" i="6"/>
  <c r="N7" i="6"/>
  <c r="O7" i="6"/>
  <c r="P7" i="6"/>
  <c r="Q7" i="6"/>
  <c r="D8" i="6"/>
  <c r="E8" i="6"/>
  <c r="F8" i="6"/>
  <c r="G8" i="6"/>
  <c r="H8" i="6"/>
  <c r="I8" i="6"/>
  <c r="J8" i="6"/>
  <c r="K8" i="6"/>
  <c r="L8" i="6"/>
  <c r="M8" i="6"/>
  <c r="N8" i="6"/>
  <c r="O8" i="6"/>
  <c r="P8" i="6"/>
  <c r="Q8" i="6"/>
  <c r="D9" i="6"/>
  <c r="E9" i="6"/>
  <c r="F9" i="6"/>
  <c r="G9" i="6"/>
  <c r="H9" i="6"/>
  <c r="I9" i="6"/>
  <c r="J9" i="6"/>
  <c r="K9" i="6"/>
  <c r="L9" i="6"/>
  <c r="M9" i="6"/>
  <c r="N9" i="6"/>
  <c r="O9" i="6"/>
  <c r="P9" i="6"/>
  <c r="Q9" i="6"/>
  <c r="D10" i="6"/>
  <c r="E10" i="6"/>
  <c r="F10" i="6"/>
  <c r="G10" i="6"/>
  <c r="H10" i="6"/>
  <c r="I10" i="6"/>
  <c r="J10" i="6"/>
  <c r="K10" i="6"/>
  <c r="L10" i="6"/>
  <c r="M10" i="6"/>
  <c r="N10" i="6"/>
  <c r="O10" i="6"/>
  <c r="P10" i="6"/>
  <c r="Q10" i="6"/>
  <c r="D11" i="6"/>
  <c r="E11" i="6"/>
  <c r="F11" i="6"/>
  <c r="G11" i="6"/>
  <c r="H11" i="6"/>
  <c r="I11" i="6"/>
  <c r="J11" i="6"/>
  <c r="K11" i="6"/>
  <c r="L11" i="6"/>
  <c r="M11" i="6"/>
  <c r="N11" i="6"/>
  <c r="O11" i="6"/>
  <c r="P11" i="6"/>
  <c r="Q11" i="6"/>
  <c r="D12" i="6"/>
  <c r="E12" i="6"/>
  <c r="F12" i="6"/>
  <c r="G12" i="6"/>
  <c r="H12" i="6"/>
  <c r="I12" i="6"/>
  <c r="J12" i="6"/>
  <c r="K12" i="6"/>
  <c r="L12" i="6"/>
  <c r="M12" i="6"/>
  <c r="N12" i="6"/>
  <c r="O12" i="6"/>
  <c r="P12" i="6"/>
  <c r="Q12" i="6"/>
  <c r="D13" i="6"/>
  <c r="E13" i="6"/>
  <c r="F13" i="6"/>
  <c r="G13" i="6"/>
  <c r="H13" i="6"/>
  <c r="I13" i="6"/>
  <c r="J13" i="6"/>
  <c r="K13" i="6"/>
  <c r="L13" i="6"/>
  <c r="M13" i="6"/>
  <c r="N13" i="6"/>
  <c r="O13" i="6"/>
  <c r="P13" i="6"/>
  <c r="Q13" i="6"/>
  <c r="C7" i="6"/>
  <c r="C8" i="6"/>
  <c r="C9" i="6"/>
  <c r="C10" i="6"/>
  <c r="C11" i="6"/>
  <c r="C12" i="6"/>
  <c r="C13" i="6"/>
  <c r="D14" i="6"/>
  <c r="E14" i="6"/>
  <c r="S15" i="3" s="1"/>
  <c r="F14" i="6"/>
  <c r="T15" i="3" s="1"/>
  <c r="G14" i="6"/>
  <c r="H14" i="6"/>
  <c r="V15" i="3" s="1"/>
  <c r="I14" i="6"/>
  <c r="J14" i="6"/>
  <c r="K14" i="6"/>
  <c r="Y15" i="3" s="1"/>
  <c r="L14" i="6"/>
  <c r="M14" i="6"/>
  <c r="AA15" i="3" s="1"/>
  <c r="N14" i="6"/>
  <c r="AB15" i="3" s="1"/>
  <c r="O14" i="6"/>
  <c r="AC15" i="3" s="1"/>
  <c r="P14" i="6"/>
  <c r="AD15" i="3" s="1"/>
  <c r="AE15" i="3"/>
  <c r="B15" i="3"/>
  <c r="B11" i="3"/>
  <c r="B31" i="3" s="1"/>
  <c r="C11" i="3"/>
  <c r="D11" i="3"/>
  <c r="E11" i="3"/>
  <c r="F11" i="3"/>
  <c r="G11" i="3"/>
  <c r="H11" i="3"/>
  <c r="I11" i="3"/>
  <c r="J11" i="3"/>
  <c r="J31" i="3" s="1"/>
  <c r="K11" i="3"/>
  <c r="L11" i="3"/>
  <c r="M11" i="3"/>
  <c r="N11" i="3"/>
  <c r="O11" i="3"/>
  <c r="P11" i="3"/>
  <c r="Q11" i="3"/>
  <c r="R11" i="3"/>
  <c r="R31" i="3" s="1"/>
  <c r="S11" i="3"/>
  <c r="T11" i="3"/>
  <c r="U11" i="3"/>
  <c r="V11" i="3"/>
  <c r="W11" i="3"/>
  <c r="X11" i="3"/>
  <c r="Y11" i="3"/>
  <c r="Z11" i="3"/>
  <c r="Z31" i="3" s="1"/>
  <c r="AA11" i="3"/>
  <c r="AB11" i="3"/>
  <c r="AC11" i="3"/>
  <c r="AD11"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B12" i="3"/>
  <c r="A12" i="3"/>
  <c r="C1" i="3"/>
  <c r="D1" i="3" s="1"/>
  <c r="E1" i="3" s="1"/>
  <c r="F1" i="3" s="1"/>
  <c r="G1" i="3" s="1"/>
  <c r="H1" i="3" s="1"/>
  <c r="I1" i="3" s="1"/>
  <c r="J1" i="3" s="1"/>
  <c r="K1" i="3" s="1"/>
  <c r="L1" i="3" s="1"/>
  <c r="M1" i="3" s="1"/>
  <c r="N1" i="3" s="1"/>
  <c r="O1" i="3" s="1"/>
  <c r="P1" i="3" s="1"/>
  <c r="Q1" i="3" s="1"/>
  <c r="R1" i="3" s="1"/>
  <c r="S1" i="3" s="1"/>
  <c r="T1" i="3" s="1"/>
  <c r="U1" i="3" s="1"/>
  <c r="V1" i="3" s="1"/>
  <c r="W1" i="3" s="1"/>
  <c r="X1" i="3" s="1"/>
  <c r="Y1" i="3" s="1"/>
  <c r="Z1" i="3" s="1"/>
  <c r="AA1" i="3" s="1"/>
  <c r="AB1" i="3" s="1"/>
  <c r="AC1" i="3" s="1"/>
  <c r="AD1" i="3" s="1"/>
  <c r="AE1" i="3" s="1"/>
  <c r="AE10" i="3"/>
  <c r="B2" i="3"/>
  <c r="C2" i="3"/>
  <c r="C34" i="3" s="1"/>
  <c r="D2" i="3"/>
  <c r="D34" i="3" s="1"/>
  <c r="E2" i="3"/>
  <c r="E34" i="3" s="1"/>
  <c r="F2" i="3"/>
  <c r="F34" i="3" s="1"/>
  <c r="G2" i="3"/>
  <c r="H2" i="3"/>
  <c r="I2" i="3"/>
  <c r="I34" i="3" s="1"/>
  <c r="J2" i="3"/>
  <c r="K2" i="3"/>
  <c r="K34" i="3" s="1"/>
  <c r="L2" i="3"/>
  <c r="L34" i="3" s="1"/>
  <c r="M2" i="3"/>
  <c r="M34" i="3" s="1"/>
  <c r="N2" i="3"/>
  <c r="O2" i="3"/>
  <c r="P2" i="3"/>
  <c r="Q2" i="3"/>
  <c r="Q34" i="3" s="1"/>
  <c r="R2" i="3"/>
  <c r="S2" i="3"/>
  <c r="S34" i="3" s="1"/>
  <c r="T2" i="3"/>
  <c r="T34" i="3" s="1"/>
  <c r="U2" i="3"/>
  <c r="U34" i="3" s="1"/>
  <c r="V2" i="3"/>
  <c r="V34" i="3" s="1"/>
  <c r="W2" i="3"/>
  <c r="X2" i="3"/>
  <c r="Y2" i="3"/>
  <c r="Z2" i="3"/>
  <c r="AA2" i="3"/>
  <c r="AA34" i="3" s="1"/>
  <c r="AB2" i="3"/>
  <c r="AB34" i="3" s="1"/>
  <c r="AC2" i="3"/>
  <c r="AC34" i="3" s="1"/>
  <c r="AD2" i="3"/>
  <c r="AD34" i="3" s="1"/>
  <c r="AE2" i="3"/>
  <c r="B3" i="3"/>
  <c r="C3" i="3"/>
  <c r="C35" i="3" s="1"/>
  <c r="D3" i="3"/>
  <c r="E3" i="3"/>
  <c r="F3" i="3"/>
  <c r="F35" i="3" s="1"/>
  <c r="G3" i="3"/>
  <c r="G35" i="3" s="1"/>
  <c r="H3" i="3"/>
  <c r="I3" i="3"/>
  <c r="J3" i="3"/>
  <c r="K3" i="3"/>
  <c r="K35" i="3" s="1"/>
  <c r="L3" i="3"/>
  <c r="M3" i="3"/>
  <c r="N3" i="3"/>
  <c r="N35" i="3" s="1"/>
  <c r="O3" i="3"/>
  <c r="O35" i="3" s="1"/>
  <c r="P3" i="3"/>
  <c r="Q3" i="3"/>
  <c r="R3" i="3"/>
  <c r="S3" i="3"/>
  <c r="S35" i="3" s="1"/>
  <c r="T3" i="3"/>
  <c r="U3" i="3"/>
  <c r="V3" i="3"/>
  <c r="V35" i="3" s="1"/>
  <c r="W3" i="3"/>
  <c r="W35" i="3" s="1"/>
  <c r="X3" i="3"/>
  <c r="Y3" i="3"/>
  <c r="Z3" i="3"/>
  <c r="AA3" i="3"/>
  <c r="AA35" i="3" s="1"/>
  <c r="AB3" i="3"/>
  <c r="AC3" i="3"/>
  <c r="AD3" i="3"/>
  <c r="AD35" i="3" s="1"/>
  <c r="B4" i="3"/>
  <c r="C4" i="3"/>
  <c r="D4" i="3"/>
  <c r="E4" i="3"/>
  <c r="F4" i="3"/>
  <c r="G4" i="3"/>
  <c r="G36" i="3" s="1"/>
  <c r="H4" i="3"/>
  <c r="H36" i="3" s="1"/>
  <c r="I4" i="3"/>
  <c r="J4" i="3"/>
  <c r="K4" i="3"/>
  <c r="L4" i="3"/>
  <c r="M4" i="3"/>
  <c r="N4" i="3"/>
  <c r="O4" i="3"/>
  <c r="O36" i="3" s="1"/>
  <c r="P4" i="3"/>
  <c r="P36" i="3" s="1"/>
  <c r="Q4" i="3"/>
  <c r="R4" i="3"/>
  <c r="S4" i="3"/>
  <c r="T4" i="3"/>
  <c r="U4" i="3"/>
  <c r="V4" i="3"/>
  <c r="V36" i="3" s="1"/>
  <c r="W4" i="3"/>
  <c r="W36" i="3" s="1"/>
  <c r="X4" i="3"/>
  <c r="X36" i="3" s="1"/>
  <c r="Y4" i="3"/>
  <c r="Z4" i="3"/>
  <c r="AA4" i="3"/>
  <c r="AB4" i="3"/>
  <c r="AC4" i="3"/>
  <c r="AD4" i="3"/>
  <c r="AD36" i="3" s="1"/>
  <c r="AE4" i="3"/>
  <c r="B5" i="3"/>
  <c r="C5" i="3"/>
  <c r="C37" i="3" s="1"/>
  <c r="D5" i="3"/>
  <c r="E5" i="3"/>
  <c r="F5" i="3"/>
  <c r="F37" i="3" s="1"/>
  <c r="G5" i="3"/>
  <c r="G37" i="3" s="1"/>
  <c r="H5" i="3"/>
  <c r="I5" i="3"/>
  <c r="J5" i="3"/>
  <c r="K5" i="3"/>
  <c r="K37" i="3" s="1"/>
  <c r="L5" i="3"/>
  <c r="M5" i="3"/>
  <c r="N5" i="3"/>
  <c r="O5" i="3"/>
  <c r="O37" i="3" s="1"/>
  <c r="P5" i="3"/>
  <c r="Q5" i="3"/>
  <c r="R5" i="3"/>
  <c r="S5" i="3"/>
  <c r="S37" i="3" s="1"/>
  <c r="T5" i="3"/>
  <c r="U5" i="3"/>
  <c r="V5" i="3"/>
  <c r="W5" i="3"/>
  <c r="W37" i="3" s="1"/>
  <c r="X5" i="3"/>
  <c r="Y5" i="3"/>
  <c r="Z5" i="3"/>
  <c r="AA5" i="3"/>
  <c r="AA37" i="3" s="1"/>
  <c r="AB5" i="3"/>
  <c r="AC5" i="3"/>
  <c r="AD5" i="3"/>
  <c r="AE5" i="3"/>
  <c r="B6" i="3"/>
  <c r="C6" i="3"/>
  <c r="C38" i="3" s="1"/>
  <c r="D6" i="3"/>
  <c r="D38" i="3" s="1"/>
  <c r="E6" i="3"/>
  <c r="E38" i="3" s="1"/>
  <c r="F6" i="3"/>
  <c r="F38" i="3" s="1"/>
  <c r="G6" i="3"/>
  <c r="H6" i="3"/>
  <c r="I6" i="3"/>
  <c r="I38" i="3" s="1"/>
  <c r="J6" i="3"/>
  <c r="K6" i="3"/>
  <c r="K38" i="3" s="1"/>
  <c r="L6" i="3"/>
  <c r="L38" i="3" s="1"/>
  <c r="M6" i="3"/>
  <c r="M38" i="3" s="1"/>
  <c r="N6" i="3"/>
  <c r="N38" i="3" s="1"/>
  <c r="O6" i="3"/>
  <c r="P6" i="3"/>
  <c r="Q6" i="3"/>
  <c r="Q38" i="3" s="1"/>
  <c r="R6" i="3"/>
  <c r="S6" i="3"/>
  <c r="S38" i="3" s="1"/>
  <c r="T6" i="3"/>
  <c r="T38" i="3" s="1"/>
  <c r="U6" i="3"/>
  <c r="U38" i="3" s="1"/>
  <c r="V6" i="3"/>
  <c r="V38" i="3" s="1"/>
  <c r="W6" i="3"/>
  <c r="X6" i="3"/>
  <c r="Y6" i="3"/>
  <c r="Y38" i="3" s="1"/>
  <c r="Z6" i="3"/>
  <c r="AA6" i="3"/>
  <c r="AA38" i="3" s="1"/>
  <c r="AB6" i="3"/>
  <c r="AB38" i="3" s="1"/>
  <c r="AC6" i="3"/>
  <c r="AC38" i="3" s="1"/>
  <c r="AD6" i="3"/>
  <c r="AD38" i="3" s="1"/>
  <c r="AE6" i="3"/>
  <c r="AE38" i="3" s="1"/>
  <c r="B7" i="3"/>
  <c r="C7" i="3"/>
  <c r="C39" i="3" s="1"/>
  <c r="D7" i="3"/>
  <c r="E7" i="3"/>
  <c r="F7" i="3"/>
  <c r="F39" i="3" s="1"/>
  <c r="G7" i="3"/>
  <c r="G39" i="3" s="1"/>
  <c r="H7" i="3"/>
  <c r="I7" i="3"/>
  <c r="J7" i="3"/>
  <c r="K7" i="3"/>
  <c r="K39" i="3" s="1"/>
  <c r="L7" i="3"/>
  <c r="M7" i="3"/>
  <c r="N7" i="3"/>
  <c r="N39" i="3" s="1"/>
  <c r="O7" i="3"/>
  <c r="O39" i="3" s="1"/>
  <c r="P7" i="3"/>
  <c r="Q7" i="3"/>
  <c r="R7" i="3"/>
  <c r="S7" i="3"/>
  <c r="S39" i="3" s="1"/>
  <c r="T7" i="3"/>
  <c r="U7" i="3"/>
  <c r="V7" i="3"/>
  <c r="V39" i="3" s="1"/>
  <c r="W7" i="3"/>
  <c r="W39" i="3" s="1"/>
  <c r="X7" i="3"/>
  <c r="Y7" i="3"/>
  <c r="Z7" i="3"/>
  <c r="AA7" i="3"/>
  <c r="AA39" i="3" s="1"/>
  <c r="AB7" i="3"/>
  <c r="AC7" i="3"/>
  <c r="AD7" i="3"/>
  <c r="AD39" i="3" s="1"/>
  <c r="AE7" i="3"/>
  <c r="B8" i="3"/>
  <c r="C8" i="3"/>
  <c r="D8" i="3"/>
  <c r="E8" i="3"/>
  <c r="F8" i="3"/>
  <c r="G8" i="3"/>
  <c r="G40" i="3" s="1"/>
  <c r="H8" i="3"/>
  <c r="H40" i="3" s="1"/>
  <c r="I8" i="3"/>
  <c r="J8" i="3"/>
  <c r="K8" i="3"/>
  <c r="L8" i="3"/>
  <c r="M8" i="3"/>
  <c r="N8" i="3"/>
  <c r="O8" i="3"/>
  <c r="O40" i="3" s="1"/>
  <c r="P8" i="3"/>
  <c r="P40" i="3" s="1"/>
  <c r="Q8" i="3"/>
  <c r="R8" i="3"/>
  <c r="S8" i="3"/>
  <c r="T8" i="3"/>
  <c r="U8" i="3"/>
  <c r="V8" i="3"/>
  <c r="V40" i="3" s="1"/>
  <c r="W8" i="3"/>
  <c r="W40" i="3" s="1"/>
  <c r="X8" i="3"/>
  <c r="X40" i="3" s="1"/>
  <c r="Y8" i="3"/>
  <c r="Z8" i="3"/>
  <c r="AA8" i="3"/>
  <c r="AB8" i="3"/>
  <c r="AC8" i="3"/>
  <c r="AD8" i="3"/>
  <c r="AD40" i="3" s="1"/>
  <c r="AE8" i="3"/>
  <c r="B9" i="3"/>
  <c r="C9" i="3"/>
  <c r="C41" i="3" s="1"/>
  <c r="D9" i="3"/>
  <c r="E9" i="3"/>
  <c r="F9" i="3"/>
  <c r="G9" i="3"/>
  <c r="G41" i="3" s="1"/>
  <c r="H9" i="3"/>
  <c r="I9" i="3"/>
  <c r="J9" i="3"/>
  <c r="K9" i="3"/>
  <c r="K41" i="3" s="1"/>
  <c r="L9" i="3"/>
  <c r="M9" i="3"/>
  <c r="N9" i="3"/>
  <c r="O9" i="3"/>
  <c r="O41" i="3" s="1"/>
  <c r="P9" i="3"/>
  <c r="Q9" i="3"/>
  <c r="R9" i="3"/>
  <c r="S9" i="3"/>
  <c r="S41" i="3" s="1"/>
  <c r="T9" i="3"/>
  <c r="U9" i="3"/>
  <c r="V9" i="3"/>
  <c r="W9" i="3"/>
  <c r="W41" i="3" s="1"/>
  <c r="X9" i="3"/>
  <c r="Y9" i="3"/>
  <c r="Z9" i="3"/>
  <c r="AA9" i="3"/>
  <c r="AA41" i="3" s="1"/>
  <c r="AB9" i="3"/>
  <c r="AC9" i="3"/>
  <c r="AD9" i="3"/>
  <c r="AE9" i="3"/>
  <c r="B10" i="3"/>
  <c r="C10" i="3"/>
  <c r="C42" i="3" s="1"/>
  <c r="D10" i="3"/>
  <c r="D42" i="3" s="1"/>
  <c r="E10" i="3"/>
  <c r="E42" i="3" s="1"/>
  <c r="F10" i="3"/>
  <c r="F42" i="3" s="1"/>
  <c r="G10" i="3"/>
  <c r="H10" i="3"/>
  <c r="I10" i="3"/>
  <c r="I42" i="3" s="1"/>
  <c r="J10" i="3"/>
  <c r="K10" i="3"/>
  <c r="K42" i="3" s="1"/>
  <c r="L10" i="3"/>
  <c r="L42" i="3" s="1"/>
  <c r="M10" i="3"/>
  <c r="M42" i="3" s="1"/>
  <c r="N10" i="3"/>
  <c r="N42" i="3" s="1"/>
  <c r="O10" i="3"/>
  <c r="P10" i="3"/>
  <c r="Q10" i="3"/>
  <c r="Q42" i="3" s="1"/>
  <c r="R10" i="3"/>
  <c r="S10" i="3"/>
  <c r="S42" i="3" s="1"/>
  <c r="T10" i="3"/>
  <c r="T42" i="3" s="1"/>
  <c r="U10" i="3"/>
  <c r="U42" i="3" s="1"/>
  <c r="V10" i="3"/>
  <c r="V42" i="3" s="1"/>
  <c r="W10" i="3"/>
  <c r="X10" i="3"/>
  <c r="Y10" i="3"/>
  <c r="Y42" i="3" s="1"/>
  <c r="Z10" i="3"/>
  <c r="AA10" i="3"/>
  <c r="AA42" i="3" s="1"/>
  <c r="AB10" i="3"/>
  <c r="AB42" i="3" s="1"/>
  <c r="AC10" i="3"/>
  <c r="AC42" i="3" s="1"/>
  <c r="AD10" i="3"/>
  <c r="AD42" i="3" s="1"/>
  <c r="A10" i="3"/>
  <c r="A9" i="3"/>
  <c r="A8" i="3"/>
  <c r="A7" i="3"/>
  <c r="A6" i="3"/>
  <c r="A5" i="3"/>
  <c r="A4" i="3"/>
  <c r="A3" i="3"/>
  <c r="A2" i="3"/>
  <c r="C4" i="6" l="1"/>
  <c r="AC39" i="3"/>
  <c r="U39" i="3"/>
  <c r="M39" i="3"/>
  <c r="E39" i="3"/>
  <c r="AC35" i="3"/>
  <c r="U35" i="3"/>
  <c r="M35" i="3"/>
  <c r="E35" i="3"/>
  <c r="X41" i="3"/>
  <c r="P41" i="3"/>
  <c r="H41" i="3"/>
  <c r="AB39" i="3"/>
  <c r="T39" i="3"/>
  <c r="L39" i="3"/>
  <c r="D39" i="3"/>
  <c r="X37" i="3"/>
  <c r="P37" i="3"/>
  <c r="H37" i="3"/>
  <c r="AB35" i="3"/>
  <c r="T35" i="3"/>
  <c r="L35" i="3"/>
  <c r="D35" i="3"/>
  <c r="M36" i="3"/>
  <c r="AC40" i="3"/>
  <c r="U40" i="3"/>
  <c r="E40" i="3"/>
  <c r="AC36" i="3"/>
  <c r="E36" i="3"/>
  <c r="AC41" i="3"/>
  <c r="U41" i="3"/>
  <c r="M41" i="3"/>
  <c r="E41" i="3"/>
  <c r="AC37" i="3"/>
  <c r="U37" i="3"/>
  <c r="M37" i="3"/>
  <c r="E37" i="3"/>
  <c r="M40" i="3"/>
  <c r="U36" i="3"/>
  <c r="AB41" i="3"/>
  <c r="T41" i="3"/>
  <c r="L41" i="3"/>
  <c r="D41" i="3"/>
  <c r="X39" i="3"/>
  <c r="P39" i="3"/>
  <c r="H39" i="3"/>
  <c r="AB37" i="3"/>
  <c r="T37" i="3"/>
  <c r="L37" i="3"/>
  <c r="D37" i="3"/>
  <c r="X35" i="3"/>
  <c r="P35" i="3"/>
  <c r="H35" i="3"/>
  <c r="N43" i="5"/>
  <c r="D19" i="5"/>
  <c r="C24" i="5"/>
  <c r="AC12" i="5"/>
  <c r="AC16" i="3" s="1"/>
  <c r="AC17" i="3" s="1"/>
  <c r="V24" i="5"/>
  <c r="V20" i="5"/>
  <c r="F42" i="5"/>
  <c r="B18" i="3"/>
  <c r="B19" i="3" s="1"/>
  <c r="L41" i="5"/>
  <c r="N42" i="5"/>
  <c r="AD44" i="5"/>
  <c r="V44" i="5"/>
  <c r="N44" i="5"/>
  <c r="F44" i="5"/>
  <c r="AD18" i="5"/>
  <c r="V18" i="5"/>
  <c r="N18" i="5"/>
  <c r="F18" i="5"/>
  <c r="U12" i="5"/>
  <c r="T24" i="5"/>
  <c r="L23" i="5"/>
  <c r="B22" i="5"/>
  <c r="X17" i="5"/>
  <c r="AD40" i="5"/>
  <c r="AE18" i="3"/>
  <c r="AE19" i="3" s="1"/>
  <c r="P24" i="5"/>
  <c r="H21" i="5"/>
  <c r="V40" i="5"/>
  <c r="F24" i="5"/>
  <c r="P21" i="5"/>
  <c r="H17" i="5"/>
  <c r="AD45" i="5"/>
  <c r="V45" i="5"/>
  <c r="N45" i="5"/>
  <c r="F45" i="5"/>
  <c r="X42" i="5"/>
  <c r="P42" i="5"/>
  <c r="H42" i="5"/>
  <c r="AE16" i="5"/>
  <c r="N40" i="5"/>
  <c r="N24" i="5"/>
  <c r="X21" i="5"/>
  <c r="AE20" i="5"/>
  <c r="F40" i="5"/>
  <c r="V38" i="5"/>
  <c r="AD38" i="5"/>
  <c r="N38" i="5"/>
  <c r="F38" i="5"/>
  <c r="AD24" i="5"/>
  <c r="AD20" i="5"/>
  <c r="M12" i="5"/>
  <c r="M16" i="3" s="1"/>
  <c r="M17" i="3" s="1"/>
  <c r="E12" i="5"/>
  <c r="AE21" i="5"/>
  <c r="AK19" i="3"/>
  <c r="AJ15" i="3" s="1"/>
  <c r="AC42" i="5"/>
  <c r="U42" i="5"/>
  <c r="Y18" i="5"/>
  <c r="Q18" i="5"/>
  <c r="I18" i="5"/>
  <c r="X24" i="5"/>
  <c r="X20" i="5"/>
  <c r="B18" i="5"/>
  <c r="P38" i="5"/>
  <c r="L16" i="3"/>
  <c r="Y34" i="3"/>
  <c r="AJ10" i="3"/>
  <c r="AE42" i="3"/>
  <c r="X30" i="3"/>
  <c r="X42" i="3"/>
  <c r="P30" i="3"/>
  <c r="P42" i="3"/>
  <c r="H30" i="3"/>
  <c r="H42" i="3"/>
  <c r="AD29" i="3"/>
  <c r="AD41" i="3"/>
  <c r="V29" i="3"/>
  <c r="V41" i="3"/>
  <c r="N29" i="3"/>
  <c r="N41" i="3"/>
  <c r="F29" i="3"/>
  <c r="F41" i="3"/>
  <c r="AB28" i="3"/>
  <c r="AB40" i="3"/>
  <c r="T28" i="3"/>
  <c r="T40" i="3"/>
  <c r="L28" i="3"/>
  <c r="L40" i="3"/>
  <c r="D28" i="3"/>
  <c r="D40" i="3"/>
  <c r="Z27" i="3"/>
  <c r="Z39" i="3"/>
  <c r="R27" i="3"/>
  <c r="R39" i="3"/>
  <c r="J27" i="3"/>
  <c r="J39" i="3"/>
  <c r="B27" i="3"/>
  <c r="B39" i="3"/>
  <c r="X26" i="3"/>
  <c r="X38" i="3"/>
  <c r="P26" i="3"/>
  <c r="P38" i="3"/>
  <c r="H26" i="3"/>
  <c r="H38" i="3"/>
  <c r="AD25" i="3"/>
  <c r="AD37" i="3"/>
  <c r="V25" i="3"/>
  <c r="V37" i="3"/>
  <c r="N25" i="3"/>
  <c r="N37" i="3"/>
  <c r="AB24" i="3"/>
  <c r="AB36" i="3"/>
  <c r="T24" i="3"/>
  <c r="T36" i="3"/>
  <c r="L24" i="3"/>
  <c r="L36" i="3"/>
  <c r="D24" i="3"/>
  <c r="D36" i="3"/>
  <c r="Z23" i="3"/>
  <c r="Z35" i="3"/>
  <c r="R23" i="3"/>
  <c r="R35" i="3"/>
  <c r="J23" i="3"/>
  <c r="J35" i="3"/>
  <c r="B23" i="3"/>
  <c r="B35" i="3"/>
  <c r="X34" i="3"/>
  <c r="P34" i="3"/>
  <c r="H34" i="3"/>
  <c r="W30" i="3"/>
  <c r="W42" i="3"/>
  <c r="O30" i="3"/>
  <c r="O42" i="3"/>
  <c r="G30" i="3"/>
  <c r="G42" i="3"/>
  <c r="AA28" i="3"/>
  <c r="AA40" i="3"/>
  <c r="S28" i="3"/>
  <c r="S40" i="3"/>
  <c r="K28" i="3"/>
  <c r="K40" i="3"/>
  <c r="C28" i="3"/>
  <c r="C40" i="3"/>
  <c r="Y39" i="3"/>
  <c r="Q39" i="3"/>
  <c r="I39" i="3"/>
  <c r="W26" i="3"/>
  <c r="W38" i="3"/>
  <c r="O26" i="3"/>
  <c r="O38" i="3"/>
  <c r="G26" i="3"/>
  <c r="G38" i="3"/>
  <c r="AA24" i="3"/>
  <c r="AA36" i="3"/>
  <c r="S24" i="3"/>
  <c r="S36" i="3"/>
  <c r="K24" i="3"/>
  <c r="K36" i="3"/>
  <c r="C24" i="3"/>
  <c r="C36" i="3"/>
  <c r="Y35" i="3"/>
  <c r="Q35" i="3"/>
  <c r="I35" i="3"/>
  <c r="AE34" i="3"/>
  <c r="W34" i="3"/>
  <c r="O34" i="3"/>
  <c r="G34" i="3"/>
  <c r="Z28" i="3"/>
  <c r="Z40" i="3"/>
  <c r="R28" i="3"/>
  <c r="R40" i="3"/>
  <c r="J28" i="3"/>
  <c r="J40" i="3"/>
  <c r="B28" i="3"/>
  <c r="B40" i="3"/>
  <c r="Z24" i="3"/>
  <c r="Z36" i="3"/>
  <c r="R24" i="3"/>
  <c r="R36" i="3"/>
  <c r="J24" i="3"/>
  <c r="J36" i="3"/>
  <c r="B24" i="3"/>
  <c r="B36" i="3"/>
  <c r="N34" i="3"/>
  <c r="AJ5" i="3"/>
  <c r="AE37" i="3"/>
  <c r="Y40" i="3"/>
  <c r="Q40" i="3"/>
  <c r="I40" i="3"/>
  <c r="AJ7" i="3"/>
  <c r="AE39" i="3"/>
  <c r="Y36" i="3"/>
  <c r="Q36" i="3"/>
  <c r="I36" i="3"/>
  <c r="AJ3" i="3"/>
  <c r="AE35" i="3"/>
  <c r="Z29" i="3"/>
  <c r="Z41" i="3"/>
  <c r="R29" i="3"/>
  <c r="R41" i="3"/>
  <c r="J29" i="3"/>
  <c r="J41" i="3"/>
  <c r="B29" i="3"/>
  <c r="B41" i="3"/>
  <c r="Z25" i="3"/>
  <c r="Z37" i="3"/>
  <c r="R25" i="3"/>
  <c r="R37" i="3"/>
  <c r="J25" i="3"/>
  <c r="J37" i="3"/>
  <c r="B25" i="3"/>
  <c r="B37" i="3"/>
  <c r="AD17" i="3"/>
  <c r="V17" i="3"/>
  <c r="F17" i="3"/>
  <c r="AJ9" i="3"/>
  <c r="AE41" i="3"/>
  <c r="Y41" i="3"/>
  <c r="Q41" i="3"/>
  <c r="I41" i="3"/>
  <c r="AJ8" i="3"/>
  <c r="AE40" i="3"/>
  <c r="Y37" i="3"/>
  <c r="Q37" i="3"/>
  <c r="I37" i="3"/>
  <c r="AJ4" i="3"/>
  <c r="AE36" i="3"/>
  <c r="Z30" i="3"/>
  <c r="Z42" i="3"/>
  <c r="R30" i="3"/>
  <c r="R42" i="3"/>
  <c r="J30" i="3"/>
  <c r="J42" i="3"/>
  <c r="AE30" i="3"/>
  <c r="B42" i="3"/>
  <c r="N28" i="3"/>
  <c r="N40" i="3"/>
  <c r="F28" i="3"/>
  <c r="F40" i="3"/>
  <c r="Z26" i="3"/>
  <c r="Z38" i="3"/>
  <c r="R26" i="3"/>
  <c r="R38" i="3"/>
  <c r="J26" i="3"/>
  <c r="J38" i="3"/>
  <c r="B26" i="3"/>
  <c r="B38" i="3"/>
  <c r="N24" i="3"/>
  <c r="N36" i="3"/>
  <c r="F24" i="3"/>
  <c r="F36" i="3"/>
  <c r="Z34" i="3"/>
  <c r="R34" i="3"/>
  <c r="J34" i="3"/>
  <c r="B34" i="3"/>
  <c r="AC29" i="3"/>
  <c r="U29" i="3"/>
  <c r="M29" i="3"/>
  <c r="E29" i="3"/>
  <c r="AE26" i="3"/>
  <c r="AJ6" i="3"/>
  <c r="AC25" i="3"/>
  <c r="U25" i="3"/>
  <c r="M25" i="3"/>
  <c r="E25" i="3"/>
  <c r="Y23" i="3"/>
  <c r="Q23" i="3"/>
  <c r="I23" i="3"/>
  <c r="AC19" i="3"/>
  <c r="U19" i="3"/>
  <c r="M19" i="3"/>
  <c r="E19" i="3"/>
  <c r="Y29" i="3"/>
  <c r="C19" i="3"/>
  <c r="P29" i="3"/>
  <c r="H29" i="3"/>
  <c r="P25" i="3"/>
  <c r="H25" i="3"/>
  <c r="Y27" i="3"/>
  <c r="F30" i="3"/>
  <c r="AD26" i="3"/>
  <c r="F26" i="3"/>
  <c r="X31" i="3"/>
  <c r="Y19" i="3"/>
  <c r="AE27" i="3"/>
  <c r="AE31" i="3"/>
  <c r="W31" i="3"/>
  <c r="O31" i="3"/>
  <c r="G31" i="3"/>
  <c r="V30" i="3"/>
  <c r="N26" i="3"/>
  <c r="H31" i="3"/>
  <c r="I19" i="3"/>
  <c r="AB30" i="3"/>
  <c r="T30" i="3"/>
  <c r="L30" i="3"/>
  <c r="D30" i="3"/>
  <c r="X28" i="3"/>
  <c r="P28" i="3"/>
  <c r="H28" i="3"/>
  <c r="AD27" i="3"/>
  <c r="V27" i="3"/>
  <c r="N27" i="3"/>
  <c r="F27" i="3"/>
  <c r="AB26" i="3"/>
  <c r="T26" i="3"/>
  <c r="L26" i="3"/>
  <c r="D26" i="3"/>
  <c r="X24" i="3"/>
  <c r="P24" i="3"/>
  <c r="H24" i="3"/>
  <c r="AD23" i="3"/>
  <c r="V23" i="3"/>
  <c r="N23" i="3"/>
  <c r="F23" i="3"/>
  <c r="AD31" i="3"/>
  <c r="V31" i="3"/>
  <c r="N31" i="3"/>
  <c r="F31" i="3"/>
  <c r="Q27" i="3"/>
  <c r="N30" i="3"/>
  <c r="V26" i="3"/>
  <c r="P31" i="3"/>
  <c r="Q19" i="3"/>
  <c r="AA30" i="3"/>
  <c r="S30" i="3"/>
  <c r="K30" i="3"/>
  <c r="C30" i="3"/>
  <c r="Q29" i="3"/>
  <c r="I29" i="3"/>
  <c r="AE28" i="3"/>
  <c r="W28" i="3"/>
  <c r="O28" i="3"/>
  <c r="G28" i="3"/>
  <c r="AC27" i="3"/>
  <c r="U27" i="3"/>
  <c r="M27" i="3"/>
  <c r="E27" i="3"/>
  <c r="AA26" i="3"/>
  <c r="S26" i="3"/>
  <c r="K26" i="3"/>
  <c r="C26" i="3"/>
  <c r="Y25" i="3"/>
  <c r="Q25" i="3"/>
  <c r="I25" i="3"/>
  <c r="AE24" i="3"/>
  <c r="W24" i="3"/>
  <c r="O24" i="3"/>
  <c r="G24" i="3"/>
  <c r="AC23" i="3"/>
  <c r="U23" i="3"/>
  <c r="M23" i="3"/>
  <c r="E23" i="3"/>
  <c r="L27" i="3"/>
  <c r="D23" i="3"/>
  <c r="AB31" i="3"/>
  <c r="D27" i="3"/>
  <c r="L23" i="3"/>
  <c r="T31" i="3"/>
  <c r="L31" i="3"/>
  <c r="D31" i="3"/>
  <c r="AA31" i="3"/>
  <c r="S31" i="3"/>
  <c r="K31" i="3"/>
  <c r="C31" i="3"/>
  <c r="I27" i="3"/>
  <c r="AD30" i="3"/>
  <c r="AB29" i="3"/>
  <c r="L29" i="3"/>
  <c r="X27" i="3"/>
  <c r="H27" i="3"/>
  <c r="AB25" i="3"/>
  <c r="L25" i="3"/>
  <c r="AC30" i="3"/>
  <c r="U30" i="3"/>
  <c r="M30" i="3"/>
  <c r="E30" i="3"/>
  <c r="AA29" i="3"/>
  <c r="S29" i="3"/>
  <c r="K29" i="3"/>
  <c r="C29" i="3"/>
  <c r="Y28" i="3"/>
  <c r="Q28" i="3"/>
  <c r="I28" i="3"/>
  <c r="O27" i="3"/>
  <c r="G27" i="3"/>
  <c r="AC26" i="3"/>
  <c r="U26" i="3"/>
  <c r="M26" i="3"/>
  <c r="E26" i="3"/>
  <c r="AA25" i="3"/>
  <c r="S25" i="3"/>
  <c r="K25" i="3"/>
  <c r="C25" i="3"/>
  <c r="Y24" i="3"/>
  <c r="Q24" i="3"/>
  <c r="I24" i="3"/>
  <c r="W23" i="3"/>
  <c r="O23" i="3"/>
  <c r="G23" i="3"/>
  <c r="AC31" i="3"/>
  <c r="U31" i="3"/>
  <c r="M31" i="3"/>
  <c r="E31" i="3"/>
  <c r="X17" i="3"/>
  <c r="P17" i="3"/>
  <c r="H17" i="3"/>
  <c r="N17" i="3"/>
  <c r="Z19" i="3"/>
  <c r="AA19" i="3"/>
  <c r="AA23" i="3"/>
  <c r="S19" i="3"/>
  <c r="V28" i="3"/>
  <c r="T27" i="3"/>
  <c r="X25" i="3"/>
  <c r="AD24" i="3"/>
  <c r="V24" i="3"/>
  <c r="AB23" i="3"/>
  <c r="T23" i="3"/>
  <c r="S23" i="3"/>
  <c r="X19" i="3"/>
  <c r="P19" i="3"/>
  <c r="H19" i="3"/>
  <c r="K19" i="3"/>
  <c r="X29" i="3"/>
  <c r="AD28" i="3"/>
  <c r="AB27" i="3"/>
  <c r="Y30" i="3"/>
  <c r="Q30" i="3"/>
  <c r="I30" i="3"/>
  <c r="AE29" i="3"/>
  <c r="W29" i="3"/>
  <c r="O29" i="3"/>
  <c r="G29" i="3"/>
  <c r="AC28" i="3"/>
  <c r="U28" i="3"/>
  <c r="M28" i="3"/>
  <c r="E28" i="3"/>
  <c r="AA27" i="3"/>
  <c r="S27" i="3"/>
  <c r="K27" i="3"/>
  <c r="C27" i="3"/>
  <c r="Y26" i="3"/>
  <c r="Q26" i="3"/>
  <c r="I26" i="3"/>
  <c r="AE25" i="3"/>
  <c r="W25" i="3"/>
  <c r="O25" i="3"/>
  <c r="G25" i="3"/>
  <c r="AC24" i="3"/>
  <c r="U24" i="3"/>
  <c r="M24" i="3"/>
  <c r="E24" i="3"/>
  <c r="K23" i="3"/>
  <c r="C23" i="3"/>
  <c r="Y31" i="3"/>
  <c r="Q31" i="3"/>
  <c r="I31" i="3"/>
  <c r="W19" i="3"/>
  <c r="O19" i="3"/>
  <c r="G19" i="3"/>
  <c r="F25" i="3"/>
  <c r="W27" i="3"/>
  <c r="AB17" i="3"/>
  <c r="T17" i="3"/>
  <c r="L17" i="3"/>
  <c r="AD19" i="3"/>
  <c r="V19" i="3"/>
  <c r="N19" i="3"/>
  <c r="F19" i="3"/>
  <c r="T29" i="3"/>
  <c r="D29" i="3"/>
  <c r="P27" i="3"/>
  <c r="T25" i="3"/>
  <c r="D25" i="3"/>
  <c r="X23" i="3"/>
  <c r="P23" i="3"/>
  <c r="H23" i="3"/>
  <c r="AB19" i="3"/>
  <c r="T19" i="3"/>
  <c r="L19" i="3"/>
  <c r="D19" i="3"/>
  <c r="R19" i="3"/>
  <c r="J19" i="3"/>
  <c r="B30" i="3"/>
  <c r="Z15" i="3"/>
  <c r="R15" i="3"/>
  <c r="Q15" i="3"/>
  <c r="X15" i="3"/>
  <c r="W15" i="3"/>
  <c r="U15" i="3"/>
  <c r="F23" i="5"/>
  <c r="N23" i="5"/>
  <c r="V23" i="5"/>
  <c r="AD23" i="5"/>
  <c r="B23" i="5"/>
  <c r="H44" i="5"/>
  <c r="H22" i="5"/>
  <c r="F43" i="5"/>
  <c r="F21" i="5"/>
  <c r="L20" i="5"/>
  <c r="L42" i="5"/>
  <c r="J19" i="5"/>
  <c r="P18" i="5"/>
  <c r="P40" i="5"/>
  <c r="N39" i="5"/>
  <c r="N17" i="5"/>
  <c r="AB38" i="5"/>
  <c r="AB16" i="5"/>
  <c r="D16" i="5"/>
  <c r="AA24" i="5"/>
  <c r="AA12" i="5"/>
  <c r="S24" i="5"/>
  <c r="S12" i="5"/>
  <c r="S16" i="3" s="1"/>
  <c r="S17" i="3" s="1"/>
  <c r="K16" i="3"/>
  <c r="K17" i="3" s="1"/>
  <c r="K24" i="5"/>
  <c r="Y23" i="5"/>
  <c r="Q23" i="5"/>
  <c r="I23" i="5"/>
  <c r="AE22" i="5"/>
  <c r="W22" i="5"/>
  <c r="O22" i="5"/>
  <c r="G22" i="5"/>
  <c r="AC43" i="5"/>
  <c r="AC21" i="5"/>
  <c r="U43" i="5"/>
  <c r="U21" i="5"/>
  <c r="M43" i="5"/>
  <c r="M21" i="5"/>
  <c r="E43" i="5"/>
  <c r="E21" i="5"/>
  <c r="AA20" i="5"/>
  <c r="S42" i="5"/>
  <c r="S20" i="5"/>
  <c r="K20" i="5"/>
  <c r="C20" i="5"/>
  <c r="Y19" i="5"/>
  <c r="Q19" i="5"/>
  <c r="I19" i="5"/>
  <c r="AE18" i="5"/>
  <c r="W18" i="5"/>
  <c r="O18" i="5"/>
  <c r="G18" i="5"/>
  <c r="AC17" i="5"/>
  <c r="AC39" i="5"/>
  <c r="U17" i="5"/>
  <c r="U39" i="5"/>
  <c r="M17" i="5"/>
  <c r="M39" i="5"/>
  <c r="E17" i="5"/>
  <c r="E39" i="5"/>
  <c r="AA16" i="5"/>
  <c r="S38" i="5"/>
  <c r="S16" i="5"/>
  <c r="K16" i="5"/>
  <c r="C16" i="5"/>
  <c r="AC45" i="5"/>
  <c r="AB24" i="5"/>
  <c r="L24" i="5"/>
  <c r="U23" i="5"/>
  <c r="L19" i="5"/>
  <c r="T41" i="5"/>
  <c r="P22" i="5"/>
  <c r="P44" i="5"/>
  <c r="V21" i="5"/>
  <c r="V43" i="5"/>
  <c r="T42" i="5"/>
  <c r="T20" i="5"/>
  <c r="R19" i="5"/>
  <c r="X18" i="5"/>
  <c r="X40" i="5"/>
  <c r="V39" i="5"/>
  <c r="V17" i="5"/>
  <c r="T38" i="5"/>
  <c r="T16" i="5"/>
  <c r="D23" i="5"/>
  <c r="T19" i="5"/>
  <c r="X23" i="5"/>
  <c r="P23" i="5"/>
  <c r="H23" i="5"/>
  <c r="AB43" i="5"/>
  <c r="T43" i="5"/>
  <c r="L43" i="5"/>
  <c r="X19" i="5"/>
  <c r="P19" i="5"/>
  <c r="H19" i="5"/>
  <c r="T23" i="5"/>
  <c r="X44" i="5"/>
  <c r="X22" i="5"/>
  <c r="AD43" i="5"/>
  <c r="AD21" i="5"/>
  <c r="AB20" i="5"/>
  <c r="AB42" i="5"/>
  <c r="D20" i="5"/>
  <c r="E19" i="5"/>
  <c r="M19" i="5"/>
  <c r="U19" i="5"/>
  <c r="AC19" i="5"/>
  <c r="F19" i="5"/>
  <c r="N19" i="5"/>
  <c r="V19" i="5"/>
  <c r="AD19" i="5"/>
  <c r="B19" i="5"/>
  <c r="H18" i="5"/>
  <c r="H40" i="5"/>
  <c r="F39" i="5"/>
  <c r="F17" i="5"/>
  <c r="L38" i="5"/>
  <c r="L16" i="5"/>
  <c r="L44" i="5"/>
  <c r="Y12" i="5"/>
  <c r="Y24" i="5"/>
  <c r="Q12" i="5"/>
  <c r="Q16" i="3" s="1"/>
  <c r="Q17" i="3" s="1"/>
  <c r="Q24" i="5"/>
  <c r="I12" i="5"/>
  <c r="I16" i="3" s="1"/>
  <c r="I17" i="3" s="1"/>
  <c r="I24" i="5"/>
  <c r="AE23" i="5"/>
  <c r="W23" i="5"/>
  <c r="O23" i="5"/>
  <c r="G23" i="5"/>
  <c r="AC44" i="5"/>
  <c r="AC22" i="5"/>
  <c r="U44" i="5"/>
  <c r="U22" i="5"/>
  <c r="M44" i="5"/>
  <c r="M22" i="5"/>
  <c r="E44" i="5"/>
  <c r="E22" i="5"/>
  <c r="AA21" i="5"/>
  <c r="S43" i="5"/>
  <c r="S21" i="5"/>
  <c r="K21" i="5"/>
  <c r="C43" i="5"/>
  <c r="C21" i="5"/>
  <c r="Y20" i="5"/>
  <c r="Q42" i="5"/>
  <c r="Q20" i="5"/>
  <c r="I20" i="5"/>
  <c r="AE19" i="5"/>
  <c r="W19" i="5"/>
  <c r="O19" i="5"/>
  <c r="G19" i="5"/>
  <c r="AC18" i="5"/>
  <c r="AC40" i="5"/>
  <c r="U18" i="5"/>
  <c r="U40" i="5"/>
  <c r="M18" i="5"/>
  <c r="M40" i="5"/>
  <c r="E18" i="5"/>
  <c r="E40" i="5"/>
  <c r="AA17" i="5"/>
  <c r="S17" i="5"/>
  <c r="S39" i="5"/>
  <c r="K17" i="5"/>
  <c r="C17" i="5"/>
  <c r="C39" i="5"/>
  <c r="Q38" i="5"/>
  <c r="C12" i="5"/>
  <c r="R23" i="5"/>
  <c r="AB41" i="5"/>
  <c r="Z19" i="5"/>
  <c r="Z41" i="5"/>
  <c r="AD39" i="5"/>
  <c r="AD17" i="5"/>
  <c r="AB40" i="5"/>
  <c r="T40" i="5"/>
  <c r="L40" i="5"/>
  <c r="M23" i="5"/>
  <c r="S44" i="5"/>
  <c r="K44" i="5"/>
  <c r="C44" i="5"/>
  <c r="S40" i="5"/>
  <c r="C40" i="5"/>
  <c r="Q39" i="5"/>
  <c r="I39" i="5"/>
  <c r="D45" i="5"/>
  <c r="R40" i="5"/>
  <c r="AC23" i="5"/>
  <c r="J23" i="5"/>
  <c r="AB44" i="5"/>
  <c r="M45" i="5"/>
  <c r="S45" i="5"/>
  <c r="K45" i="5"/>
  <c r="C45" i="5"/>
  <c r="Q44" i="5"/>
  <c r="I44" i="5"/>
  <c r="M42" i="5"/>
  <c r="E42" i="5"/>
  <c r="AA19" i="5"/>
  <c r="S19" i="5"/>
  <c r="K19" i="5"/>
  <c r="C19" i="5"/>
  <c r="AC38" i="5"/>
  <c r="U38" i="5"/>
  <c r="M38" i="5"/>
  <c r="E38" i="5"/>
  <c r="Y16" i="5"/>
  <c r="AB23" i="5"/>
  <c r="E23" i="5"/>
  <c r="N21" i="5"/>
  <c r="AB19" i="5"/>
  <c r="T44" i="5"/>
  <c r="Z12" i="5"/>
  <c r="Z16" i="3" s="1"/>
  <c r="Z17" i="3" s="1"/>
  <c r="R12" i="5"/>
  <c r="J12" i="5"/>
  <c r="J16" i="3" s="1"/>
  <c r="J17" i="3" s="1"/>
  <c r="B12" i="5"/>
  <c r="B16" i="3" s="1"/>
  <c r="B17" i="3" s="1"/>
  <c r="M24" i="5"/>
  <c r="E24" i="5"/>
  <c r="AA23" i="5"/>
  <c r="S23" i="5"/>
  <c r="K23" i="5"/>
  <c r="C23" i="5"/>
  <c r="Y22" i="5"/>
  <c r="Q22" i="5"/>
  <c r="I22" i="5"/>
  <c r="AC20" i="5"/>
  <c r="U20" i="5"/>
  <c r="M20" i="5"/>
  <c r="E20" i="5"/>
  <c r="AE17" i="5"/>
  <c r="W17" i="5"/>
  <c r="O17" i="5"/>
  <c r="G17" i="5"/>
  <c r="AB39" i="5"/>
  <c r="T39" i="5"/>
  <c r="L39" i="5"/>
  <c r="AD13" i="5"/>
  <c r="V13" i="5"/>
  <c r="N13" i="5"/>
  <c r="F13" i="5"/>
  <c r="AD16" i="5"/>
  <c r="V16" i="5"/>
  <c r="N16" i="5"/>
  <c r="F16" i="5"/>
  <c r="X41" i="5"/>
  <c r="P41" i="5"/>
  <c r="H41" i="5"/>
  <c r="AE12" i="5"/>
  <c r="AE39" i="5" s="1"/>
  <c r="W12" i="5"/>
  <c r="O12" i="5"/>
  <c r="G12" i="5"/>
  <c r="AC13" i="5"/>
  <c r="U13" i="5"/>
  <c r="M13" i="5"/>
  <c r="E13" i="5"/>
  <c r="AC16" i="5"/>
  <c r="U16" i="5"/>
  <c r="M16" i="5"/>
  <c r="E16" i="5"/>
  <c r="Z24" i="5"/>
  <c r="R24" i="5"/>
  <c r="J24" i="5"/>
  <c r="B24" i="5"/>
  <c r="AD22" i="5"/>
  <c r="V22" i="5"/>
  <c r="N22" i="5"/>
  <c r="F22" i="5"/>
  <c r="AB21" i="5"/>
  <c r="T21" i="5"/>
  <c r="L21" i="5"/>
  <c r="D21" i="5"/>
  <c r="Z20" i="5"/>
  <c r="R20" i="5"/>
  <c r="J20" i="5"/>
  <c r="AD41" i="5"/>
  <c r="V41" i="5"/>
  <c r="N41" i="5"/>
  <c r="F41" i="5"/>
  <c r="AB22" i="5"/>
  <c r="T22" i="5"/>
  <c r="L22" i="5"/>
  <c r="AB18" i="5"/>
  <c r="T18" i="5"/>
  <c r="L18" i="5"/>
  <c r="AC41" i="5"/>
  <c r="U41" i="5"/>
  <c r="M41" i="5"/>
  <c r="E41" i="5"/>
  <c r="X13" i="5"/>
  <c r="P13" i="5"/>
  <c r="H13" i="5"/>
  <c r="AB13" i="5"/>
  <c r="T13" i="5"/>
  <c r="L13" i="5"/>
  <c r="AE13" i="5"/>
  <c r="D12" i="5"/>
  <c r="D38" i="5" s="1"/>
  <c r="Q4" i="6"/>
  <c r="P4" i="6"/>
  <c r="R45" i="5" l="1"/>
  <c r="R16" i="3"/>
  <c r="R17" i="3" s="1"/>
  <c r="AE38" i="5"/>
  <c r="E45" i="5"/>
  <c r="E16" i="3"/>
  <c r="E17" i="3" s="1"/>
  <c r="Z13" i="5"/>
  <c r="K39" i="5"/>
  <c r="K43" i="5"/>
  <c r="AE40" i="5"/>
  <c r="K42" i="5"/>
  <c r="AA38" i="5"/>
  <c r="AA16" i="3"/>
  <c r="AA17" i="3" s="1"/>
  <c r="G13" i="5"/>
  <c r="G16" i="3"/>
  <c r="G17" i="3" s="1"/>
  <c r="AE45" i="5"/>
  <c r="J42" i="5"/>
  <c r="K38" i="5"/>
  <c r="U45" i="5"/>
  <c r="U16" i="3"/>
  <c r="U17" i="3" s="1"/>
  <c r="O39" i="5"/>
  <c r="O16" i="3"/>
  <c r="O17" i="3" s="1"/>
  <c r="K40" i="5"/>
  <c r="C38" i="5"/>
  <c r="C16" i="3"/>
  <c r="C17" i="3" s="1"/>
  <c r="R42" i="5"/>
  <c r="Q45" i="5"/>
  <c r="W38" i="5"/>
  <c r="W16" i="3"/>
  <c r="W17" i="3" s="1"/>
  <c r="J40" i="5"/>
  <c r="I38" i="5"/>
  <c r="D43" i="5"/>
  <c r="Q41" i="5"/>
  <c r="D39" i="5"/>
  <c r="D16" i="3"/>
  <c r="D17" i="3" s="1"/>
  <c r="AE41" i="5"/>
  <c r="AE16" i="3"/>
  <c r="AE17" i="3" s="1"/>
  <c r="Y41" i="5"/>
  <c r="Y16" i="3"/>
  <c r="Y17" i="3" s="1"/>
  <c r="Z45" i="5"/>
  <c r="C15" i="3"/>
  <c r="B38" i="5"/>
  <c r="B39" i="5"/>
  <c r="B42" i="5"/>
  <c r="B44" i="5"/>
  <c r="J43" i="5"/>
  <c r="J44" i="5"/>
  <c r="J38" i="5"/>
  <c r="W39" i="5"/>
  <c r="G38" i="5"/>
  <c r="J39" i="5"/>
  <c r="G41" i="5"/>
  <c r="I13" i="5"/>
  <c r="I40" i="5"/>
  <c r="I43" i="5"/>
  <c r="D42" i="5"/>
  <c r="AA13" i="5"/>
  <c r="AA41" i="5"/>
  <c r="R43" i="5"/>
  <c r="R44" i="5"/>
  <c r="R38" i="5"/>
  <c r="O38" i="5"/>
  <c r="R39" i="5"/>
  <c r="O45" i="5"/>
  <c r="W13" i="5"/>
  <c r="R13" i="5"/>
  <c r="G40" i="5"/>
  <c r="I41" i="5"/>
  <c r="AA42" i="5"/>
  <c r="AE44" i="5"/>
  <c r="K13" i="5"/>
  <c r="K41" i="5"/>
  <c r="J13" i="5"/>
  <c r="O41" i="5"/>
  <c r="Y13" i="5"/>
  <c r="Y40" i="5"/>
  <c r="Y43" i="5"/>
  <c r="W41" i="5"/>
  <c r="W44" i="5"/>
  <c r="Z43" i="5"/>
  <c r="Z44" i="5"/>
  <c r="Z38" i="5"/>
  <c r="Y44" i="5"/>
  <c r="AA40" i="5"/>
  <c r="Z39" i="5"/>
  <c r="Y42" i="5"/>
  <c r="AA43" i="5"/>
  <c r="Q13" i="5"/>
  <c r="Q40" i="5"/>
  <c r="Q43" i="5"/>
  <c r="S13" i="5"/>
  <c r="S41" i="5"/>
  <c r="O42" i="5"/>
  <c r="O43" i="5"/>
  <c r="B43" i="5"/>
  <c r="Y45" i="5"/>
  <c r="D13" i="5"/>
  <c r="D41" i="5"/>
  <c r="D44" i="5"/>
  <c r="B40" i="5"/>
  <c r="G42" i="5"/>
  <c r="G43" i="5"/>
  <c r="G45" i="5"/>
  <c r="D40" i="5"/>
  <c r="C13" i="5"/>
  <c r="C41" i="5"/>
  <c r="O40" i="5"/>
  <c r="C42" i="5"/>
  <c r="G44" i="5"/>
  <c r="I45" i="5"/>
  <c r="W42" i="5"/>
  <c r="W43" i="5"/>
  <c r="AA39" i="5"/>
  <c r="B41" i="5"/>
  <c r="W40" i="5"/>
  <c r="O44" i="5"/>
  <c r="B45" i="5"/>
  <c r="AE42" i="5"/>
  <c r="AE43" i="5"/>
  <c r="G39" i="5"/>
  <c r="AA45" i="5"/>
  <c r="Z40" i="5"/>
  <c r="Y39" i="5"/>
  <c r="AA44" i="5"/>
  <c r="J45" i="5"/>
  <c r="Y38" i="5"/>
  <c r="O13" i="5"/>
  <c r="I42" i="5"/>
  <c r="Z42" i="5"/>
  <c r="R41" i="5"/>
  <c r="J41" i="5"/>
  <c r="W45" i="5"/>
  <c r="B31" i="8"/>
  <c r="AF16" i="11" l="1"/>
  <c r="C1" i="8" l="1"/>
  <c r="D1" i="8" s="1"/>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E27" i="5" l="1"/>
  <c r="AE28" i="5"/>
  <c r="AE29" i="5"/>
  <c r="AE30" i="5"/>
  <c r="AE31" i="5"/>
  <c r="AE32" i="5"/>
  <c r="AE33" i="5"/>
  <c r="AE34" i="5"/>
  <c r="AE35" i="5"/>
  <c r="D4" i="6"/>
  <c r="E4" i="6"/>
  <c r="F4" i="6"/>
  <c r="G4" i="6"/>
  <c r="H4" i="6"/>
  <c r="I4" i="6"/>
  <c r="J4" i="6"/>
  <c r="K4" i="6"/>
  <c r="L4" i="6"/>
  <c r="M4" i="6"/>
  <c r="N4" i="6"/>
  <c r="O4" i="6"/>
  <c r="B4" i="6"/>
  <c r="D15" i="3" l="1"/>
  <c r="E15" i="3" s="1"/>
  <c r="F15" i="3" s="1"/>
  <c r="G15" i="3" s="1"/>
  <c r="H15" i="3" s="1"/>
  <c r="I15" i="3" s="1"/>
  <c r="J15" i="3" s="1"/>
  <c r="K15" i="3" s="1"/>
  <c r="L15" i="3" s="1"/>
  <c r="M15" i="3" s="1"/>
  <c r="N15" i="3" s="1"/>
  <c r="O15" i="3" s="1"/>
  <c r="P15" i="3" s="1"/>
  <c r="W27" i="5" l="1"/>
  <c r="X27" i="5"/>
  <c r="Y27" i="5"/>
  <c r="Z27" i="5"/>
  <c r="AA27" i="5"/>
  <c r="AB27" i="5"/>
  <c r="AC27" i="5"/>
  <c r="AD27" i="5"/>
  <c r="W28" i="5"/>
  <c r="X28" i="5"/>
  <c r="Y28" i="5"/>
  <c r="Z28" i="5"/>
  <c r="AA28" i="5"/>
  <c r="AB28" i="5"/>
  <c r="AC28" i="5"/>
  <c r="AD28" i="5"/>
  <c r="W29" i="5"/>
  <c r="X29" i="5"/>
  <c r="Y29" i="5"/>
  <c r="Z29" i="5"/>
  <c r="AA29" i="5"/>
  <c r="AB29" i="5"/>
  <c r="AC29" i="5"/>
  <c r="AD29" i="5"/>
  <c r="W30" i="5"/>
  <c r="X30" i="5"/>
  <c r="Y30" i="5"/>
  <c r="Z30" i="5"/>
  <c r="AA30" i="5"/>
  <c r="AB30" i="5"/>
  <c r="AC30" i="5"/>
  <c r="AD30" i="5"/>
  <c r="W31" i="5"/>
  <c r="X31" i="5"/>
  <c r="Y31" i="5"/>
  <c r="Z31" i="5"/>
  <c r="AA31" i="5"/>
  <c r="AB31" i="5"/>
  <c r="AC31" i="5"/>
  <c r="AD31" i="5"/>
  <c r="W32" i="5"/>
  <c r="X32" i="5"/>
  <c r="Y32" i="5"/>
  <c r="Z32" i="5"/>
  <c r="AA32" i="5"/>
  <c r="AB32" i="5"/>
  <c r="AC32" i="5"/>
  <c r="AD32" i="5"/>
  <c r="W33" i="5"/>
  <c r="X33" i="5"/>
  <c r="Y33" i="5"/>
  <c r="Z33" i="5"/>
  <c r="AA33" i="5"/>
  <c r="AB33" i="5"/>
  <c r="AC33" i="5"/>
  <c r="AD33" i="5"/>
  <c r="W34" i="5"/>
  <c r="X34" i="5"/>
  <c r="Y34" i="5"/>
  <c r="Z34" i="5"/>
  <c r="AA34" i="5"/>
  <c r="AB34" i="5"/>
  <c r="AC34" i="5"/>
  <c r="AD34" i="5"/>
  <c r="V32" i="5"/>
  <c r="V33" i="5"/>
  <c r="V34" i="5"/>
  <c r="V31" i="5"/>
  <c r="V28" i="5"/>
  <c r="V29" i="5"/>
  <c r="V30" i="5"/>
  <c r="A16" i="3" l="1"/>
  <c r="AC35" i="5" l="1"/>
  <c r="V35" i="5"/>
  <c r="AD35" i="5"/>
  <c r="W35" i="5"/>
  <c r="X35" i="5"/>
  <c r="Y35" i="5"/>
  <c r="Z35" i="5"/>
  <c r="AA35" i="5"/>
  <c r="AB3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<sst xmlns="http://schemas.openxmlformats.org/spreadsheetml/2006/main" count="329" uniqueCount="181">
  <si>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</si>
  <si>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</si>
  <si>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</si>
  <si>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</si>
  <si>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</si>
  <si>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</si>
  <si>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</si>
  <si>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</si>
  <si>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</si>
  <si>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</si>
  <si>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</si>
  <si>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</si>
  <si>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</si>
  <si>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</si>
  <si>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</si>
  <si>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</si>
  <si>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</si>
  <si>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</si>
  <si>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</si>
  <si>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</si>
  <si>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</si>
  <si>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</si>
  <si>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</si>
  <si>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</si>
  <si>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</si>
  <si>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</si>
  <si>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</si>
  <si>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</si>
  <si>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</si>
  <si>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Markanvändning, förändrad markanvändning och skogsbruk</t>
  </si>
  <si>
    <t>Produktanvändning (inkl. lösningsmedel)</t>
  </si>
  <si>
    <t>Avfall</t>
  </si>
  <si>
    <t>Arbetsmaskiner</t>
  </si>
  <si>
    <t>Egen uppvärmning av bostäder och lokaler</t>
  </si>
  <si>
    <t>Jordbruk</t>
  </si>
  <si>
    <t>Totalt (exklusive markanvändning, skogsbruk och utrikes transporter)</t>
  </si>
  <si>
    <t>Rail</t>
  </si>
  <si>
    <t>Mopeds and motor bikes</t>
  </si>
  <si>
    <t>Busses</t>
  </si>
  <si>
    <t>Total</t>
  </si>
  <si>
    <t>Relative change since 1990</t>
  </si>
  <si>
    <t>Passenger cars</t>
  </si>
  <si>
    <t>Passenger cars (% of total)</t>
  </si>
  <si>
    <t>Waste</t>
  </si>
  <si>
    <t>Product use (incl. solvents)</t>
  </si>
  <si>
    <t>Electricity and district heating</t>
  </si>
  <si>
    <t>Agriculture</t>
  </si>
  <si>
    <t>On-site heating of buildings</t>
  </si>
  <si>
    <t>Domestic transportation</t>
  </si>
  <si>
    <t>Industries</t>
  </si>
  <si>
    <t>LDVs</t>
  </si>
  <si>
    <t>HDVs</t>
  </si>
  <si>
    <t>Maritime transportation</t>
  </si>
  <si>
    <t>Military transportation</t>
  </si>
  <si>
    <t>Domestic aviation</t>
  </si>
  <si>
    <t>Other modes of transportation</t>
  </si>
  <si>
    <t>Machinery</t>
  </si>
  <si>
    <t>International transportation</t>
  </si>
  <si>
    <t>Emissions Passenger Cars (% of domestic transportation exluding domestic aviation)</t>
  </si>
  <si>
    <t>Domestic transportation excluding aviation</t>
  </si>
  <si>
    <t>Reference year</t>
  </si>
  <si>
    <t>Baseline emissions</t>
  </si>
  <si>
    <t>2030 emissions</t>
  </si>
  <si>
    <t>Handlande sektorn (Flyg CO2)</t>
  </si>
  <si>
    <t>Handlande sektorn (stationära anläggningar)</t>
  </si>
  <si>
    <t xml:space="preserve">Industri samt el och fjärrvärme </t>
  </si>
  <si>
    <t>Inrikes transporter (exkl. flyg CO2)</t>
  </si>
  <si>
    <t>Emissions outside EU ETS</t>
  </si>
  <si>
    <t>Reduction target (%)</t>
  </si>
  <si>
    <t>2019</t>
  </si>
  <si>
    <t>Total (excl. EU ETS)</t>
  </si>
  <si>
    <t>Domestic transportation (excl. passenger cars)</t>
  </si>
  <si>
    <t>Other sources</t>
  </si>
  <si>
    <t>Road transportation</t>
  </si>
  <si>
    <t>NATIONELL TOTAL (exklusive LULUCF, exklusive internationella transporter)</t>
  </si>
  <si>
    <t>NATIONELL TOTAL (exklusive LULUCF, inklusive internationella transporter)</t>
  </si>
  <si>
    <t>NATIONELL TOTAL (inklusive LULUCF, exklusive internationella transporter)</t>
  </si>
  <si>
    <t>NATIONELL TOTAL (inklusive LULUCF, inklusive internationella transporter)</t>
  </si>
  <si>
    <t>ARBETSMASKINER, TOTALT</t>
  </si>
  <si>
    <t>AVFALL, TOTALT</t>
  </si>
  <si>
    <t>EL OCH FJÄRRVÄRME, TOTALT</t>
  </si>
  <si>
    <t>INDUSTRI, TOTALT</t>
  </si>
  <si>
    <t>INRIKES TRANSPORTER, TOTALT</t>
  </si>
  <si>
    <t>UTRIKES TRANSPORTER, TOTALT</t>
  </si>
  <si>
    <t>JORDBRUK, TOTALT</t>
  </si>
  <si>
    <t>LÖSNINGSMEDEL OCH ÖVRIG PRODUKTANVÄNDNING, TOTALT</t>
  </si>
  <si>
    <t>EGEN UPPVÄRMNING AV BOSTÄDER OCH LOKALER, TOTALT</t>
  </si>
  <si>
    <t>MARKANVÄNDNING, FÖRÄNDRAD MARKANVÄNDNING OCH SKOGSBRUK (LULUCF), TOTALT</t>
  </si>
  <si>
    <t>Original data</t>
  </si>
  <si>
    <t>Icke-handlande - Egen uppvärmning av bostäder och lokaler</t>
  </si>
  <si>
    <t>Icke-handlande - Avfall</t>
  </si>
  <si>
    <t>Icke-handlande - Produktanvändning (inkl. lösningsmedel)</t>
  </si>
  <si>
    <t xml:space="preserve">Icke-handlande - Industri samt el och fjärrvärme </t>
  </si>
  <si>
    <t>Icke-handlande - Arbetsmaskiner</t>
  </si>
  <si>
    <t>Icke-handlande - Jordbruk</t>
  </si>
  <si>
    <t>Icke-handlande - Inrikes transporter (exkl. flyg CO2)</t>
  </si>
  <si>
    <t>Total Icke-handlande sektorn</t>
  </si>
  <si>
    <t>Handlande sektorn 1990 (inkl. Flyg CO2)</t>
  </si>
  <si>
    <t>Icke-handlande sektorn 1990</t>
  </si>
  <si>
    <t>Emissions within EU ETS</t>
  </si>
  <si>
    <t>https://www.naturvardsverket.se/Sa-mar-miljon/Statistik-A-O/Vaxthusgaser-utslapp-handlande-o-icke-handlande-sektorn/</t>
  </si>
  <si>
    <t>2019 emissions</t>
  </si>
  <si>
    <t>2019 decrease</t>
  </si>
  <si>
    <t>Decrease required relative to 2019</t>
  </si>
  <si>
    <t>Decrease required relative to 2019 (%)</t>
  </si>
  <si>
    <t>Domestic transportation excluding aviation (% of total)</t>
  </si>
  <si>
    <t>FLYG, TOTALT</t>
  </si>
  <si>
    <t>JÄRNVÄG,TOTALT</t>
  </si>
  <si>
    <t>MILITÄR TRANSPORT, TOTALT</t>
  </si>
  <si>
    <t>SJÖFART, TOTALT</t>
  </si>
  <si>
    <t>VÄGTRAFIK, TOTALT</t>
  </si>
  <si>
    <t>Bilar (CRF 1A3b)</t>
  </si>
  <si>
    <t>Bussar (CRF 1A3b)</t>
  </si>
  <si>
    <t>Lätta lastbilar (CRF 1A3b)</t>
  </si>
  <si>
    <t>Mopeder och motorcyklar (CRF 1A3b)</t>
  </si>
  <si>
    <t>Tunga lastbilar (CRF 1A3b)</t>
  </si>
  <si>
    <t>Relative change since 2010 (excluding aviation)</t>
  </si>
  <si>
    <t>Relative change since 1990 (excluding aviation)</t>
  </si>
  <si>
    <t>Percent of total emissions since 1990 (excluding aviation)</t>
  </si>
  <si>
    <t>https://www.statistikdatabasen.scb.se/pxweb/sv/ssd/START__MI__MI0107/MI0107InTransp/</t>
  </si>
  <si>
    <t>https://www.statistikdatabasen.scb.se/pxweb/sv/ssd/START__MI__MI0107/TotaltUtslappN/</t>
  </si>
  <si>
    <t>Percent of total emissons per sector</t>
  </si>
  <si>
    <t>NATIONELL TOTAL (exklusive internationella transporter)</t>
  </si>
  <si>
    <t>NATIONELL TOTAL (inklusive internationella transporter)</t>
  </si>
  <si>
    <t>Total (including internation transportation)</t>
  </si>
  <si>
    <t>Total (excluding internation transportation)</t>
  </si>
  <si>
    <t>- Bilar, diesel</t>
  </si>
  <si>
    <t>- Bilar, bensin</t>
  </si>
  <si>
    <t>Miscellaneous</t>
  </si>
  <si>
    <t>https://www.statistikdatabasen.scb.se/pxweb/sv/ssd/START__MI__MI0108/MI0108InTransp/</t>
  </si>
  <si>
    <t>https://www.statistikdatabasen.scb.se/pxweb/sv/ssd/START__MI__MI0108/TotaltUtslapp/</t>
  </si>
  <si>
    <t>Diagram data</t>
  </si>
  <si>
    <t>Gasoline</t>
  </si>
  <si>
    <t>Diesel</t>
  </si>
  <si>
    <t>Difference</t>
  </si>
  <si>
    <t>Passenger cars (gasoline)</t>
  </si>
  <si>
    <t>Passenger cars (diesel)</t>
  </si>
  <si>
    <t>Excluded categories</t>
  </si>
  <si>
    <t>Internation transportation</t>
  </si>
  <si>
    <t>Share of total emissions excluding international transportation</t>
  </si>
  <si>
    <t>Original data (unit: kilotons)</t>
  </si>
  <si>
    <t>Original data (unit: megatons)</t>
  </si>
  <si>
    <t>Original data (unit: tons)</t>
  </si>
  <si>
    <t>- Utrikes flyg (CRF 1D1a)</t>
  </si>
  <si>
    <t>- Utrikes sjöfart (CRF 1D1b)</t>
  </si>
  <si>
    <t>1354.0</t>
  </si>
  <si>
    <t>2371.2</t>
  </si>
  <si>
    <t>Original data (not used in any other tables, unit: kilotons)</t>
  </si>
  <si>
    <t>https://www.statistikdatabasen.scb.se/pxweb/sv/ssd/START__MI__MI0107/MI0107UtrikesTransp/</t>
  </si>
  <si>
    <t>Total (excluding transportation)</t>
  </si>
  <si>
    <t>Maritime trans.</t>
  </si>
  <si>
    <t>Military trans.</t>
  </si>
  <si>
    <t>Two-wheelers</t>
  </si>
  <si>
    <t>0000015M</t>
  </si>
  <si>
    <t>Intern referenskod:</t>
  </si>
  <si>
    <t xml:space="preserve">Statistikdatabasen </t>
  </si>
  <si>
    <t>Databas:</t>
  </si>
  <si>
    <t>Officiell statistik</t>
  </si>
  <si>
    <t>Flöde</t>
  </si>
  <si>
    <t>Datatyp:</t>
  </si>
  <si>
    <t>kg/ton/kiloton</t>
  </si>
  <si>
    <t>Sort:</t>
  </si>
  <si>
    <t>veronica.eklund@scb.se</t>
  </si>
  <si>
    <t xml:space="preserve"> +46 010-479 43 41</t>
  </si>
  <si>
    <t>Veronica Eklund, SCB</t>
  </si>
  <si>
    <t>Katarina.Warmark@naturvardsverket.se</t>
  </si>
  <si>
    <t xml:space="preserve"> +46 010 698 13 59</t>
  </si>
  <si>
    <t>Wärmark Katarina, Naturvårdsverket</t>
  </si>
  <si>
    <t>Kontaktperson:</t>
  </si>
  <si>
    <t>Naturvårdsverket</t>
  </si>
  <si>
    <t>Källa:</t>
  </si>
  <si>
    <t>20201215 09:30</t>
  </si>
  <si>
    <t>Senaste uppdatering:</t>
  </si>
  <si>
    <t>.. = Data not available</t>
  </si>
  <si>
    <t>Biogen koldioxid uppstår från förnybart organiskt material, till exempel olika delar av växter, slam från reningsverk eller slaktavfall, s.k. biobränslen. Biobränslen kan vara gasformiga som biogas, flytande som etanol eller fasta som till exempel ved, spannmål och träpellets. Torv räknas inte som ett biobränsle.</t>
  </si>
  <si>
    <t>Inga utsläpp av PFCs, HFCs och SF6 förekommer i den här sektorn och omfattas därför inte av tabellen.</t>
  </si>
  <si>
    <t>Där .. förekommer, detta indikerar att värdet är noll.</t>
  </si>
  <si>
    <t>..</t>
  </si>
  <si>
    <t>- Militär verksamhet utomlands (CRF 1D2)</t>
  </si>
  <si>
    <t>Totala Växthusgaser (kt CO2-ekv.)</t>
  </si>
  <si>
    <t>Utsläpp av växthusgaser från utrikes transporter efter växthusgas, verksamhetsområde och 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</si>
</sst>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b/>
      <sz val="11"/>
      <color rgb="FF000000"/>
      <name val="Calibri"/>
      <family val="2"/>
    </font>
    <font>
      <b/>
      <sz val="14"/>
      <color rgb="FF000000"/>
      <name val="Calibri"/>
      <family val="2"/>
    </font>
  </fonts>
  <fills count="2">
    <fill>
      <patternFill patternType="none"/>
    </fill>
    <fill>
      <patternFill patternType="gray125"/>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s>
  <cellStyleXfs count="4">
    <xf numFmtId="0" fontId="0" fillId="0" borderId="0"/>
    <xf numFmtId="9" fontId="1" fillId="0" borderId="0" applyFont="0" applyFill="0" applyBorder="0" applyAlignment="0" applyProtection="0"/>
    <xf numFmtId="0" fontId="4" fillId="0" borderId="0" applyNumberFormat="0" applyBorder="0" applyAlignment="0"/>
    <xf numFmtId="0" fontId="5" fillId="0" borderId="0" applyNumberFormat="0" applyFill="0" applyBorder="0" applyAlignment="0" applyProtection="0"/>
  </cellStyleXfs>
  <cellXfs count="83">
    <xf numFmtId="0" fontId="0" fillId="0" borderId="0" xfId="0"/>
    <xf numFmtId="0" fontId="0" fillId="0" borderId="0" xfId="0" applyFill="1"/>
    <xf numFmtId="164" fontId="0" fillId="0" borderId="0" xfId="1" applyNumberFormat="1" applyFont="1"/>
    <xf numFmtId="0" fontId="0" fillId="0" borderId="0" xfId="1" applyNumberFormat="1" applyFont="1"/>
    <xf numFmtId="0" fontId="2" fillId="0" borderId="0" xfId="0" applyFont="1"/>
    <xf numFmtId="0" fontId="0" fillId="0" borderId="0" xfId="0" applyNumberFormat="1"/>
    <xf numFmtId="0" fontId="2" fillId="0" borderId="0" xfId="0" applyFont="1" applyBorder="1"/>
    <xf numFmtId="0" fontId="0" fillId="0" borderId="0" xfId="0" applyBorder="1"/>
    <xf numFmtId="164" fontId="0" fillId="0" borderId="0" xfId="1" applyNumberFormat="1" applyFont="1" applyBorder="1"/>
    <xf numFmtId="0" fontId="0" fillId="0" borderId="2" xfId="0" applyBorder="1"/>
    <xf numFmtId="164" fontId="0" fillId="0" borderId="3" xfId="1" applyNumberFormat="1" applyFont="1" applyBorder="1"/>
    <xf numFmtId="0" fontId="0" fillId="0" borderId="4" xfId="0" applyBorder="1"/>
    <xf numFmtId="164" fontId="0" fillId="0" borderId="5" xfId="1" applyNumberFormat="1" applyFont="1" applyBorder="1"/>
    <xf numFmtId="0" fontId="0" fillId="0" borderId="6" xfId="0" applyBorder="1"/>
    <xf numFmtId="164" fontId="0" fillId="0" borderId="7" xfId="1" applyNumberFormat="1" applyFont="1" applyBorder="1"/>
    <xf numFmtId="164" fontId="0" fillId="0" borderId="8" xfId="1" applyNumberFormat="1" applyFont="1" applyBorder="1"/>
    <xf numFmtId="0" fontId="0" fillId="0" borderId="1" xfId="0" applyBorder="1"/>
    <xf numFmtId="0" fontId="0" fillId="0" borderId="3" xfId="0" applyBorder="1"/>
    <xf numFmtId="0" fontId="0" fillId="0" borderId="5" xfId="0" applyBorder="1"/>
    <xf numFmtId="0" fontId="0" fillId="0" borderId="7" xfId="0" applyBorder="1"/>
    <xf numFmtId="164" fontId="0" fillId="0" borderId="2" xfId="1" applyNumberFormat="1" applyFont="1" applyBorder="1"/>
    <xf numFmtId="0" fontId="0" fillId="0" borderId="0" xfId="0" applyFill="1" applyBorder="1"/>
    <xf numFmtId="0" fontId="0" fillId="0" borderId="5" xfId="0" applyFill="1" applyBorder="1"/>
    <xf numFmtId="0" fontId="0" fillId="0" borderId="8" xfId="0" applyBorder="1"/>
    <xf numFmtId="164" fontId="0" fillId="0" borderId="0" xfId="1" applyNumberFormat="1" applyFont="1" applyFill="1" applyBorder="1"/>
    <xf numFmtId="0" fontId="4" fillId="0" borderId="0" xfId="2"/>
    <xf numFmtId="0" fontId="4" fillId="0" borderId="0" xfId="2" applyBorder="1"/>
    <xf numFmtId="164" fontId="0" fillId="0" borderId="0" xfId="0" applyNumberFormat="1"/>
    <xf numFmtId="0" fontId="0" fillId="0" borderId="9" xfId="0" applyBorder="1"/>
    <xf numFmtId="0" fontId="0" fillId="0" borderId="0" xfId="0"/>
    <xf numFmtId="0" fontId="2" fillId="0" borderId="0" xfId="0" applyFont="1"/>
    <xf numFmtId="0" fontId="0" fillId="0" borderId="10" xfId="0" applyBorder="1"/>
    <xf numFmtId="0" fontId="0" fillId="0" borderId="11" xfId="0" applyBorder="1"/>
    <xf numFmtId="2" fontId="0" fillId="0" borderId="0" xfId="0" applyNumberFormat="1"/>
    <xf numFmtId="0" fontId="0" fillId="0" borderId="0" xfId="0"/>
    <xf numFmtId="0" fontId="0" fillId="0" borderId="0" xfId="0"/>
    <xf numFmtId="0" fontId="0" fillId="0" borderId="0" xfId="0"/>
    <xf numFmtId="49" fontId="0" fillId="0" borderId="0" xfId="0" quotePrefix="1" applyNumberFormat="1"/>
    <xf numFmtId="0" fontId="0" fillId="0" borderId="2" xfId="0" applyNumberFormat="1" applyBorder="1"/>
    <xf numFmtId="0" fontId="0" fillId="0" borderId="3" xfId="0" applyNumberFormat="1" applyBorder="1"/>
    <xf numFmtId="0" fontId="2" fillId="0" borderId="1" xfId="0" applyFont="1" applyBorder="1"/>
    <xf numFmtId="0" fontId="0" fillId="0" borderId="13" xfId="0" applyBorder="1"/>
    <xf numFmtId="0" fontId="0" fillId="0" borderId="14" xfId="0" applyBorder="1"/>
    <xf numFmtId="0" fontId="0" fillId="0" borderId="15" xfId="0" applyBorder="1"/>
    <xf numFmtId="0" fontId="2" fillId="0" borderId="0" xfId="0" applyFont="1" applyFill="1" applyBorder="1"/>
    <xf numFmtId="0" fontId="5" fillId="0" borderId="0" xfId="3"/>
    <xf numFmtId="0" fontId="0" fillId="0" borderId="16" xfId="0" applyBorder="1"/>
    <xf numFmtId="0" fontId="0" fillId="0" borderId="17" xfId="0" applyBorder="1"/>
    <xf numFmtId="0" fontId="0" fillId="0" borderId="18" xfId="0" applyBorder="1"/>
    <xf numFmtId="164" fontId="0" fillId="0" borderId="14" xfId="1" applyNumberFormat="1" applyFont="1" applyBorder="1"/>
    <xf numFmtId="164" fontId="0" fillId="0" borderId="15" xfId="1" applyNumberFormat="1" applyFont="1" applyBorder="1"/>
    <xf numFmtId="0" fontId="0" fillId="0" borderId="19" xfId="0" applyBorder="1"/>
    <xf numFmtId="0" fontId="0" fillId="0" borderId="20" xfId="0" applyBorder="1"/>
    <xf numFmtId="0" fontId="0" fillId="0" borderId="21" xfId="0" applyBorder="1"/>
    <xf numFmtId="0" fontId="0" fillId="0" borderId="12" xfId="0" applyBorder="1"/>
    <xf numFmtId="0" fontId="0" fillId="0" borderId="0" xfId="0" applyAlignment="1"/>
    <xf numFmtId="165" fontId="0" fillId="0" borderId="0" xfId="0" applyNumberFormat="1" applyAlignment="1"/>
    <xf numFmtId="164" fontId="0" fillId="0" borderId="0" xfId="1" applyNumberFormat="1" applyFont="1" applyAlignment="1"/>
    <xf numFmtId="165" fontId="0" fillId="0" borderId="0" xfId="0" applyNumberFormat="1"/>
    <xf numFmtId="0" fontId="0" fillId="0" borderId="20" xfId="0" applyFill="1" applyBorder="1"/>
    <xf numFmtId="0" fontId="0" fillId="0" borderId="22" xfId="0" applyBorder="1"/>
    <xf numFmtId="0" fontId="6" fillId="0" borderId="0" xfId="2" applyFont="1" applyFill="1" applyProtection="1"/>
    <xf numFmtId="0" fontId="6" fillId="0" borderId="0" xfId="2" applyFont="1" applyFill="1" applyProtection="1"/>
    <xf numFmtId="165" fontId="4" fillId="0" borderId="0" xfId="2" applyNumberFormat="1" applyFill="1" applyProtection="1"/>
    <xf numFmtId="0" fontId="4" fillId="0" borderId="0" xfId="2" applyFont="1" applyFill="1" applyProtection="1"/>
    <xf numFmtId="0" fontId="4" fillId="0" borderId="0" xfId="0" applyFont="1"/>
    <xf numFmtId="0" fontId="6" fillId="0" borderId="0" xfId="0" applyFont="1"/>
    <xf numFmtId="10" fontId="0" fillId="0" borderId="0" xfId="1" applyNumberFormat="1" applyFont="1"/>
    <xf numFmtId="0" fontId="6" fillId="0" borderId="0" xfId="2" applyFont="1" applyFill="1" applyProtection="1"/>
    <xf numFmtId="164" fontId="0" fillId="0" borderId="6" xfId="1" applyNumberFormat="1" applyFont="1" applyBorder="1"/>
    <xf numFmtId="10" fontId="0" fillId="0" borderId="0" xfId="0" applyNumberFormat="1"/>
    <xf numFmtId="164" fontId="0" fillId="0" borderId="17" xfId="1" applyNumberFormat="1" applyFont="1" applyBorder="1"/>
    <xf numFmtId="164" fontId="0" fillId="0" borderId="18" xfId="1" applyNumberFormat="1" applyFont="1" applyBorder="1"/>
    <xf numFmtId="164" fontId="0" fillId="0" borderId="1" xfId="1" applyNumberFormat="1" applyFont="1" applyBorder="1"/>
    <xf numFmtId="164" fontId="0" fillId="0" borderId="4" xfId="1" applyNumberFormat="1" applyFont="1" applyBorder="1"/>
    <xf numFmtId="164" fontId="0" fillId="0" borderId="16" xfId="1" applyNumberFormat="1" applyFont="1" applyBorder="1"/>
    <xf numFmtId="0" fontId="4" fillId="0" borderId="0" xfId="2" applyAlignment="1">
      <alignment wrapText="1"/>
    </xf>
    <xf numFmtId="0" fontId="4" fillId="0" borderId="0" xfId="2" applyAlignment="1">
      <alignment horizontal="right"/>
    </xf>
    <xf numFmtId="0" fontId="6" fillId="0" borderId="0" xfId="2" applyFont="1"/>
    <xf numFmtId="165" fontId="4" fillId="0" borderId="0" xfId="2" applyNumberFormat="1"/>
    <xf numFmtId="0" fontId="7" fillId="0" borderId="0" xfId="2" applyFont="1"/>
    <xf numFmtId="0" fontId="0" fillId="0" borderId="0" xfId="0" applyAlignment="1">
      <alignment horizontal="center"/>
    </xf>
    <xf numFmtId="164" fontId="0" fillId="0" borderId="0" xfId="1" applyNumberFormat="1" applyFont="1" applyAlignment="1">
      <alignment horizontal="center"/>
    </xf>
  </cellXfs>
  <cellStyles count="4">
    <cellStyle name="Hyperlink" xfId="3" builtinId="8"/>
    <cellStyle name="Normal" xfId="0" builtinId="0"/>
    <cellStyle name="Normal 3" xfId="2" xr:uid="{43A1820E-6ECB-40E5-95E0-08537DC79FFC}"/>
    <cellStyle name="Percent" xfId="1" builtinId="5"/>
  </cellStyles>
  <dxfs count="8">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6" tint="0.79998168889431442"/>
        </patternFill>
      </fill>
    </dxf>
    <dxf>
      <fill>
        <patternFill>
          <bgColor theme="4" tint="0.79998168889431442"/>
        </patternFill>
      </fill>
    </dxf>
    <dxf>
      <font>
        <color auto="1"/>
      </font>
      <fill>
        <patternFill>
          <bgColor theme="4" tint="0.79998168889431442"/>
        </patternFill>
      </fill>
    </dxf>
  </dxfs>
  <tableStyles count="0" defaultTableStyle="TableStyleMedium9" defaultPivotStyle="PivotStyleLight16"/>
  <colors>
    <mruColors>
      <color rgb="FFFF6699"/>
      <color rgb="FF8D1F1F"/>
      <color rgb="FFC99057"/>
      <color rgb="FFD1A171"/>
      <color rgb="FFD8B088"/>
      <color rgb="FF84582C"/>
      <color rgb="FF996633"/>
      <color rgb="FFF5801F"/>
      <color rgb="FFFF99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'CO2 overview'!$A$17</c:f>
          <c:strCache>
            <c:ptCount val="1"/>
            <c:pt idx="0">
              <c:v>Domestic transportation excluding aviation (% of total)</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lineChart>
        <c:grouping val="standard"/>
        <c:varyColors val="0"/>
        <c:ser>
          <c:idx val="0"/>
          <c:order val="0"/>
          <c:tx>
            <c:strRef>
              <c:f>'CO2 overview'!$A$17</c:f>
              <c:strCache>
                <c:ptCount val="1"/>
                <c:pt idx="0">
                  <c:v>Domestic transportation excluding aviation (% of total)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overview'!$B$17:$AE$17</c:f>
              <c:numCache>
                <c:formatCode>0.0%</c:formatCode>
                <c:ptCount val="30"/>
                <c:pt idx="0">
                  <c:v>0.25355936092246578</c:v>
                </c:pt>
                <c:pt idx="1">
                  <c:v>0.25549196089349102</c:v>
                </c:pt>
                <c:pt idx="2">
                  <c:v>0.26838335866514901</c:v>
                </c:pt>
                <c:pt idx="3">
                  <c:v>0.25346067743174683</c:v>
                </c:pt>
                <c:pt idx="4">
                  <c:v>0.2487017511736373</c:v>
                </c:pt>
                <c:pt idx="5">
                  <c:v>0.25115269658617329</c:v>
                </c:pt>
                <c:pt idx="6">
                  <c:v>0.23477511300884374</c:v>
                </c:pt>
                <c:pt idx="7">
                  <c:v>0.2465158825534052</c:v>
                </c:pt>
                <c:pt idx="8">
                  <c:v>0.24201265277431347</c:v>
                </c:pt>
                <c:pt idx="9">
                  <c:v>0.25446020442194889</c:v>
                </c:pt>
                <c:pt idx="10">
                  <c:v>0.25769047704756071</c:v>
                </c:pt>
                <c:pt idx="11">
                  <c:v>0.2561046054362151</c:v>
                </c:pt>
                <c:pt idx="12">
                  <c:v>0.2631933632021014</c:v>
                </c:pt>
                <c:pt idx="13">
                  <c:v>0.25954447191220431</c:v>
                </c:pt>
                <c:pt idx="14">
                  <c:v>0.26097153331895617</c:v>
                </c:pt>
                <c:pt idx="15">
                  <c:v>0.2715769889684953</c:v>
                </c:pt>
                <c:pt idx="16">
                  <c:v>0.27106254280600744</c:v>
                </c:pt>
                <c:pt idx="17">
                  <c:v>0.27906508430888199</c:v>
                </c:pt>
                <c:pt idx="18">
                  <c:v>0.27981671079851622</c:v>
                </c:pt>
                <c:pt idx="19">
                  <c:v>0.29374446565839907</c:v>
                </c:pt>
                <c:pt idx="20">
                  <c:v>0.27234419325970255</c:v>
                </c:pt>
                <c:pt idx="21">
                  <c:v>0.28723765278598545</c:v>
                </c:pt>
                <c:pt idx="22">
                  <c:v>0.2837138840113459</c:v>
                </c:pt>
                <c:pt idx="23">
                  <c:v>0.28476259900602618</c:v>
                </c:pt>
                <c:pt idx="24">
                  <c:v>0.28473591500883977</c:v>
                </c:pt>
                <c:pt idx="25">
                  <c:v>0.28554459403049065</c:v>
                </c:pt>
                <c:pt idx="26">
                  <c:v>0.27113062217632222</c:v>
                </c:pt>
                <c:pt idx="27">
                  <c:v>0.2618113350843328</c:v>
                </c:pt>
                <c:pt idx="28">
                  <c:v>0.26786787479027158</c:v>
                </c:pt>
                <c:pt idx="29">
                  <c:v>0.26329116013435999</c:v>
                </c:pt>
              </c:numCache>
            </c:numRef>
          </c:val>
          <c:smooth val="0"/>
          <c:extLst>
            <c:ext xmlns:c16="http://schemas.microsoft.com/office/drawing/2014/chart" uri="{C3380CC4-5D6E-409C-BE32-E72D297353CC}">
              <c16:uniqueId val="{00000000-2BE7-4851-8278-703CD8628221}"/>
            </c:ext>
          </c:extLst>
        </c:ser>
        <c:dLbls>
          <c:showLegendKey val="0"/>
          <c:showVal val="0"/>
          <c:showCatName val="0"/>
          <c:showSerName val="0"/>
          <c:showPercent val="0"/>
          <c:showBubbleSize val="0"/>
        </c:dLbls>
        <c:smooth val="0"/>
        <c:axId val="250820552"/>
        <c:axId val="250829568"/>
      </c:lineChart>
      <c:catAx>
        <c:axId val="25082055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9568"/>
        <c:crosses val="autoZero"/>
        <c:auto val="1"/>
        <c:lblAlgn val="ctr"/>
        <c:lblOffset val="100"/>
        <c:noMultiLvlLbl val="0"/>
      </c:catAx>
      <c:valAx>
        <c:axId val="25082956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0552"/>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'CO2 overview'!$A$16</c:f>
          <c:strCache>
            <c:ptCount val="1"/>
            <c:pt idx="0">
              <c:v>Domestic transportation excluding aviation</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lineChart>
        <c:grouping val="standard"/>
        <c:varyColors val="0"/>
        <c:ser>
          <c:idx val="0"/>
          <c:order val="0"/>
          <c:tx>
            <c:strRef>
              <c:f>'CO2 overview'!$A$16</c:f>
              <c:strCache>
                <c:ptCount val="1"/>
                <c:pt idx="0">
                  <c:v>Domestic transportation excluding aviation</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overview'!$B$16:$AE$16</c:f>
              <c:numCache>
                <c:formatCode>General</c:formatCode>
                <c:ptCount val="30"/>
                <c:pt idx="0">
                  <c:v>19007.900000000001</c:v>
                </c:pt>
                <c:pt idx="1">
                  <c:v>19226</c:v>
                </c:pt>
                <c:pt idx="2">
                  <c:v>20112.300000000003</c:v>
                </c:pt>
                <c:pt idx="3">
                  <c:v>19134</c:v>
                </c:pt>
                <c:pt idx="4">
                  <c:v>19559</c:v>
                </c:pt>
                <c:pt idx="5">
                  <c:v>19604</c:v>
                </c:pt>
                <c:pt idx="6">
                  <c:v>19310.3</c:v>
                </c:pt>
                <c:pt idx="7">
                  <c:v>19241.599999999999</c:v>
                </c:pt>
                <c:pt idx="8">
                  <c:v>19211.399999999998</c:v>
                </c:pt>
                <c:pt idx="9">
                  <c:v>19455.900000000001</c:v>
                </c:pt>
                <c:pt idx="10">
                  <c:v>19328.099999999999</c:v>
                </c:pt>
                <c:pt idx="11">
                  <c:v>19374.8</c:v>
                </c:pt>
                <c:pt idx="12">
                  <c:v>19879.099999999999</c:v>
                </c:pt>
                <c:pt idx="13">
                  <c:v>20074</c:v>
                </c:pt>
                <c:pt idx="14">
                  <c:v>20330.099999999999</c:v>
                </c:pt>
                <c:pt idx="15">
                  <c:v>20465.2</c:v>
                </c:pt>
                <c:pt idx="16">
                  <c:v>20461.399999999998</c:v>
                </c:pt>
                <c:pt idx="17">
                  <c:v>20787</c:v>
                </c:pt>
                <c:pt idx="18">
                  <c:v>20194.399999999998</c:v>
                </c:pt>
                <c:pt idx="19">
                  <c:v>19970.099999999999</c:v>
                </c:pt>
                <c:pt idx="20">
                  <c:v>20054.8</c:v>
                </c:pt>
                <c:pt idx="21">
                  <c:v>19636.599999999999</c:v>
                </c:pt>
                <c:pt idx="22">
                  <c:v>18484.3</c:v>
                </c:pt>
                <c:pt idx="23">
                  <c:v>18008.7</c:v>
                </c:pt>
                <c:pt idx="24">
                  <c:v>17603.2</c:v>
                </c:pt>
                <c:pt idx="25">
                  <c:v>17716.7</c:v>
                </c:pt>
                <c:pt idx="26">
                  <c:v>16959.600000000002</c:v>
                </c:pt>
                <c:pt idx="27">
                  <c:v>16547</c:v>
                </c:pt>
                <c:pt idx="28">
                  <c:v>16268.5</c:v>
                </c:pt>
                <c:pt idx="29">
                  <c:v>15951.099999999999</c:v>
                </c:pt>
              </c:numCache>
            </c:numRef>
          </c:val>
          <c:smooth val="0"/>
          <c:extLst>
            <c:ext xmlns:c16="http://schemas.microsoft.com/office/drawing/2014/chart" uri="{C3380CC4-5D6E-409C-BE32-E72D297353CC}">
              <c16:uniqueId val="{00000000-3E8A-44C2-A753-8136141B3A81}"/>
            </c:ext>
          </c:extLst>
        </c:ser>
        <c:dLbls>
          <c:showLegendKey val="0"/>
          <c:showVal val="0"/>
          <c:showCatName val="0"/>
          <c:showSerName val="0"/>
          <c:showPercent val="0"/>
          <c:showBubbleSize val="0"/>
        </c:dLbls>
        <c:smooth val="0"/>
        <c:axId val="250820944"/>
        <c:axId val="250819376"/>
      </c:lineChart>
      <c:catAx>
        <c:axId val="2508209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19376"/>
        <c:crosses val="autoZero"/>
        <c:auto val="1"/>
        <c:lblAlgn val="ctr"/>
        <c:lblOffset val="100"/>
        <c:noMultiLvlLbl val="0"/>
      </c:catAx>
      <c:valAx>
        <c:axId val="25081937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0944"/>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Domestic CO</a:t>
            </a:r>
            <a:r>
              <a:rPr lang="en-US" baseline="-25000"/>
              <a:t>2</a:t>
            </a:r>
            <a:r>
              <a:rPr lang="en-US"/>
              <a:t>-eq.</a:t>
            </a:r>
            <a:r>
              <a:rPr lang="en-US" baseline="0"/>
              <a:t> </a:t>
            </a:r>
            <a:r>
              <a:rPr lang="en-US"/>
              <a:t>emissions relative 1990</a:t>
            </a:r>
          </a:p>
        </c:rich>
      </c:tx>
      <c:layout>
        <c:manualLayout>
          <c:xMode val="edge"/>
          <c:yMode val="edge"/>
          <c:x val="0.14661024305555559"/>
          <c:y val="1.402717793337145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8.3165625000000007E-2"/>
          <c:y val="0.11168545518340489"/>
          <c:w val="0.8925809027777778"/>
          <c:h val="0.62148506727105279"/>
        </c:manualLayout>
      </c:layout>
      <c:lineChart>
        <c:grouping val="standard"/>
        <c:varyColors val="0"/>
        <c:ser>
          <c:idx val="6"/>
          <c:order val="0"/>
          <c:tx>
            <c:strRef>
              <c:f>'CO2 overview'!$A$22</c:f>
              <c:strCache>
                <c:ptCount val="1"/>
                <c:pt idx="0">
                  <c:v>Domestic transportation</c:v>
                </c:pt>
              </c:strCache>
            </c:strRef>
          </c:tx>
          <c:spPr>
            <a:ln w="25400" cap="rnd">
              <a:solidFill>
                <a:srgbClr val="E20000"/>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overview'!$B$22:$AE$22</c:f>
              <c:numCache>
                <c:formatCode>0.0%</c:formatCode>
                <c:ptCount val="30"/>
                <c:pt idx="0">
                  <c:v>0</c:v>
                </c:pt>
                <c:pt idx="1">
                  <c:v>7.9664080588162101E-3</c:v>
                </c:pt>
                <c:pt idx="2">
                  <c:v>5.4109630772980255E-2</c:v>
                </c:pt>
                <c:pt idx="3">
                  <c:v>1.6552256387343256E-3</c:v>
                </c:pt>
                <c:pt idx="4">
                  <c:v>2.4828384581014662E-2</c:v>
                </c:pt>
                <c:pt idx="5">
                  <c:v>2.755493724359237E-2</c:v>
                </c:pt>
                <c:pt idx="6">
                  <c:v>1.1718591331898009E-2</c:v>
                </c:pt>
                <c:pt idx="7">
                  <c:v>1.0794508306592343E-2</c:v>
                </c:pt>
                <c:pt idx="8">
                  <c:v>9.9313538324057316E-3</c:v>
                </c:pt>
                <c:pt idx="9">
                  <c:v>2.3975384865347893E-2</c:v>
                </c:pt>
                <c:pt idx="10">
                  <c:v>1.4643161785612646E-2</c:v>
                </c:pt>
                <c:pt idx="11">
                  <c:v>1.6059750599130673E-2</c:v>
                </c:pt>
                <c:pt idx="12">
                  <c:v>4.0380397254153211E-2</c:v>
                </c:pt>
                <c:pt idx="13">
                  <c:v>4.9321662130874522E-2</c:v>
                </c:pt>
                <c:pt idx="14">
                  <c:v>6.6681221820545034E-2</c:v>
                </c:pt>
                <c:pt idx="15">
                  <c:v>7.3322433892522021E-2</c:v>
                </c:pt>
                <c:pt idx="16">
                  <c:v>7.1164547707055492E-2</c:v>
                </c:pt>
                <c:pt idx="17">
                  <c:v>8.6625167553515459E-2</c:v>
                </c:pt>
                <c:pt idx="18">
                  <c:v>5.5744546894674674E-2</c:v>
                </c:pt>
                <c:pt idx="19">
                  <c:v>3.9430927332547938E-2</c:v>
                </c:pt>
                <c:pt idx="20">
                  <c:v>4.290893212559399E-2</c:v>
                </c:pt>
                <c:pt idx="21">
                  <c:v>2.4148015760185215E-2</c:v>
                </c:pt>
                <c:pt idx="22">
                  <c:v>-3.4856208619359008E-2</c:v>
                </c:pt>
                <c:pt idx="23">
                  <c:v>-5.8892522035826067E-2</c:v>
                </c:pt>
                <c:pt idx="24">
                  <c:v>-7.9577765140744883E-2</c:v>
                </c:pt>
                <c:pt idx="25">
                  <c:v>-7.4469921605264222E-2</c:v>
                </c:pt>
                <c:pt idx="26">
                  <c:v>-0.11078841545148055</c:v>
                </c:pt>
                <c:pt idx="27">
                  <c:v>-0.13174275965717541</c:v>
                </c:pt>
                <c:pt idx="28">
                  <c:v>-0.14703582598805809</c:v>
                </c:pt>
                <c:pt idx="29">
                  <c:v>-0.16588305780088564</c:v>
                </c:pt>
              </c:numCache>
            </c:numRef>
          </c:val>
          <c:smooth val="0"/>
          <c:extLst>
            <c:ext xmlns:c16="http://schemas.microsoft.com/office/drawing/2014/chart" uri="{C3380CC4-5D6E-409C-BE32-E72D297353CC}">
              <c16:uniqueId val="{00000006-361E-4615-8269-152AA0EAA1C4}"/>
            </c:ext>
          </c:extLst>
        </c:ser>
        <c:ser>
          <c:idx val="9"/>
          <c:order val="1"/>
          <c:tx>
            <c:strRef>
              <c:f>'CO2 overview'!$A$23</c:f>
              <c:strCache>
                <c:ptCount val="1"/>
                <c:pt idx="0">
                  <c:v>International transportation</c:v>
                </c:pt>
              </c:strCache>
            </c:strRef>
          </c:tx>
          <c:spPr>
            <a:ln w="34925" cap="rnd">
              <a:solidFill>
                <a:schemeClr val="accent4">
                  <a:lumMod val="60000"/>
                </a:schemeClr>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overview'!$B$23:$AE$23</c:f>
              <c:numCache>
                <c:formatCode>0.0%</c:formatCode>
                <c:ptCount val="30"/>
                <c:pt idx="0">
                  <c:v>0</c:v>
                </c:pt>
                <c:pt idx="1">
                  <c:v>7.9727262965747503E-3</c:v>
                </c:pt>
                <c:pt idx="2">
                  <c:v>4.8480618490282401E-2</c:v>
                </c:pt>
                <c:pt idx="3">
                  <c:v>0.11513475786534966</c:v>
                </c:pt>
                <c:pt idx="4">
                  <c:v>0.28648126275099317</c:v>
                </c:pt>
                <c:pt idx="5">
                  <c:v>0.30750026844196277</c:v>
                </c:pt>
                <c:pt idx="6">
                  <c:v>0.36878556856007738</c:v>
                </c:pt>
                <c:pt idx="7">
                  <c:v>0.58818318479544729</c:v>
                </c:pt>
                <c:pt idx="8">
                  <c:v>0.82374100719424481</c:v>
                </c:pt>
                <c:pt idx="9">
                  <c:v>0.86701385160528299</c:v>
                </c:pt>
                <c:pt idx="10">
                  <c:v>0.84046494147965234</c:v>
                </c:pt>
                <c:pt idx="11">
                  <c:v>0.79552775689895849</c:v>
                </c:pt>
                <c:pt idx="12">
                  <c:v>0.56920433802211989</c:v>
                </c:pt>
                <c:pt idx="13">
                  <c:v>0.95699559755180941</c:v>
                </c:pt>
                <c:pt idx="14">
                  <c:v>1.2586975195962635</c:v>
                </c:pt>
                <c:pt idx="15">
                  <c:v>1.3339418017824545</c:v>
                </c:pt>
                <c:pt idx="16">
                  <c:v>1.4708203586384623</c:v>
                </c:pt>
                <c:pt idx="17">
                  <c:v>1.5028454848061852</c:v>
                </c:pt>
                <c:pt idx="18">
                  <c:v>1.518307741866209</c:v>
                </c:pt>
                <c:pt idx="19">
                  <c:v>1.5397025663051647</c:v>
                </c:pt>
                <c:pt idx="20">
                  <c:v>1.4375335552453561</c:v>
                </c:pt>
                <c:pt idx="21">
                  <c:v>1.1832384838397938</c:v>
                </c:pt>
                <c:pt idx="22">
                  <c:v>1.087082572747772</c:v>
                </c:pt>
                <c:pt idx="23">
                  <c:v>1.0192472887361754</c:v>
                </c:pt>
                <c:pt idx="24">
                  <c:v>1.1447439063674434</c:v>
                </c:pt>
                <c:pt idx="25">
                  <c:v>1.1600987866423282</c:v>
                </c:pt>
                <c:pt idx="26">
                  <c:v>1.410555137979169</c:v>
                </c:pt>
                <c:pt idx="27">
                  <c:v>1.7357994201653604</c:v>
                </c:pt>
                <c:pt idx="28">
                  <c:v>1.2986953720605605</c:v>
                </c:pt>
                <c:pt idx="29">
                  <c:v>1.594142596370665</c:v>
                </c:pt>
              </c:numCache>
            </c:numRef>
          </c:val>
          <c:smooth val="0"/>
          <c:extLst>
            <c:ext xmlns:c16="http://schemas.microsoft.com/office/drawing/2014/chart" uri="{C3380CC4-5D6E-409C-BE32-E72D297353CC}">
              <c16:uniqueId val="{00000001-EDF8-4073-ADD5-1CA38B71D055}"/>
            </c:ext>
          </c:extLst>
        </c:ser>
        <c:ser>
          <c:idx val="7"/>
          <c:order val="2"/>
          <c:tx>
            <c:strRef>
              <c:f>'CO2 overview'!$A$24</c:f>
              <c:strCache>
                <c:ptCount val="1"/>
                <c:pt idx="0">
                  <c:v>Industries</c:v>
                </c:pt>
              </c:strCache>
            </c:strRef>
          </c:tx>
          <c:spPr>
            <a:ln w="25400" cap="rnd">
              <a:solidFill>
                <a:schemeClr val="tx1">
                  <a:lumMod val="75000"/>
                  <a:lumOff val="25000"/>
                </a:schemeClr>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overview'!$B$24:$AE$24</c:f>
              <c:numCache>
                <c:formatCode>0.0%</c:formatCode>
                <c:ptCount val="30"/>
                <c:pt idx="0">
                  <c:v>0</c:v>
                </c:pt>
                <c:pt idx="1">
                  <c:v>-1.0014526354269915E-2</c:v>
                </c:pt>
                <c:pt idx="2">
                  <c:v>-7.9813177615946196E-2</c:v>
                </c:pt>
                <c:pt idx="3">
                  <c:v>-2.1226755428142563E-2</c:v>
                </c:pt>
                <c:pt idx="4">
                  <c:v>3.9197106273268778E-2</c:v>
                </c:pt>
                <c:pt idx="5">
                  <c:v>7.7653464679795059E-2</c:v>
                </c:pt>
                <c:pt idx="6">
                  <c:v>7.9303312201175702E-2</c:v>
                </c:pt>
                <c:pt idx="7">
                  <c:v>7.8976228727549058E-2</c:v>
                </c:pt>
                <c:pt idx="8">
                  <c:v>6.6941480918527363E-2</c:v>
                </c:pt>
                <c:pt idx="9">
                  <c:v>1.9355645556955903E-2</c:v>
                </c:pt>
                <c:pt idx="10">
                  <c:v>3.8778631829070154E-2</c:v>
                </c:pt>
                <c:pt idx="11">
                  <c:v>7.5056037095114103E-2</c:v>
                </c:pt>
                <c:pt idx="12">
                  <c:v>6.7066542246678518E-2</c:v>
                </c:pt>
                <c:pt idx="13">
                  <c:v>4.742229362475836E-2</c:v>
                </c:pt>
                <c:pt idx="14">
                  <c:v>5.5474319137269301E-2</c:v>
                </c:pt>
                <c:pt idx="15">
                  <c:v>1.9321975199376729E-2</c:v>
                </c:pt>
                <c:pt idx="16">
                  <c:v>4.2073516820748669E-2</c:v>
                </c:pt>
                <c:pt idx="17">
                  <c:v>3.8720911216076903E-3</c:v>
                </c:pt>
                <c:pt idx="18">
                  <c:v>-3.0957488768530661E-2</c:v>
                </c:pt>
                <c:pt idx="19">
                  <c:v>-0.24232556349748435</c:v>
                </c:pt>
                <c:pt idx="20">
                  <c:v>-6.7763999653676299E-2</c:v>
                </c:pt>
                <c:pt idx="21">
                  <c:v>-0.12358464246890299</c:v>
                </c:pt>
                <c:pt idx="22">
                  <c:v>-0.15762056393038881</c:v>
                </c:pt>
                <c:pt idx="23">
                  <c:v>-0.19756322812148264</c:v>
                </c:pt>
                <c:pt idx="24">
                  <c:v>-0.20218087716091537</c:v>
                </c:pt>
                <c:pt idx="25">
                  <c:v>-0.19995863356068833</c:v>
                </c:pt>
                <c:pt idx="26">
                  <c:v>-0.18897728693878724</c:v>
                </c:pt>
                <c:pt idx="27">
                  <c:v>-0.17596609875996883</c:v>
                </c:pt>
                <c:pt idx="28">
                  <c:v>-0.18985752628692909</c:v>
                </c:pt>
                <c:pt idx="29">
                  <c:v>-0.21807809598937933</c:v>
                </c:pt>
              </c:numCache>
            </c:numRef>
          </c:val>
          <c:smooth val="0"/>
          <c:extLst>
            <c:ext xmlns:c16="http://schemas.microsoft.com/office/drawing/2014/chart" uri="{C3380CC4-5D6E-409C-BE32-E72D297353CC}">
              <c16:uniqueId val="{00000007-361E-4615-8269-152AA0EAA1C4}"/>
            </c:ext>
          </c:extLst>
        </c:ser>
        <c:ser>
          <c:idx val="5"/>
          <c:order val="3"/>
          <c:tx>
            <c:strRef>
              <c:f>'CO2 overview'!$A$25</c:f>
              <c:strCache>
                <c:ptCount val="1"/>
                <c:pt idx="0">
                  <c:v>Agriculture</c:v>
                </c:pt>
              </c:strCache>
            </c:strRef>
          </c:tx>
          <c:spPr>
            <a:ln w="25400" cap="rnd">
              <a:solidFill>
                <a:srgbClr val="6D8838"/>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overview'!$B$25:$AE$25</c:f>
              <c:numCache>
                <c:formatCode>0.0%</c:formatCode>
                <c:ptCount val="30"/>
                <c:pt idx="0">
                  <c:v>0</c:v>
                </c:pt>
                <c:pt idx="1">
                  <c:v>-4.2785705892337322E-2</c:v>
                </c:pt>
                <c:pt idx="2">
                  <c:v>-4.9326944419057051E-2</c:v>
                </c:pt>
                <c:pt idx="3">
                  <c:v>-5.7186875742580856E-3</c:v>
                </c:pt>
                <c:pt idx="4">
                  <c:v>1.3630844355080773E-2</c:v>
                </c:pt>
                <c:pt idx="5">
                  <c:v>-8.8522150122076759E-3</c:v>
                </c:pt>
                <c:pt idx="6">
                  <c:v>2.6243292292826848E-3</c:v>
                </c:pt>
                <c:pt idx="7">
                  <c:v>4.8047420715227052E-3</c:v>
                </c:pt>
                <c:pt idx="8">
                  <c:v>-1.1124022404721323E-2</c:v>
                </c:pt>
                <c:pt idx="9">
                  <c:v>-2.8267028763170554E-2</c:v>
                </c:pt>
                <c:pt idx="10">
                  <c:v>-3.2118656238983689E-2</c:v>
                </c:pt>
                <c:pt idx="11">
                  <c:v>-3.5852776435873701E-2</c:v>
                </c:pt>
                <c:pt idx="12">
                  <c:v>-5.319162825919499E-2</c:v>
                </c:pt>
                <c:pt idx="13">
                  <c:v>-6.4707341593659873E-2</c:v>
                </c:pt>
                <c:pt idx="14">
                  <c:v>-6.099933412541958E-2</c:v>
                </c:pt>
                <c:pt idx="15">
                  <c:v>-8.0061626039613087E-2</c:v>
                </c:pt>
                <c:pt idx="16">
                  <c:v>-9.695656147589149E-2</c:v>
                </c:pt>
                <c:pt idx="17">
                  <c:v>-9.5311459570967871E-2</c:v>
                </c:pt>
                <c:pt idx="18">
                  <c:v>-9.0585055685393878E-2</c:v>
                </c:pt>
                <c:pt idx="19">
                  <c:v>-0.12334347377629229</c:v>
                </c:pt>
                <c:pt idx="20">
                  <c:v>-0.10749304748599708</c:v>
                </c:pt>
                <c:pt idx="21">
                  <c:v>-0.10818503479521102</c:v>
                </c:pt>
                <c:pt idx="22">
                  <c:v>-0.11725920800094014</c:v>
                </c:pt>
                <c:pt idx="23">
                  <c:v>-0.10715358201355263</c:v>
                </c:pt>
                <c:pt idx="24">
                  <c:v>-9.9150030682456203E-2</c:v>
                </c:pt>
                <c:pt idx="25">
                  <c:v>-9.6447363267224695E-2</c:v>
                </c:pt>
                <c:pt idx="26">
                  <c:v>-0.10116071078847388</c:v>
                </c:pt>
                <c:pt idx="27">
                  <c:v>-8.0126907861237107E-2</c:v>
                </c:pt>
                <c:pt idx="28">
                  <c:v>-0.10267524905014958</c:v>
                </c:pt>
                <c:pt idx="29">
                  <c:v>-9.2830750349257696E-2</c:v>
                </c:pt>
              </c:numCache>
            </c:numRef>
          </c:val>
          <c:smooth val="0"/>
          <c:extLst>
            <c:ext xmlns:c16="http://schemas.microsoft.com/office/drawing/2014/chart" uri="{C3380CC4-5D6E-409C-BE32-E72D297353CC}">
              <c16:uniqueId val="{00000005-361E-4615-8269-152AA0EAA1C4}"/>
            </c:ext>
          </c:extLst>
        </c:ser>
        <c:ser>
          <c:idx val="4"/>
          <c:order val="4"/>
          <c:tx>
            <c:strRef>
              <c:f>'CO2 overview'!$A$26</c:f>
              <c:strCache>
                <c:ptCount val="1"/>
                <c:pt idx="0">
                  <c:v>Electricity and district heating</c:v>
                </c:pt>
              </c:strCache>
            </c:strRef>
          </c:tx>
          <c:spPr>
            <a:ln w="25400" cap="rnd">
              <a:solidFill>
                <a:srgbClr val="FFFF00"/>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overview'!$B$26:$AE$26</c:f>
              <c:numCache>
                <c:formatCode>0.0%</c:formatCode>
                <c:ptCount val="30"/>
                <c:pt idx="0">
                  <c:v>0</c:v>
                </c:pt>
                <c:pt idx="1">
                  <c:v>0.15802541484177413</c:v>
                </c:pt>
                <c:pt idx="2">
                  <c:v>0.23329837764480921</c:v>
                </c:pt>
                <c:pt idx="3">
                  <c:v>0.21571772253408183</c:v>
                </c:pt>
                <c:pt idx="4">
                  <c:v>0.31071494664116983</c:v>
                </c:pt>
                <c:pt idx="5">
                  <c:v>0.16797236444389618</c:v>
                </c:pt>
                <c:pt idx="6">
                  <c:v>0.79899450990068477</c:v>
                </c:pt>
                <c:pt idx="7">
                  <c:v>0.10236876195176126</c:v>
                </c:pt>
                <c:pt idx="8">
                  <c:v>0.23087718216026154</c:v>
                </c:pt>
                <c:pt idx="9">
                  <c:v>-3.7536240824131761E-2</c:v>
                </c:pt>
                <c:pt idx="10">
                  <c:v>-0.23553451360187516</c:v>
                </c:pt>
                <c:pt idx="11">
                  <c:v>-0.10425020048115474</c:v>
                </c:pt>
                <c:pt idx="12">
                  <c:v>5.6319782863487822E-2</c:v>
                </c:pt>
                <c:pt idx="13">
                  <c:v>0.20876256862624154</c:v>
                </c:pt>
                <c:pt idx="14">
                  <c:v>5.4484609215964541E-2</c:v>
                </c:pt>
                <c:pt idx="15">
                  <c:v>-8.2058478810684066E-2</c:v>
                </c:pt>
                <c:pt idx="16">
                  <c:v>-7.1695145271729044E-2</c:v>
                </c:pt>
                <c:pt idx="17">
                  <c:v>-9.774227376472755E-2</c:v>
                </c:pt>
                <c:pt idx="18">
                  <c:v>-0.15248905064462392</c:v>
                </c:pt>
                <c:pt idx="19">
                  <c:v>3.0010486706557371E-2</c:v>
                </c:pt>
                <c:pt idx="20">
                  <c:v>0.33975387082844999</c:v>
                </c:pt>
                <c:pt idx="21">
                  <c:v>-5.3821479242489589E-3</c:v>
                </c:pt>
                <c:pt idx="22">
                  <c:v>-9.7665165628276984E-2</c:v>
                </c:pt>
                <c:pt idx="23">
                  <c:v>-0.12254025044722716</c:v>
                </c:pt>
                <c:pt idx="24">
                  <c:v>-0.30027450496576391</c:v>
                </c:pt>
                <c:pt idx="25">
                  <c:v>-0.27132811054222439</c:v>
                </c:pt>
                <c:pt idx="26">
                  <c:v>-0.21604157670717405</c:v>
                </c:pt>
                <c:pt idx="27">
                  <c:v>-0.29055887977299355</c:v>
                </c:pt>
                <c:pt idx="28">
                  <c:v>-0.22615816420948742</c:v>
                </c:pt>
                <c:pt idx="29">
                  <c:v>-0.29560175189686011</c:v>
                </c:pt>
              </c:numCache>
            </c:numRef>
          </c:val>
          <c:smooth val="0"/>
          <c:extLst>
            <c:ext xmlns:c16="http://schemas.microsoft.com/office/drawing/2014/chart" uri="{C3380CC4-5D6E-409C-BE32-E72D297353CC}">
              <c16:uniqueId val="{00000004-361E-4615-8269-152AA0EAA1C4}"/>
            </c:ext>
          </c:extLst>
        </c:ser>
        <c:ser>
          <c:idx val="3"/>
          <c:order val="5"/>
          <c:tx>
            <c:strRef>
              <c:f>'CO2 overview'!$A$27</c:f>
              <c:strCache>
                <c:ptCount val="1"/>
                <c:pt idx="0">
                  <c:v>Machinery</c:v>
                </c:pt>
              </c:strCache>
            </c:strRef>
          </c:tx>
          <c:spPr>
            <a:ln w="25400" cap="rnd">
              <a:solidFill>
                <a:srgbClr val="3BA6C3"/>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overview'!$B$27:$AE$27</c:f>
              <c:numCache>
                <c:formatCode>0.0%</c:formatCode>
                <c:ptCount val="30"/>
                <c:pt idx="0">
                  <c:v>0</c:v>
                </c:pt>
                <c:pt idx="1">
                  <c:v>-6.6589018302828595E-2</c:v>
                </c:pt>
                <c:pt idx="2">
                  <c:v>6.8718801996672241E-2</c:v>
                </c:pt>
                <c:pt idx="3">
                  <c:v>7.8202995008319398E-2</c:v>
                </c:pt>
                <c:pt idx="4">
                  <c:v>0.13956738768718813</c:v>
                </c:pt>
                <c:pt idx="5">
                  <c:v>8.0798668885191383E-2</c:v>
                </c:pt>
                <c:pt idx="6">
                  <c:v>6.7121464226289396E-2</c:v>
                </c:pt>
                <c:pt idx="7">
                  <c:v>0.11101497504159741</c:v>
                </c:pt>
                <c:pt idx="8">
                  <c:v>0.15134775374376042</c:v>
                </c:pt>
                <c:pt idx="9">
                  <c:v>0.11041597337770392</c:v>
                </c:pt>
                <c:pt idx="10">
                  <c:v>5.6405990016638929E-2</c:v>
                </c:pt>
                <c:pt idx="11">
                  <c:v>5.1114808652246158E-2</c:v>
                </c:pt>
                <c:pt idx="12">
                  <c:v>9.6372712146422623E-2</c:v>
                </c:pt>
                <c:pt idx="13">
                  <c:v>0.11783693843594012</c:v>
                </c:pt>
                <c:pt idx="14">
                  <c:v>0.1299500831946756</c:v>
                </c:pt>
                <c:pt idx="15">
                  <c:v>0.17367720465890191</c:v>
                </c:pt>
                <c:pt idx="16">
                  <c:v>0.16665557404326137</c:v>
                </c:pt>
                <c:pt idx="17">
                  <c:v>0.14086522462562412</c:v>
                </c:pt>
                <c:pt idx="18">
                  <c:v>0.16379367720465887</c:v>
                </c:pt>
                <c:pt idx="19">
                  <c:v>0.13880199667221294</c:v>
                </c:pt>
                <c:pt idx="20">
                  <c:v>0.19274542429284525</c:v>
                </c:pt>
                <c:pt idx="21">
                  <c:v>0.18958402662229612</c:v>
                </c:pt>
                <c:pt idx="22">
                  <c:v>0.16675540765391017</c:v>
                </c:pt>
                <c:pt idx="23">
                  <c:v>0.15730449251247913</c:v>
                </c:pt>
                <c:pt idx="24">
                  <c:v>0.11770382695507475</c:v>
                </c:pt>
                <c:pt idx="25">
                  <c:v>0.12013311148086525</c:v>
                </c:pt>
                <c:pt idx="26">
                  <c:v>7.3510815307820332E-2</c:v>
                </c:pt>
                <c:pt idx="27">
                  <c:v>7.6372712146422606E-2</c:v>
                </c:pt>
                <c:pt idx="28">
                  <c:v>1.3610648918469304E-2</c:v>
                </c:pt>
                <c:pt idx="29">
                  <c:v>9.8968386023294608E-2</c:v>
                </c:pt>
              </c:numCache>
            </c:numRef>
          </c:val>
          <c:smooth val="0"/>
          <c:extLst>
            <c:ext xmlns:c16="http://schemas.microsoft.com/office/drawing/2014/chart" uri="{C3380CC4-5D6E-409C-BE32-E72D297353CC}">
              <c16:uniqueId val="{00000003-361E-4615-8269-152AA0EAA1C4}"/>
            </c:ext>
          </c:extLst>
        </c:ser>
        <c:ser>
          <c:idx val="2"/>
          <c:order val="6"/>
          <c:tx>
            <c:strRef>
              <c:f>'CO2 overview'!$A$28</c:f>
              <c:strCache>
                <c:ptCount val="1"/>
                <c:pt idx="0">
                  <c:v>Product use (incl. solvents)</c:v>
                </c:pt>
              </c:strCache>
            </c:strRef>
          </c:tx>
          <c:spPr>
            <a:ln w="25400" cap="rnd">
              <a:solidFill>
                <a:srgbClr val="F5801F"/>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overview'!$B$28:$AE$28</c:f>
              <c:numCache>
                <c:formatCode>0.0%</c:formatCode>
                <c:ptCount val="30"/>
                <c:pt idx="0">
                  <c:v>0</c:v>
                </c:pt>
                <c:pt idx="1">
                  <c:v>-0.10316758095912226</c:v>
                </c:pt>
                <c:pt idx="2">
                  <c:v>-0.13307379224915949</c:v>
                </c:pt>
                <c:pt idx="3">
                  <c:v>-8.6710316758095929E-2</c:v>
                </c:pt>
                <c:pt idx="4">
                  <c:v>-0.11219253229516901</c:v>
                </c:pt>
                <c:pt idx="5">
                  <c:v>0.14528402052734024</c:v>
                </c:pt>
                <c:pt idx="6">
                  <c:v>0.26296230755618488</c:v>
                </c:pt>
                <c:pt idx="7">
                  <c:v>0.65970624668200317</c:v>
                </c:pt>
                <c:pt idx="8">
                  <c:v>0.76729782339408947</c:v>
                </c:pt>
                <c:pt idx="9">
                  <c:v>1.1642187223500264</c:v>
                </c:pt>
                <c:pt idx="10">
                  <c:v>1.3707308440983899</c:v>
                </c:pt>
                <c:pt idx="11">
                  <c:v>1.5506989913289684</c:v>
                </c:pt>
                <c:pt idx="12">
                  <c:v>1.6843036630684836</c:v>
                </c:pt>
                <c:pt idx="13">
                  <c:v>1.7933109184215184</c:v>
                </c:pt>
                <c:pt idx="14">
                  <c:v>2.095912227924261</c:v>
                </c:pt>
                <c:pt idx="15">
                  <c:v>2.1070606972217303</c:v>
                </c:pt>
                <c:pt idx="16">
                  <c:v>2.0720226508582549</c:v>
                </c:pt>
                <c:pt idx="17">
                  <c:v>2.0879490355689256</c:v>
                </c:pt>
                <c:pt idx="18">
                  <c:v>2.1712971155547689</c:v>
                </c:pt>
                <c:pt idx="19">
                  <c:v>2.0509644310741457</c:v>
                </c:pt>
                <c:pt idx="20">
                  <c:v>2.0615820208812599</c:v>
                </c:pt>
                <c:pt idx="21">
                  <c:v>1.9207219961068835</c:v>
                </c:pt>
                <c:pt idx="22">
                  <c:v>2.005662714563794</c:v>
                </c:pt>
                <c:pt idx="23">
                  <c:v>1.974340824632808</c:v>
                </c:pt>
                <c:pt idx="24">
                  <c:v>2.013271987258892</c:v>
                </c:pt>
                <c:pt idx="25">
                  <c:v>1.9840736152893292</c:v>
                </c:pt>
                <c:pt idx="26">
                  <c:v>2.0122102282781809</c:v>
                </c:pt>
                <c:pt idx="27">
                  <c:v>2.0019465581313041</c:v>
                </c:pt>
                <c:pt idx="28">
                  <c:v>1.7798619713325077</c:v>
                </c:pt>
                <c:pt idx="29">
                  <c:v>1.6885506989913286</c:v>
                </c:pt>
              </c:numCache>
            </c:numRef>
          </c:val>
          <c:smooth val="0"/>
          <c:extLst>
            <c:ext xmlns:c16="http://schemas.microsoft.com/office/drawing/2014/chart" uri="{C3380CC4-5D6E-409C-BE32-E72D297353CC}">
              <c16:uniqueId val="{00000002-361E-4615-8269-152AA0EAA1C4}"/>
            </c:ext>
          </c:extLst>
        </c:ser>
        <c:ser>
          <c:idx val="1"/>
          <c:order val="7"/>
          <c:tx>
            <c:strRef>
              <c:f>'CO2 overview'!$A$29</c:f>
              <c:strCache>
                <c:ptCount val="1"/>
                <c:pt idx="0">
                  <c:v>Waste</c:v>
                </c:pt>
              </c:strCache>
            </c:strRef>
          </c:tx>
          <c:spPr>
            <a:ln w="25400" cap="rnd">
              <a:solidFill>
                <a:schemeClr val="tx2">
                  <a:lumMod val="75000"/>
                </a:schemeClr>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overview'!$B$29:$AE$29</c:f>
              <c:numCache>
                <c:formatCode>0.0%</c:formatCode>
                <c:ptCount val="30"/>
                <c:pt idx="0">
                  <c:v>0</c:v>
                </c:pt>
                <c:pt idx="1">
                  <c:v>1.7502605349651201E-2</c:v>
                </c:pt>
                <c:pt idx="2">
                  <c:v>2.0709189535846884E-2</c:v>
                </c:pt>
                <c:pt idx="3">
                  <c:v>-1.1570424605189422E-2</c:v>
                </c:pt>
                <c:pt idx="4">
                  <c:v>-4.6575635304491936E-2</c:v>
                </c:pt>
                <c:pt idx="5">
                  <c:v>-4.8205648932474698E-2</c:v>
                </c:pt>
                <c:pt idx="6">
                  <c:v>-5.5260134142105177E-2</c:v>
                </c:pt>
                <c:pt idx="7">
                  <c:v>-6.4452342142532704E-2</c:v>
                </c:pt>
                <c:pt idx="8">
                  <c:v>-7.8534591026908629E-2</c:v>
                </c:pt>
                <c:pt idx="9">
                  <c:v>-0.11345963712155638</c:v>
                </c:pt>
                <c:pt idx="10">
                  <c:v>-0.13892525986692672</c:v>
                </c:pt>
                <c:pt idx="11">
                  <c:v>-0.15247307805360344</c:v>
                </c:pt>
                <c:pt idx="12">
                  <c:v>-0.19894182721855547</c:v>
                </c:pt>
                <c:pt idx="13">
                  <c:v>-0.23343932875504381</c:v>
                </c:pt>
                <c:pt idx="14">
                  <c:v>-0.23744755898778835</c:v>
                </c:pt>
                <c:pt idx="15">
                  <c:v>-0.27421639098949846</c:v>
                </c:pt>
                <c:pt idx="16">
                  <c:v>-0.29882692461855009</c:v>
                </c:pt>
                <c:pt idx="17">
                  <c:v>-0.34524223071373217</c:v>
                </c:pt>
                <c:pt idx="18">
                  <c:v>-0.41498543676348765</c:v>
                </c:pt>
                <c:pt idx="19">
                  <c:v>-0.43906153969484019</c:v>
                </c:pt>
                <c:pt idx="20">
                  <c:v>-0.47470806723138181</c:v>
                </c:pt>
                <c:pt idx="21">
                  <c:v>-0.49977286695347778</c:v>
                </c:pt>
                <c:pt idx="22">
                  <c:v>-0.53427036848996612</c:v>
                </c:pt>
                <c:pt idx="23">
                  <c:v>-0.56053763728188555</c:v>
                </c:pt>
                <c:pt idx="24">
                  <c:v>-0.59399299895786006</c:v>
                </c:pt>
                <c:pt idx="25">
                  <c:v>-0.6220238890521872</c:v>
                </c:pt>
                <c:pt idx="26">
                  <c:v>-0.64310718007642365</c:v>
                </c:pt>
                <c:pt idx="27">
                  <c:v>-0.65796435347246351</c:v>
                </c:pt>
                <c:pt idx="28">
                  <c:v>-0.67819255538038115</c:v>
                </c:pt>
                <c:pt idx="29">
                  <c:v>-0.70755952221895624</c:v>
                </c:pt>
              </c:numCache>
            </c:numRef>
          </c:val>
          <c:smooth val="0"/>
          <c:extLst>
            <c:ext xmlns:c16="http://schemas.microsoft.com/office/drawing/2014/chart" uri="{C3380CC4-5D6E-409C-BE32-E72D297353CC}">
              <c16:uniqueId val="{00000001-361E-4615-8269-152AA0EAA1C4}"/>
            </c:ext>
          </c:extLst>
        </c:ser>
        <c:ser>
          <c:idx val="0"/>
          <c:order val="8"/>
          <c:tx>
            <c:strRef>
              <c:f>'CO2 overview'!$A$30</c:f>
              <c:strCache>
                <c:ptCount val="1"/>
                <c:pt idx="0">
                  <c:v>On-site heating of buildings</c:v>
                </c:pt>
              </c:strCache>
            </c:strRef>
          </c:tx>
          <c:spPr>
            <a:ln w="25400" cap="rnd">
              <a:solidFill>
                <a:schemeClr val="accent2">
                  <a:lumMod val="50000"/>
                </a:schemeClr>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overview'!$B$30:$AE$30</c:f>
              <c:numCache>
                <c:formatCode>0.0%</c:formatCode>
                <c:ptCount val="30"/>
                <c:pt idx="0">
                  <c:v>0</c:v>
                </c:pt>
                <c:pt idx="1">
                  <c:v>-2.1068820511717434E-2</c:v>
                </c:pt>
                <c:pt idx="2">
                  <c:v>-0.10285972402964039</c:v>
                </c:pt>
                <c:pt idx="3">
                  <c:v>-0.10659166926576402</c:v>
                </c:pt>
                <c:pt idx="4">
                  <c:v>-0.10666695346361099</c:v>
                </c:pt>
                <c:pt idx="5">
                  <c:v>-0.14805175250857705</c:v>
                </c:pt>
                <c:pt idx="6">
                  <c:v>-0.14109334165044474</c:v>
                </c:pt>
                <c:pt idx="7">
                  <c:v>-0.2281648939030555</c:v>
                </c:pt>
                <c:pt idx="8">
                  <c:v>-0.24141491272410498</c:v>
                </c:pt>
                <c:pt idx="9">
                  <c:v>-0.29191985459394931</c:v>
                </c:pt>
                <c:pt idx="10">
                  <c:v>-0.30494402082145822</c:v>
                </c:pt>
                <c:pt idx="11">
                  <c:v>-0.39375786450995376</c:v>
                </c:pt>
                <c:pt idx="12">
                  <c:v>-0.45155461868553792</c:v>
                </c:pt>
                <c:pt idx="13">
                  <c:v>-0.48346436368720491</c:v>
                </c:pt>
                <c:pt idx="14">
                  <c:v>-0.5152020305223648</c:v>
                </c:pt>
                <c:pt idx="15">
                  <c:v>-0.64136759122831544</c:v>
                </c:pt>
                <c:pt idx="16">
                  <c:v>-0.70761768533356273</c:v>
                </c:pt>
                <c:pt idx="17">
                  <c:v>-0.73226788268570997</c:v>
                </c:pt>
                <c:pt idx="18">
                  <c:v>-0.79456017896129316</c:v>
                </c:pt>
                <c:pt idx="19">
                  <c:v>-0.82135059850937286</c:v>
                </c:pt>
                <c:pt idx="20">
                  <c:v>-0.80289521515148254</c:v>
                </c:pt>
                <c:pt idx="21">
                  <c:v>-0.84274206558329123</c:v>
                </c:pt>
                <c:pt idx="22">
                  <c:v>-0.86069196932706682</c:v>
                </c:pt>
                <c:pt idx="23">
                  <c:v>-0.87417859562706357</c:v>
                </c:pt>
                <c:pt idx="24">
                  <c:v>-0.88158871167227715</c:v>
                </c:pt>
                <c:pt idx="25">
                  <c:v>-0.88975166969595942</c:v>
                </c:pt>
                <c:pt idx="26">
                  <c:v>-0.89612931674213014</c:v>
                </c:pt>
                <c:pt idx="27">
                  <c:v>-0.90083995655026294</c:v>
                </c:pt>
                <c:pt idx="28">
                  <c:v>-0.91218636065432723</c:v>
                </c:pt>
                <c:pt idx="29">
                  <c:v>-0.91353072133016422</c:v>
                </c:pt>
              </c:numCache>
            </c:numRef>
          </c:val>
          <c:smooth val="0"/>
          <c:extLst>
            <c:ext xmlns:c16="http://schemas.microsoft.com/office/drawing/2014/chart" uri="{C3380CC4-5D6E-409C-BE32-E72D297353CC}">
              <c16:uniqueId val="{00000000-361E-4615-8269-152AA0EAA1C4}"/>
            </c:ext>
          </c:extLst>
        </c:ser>
        <c:ser>
          <c:idx val="8"/>
          <c:order val="9"/>
          <c:tx>
            <c:strRef>
              <c:f>'CO2 overview'!$A$31</c:f>
              <c:strCache>
                <c:ptCount val="1"/>
                <c:pt idx="0">
                  <c:v>Total</c:v>
                </c:pt>
              </c:strCache>
            </c:strRef>
          </c:tx>
          <c:spPr>
            <a:ln w="25400" cap="rnd">
              <a:solidFill>
                <a:schemeClr val="bg1">
                  <a:lumMod val="75000"/>
                </a:schemeClr>
              </a:solidFill>
              <a:prstDash val="sysDot"/>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overview'!$B$31:$AE$31</c:f>
              <c:numCache>
                <c:formatCode>0.0%</c:formatCode>
                <c:ptCount val="30"/>
                <c:pt idx="0">
                  <c:v>0</c:v>
                </c:pt>
                <c:pt idx="1">
                  <c:v>3.8231531542345376E-3</c:v>
                </c:pt>
                <c:pt idx="2">
                  <c:v>-3.4149588537479847E-4</c:v>
                </c:pt>
                <c:pt idx="3">
                  <c:v>7.0260110479254401E-3</c:v>
                </c:pt>
                <c:pt idx="4">
                  <c:v>4.9091367490925464E-2</c:v>
                </c:pt>
                <c:pt idx="5">
                  <c:v>4.1243631968817196E-2</c:v>
                </c:pt>
                <c:pt idx="6">
                  <c:v>9.719159653328302E-2</c:v>
                </c:pt>
                <c:pt idx="7">
                  <c:v>4.1218286571074403E-2</c:v>
                </c:pt>
                <c:pt idx="8">
                  <c:v>5.8928049751681755E-2</c:v>
                </c:pt>
                <c:pt idx="9">
                  <c:v>1.994549405517021E-2</c:v>
                </c:pt>
                <c:pt idx="10">
                  <c:v>5.4425906731614404E-4</c:v>
                </c:pt>
                <c:pt idx="11">
                  <c:v>9.1723660462379453E-3</c:v>
                </c:pt>
                <c:pt idx="12">
                  <c:v>7.5515945590098887E-3</c:v>
                </c:pt>
                <c:pt idx="13">
                  <c:v>3.1733771942111133E-2</c:v>
                </c:pt>
                <c:pt idx="14">
                  <c:v>3.9182650941848252E-2</c:v>
                </c:pt>
                <c:pt idx="15">
                  <c:v>5.2371595546145677E-3</c:v>
                </c:pt>
                <c:pt idx="16">
                  <c:v>6.9579786645108666E-3</c:v>
                </c:pt>
                <c:pt idx="17">
                  <c:v>-6.3536910235939548E-3</c:v>
                </c:pt>
                <c:pt idx="18">
                  <c:v>-3.72737423013354E-2</c:v>
                </c:pt>
                <c:pt idx="19">
                  <c:v>-9.31069855918083E-2</c:v>
                </c:pt>
                <c:pt idx="20">
                  <c:v>-1.7696423497584934E-2</c:v>
                </c:pt>
                <c:pt idx="21">
                  <c:v>-8.8051245726298966E-2</c:v>
                </c:pt>
                <c:pt idx="22">
                  <c:v>-0.13090364346762395</c:v>
                </c:pt>
                <c:pt idx="23">
                  <c:v>-0.1563837720088096</c:v>
                </c:pt>
                <c:pt idx="24">
                  <c:v>-0.17530211047125099</c:v>
                </c:pt>
                <c:pt idx="25">
                  <c:v>-0.17233536496705759</c:v>
                </c:pt>
                <c:pt idx="26">
                  <c:v>-0.16558415138939475</c:v>
                </c:pt>
                <c:pt idx="27">
                  <c:v>-0.15690535361498748</c:v>
                </c:pt>
                <c:pt idx="28">
                  <c:v>-0.18983702909251465</c:v>
                </c:pt>
                <c:pt idx="29">
                  <c:v>-0.19183531360927808</c:v>
                </c:pt>
              </c:numCache>
            </c:numRef>
          </c:val>
          <c:smooth val="0"/>
          <c:extLst>
            <c:ext xmlns:c16="http://schemas.microsoft.com/office/drawing/2014/chart" uri="{C3380CC4-5D6E-409C-BE32-E72D297353CC}">
              <c16:uniqueId val="{00000008-361E-4615-8269-152AA0EAA1C4}"/>
            </c:ext>
          </c:extLst>
        </c:ser>
        <c:dLbls>
          <c:showLegendKey val="0"/>
          <c:showVal val="0"/>
          <c:showCatName val="0"/>
          <c:showSerName val="0"/>
          <c:showPercent val="0"/>
          <c:showBubbleSize val="0"/>
        </c:dLbls>
        <c:smooth val="0"/>
        <c:axId val="532604784"/>
        <c:axId val="532605440"/>
      </c:lineChart>
      <c:catAx>
        <c:axId val="5326047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532605440"/>
        <c:crosses val="autoZero"/>
        <c:auto val="1"/>
        <c:lblAlgn val="ctr"/>
        <c:lblOffset val="100"/>
        <c:noMultiLvlLbl val="0"/>
      </c:catAx>
      <c:valAx>
        <c:axId val="532605440"/>
        <c:scaling>
          <c:orientation val="minMax"/>
          <c:max val="1"/>
          <c:min val="-1"/>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532604784"/>
        <c:crosses val="autoZero"/>
        <c:crossBetween val="midCat"/>
      </c:valAx>
      <c:spPr>
        <a:noFill/>
        <a:ln>
          <a:noFill/>
        </a:ln>
        <a:effectLst/>
      </c:spPr>
    </c:plotArea>
    <c:legend>
      <c:legendPos val="b"/>
      <c:layout>
        <c:manualLayout>
          <c:xMode val="edge"/>
          <c:yMode val="edge"/>
          <c:x val="1.3229166666666667E-2"/>
          <c:y val="0.83395744790042581"/>
          <c:w val="0.98677083333333337"/>
          <c:h val="0.166042500000000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'CO2 overview'!$A$33</c:f>
          <c:strCache>
            <c:ptCount val="1"/>
            <c:pt idx="0">
              <c:v>Percent of total emissons per sector</c:v>
            </c:pt>
          </c:strCache>
        </c:strRef>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6.708981239392689E-2"/>
          <c:y val="0.13087871686642924"/>
          <c:w val="0.90863760072167943"/>
          <c:h val="0.56960898416847405"/>
        </c:manualLayout>
      </c:layout>
      <c:lineChart>
        <c:grouping val="standard"/>
        <c:varyColors val="0"/>
        <c:ser>
          <c:idx val="0"/>
          <c:order val="0"/>
          <c:tx>
            <c:strRef>
              <c:f>'CO2 overview'!$A$34</c:f>
              <c:strCache>
                <c:ptCount val="1"/>
                <c:pt idx="0">
                  <c:v>Domestic transportation</c:v>
                </c:pt>
              </c:strCache>
            </c:strRef>
          </c:tx>
          <c:spPr>
            <a:ln w="25400" cap="rnd">
              <a:solidFill>
                <a:srgbClr val="7030A0"/>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overview'!$B$34:$AE$34</c:f>
              <c:numCache>
                <c:formatCode>0.0%</c:formatCode>
                <c:ptCount val="30"/>
                <c:pt idx="0">
                  <c:v>0.26272772506379705</c:v>
                </c:pt>
                <c:pt idx="1">
                  <c:v>0.2638121271639276</c:v>
                </c:pt>
                <c:pt idx="2">
                  <c:v>0.2770384327456975</c:v>
                </c:pt>
                <c:pt idx="3">
                  <c:v>0.26132651574359855</c:v>
                </c:pt>
                <c:pt idx="4">
                  <c:v>0.25665145897228542</c:v>
                </c:pt>
                <c:pt idx="5">
                  <c:v>0.25927377873093838</c:v>
                </c:pt>
                <c:pt idx="6">
                  <c:v>0.24226080909225753</c:v>
                </c:pt>
                <c:pt idx="7">
                  <c:v>0.25505097739775695</c:v>
                </c:pt>
                <c:pt idx="8">
                  <c:v>0.25057128964069847</c:v>
                </c:pt>
                <c:pt idx="9">
                  <c:v>0.26376578450029103</c:v>
                </c:pt>
                <c:pt idx="10">
                  <c:v>0.26642988276797175</c:v>
                </c:pt>
                <c:pt idx="11">
                  <c:v>0.26452078533387796</c:v>
                </c:pt>
                <c:pt idx="12">
                  <c:v>0.27128811710251766</c:v>
                </c:pt>
                <c:pt idx="13">
                  <c:v>0.26720642538710576</c:v>
                </c:pt>
                <c:pt idx="14">
                  <c:v>0.26967995522556659</c:v>
                </c:pt>
                <c:pt idx="15">
                  <c:v>0.28052242064097649</c:v>
                </c:pt>
                <c:pt idx="16">
                  <c:v>0.27948000884933477</c:v>
                </c:pt>
                <c:pt idx="17">
                  <c:v>0.28731205026312961</c:v>
                </c:pt>
                <c:pt idx="18">
                  <c:v>0.28811239003409994</c:v>
                </c:pt>
                <c:pt idx="19">
                  <c:v>0.30112407810004027</c:v>
                </c:pt>
                <c:pt idx="20">
                  <c:v>0.27893728348386765</c:v>
                </c:pt>
                <c:pt idx="21">
                  <c:v>0.29505175268710243</c:v>
                </c:pt>
                <c:pt idx="22">
                  <c:v>0.29176285317845263</c:v>
                </c:pt>
                <c:pt idx="23">
                  <c:v>0.2930894623907554</c:v>
                </c:pt>
                <c:pt idx="24">
                  <c:v>0.29322306135752285</c:v>
                </c:pt>
                <c:pt idx="25">
                  <c:v>0.29379340578577262</c:v>
                </c:pt>
                <c:pt idx="26">
                  <c:v>0.27998094367192422</c:v>
                </c:pt>
                <c:pt idx="27">
                  <c:v>0.27056896933641339</c:v>
                </c:pt>
                <c:pt idx="28">
                  <c:v>0.27660772590983856</c:v>
                </c:pt>
                <c:pt idx="29">
                  <c:v>0.27116459101900681</c:v>
                </c:pt>
              </c:numCache>
            </c:numRef>
          </c:val>
          <c:smooth val="0"/>
          <c:extLst>
            <c:ext xmlns:c16="http://schemas.microsoft.com/office/drawing/2014/chart" uri="{C3380CC4-5D6E-409C-BE32-E72D297353CC}">
              <c16:uniqueId val="{00000002-02D4-41E5-8A67-55B48C4325F2}"/>
            </c:ext>
          </c:extLst>
        </c:ser>
        <c:ser>
          <c:idx val="1"/>
          <c:order val="1"/>
          <c:tx>
            <c:strRef>
              <c:f>'CO2 overview'!$A$35</c:f>
              <c:strCache>
                <c:ptCount val="1"/>
                <c:pt idx="0">
                  <c:v>International transportation</c:v>
                </c:pt>
              </c:strCache>
            </c:strRef>
          </c:tx>
          <c:spPr>
            <a:ln w="25400" cap="rnd">
              <a:solidFill>
                <a:srgbClr val="8D1F1F"/>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overview'!$B$35:$AE$35</c:f>
              <c:numCache>
                <c:formatCode>0.0%</c:formatCode>
                <c:ptCount val="30"/>
                <c:pt idx="0">
                  <c:v>4.9692987195238264E-2</c:v>
                </c:pt>
                <c:pt idx="1">
                  <c:v>4.9898406530686015E-2</c:v>
                </c:pt>
                <c:pt idx="2">
                  <c:v>5.2119932691653319E-2</c:v>
                </c:pt>
                <c:pt idx="3">
                  <c:v>5.5027751652514875E-2</c:v>
                </c:pt>
                <c:pt idx="4">
                  <c:v>6.0937587418811764E-2</c:v>
                </c:pt>
                <c:pt idx="5">
                  <c:v>6.2399991800768925E-2</c:v>
                </c:pt>
                <c:pt idx="6">
                  <c:v>6.1993770227914344E-2</c:v>
                </c:pt>
                <c:pt idx="7">
                  <c:v>7.5797330572858354E-2</c:v>
                </c:pt>
                <c:pt idx="8">
                  <c:v>8.5583849194651673E-2</c:v>
                </c:pt>
                <c:pt idx="9">
                  <c:v>9.0963189662501068E-2</c:v>
                </c:pt>
                <c:pt idx="10">
                  <c:v>9.1408450892006013E-2</c:v>
                </c:pt>
                <c:pt idx="11">
                  <c:v>8.8414170694985861E-2</c:v>
                </c:pt>
                <c:pt idx="12">
                  <c:v>7.7394002944509765E-2</c:v>
                </c:pt>
                <c:pt idx="13">
                  <c:v>9.4257801590831511E-2</c:v>
                </c:pt>
                <c:pt idx="14">
                  <c:v>0.10800933485319941</c:v>
                </c:pt>
                <c:pt idx="15">
                  <c:v>0.11537629599943734</c:v>
                </c:pt>
                <c:pt idx="16">
                  <c:v>0.12193403006389272</c:v>
                </c:pt>
                <c:pt idx="17">
                  <c:v>0.12516915476318333</c:v>
                </c:pt>
                <c:pt idx="18">
                  <c:v>0.12998734933164843</c:v>
                </c:pt>
                <c:pt idx="19">
                  <c:v>0.13916239854319948</c:v>
                </c:pt>
                <c:pt idx="20">
                  <c:v>0.12331047819255625</c:v>
                </c:pt>
                <c:pt idx="21">
                  <c:v>0.11896681859937158</c:v>
                </c:pt>
                <c:pt idx="22">
                  <c:v>0.11933471678188584</c:v>
                </c:pt>
                <c:pt idx="23">
                  <c:v>0.11894321888771701</c:v>
                </c:pt>
                <c:pt idx="24">
                  <c:v>0.12923366584226881</c:v>
                </c:pt>
                <c:pt idx="25">
                  <c:v>0.12969233769520011</c:v>
                </c:pt>
                <c:pt idx="26">
                  <c:v>0.14355873729444904</c:v>
                </c:pt>
                <c:pt idx="27">
                  <c:v>0.16125122622701812</c:v>
                </c:pt>
                <c:pt idx="28">
                  <c:v>0.14099513775803391</c:v>
                </c:pt>
                <c:pt idx="29">
                  <c:v>0.15951042775673246</c:v>
                </c:pt>
              </c:numCache>
            </c:numRef>
          </c:val>
          <c:smooth val="0"/>
          <c:extLst>
            <c:ext xmlns:c16="http://schemas.microsoft.com/office/drawing/2014/chart" uri="{C3380CC4-5D6E-409C-BE32-E72D297353CC}">
              <c16:uniqueId val="{00000003-02D4-41E5-8A67-55B48C4325F2}"/>
            </c:ext>
          </c:extLst>
        </c:ser>
        <c:ser>
          <c:idx val="2"/>
          <c:order val="2"/>
          <c:tx>
            <c:strRef>
              <c:f>'CO2 overview'!$A$36</c:f>
              <c:strCache>
                <c:ptCount val="1"/>
                <c:pt idx="0">
                  <c:v>Industries</c:v>
                </c:pt>
              </c:strCache>
            </c:strRef>
          </c:tx>
          <c:spPr>
            <a:ln w="25400" cap="rnd">
              <a:solidFill>
                <a:schemeClr val="tx1">
                  <a:lumMod val="75000"/>
                  <a:lumOff val="25000"/>
                </a:schemeClr>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overview'!$B$36:$AE$36</c:f>
              <c:numCache>
                <c:formatCode>0.0%</c:formatCode>
                <c:ptCount val="30"/>
                <c:pt idx="0">
                  <c:v>0.27732934210017302</c:v>
                </c:pt>
                <c:pt idx="1">
                  <c:v>0.27350636337904266</c:v>
                </c:pt>
                <c:pt idx="2">
                  <c:v>0.25528198380809919</c:v>
                </c:pt>
                <c:pt idx="3">
                  <c:v>0.26954868792306369</c:v>
                </c:pt>
                <c:pt idx="4">
                  <c:v>0.27471377491595084</c:v>
                </c:pt>
                <c:pt idx="5">
                  <c:v>0.28702689475902587</c:v>
                </c:pt>
                <c:pt idx="6">
                  <c:v>0.2728078472757513</c:v>
                </c:pt>
                <c:pt idx="7">
                  <c:v>0.28738620087067707</c:v>
                </c:pt>
                <c:pt idx="8">
                  <c:v>0.27942803010261796</c:v>
                </c:pt>
                <c:pt idx="9">
                  <c:v>0.27716895872978509</c:v>
                </c:pt>
                <c:pt idx="10">
                  <c:v>0.28792708762470814</c:v>
                </c:pt>
                <c:pt idx="11">
                  <c:v>0.29543474783845486</c:v>
                </c:pt>
                <c:pt idx="12">
                  <c:v>0.29371087668011819</c:v>
                </c:pt>
                <c:pt idx="13">
                  <c:v>0.28154640614818111</c:v>
                </c:pt>
                <c:pt idx="14">
                  <c:v>0.28167714141943168</c:v>
                </c:pt>
                <c:pt idx="15">
                  <c:v>0.2812151242951873</c:v>
                </c:pt>
                <c:pt idx="16">
                  <c:v>0.28700061865858395</c:v>
                </c:pt>
                <c:pt idx="17">
                  <c:v>0.28018338524326064</c:v>
                </c:pt>
                <c:pt idx="18">
                  <c:v>0.27914884418893698</c:v>
                </c:pt>
                <c:pt idx="19">
                  <c:v>0.23169806103146887</c:v>
                </c:pt>
                <c:pt idx="20">
                  <c:v>0.26319398894859564</c:v>
                </c:pt>
                <c:pt idx="21">
                  <c:v>0.26652341304436861</c:v>
                </c:pt>
                <c:pt idx="22">
                  <c:v>0.26880395142376506</c:v>
                </c:pt>
                <c:pt idx="23">
                  <c:v>0.26379205927790628</c:v>
                </c:pt>
                <c:pt idx="24">
                  <c:v>0.26829055252988776</c:v>
                </c:pt>
                <c:pt idx="25">
                  <c:v>0.26807348824165567</c:v>
                </c:pt>
                <c:pt idx="26">
                  <c:v>0.26955431852844219</c:v>
                </c:pt>
                <c:pt idx="27">
                  <c:v>0.27105946014366633</c:v>
                </c:pt>
                <c:pt idx="28">
                  <c:v>0.2773223256434279</c:v>
                </c:pt>
                <c:pt idx="29">
                  <c:v>0.26832388356565734</c:v>
                </c:pt>
              </c:numCache>
            </c:numRef>
          </c:val>
          <c:smooth val="0"/>
          <c:extLst>
            <c:ext xmlns:c16="http://schemas.microsoft.com/office/drawing/2014/chart" uri="{C3380CC4-5D6E-409C-BE32-E72D297353CC}">
              <c16:uniqueId val="{00000004-02D4-41E5-8A67-55B48C4325F2}"/>
            </c:ext>
          </c:extLst>
        </c:ser>
        <c:ser>
          <c:idx val="3"/>
          <c:order val="3"/>
          <c:tx>
            <c:strRef>
              <c:f>'CO2 overview'!$A$37</c:f>
              <c:strCache>
                <c:ptCount val="1"/>
                <c:pt idx="0">
                  <c:v>Agriculture</c:v>
                </c:pt>
              </c:strCache>
            </c:strRef>
          </c:tx>
          <c:spPr>
            <a:ln w="25400" cap="rnd">
              <a:solidFill>
                <a:srgbClr val="6D8838"/>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overview'!$B$37:$AE$37</c:f>
              <c:numCache>
                <c:formatCode>0.0%</c:formatCode>
                <c:ptCount val="30"/>
                <c:pt idx="0">
                  <c:v>0.10216996623726227</c:v>
                </c:pt>
                <c:pt idx="1">
                  <c:v>9.7426077296085503E-2</c:v>
                </c:pt>
                <c:pt idx="2">
                  <c:v>9.7163414897776454E-2</c:v>
                </c:pt>
                <c:pt idx="3">
                  <c:v>0.10087692572624551</c:v>
                </c:pt>
                <c:pt idx="4">
                  <c:v>9.8716501111331525E-2</c:v>
                </c:pt>
                <c:pt idx="5">
                  <c:v>9.7254410609804998E-2</c:v>
                </c:pt>
                <c:pt idx="6">
                  <c:v>9.3363906713904654E-2</c:v>
                </c:pt>
                <c:pt idx="7">
                  <c:v>9.8596872429670662E-2</c:v>
                </c:pt>
                <c:pt idx="8">
                  <c:v>9.5411038802345111E-2</c:v>
                </c:pt>
                <c:pt idx="9">
                  <c:v>9.734042205350546E-2</c:v>
                </c:pt>
                <c:pt idx="10">
                  <c:v>9.8834612579677919E-2</c:v>
                </c:pt>
                <c:pt idx="11">
                  <c:v>9.7611560317718393E-2</c:v>
                </c:pt>
                <c:pt idx="12">
                  <c:v>9.6010348151208E-2</c:v>
                </c:pt>
                <c:pt idx="13">
                  <c:v>9.2619648527601656E-2</c:v>
                </c:pt>
                <c:pt idx="14">
                  <c:v>9.2320311777935232E-2</c:v>
                </c:pt>
                <c:pt idx="15">
                  <c:v>9.3500396115020659E-2</c:v>
                </c:pt>
                <c:pt idx="16">
                  <c:v>9.1626383205340348E-2</c:v>
                </c:pt>
                <c:pt idx="17">
                  <c:v>9.3023037267747827E-2</c:v>
                </c:pt>
                <c:pt idx="18">
                  <c:v>9.6512267545701053E-2</c:v>
                </c:pt>
                <c:pt idx="19">
                  <c:v>9.8763543508382762E-2</c:v>
                </c:pt>
                <c:pt idx="20">
                  <c:v>9.283016715622569E-2</c:v>
                </c:pt>
                <c:pt idx="21">
                  <c:v>9.9914281869298863E-2</c:v>
                </c:pt>
                <c:pt idx="22">
                  <c:v>0.10377399034860448</c:v>
                </c:pt>
                <c:pt idx="23">
                  <c:v>0.10813221148904746</c:v>
                </c:pt>
                <c:pt idx="24">
                  <c:v>0.11160427608539877</c:v>
                </c:pt>
                <c:pt idx="25">
                  <c:v>0.11153786024082403</c:v>
                </c:pt>
                <c:pt idx="26">
                  <c:v>0.11005828806389625</c:v>
                </c:pt>
                <c:pt idx="27">
                  <c:v>0.11147432043289769</c:v>
                </c:pt>
                <c:pt idx="28">
                  <c:v>0.11316197209767952</c:v>
                </c:pt>
                <c:pt idx="29">
                  <c:v>0.11468634199080609</c:v>
                </c:pt>
              </c:numCache>
            </c:numRef>
          </c:val>
          <c:smooth val="0"/>
          <c:extLst>
            <c:ext xmlns:c16="http://schemas.microsoft.com/office/drawing/2014/chart" uri="{C3380CC4-5D6E-409C-BE32-E72D297353CC}">
              <c16:uniqueId val="{00000005-02D4-41E5-8A67-55B48C4325F2}"/>
            </c:ext>
          </c:extLst>
        </c:ser>
        <c:ser>
          <c:idx val="4"/>
          <c:order val="4"/>
          <c:tx>
            <c:strRef>
              <c:f>'CO2 overview'!$A$38</c:f>
              <c:strCache>
                <c:ptCount val="1"/>
                <c:pt idx="0">
                  <c:v>Electricity and district heating</c:v>
                </c:pt>
              </c:strCache>
            </c:strRef>
          </c:tx>
          <c:spPr>
            <a:ln w="25400" cap="rnd">
              <a:solidFill>
                <a:srgbClr val="FFFF00"/>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overview'!$B$38:$AE$38</c:f>
              <c:numCache>
                <c:formatCode>0.0%</c:formatCode>
                <c:ptCount val="30"/>
                <c:pt idx="0">
                  <c:v>8.6499840590787871E-2</c:v>
                </c:pt>
                <c:pt idx="1">
                  <c:v>9.978751084704636E-2</c:v>
                </c:pt>
                <c:pt idx="2">
                  <c:v>0.10671655633204205</c:v>
                </c:pt>
                <c:pt idx="3">
                  <c:v>0.10442569312898226</c:v>
                </c:pt>
                <c:pt idx="4">
                  <c:v>0.1080712676299902</c:v>
                </c:pt>
                <c:pt idx="5">
                  <c:v>9.7027650625639755E-2</c:v>
                </c:pt>
                <c:pt idx="6">
                  <c:v>0.14182822655750382</c:v>
                </c:pt>
                <c:pt idx="7">
                  <c:v>9.1579953416984605E-2</c:v>
                </c:pt>
                <c:pt idx="8">
                  <c:v>0.10054571702833646</c:v>
                </c:pt>
                <c:pt idx="9">
                  <c:v>8.1624912535394556E-2</c:v>
                </c:pt>
                <c:pt idx="10">
                  <c:v>6.6090172534934294E-2</c:v>
                </c:pt>
                <c:pt idx="11">
                  <c:v>7.6777979138660107E-2</c:v>
                </c:pt>
                <c:pt idx="12">
                  <c:v>9.0686663912808635E-2</c:v>
                </c:pt>
                <c:pt idx="13">
                  <c:v>0.10134181156197314</c:v>
                </c:pt>
                <c:pt idx="14">
                  <c:v>8.7773550222331756E-2</c:v>
                </c:pt>
                <c:pt idx="15">
                  <c:v>7.8988121857454338E-2</c:v>
                </c:pt>
                <c:pt idx="16">
                  <c:v>7.9743369291483582E-2</c:v>
                </c:pt>
                <c:pt idx="17">
                  <c:v>7.8544195038126957E-2</c:v>
                </c:pt>
                <c:pt idx="18">
                  <c:v>7.6147878415022283E-2</c:v>
                </c:pt>
                <c:pt idx="19">
                  <c:v>9.8242837348458317E-2</c:v>
                </c:pt>
                <c:pt idx="20">
                  <c:v>0.11797625401119265</c:v>
                </c:pt>
                <c:pt idx="21">
                  <c:v>9.4341140606989671E-2</c:v>
                </c:pt>
                <c:pt idx="22">
                  <c:v>8.9808015815518366E-2</c:v>
                </c:pt>
                <c:pt idx="23">
                  <c:v>8.9969972059309539E-2</c:v>
                </c:pt>
                <c:pt idx="24">
                  <c:v>7.3391898471278444E-2</c:v>
                </c:pt>
                <c:pt idx="25">
                  <c:v>7.6154035841554474E-2</c:v>
                </c:pt>
                <c:pt idx="26">
                  <c:v>8.1269164239329575E-2</c:v>
                </c:pt>
                <c:pt idx="27">
                  <c:v>7.2787253567925064E-2</c:v>
                </c:pt>
                <c:pt idx="28">
                  <c:v>8.2621889474143506E-2</c:v>
                </c:pt>
                <c:pt idx="29">
                  <c:v>7.5393465217427194E-2</c:v>
                </c:pt>
              </c:numCache>
            </c:numRef>
          </c:val>
          <c:smooth val="0"/>
          <c:extLst>
            <c:ext xmlns:c16="http://schemas.microsoft.com/office/drawing/2014/chart" uri="{C3380CC4-5D6E-409C-BE32-E72D297353CC}">
              <c16:uniqueId val="{00000006-02D4-41E5-8A67-55B48C4325F2}"/>
            </c:ext>
          </c:extLst>
        </c:ser>
        <c:ser>
          <c:idx val="5"/>
          <c:order val="5"/>
          <c:tx>
            <c:strRef>
              <c:f>'CO2 overview'!$A$39</c:f>
              <c:strCache>
                <c:ptCount val="1"/>
                <c:pt idx="0">
                  <c:v>Machinery</c:v>
                </c:pt>
              </c:strCache>
            </c:strRef>
          </c:tx>
          <c:spPr>
            <a:ln w="25400" cap="rnd">
              <a:solidFill>
                <a:srgbClr val="3BA6C3"/>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overview'!$B$39:$AE$39</c:f>
              <c:numCache>
                <c:formatCode>0.0%</c:formatCode>
                <c:ptCount val="30"/>
                <c:pt idx="0">
                  <c:v>4.008574748246832E-2</c:v>
                </c:pt>
                <c:pt idx="1">
                  <c:v>3.7273972802983092E-2</c:v>
                </c:pt>
                <c:pt idx="2">
                  <c:v>4.2855026841938815E-2</c:v>
                </c:pt>
                <c:pt idx="3">
                  <c:v>4.2919023459750169E-2</c:v>
                </c:pt>
                <c:pt idx="4">
                  <c:v>4.3542833310445506E-2</c:v>
                </c:pt>
                <c:pt idx="5">
                  <c:v>4.1608535399539563E-2</c:v>
                </c:pt>
                <c:pt idx="6">
                  <c:v>3.8987139240998808E-2</c:v>
                </c:pt>
                <c:pt idx="7">
                  <c:v>4.277284246075163E-2</c:v>
                </c:pt>
                <c:pt idx="8">
                  <c:v>4.3584297660168955E-2</c:v>
                </c:pt>
                <c:pt idx="9">
                  <c:v>4.3641404926791312E-2</c:v>
                </c:pt>
                <c:pt idx="10">
                  <c:v>4.2323788649038525E-2</c:v>
                </c:pt>
                <c:pt idx="11">
                  <c:v>4.1751760365569143E-2</c:v>
                </c:pt>
                <c:pt idx="12">
                  <c:v>4.3619522735216548E-2</c:v>
                </c:pt>
                <c:pt idx="13">
                  <c:v>4.3431096722142348E-2</c:v>
                </c:pt>
                <c:pt idx="14">
                  <c:v>4.3587038006921548E-2</c:v>
                </c:pt>
                <c:pt idx="15">
                  <c:v>4.6802615288049278E-2</c:v>
                </c:pt>
                <c:pt idx="16">
                  <c:v>4.6443110567668935E-2</c:v>
                </c:pt>
                <c:pt idx="17">
                  <c:v>4.6024863065191712E-2</c:v>
                </c:pt>
                <c:pt idx="18">
                  <c:v>4.8457740809559634E-2</c:v>
                </c:pt>
                <c:pt idx="19">
                  <c:v>5.0336399714052883E-2</c:v>
                </c:pt>
                <c:pt idx="20">
                  <c:v>4.867343765489688E-2</c:v>
                </c:pt>
                <c:pt idx="21">
                  <c:v>5.2289522494426852E-2</c:v>
                </c:pt>
                <c:pt idx="22">
                  <c:v>5.3814818453075307E-2</c:v>
                </c:pt>
                <c:pt idx="23">
                  <c:v>5.4991137092808312E-2</c:v>
                </c:pt>
                <c:pt idx="24">
                  <c:v>5.4327765277914816E-2</c:v>
                </c:pt>
                <c:pt idx="25">
                  <c:v>5.4250684580459757E-2</c:v>
                </c:pt>
                <c:pt idx="26">
                  <c:v>5.157198719772859E-2</c:v>
                </c:pt>
                <c:pt idx="27">
                  <c:v>5.1177177937407045E-2</c:v>
                </c:pt>
                <c:pt idx="28">
                  <c:v>5.0152058261283348E-2</c:v>
                </c:pt>
                <c:pt idx="29">
                  <c:v>5.4509891307039045E-2</c:v>
                </c:pt>
              </c:numCache>
            </c:numRef>
          </c:val>
          <c:smooth val="0"/>
          <c:extLst>
            <c:ext xmlns:c16="http://schemas.microsoft.com/office/drawing/2014/chart" uri="{C3380CC4-5D6E-409C-BE32-E72D297353CC}">
              <c16:uniqueId val="{00000007-02D4-41E5-8A67-55B48C4325F2}"/>
            </c:ext>
          </c:extLst>
        </c:ser>
        <c:ser>
          <c:idx val="6"/>
          <c:order val="6"/>
          <c:tx>
            <c:strRef>
              <c:f>'CO2 overview'!$A$40</c:f>
              <c:strCache>
                <c:ptCount val="1"/>
                <c:pt idx="0">
                  <c:v>Product use (incl. solvents)</c:v>
                </c:pt>
              </c:strCache>
            </c:strRef>
          </c:tx>
          <c:spPr>
            <a:ln w="25400" cap="rnd">
              <a:solidFill>
                <a:srgbClr val="F5801F"/>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overview'!$B$40:$AE$40</c:f>
              <c:numCache>
                <c:formatCode>0.0%</c:formatCode>
                <c:ptCount val="30"/>
                <c:pt idx="0">
                  <c:v>7.5382548759876369E-3</c:v>
                </c:pt>
                <c:pt idx="1">
                  <c:v>6.7348031717893077E-3</c:v>
                </c:pt>
                <c:pt idx="2">
                  <c:v>6.5373431884994003E-3</c:v>
                </c:pt>
                <c:pt idx="3">
                  <c:v>6.8365765455484766E-3</c:v>
                </c:pt>
                <c:pt idx="4">
                  <c:v>6.3793480527539158E-3</c:v>
                </c:pt>
                <c:pt idx="5">
                  <c:v>8.2914724153525469E-3</c:v>
                </c:pt>
                <c:pt idx="6">
                  <c:v>8.6771825478843823E-3</c:v>
                </c:pt>
                <c:pt idx="7">
                  <c:v>1.2016009388348096E-2</c:v>
                </c:pt>
                <c:pt idx="8">
                  <c:v>1.2580969441358095E-2</c:v>
                </c:pt>
                <c:pt idx="9">
                  <c:v>1.5995396255533974E-2</c:v>
                </c:pt>
                <c:pt idx="10">
                  <c:v>1.7861452087924688E-2</c:v>
                </c:pt>
                <c:pt idx="11">
                  <c:v>1.9053057490955285E-2</c:v>
                </c:pt>
                <c:pt idx="12">
                  <c:v>2.0083304205988584E-2</c:v>
                </c:pt>
                <c:pt idx="13">
                  <c:v>2.0409034019797476E-2</c:v>
                </c:pt>
                <c:pt idx="14">
                  <c:v>2.2457818581389854E-2</c:v>
                </c:pt>
                <c:pt idx="15">
                  <c:v>2.3299790729183395E-2</c:v>
                </c:pt>
                <c:pt idx="16">
                  <c:v>2.2997672412993688E-2</c:v>
                </c:pt>
                <c:pt idx="17">
                  <c:v>2.3426592202770918E-2</c:v>
                </c:pt>
                <c:pt idx="18">
                  <c:v>2.4831613091848281E-2</c:v>
                </c:pt>
                <c:pt idx="19">
                  <c:v>2.5360155093947744E-2</c:v>
                </c:pt>
                <c:pt idx="20">
                  <c:v>2.3494758798821798E-2</c:v>
                </c:pt>
                <c:pt idx="21">
                  <c:v>2.4142964969662215E-2</c:v>
                </c:pt>
                <c:pt idx="22">
                  <c:v>2.6070126106656516E-2</c:v>
                </c:pt>
                <c:pt idx="23">
                  <c:v>2.6577652823875614E-2</c:v>
                </c:pt>
                <c:pt idx="24">
                  <c:v>2.7543191924028151E-2</c:v>
                </c:pt>
                <c:pt idx="25">
                  <c:v>2.7178529235896996E-2</c:v>
                </c:pt>
                <c:pt idx="26">
                  <c:v>2.7212820176686692E-2</c:v>
                </c:pt>
                <c:pt idx="27">
                  <c:v>2.6840922755609002E-2</c:v>
                </c:pt>
                <c:pt idx="28">
                  <c:v>2.5865546578236323E-2</c:v>
                </c:pt>
                <c:pt idx="29">
                  <c:v>2.5077785205542762E-2</c:v>
                </c:pt>
              </c:numCache>
            </c:numRef>
          </c:val>
          <c:smooth val="0"/>
          <c:extLst>
            <c:ext xmlns:c16="http://schemas.microsoft.com/office/drawing/2014/chart" uri="{C3380CC4-5D6E-409C-BE32-E72D297353CC}">
              <c16:uniqueId val="{00000008-02D4-41E5-8A67-55B48C4325F2}"/>
            </c:ext>
          </c:extLst>
        </c:ser>
        <c:ser>
          <c:idx val="7"/>
          <c:order val="7"/>
          <c:tx>
            <c:strRef>
              <c:f>'CO2 overview'!$A$41</c:f>
              <c:strCache>
                <c:ptCount val="1"/>
                <c:pt idx="0">
                  <c:v>Waste</c:v>
                </c:pt>
              </c:strCache>
            </c:strRef>
          </c:tx>
          <c:spPr>
            <a:ln w="25400" cap="rnd">
              <a:solidFill>
                <a:schemeClr val="accent1">
                  <a:lumMod val="75000"/>
                </a:schemeClr>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overview'!$B$41:$AE$41</c:f>
              <c:numCache>
                <c:formatCode>0.0%</c:formatCode>
                <c:ptCount val="30"/>
                <c:pt idx="0">
                  <c:v>4.9921095774922195E-2</c:v>
                </c:pt>
                <c:pt idx="1">
                  <c:v>5.0601388156154947E-2</c:v>
                </c:pt>
                <c:pt idx="2">
                  <c:v>5.0972328049459094E-2</c:v>
                </c:pt>
                <c:pt idx="3">
                  <c:v>4.8999218449881442E-2</c:v>
                </c:pt>
                <c:pt idx="4">
                  <c:v>4.5368773873282781E-2</c:v>
                </c:pt>
                <c:pt idx="5">
                  <c:v>4.5632564271081949E-2</c:v>
                </c:pt>
                <c:pt idx="6">
                  <c:v>4.298469790954916E-2</c:v>
                </c:pt>
                <c:pt idx="7">
                  <c:v>4.4854729149744664E-2</c:v>
                </c:pt>
                <c:pt idx="8">
                  <c:v>4.3440687915869886E-2</c:v>
                </c:pt>
                <c:pt idx="9">
                  <c:v>4.3391599474231456E-2</c:v>
                </c:pt>
                <c:pt idx="10">
                  <c:v>4.2962411889324856E-2</c:v>
                </c:pt>
                <c:pt idx="11">
                  <c:v>4.1924921912073587E-2</c:v>
                </c:pt>
                <c:pt idx="12">
                  <c:v>3.9689979134229399E-2</c:v>
                </c:pt>
                <c:pt idx="13">
                  <c:v>3.7090526381116894E-2</c:v>
                </c:pt>
                <c:pt idx="14">
                  <c:v>3.6632110251907532E-2</c:v>
                </c:pt>
                <c:pt idx="15">
                  <c:v>3.6043149333372264E-2</c:v>
                </c:pt>
                <c:pt idx="16">
                  <c:v>3.4761458762497373E-2</c:v>
                </c:pt>
                <c:pt idx="17">
                  <c:v>3.2895231446675978E-2</c:v>
                </c:pt>
                <c:pt idx="18">
                  <c:v>3.0335277351701051E-2</c:v>
                </c:pt>
                <c:pt idx="19">
                  <c:v>3.0877581099248944E-2</c:v>
                </c:pt>
                <c:pt idx="20">
                  <c:v>2.6695564907649207E-2</c:v>
                </c:pt>
                <c:pt idx="21">
                  <c:v>2.7382993288826214E-2</c:v>
                </c:pt>
                <c:pt idx="22">
                  <c:v>2.675161777526738E-2</c:v>
                </c:pt>
                <c:pt idx="23">
                  <c:v>2.6005240263056777E-2</c:v>
                </c:pt>
                <c:pt idx="24">
                  <c:v>2.4576653634818167E-2</c:v>
                </c:pt>
                <c:pt idx="25">
                  <c:v>2.2797858983678053E-2</c:v>
                </c:pt>
                <c:pt idx="26">
                  <c:v>2.1352040082236366E-2</c:v>
                </c:pt>
                <c:pt idx="27">
                  <c:v>2.0252523654314736E-2</c:v>
                </c:pt>
                <c:pt idx="28">
                  <c:v>1.982931933552104E-2</c:v>
                </c:pt>
                <c:pt idx="29">
                  <c:v>1.8064324444774568E-2</c:v>
                </c:pt>
              </c:numCache>
            </c:numRef>
          </c:val>
          <c:smooth val="0"/>
          <c:extLst>
            <c:ext xmlns:c16="http://schemas.microsoft.com/office/drawing/2014/chart" uri="{C3380CC4-5D6E-409C-BE32-E72D297353CC}">
              <c16:uniqueId val="{00000009-02D4-41E5-8A67-55B48C4325F2}"/>
            </c:ext>
          </c:extLst>
        </c:ser>
        <c:ser>
          <c:idx val="8"/>
          <c:order val="8"/>
          <c:tx>
            <c:strRef>
              <c:f>'CO2 overview'!$A$42</c:f>
              <c:strCache>
                <c:ptCount val="1"/>
                <c:pt idx="0">
                  <c:v>On-site heating of buildings</c:v>
                </c:pt>
              </c:strCache>
            </c:strRef>
          </c:tx>
          <c:spPr>
            <a:ln w="25400" cap="rnd">
              <a:solidFill>
                <a:schemeClr val="accent2">
                  <a:lumMod val="50000"/>
                </a:schemeClr>
              </a:solidFill>
              <a:round/>
            </a:ln>
            <a:effectLst>
              <a:outerShdw blurRad="40000" dist="23000" dir="5400000" rotWithShape="0">
                <a:srgbClr val="000000">
                  <a:alpha val="35000"/>
                </a:srgbClr>
              </a:outerShdw>
            </a:effectLst>
          </c:spPr>
          <c:marker>
            <c:symbol val="none"/>
          </c:marker>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overview'!$B$42:$AE$42</c:f>
              <c:numCache>
                <c:formatCode>0.0%</c:formatCode>
                <c:ptCount val="30"/>
                <c:pt idx="0">
                  <c:v>0.12403370671106113</c:v>
                </c:pt>
                <c:pt idx="1">
                  <c:v>0.12095802176452376</c:v>
                </c:pt>
                <c:pt idx="2">
                  <c:v>0.11131364702083171</c:v>
                </c:pt>
                <c:pt idx="3">
                  <c:v>0.11003960737041502</c:v>
                </c:pt>
                <c:pt idx="4">
                  <c:v>0.10561845471514819</c:v>
                </c:pt>
                <c:pt idx="5">
                  <c:v>0.10148470138784796</c:v>
                </c:pt>
                <c:pt idx="6">
                  <c:v>9.7096420434236025E-2</c:v>
                </c:pt>
                <c:pt idx="7">
                  <c:v>9.1943803152168629E-2</c:v>
                </c:pt>
                <c:pt idx="8">
                  <c:v>8.8854120213953322E-2</c:v>
                </c:pt>
                <c:pt idx="9">
                  <c:v>8.6108331861966148E-2</c:v>
                </c:pt>
                <c:pt idx="10">
                  <c:v>8.6163474217086561E-2</c:v>
                </c:pt>
                <c:pt idx="11">
                  <c:v>7.4511016907704897E-2</c:v>
                </c:pt>
                <c:pt idx="12">
                  <c:v>6.751586116318728E-2</c:v>
                </c:pt>
                <c:pt idx="13">
                  <c:v>6.2097249661250124E-2</c:v>
                </c:pt>
                <c:pt idx="14">
                  <c:v>5.7864023331998311E-2</c:v>
                </c:pt>
                <c:pt idx="15">
                  <c:v>4.4250758722824322E-2</c:v>
                </c:pt>
                <c:pt idx="16">
                  <c:v>3.6014672938919717E-2</c:v>
                </c:pt>
                <c:pt idx="17">
                  <c:v>3.3420148211792504E-2</c:v>
                </c:pt>
                <c:pt idx="18">
                  <c:v>2.646802484685486E-2</c:v>
                </c:pt>
                <c:pt idx="19">
                  <c:v>2.4433474639844903E-2</c:v>
                </c:pt>
                <c:pt idx="20">
                  <c:v>2.4888066846194275E-2</c:v>
                </c:pt>
                <c:pt idx="21">
                  <c:v>2.138857520668894E-2</c:v>
                </c:pt>
                <c:pt idx="22">
                  <c:v>1.9881445007920037E-2</c:v>
                </c:pt>
                <c:pt idx="23">
                  <c:v>1.8499045715523608E-2</c:v>
                </c:pt>
                <c:pt idx="24">
                  <c:v>1.780893487688219E-2</c:v>
                </c:pt>
                <c:pt idx="25">
                  <c:v>1.6521799394958198E-2</c:v>
                </c:pt>
                <c:pt idx="26">
                  <c:v>1.54401020600658E-2</c:v>
                </c:pt>
                <c:pt idx="27">
                  <c:v>1.4588145944748583E-2</c:v>
                </c:pt>
                <c:pt idx="28">
                  <c:v>1.3444024941835862E-2</c:v>
                </c:pt>
                <c:pt idx="29">
                  <c:v>1.3270940107455E-2</c:v>
                </c:pt>
              </c:numCache>
            </c:numRef>
          </c:val>
          <c:smooth val="0"/>
          <c:extLst>
            <c:ext xmlns:c16="http://schemas.microsoft.com/office/drawing/2014/chart" uri="{C3380CC4-5D6E-409C-BE32-E72D297353CC}">
              <c16:uniqueId val="{0000000A-02D4-41E5-8A67-55B48C4325F2}"/>
            </c:ext>
          </c:extLst>
        </c:ser>
        <c:dLbls>
          <c:showLegendKey val="0"/>
          <c:showVal val="0"/>
          <c:showCatName val="0"/>
          <c:showSerName val="0"/>
          <c:showPercent val="0"/>
          <c:showBubbleSize val="0"/>
        </c:dLbls>
        <c:smooth val="0"/>
        <c:axId val="1677671296"/>
        <c:axId val="443578592"/>
      </c:lineChart>
      <c:catAx>
        <c:axId val="16776712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443578592"/>
        <c:crosses val="autoZero"/>
        <c:auto val="1"/>
        <c:lblAlgn val="ctr"/>
        <c:lblOffset val="100"/>
        <c:noMultiLvlLbl val="0"/>
      </c:catAx>
      <c:valAx>
        <c:axId val="443578592"/>
        <c:scaling>
          <c:orientation val="minMax"/>
          <c:max val="0.35000000000000003"/>
          <c:min val="0"/>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1677671296"/>
        <c:crosses val="autoZero"/>
        <c:crossBetween val="midCat"/>
      </c:valAx>
      <c:spPr>
        <a:noFill/>
        <a:ln>
          <a:noFill/>
        </a:ln>
        <a:effectLst/>
      </c:spPr>
    </c:plotArea>
    <c:legend>
      <c:legendPos val="b"/>
      <c:layout>
        <c:manualLayout>
          <c:xMode val="edge"/>
          <c:yMode val="edge"/>
          <c:x val="4.413197615344306E-2"/>
          <c:y val="0.82659410187106197"/>
          <c:w val="0.953608953161726"/>
          <c:h val="0.160109719646063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CO</a:t>
            </a:r>
            <a:r>
              <a:rPr lang="en-US" baseline="-25000"/>
              <a:t>2</a:t>
            </a:r>
            <a:r>
              <a:rPr lang="en-US"/>
              <a:t>-eq</a:t>
            </a:r>
            <a:r>
              <a:rPr lang="en-US" baseline="0"/>
              <a:t> emissions 1990-2019</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4.9508333333333321E-2"/>
          <c:y val="0.10100014020528367"/>
          <c:w val="0.92623819444444433"/>
          <c:h val="0.68607093080197401"/>
        </c:manualLayout>
      </c:layout>
      <c:areaChart>
        <c:grouping val="stacked"/>
        <c:varyColors val="0"/>
        <c:dLbls>
          <c:showLegendKey val="0"/>
          <c:showVal val="0"/>
          <c:showCatName val="0"/>
          <c:showSerName val="0"/>
          <c:showPercent val="0"/>
          <c:showBubbleSize val="0"/>
        </c:dLbls>
        <c:axId val="864883248"/>
        <c:axId val="246565104"/>
        <c:extLst>
          <c:ext xmlns:c15="http://schemas.microsoft.com/office/drawing/2012/chart" uri="{02D57815-91ED-43cb-92C2-25804820EDAC}">
            <c15:filteredAreaSeries>
              <c15:ser>
                <c:idx val="8"/>
                <c:order val="9"/>
                <c:tx>
                  <c:strRef>
                    <c:extLst>
                      <c:ext uri="{02D57815-91ED-43cb-92C2-25804820EDAC}">
                        <c15:formulaRef>
                          <c15:sqref>'CO2 overview'!$A$15</c15:sqref>
                        </c15:formulaRef>
                      </c:ext>
                    </c:extLst>
                    <c:strCache>
                      <c:ptCount val="1"/>
                      <c:pt idx="0">
                        <c:v>Total (excl. EU ETS)</c:v>
                      </c:pt>
                    </c:strCache>
                  </c:strRef>
                </c:tx>
                <c:spPr>
                  <a:solidFill>
                    <a:schemeClr val="bg1">
                      <a:lumMod val="85000"/>
                      <a:alpha val="50000"/>
                    </a:schemeClr>
                  </a:solidFill>
                  <a:ln w="25400">
                    <a:solidFill>
                      <a:schemeClr val="bg1">
                        <a:lumMod val="85000"/>
                        <a:alpha val="50000"/>
                      </a:schemeClr>
                    </a:solidFill>
                    <a:prstDash val="sysDot"/>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numRef>
                    <c:extLst>
                      <c:ext uri="{02D57815-91ED-43cb-92C2-25804820EDAC}">
                        <c15:formulaRef>
                          <c15:sqref>'CO2 overview'!$B$1:$AD$1</c15:sqref>
                        </c15:formulaRef>
                      </c:ext>
                    </c:extLst>
                    <c:numCache>
                      <c:formatCode>General</c:formatCode>
                      <c:ptCount val="2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numCache>
                  </c:numRef>
                </c:cat>
                <c:val>
                  <c:numRef>
                    <c:extLst>
                      <c:ext uri="{02D57815-91ED-43cb-92C2-25804820EDAC}">
                        <c15:formulaRef>
                          <c15:sqref>'CO2 overview'!$B$15:$AD$15</c15:sqref>
                        </c15:formulaRef>
                      </c:ext>
                    </c:extLst>
                    <c:numCache>
                      <c:formatCode>General</c:formatCode>
                      <c:ptCount val="29"/>
                      <c:pt idx="0">
                        <c:v>46200</c:v>
                      </c:pt>
                      <c:pt idx="1">
                        <c:v>46020</c:v>
                      </c:pt>
                      <c:pt idx="2">
                        <c:v>45840</c:v>
                      </c:pt>
                      <c:pt idx="3">
                        <c:v>45660</c:v>
                      </c:pt>
                      <c:pt idx="4">
                        <c:v>45480</c:v>
                      </c:pt>
                      <c:pt idx="5">
                        <c:v>45300</c:v>
                      </c:pt>
                      <c:pt idx="6">
                        <c:v>45120</c:v>
                      </c:pt>
                      <c:pt idx="7">
                        <c:v>44940</c:v>
                      </c:pt>
                      <c:pt idx="8">
                        <c:v>44760</c:v>
                      </c:pt>
                      <c:pt idx="9">
                        <c:v>44580</c:v>
                      </c:pt>
                      <c:pt idx="10">
                        <c:v>44400</c:v>
                      </c:pt>
                      <c:pt idx="11">
                        <c:v>44220</c:v>
                      </c:pt>
                      <c:pt idx="12">
                        <c:v>44040</c:v>
                      </c:pt>
                      <c:pt idx="13">
                        <c:v>43860</c:v>
                      </c:pt>
                      <c:pt idx="14">
                        <c:v>43680</c:v>
                      </c:pt>
                      <c:pt idx="15">
                        <c:v>43500</c:v>
                      </c:pt>
                      <c:pt idx="16">
                        <c:v>42500</c:v>
                      </c:pt>
                      <c:pt idx="17">
                        <c:v>42400</c:v>
                      </c:pt>
                      <c:pt idx="18">
                        <c:v>39000</c:v>
                      </c:pt>
                      <c:pt idx="19">
                        <c:v>37400</c:v>
                      </c:pt>
                      <c:pt idx="20">
                        <c:v>38300</c:v>
                      </c:pt>
                      <c:pt idx="21">
                        <c:v>36700</c:v>
                      </c:pt>
                      <c:pt idx="22">
                        <c:v>35500</c:v>
                      </c:pt>
                      <c:pt idx="23">
                        <c:v>35100</c:v>
                      </c:pt>
                      <c:pt idx="24">
                        <c:v>34000</c:v>
                      </c:pt>
                      <c:pt idx="25">
                        <c:v>34300</c:v>
                      </c:pt>
                      <c:pt idx="26">
                        <c:v>33300</c:v>
                      </c:pt>
                      <c:pt idx="27">
                        <c:v>32800</c:v>
                      </c:pt>
                      <c:pt idx="28">
                        <c:v>31800</c:v>
                      </c:pt>
                    </c:numCache>
                  </c:numRef>
                </c:val>
                <c:extLst>
                  <c:ext xmlns:c16="http://schemas.microsoft.com/office/drawing/2014/chart" uri="{C3380CC4-5D6E-409C-BE32-E72D297353CC}">
                    <c16:uniqueId val="{00000009-D2D3-49AD-8345-84BED3C84FF0}"/>
                  </c:ext>
                </c:extLst>
              </c15:ser>
            </c15:filteredAreaSeries>
          </c:ext>
        </c:extLst>
      </c:areaChart>
      <c:barChart>
        <c:barDir val="col"/>
        <c:grouping val="stacked"/>
        <c:varyColors val="0"/>
        <c:ser>
          <c:idx val="6"/>
          <c:order val="0"/>
          <c:tx>
            <c:strRef>
              <c:f>'CO2 overview'!$AF$2</c:f>
              <c:strCache>
                <c:ptCount val="1"/>
                <c:pt idx="0">
                  <c:v>Domestic transportation</c:v>
                </c:pt>
              </c:strCache>
            </c:strRef>
          </c:tx>
          <c:spPr>
            <a:solidFill>
              <a:srgbClr val="7030A0"/>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overview'!$B$2:$AE$2</c:f>
              <c:numCache>
                <c:formatCode>General</c:formatCode>
                <c:ptCount val="30"/>
                <c:pt idx="0">
                  <c:v>19695.2</c:v>
                </c:pt>
                <c:pt idx="1">
                  <c:v>19852.099999999999</c:v>
                </c:pt>
                <c:pt idx="2">
                  <c:v>20760.900000000001</c:v>
                </c:pt>
                <c:pt idx="3">
                  <c:v>19727.8</c:v>
                </c:pt>
                <c:pt idx="4">
                  <c:v>20184.2</c:v>
                </c:pt>
                <c:pt idx="5">
                  <c:v>20237.900000000001</c:v>
                </c:pt>
                <c:pt idx="6">
                  <c:v>19926</c:v>
                </c:pt>
                <c:pt idx="7">
                  <c:v>19907.8</c:v>
                </c:pt>
                <c:pt idx="8">
                  <c:v>19890.8</c:v>
                </c:pt>
                <c:pt idx="9">
                  <c:v>20167.400000000001</c:v>
                </c:pt>
                <c:pt idx="10">
                  <c:v>19983.599999999999</c:v>
                </c:pt>
                <c:pt idx="11">
                  <c:v>20011.5</c:v>
                </c:pt>
                <c:pt idx="12">
                  <c:v>20490.5</c:v>
                </c:pt>
                <c:pt idx="13">
                  <c:v>20666.599999999999</c:v>
                </c:pt>
                <c:pt idx="14">
                  <c:v>21008.5</c:v>
                </c:pt>
                <c:pt idx="15">
                  <c:v>21139.3</c:v>
                </c:pt>
                <c:pt idx="16">
                  <c:v>21096.799999999999</c:v>
                </c:pt>
                <c:pt idx="17">
                  <c:v>21401.3</c:v>
                </c:pt>
                <c:pt idx="18">
                  <c:v>20793.099999999999</c:v>
                </c:pt>
                <c:pt idx="19">
                  <c:v>20471.8</c:v>
                </c:pt>
                <c:pt idx="20">
                  <c:v>20540.3</c:v>
                </c:pt>
                <c:pt idx="21">
                  <c:v>20170.8</c:v>
                </c:pt>
                <c:pt idx="22">
                  <c:v>19008.7</c:v>
                </c:pt>
                <c:pt idx="23">
                  <c:v>18535.3</c:v>
                </c:pt>
                <c:pt idx="24">
                  <c:v>18127.900000000001</c:v>
                </c:pt>
                <c:pt idx="25">
                  <c:v>18228.5</c:v>
                </c:pt>
                <c:pt idx="26">
                  <c:v>17513.2</c:v>
                </c:pt>
                <c:pt idx="27">
                  <c:v>17100.5</c:v>
                </c:pt>
                <c:pt idx="28">
                  <c:v>16799.3</c:v>
                </c:pt>
                <c:pt idx="29">
                  <c:v>16428.099999999999</c:v>
                </c:pt>
              </c:numCache>
            </c:numRef>
          </c:val>
          <c:extLst>
            <c:ext xmlns:c16="http://schemas.microsoft.com/office/drawing/2014/chart" uri="{C3380CC4-5D6E-409C-BE32-E72D297353CC}">
              <c16:uniqueId val="{00000006-D2D3-49AD-8345-84BED3C84FF0}"/>
            </c:ext>
          </c:extLst>
        </c:ser>
        <c:ser>
          <c:idx val="9"/>
          <c:order val="1"/>
          <c:tx>
            <c:strRef>
              <c:f>'CO2 overview'!$AF$3</c:f>
              <c:strCache>
                <c:ptCount val="1"/>
                <c:pt idx="0">
                  <c:v>International transportation</c:v>
                </c:pt>
              </c:strCache>
            </c:strRef>
          </c:tx>
          <c:spPr>
            <a:solidFill>
              <a:srgbClr val="8D1F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overview'!$B$3:$AE$3</c:f>
              <c:numCache>
                <c:formatCode>General</c:formatCode>
                <c:ptCount val="30"/>
                <c:pt idx="0">
                  <c:v>3725.2</c:v>
                </c:pt>
                <c:pt idx="1">
                  <c:v>3754.9</c:v>
                </c:pt>
                <c:pt idx="2">
                  <c:v>3905.8</c:v>
                </c:pt>
                <c:pt idx="3">
                  <c:v>4154.1000000000004</c:v>
                </c:pt>
                <c:pt idx="4">
                  <c:v>4792.3999999999996</c:v>
                </c:pt>
                <c:pt idx="5">
                  <c:v>4870.7</c:v>
                </c:pt>
                <c:pt idx="6">
                  <c:v>5099</c:v>
                </c:pt>
                <c:pt idx="7">
                  <c:v>5916.3</c:v>
                </c:pt>
                <c:pt idx="8">
                  <c:v>6793.8</c:v>
                </c:pt>
                <c:pt idx="9">
                  <c:v>6955</c:v>
                </c:pt>
                <c:pt idx="10">
                  <c:v>6856.1</c:v>
                </c:pt>
                <c:pt idx="11">
                  <c:v>6688.7</c:v>
                </c:pt>
                <c:pt idx="12">
                  <c:v>5845.6</c:v>
                </c:pt>
                <c:pt idx="13">
                  <c:v>7290.2</c:v>
                </c:pt>
                <c:pt idx="14">
                  <c:v>8414.1</c:v>
                </c:pt>
                <c:pt idx="15">
                  <c:v>8694.4</c:v>
                </c:pt>
                <c:pt idx="16">
                  <c:v>9204.2999999999993</c:v>
                </c:pt>
                <c:pt idx="17">
                  <c:v>9323.6</c:v>
                </c:pt>
                <c:pt idx="18">
                  <c:v>9381.2000000000007</c:v>
                </c:pt>
                <c:pt idx="19">
                  <c:v>9460.9</c:v>
                </c:pt>
                <c:pt idx="20">
                  <c:v>9080.2999999999993</c:v>
                </c:pt>
                <c:pt idx="21">
                  <c:v>8133</c:v>
                </c:pt>
                <c:pt idx="22">
                  <c:v>7774.8</c:v>
                </c:pt>
                <c:pt idx="23">
                  <c:v>7522.1</c:v>
                </c:pt>
                <c:pt idx="24">
                  <c:v>7989.6</c:v>
                </c:pt>
                <c:pt idx="25">
                  <c:v>8046.8</c:v>
                </c:pt>
                <c:pt idx="26">
                  <c:v>8979.7999999999993</c:v>
                </c:pt>
                <c:pt idx="27">
                  <c:v>10191.4</c:v>
                </c:pt>
                <c:pt idx="28">
                  <c:v>8563.1</c:v>
                </c:pt>
                <c:pt idx="29">
                  <c:v>9663.7000000000007</c:v>
                </c:pt>
              </c:numCache>
            </c:numRef>
          </c:val>
          <c:extLst>
            <c:ext xmlns:c16="http://schemas.microsoft.com/office/drawing/2014/chart" uri="{C3380CC4-5D6E-409C-BE32-E72D297353CC}">
              <c16:uniqueId val="{0000000B-D2D3-49AD-8345-84BED3C84FF0}"/>
            </c:ext>
          </c:extLst>
        </c:ser>
        <c:ser>
          <c:idx val="7"/>
          <c:order val="2"/>
          <c:tx>
            <c:strRef>
              <c:f>'CO2 overview'!$AF$4</c:f>
              <c:strCache>
                <c:ptCount val="1"/>
                <c:pt idx="0">
                  <c:v>Industries</c:v>
                </c:pt>
              </c:strCache>
            </c:strRef>
          </c:tx>
          <c:spPr>
            <a:solidFill>
              <a:schemeClr val="tx1">
                <a:lumMod val="75000"/>
                <a:lumOff val="25000"/>
              </a:schemeClr>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overview'!$B$4:$AE$4</c:f>
              <c:numCache>
                <c:formatCode>General</c:formatCode>
                <c:ptCount val="30"/>
                <c:pt idx="0">
                  <c:v>20789.8</c:v>
                </c:pt>
                <c:pt idx="1">
                  <c:v>20581.599999999999</c:v>
                </c:pt>
                <c:pt idx="2">
                  <c:v>19130.5</c:v>
                </c:pt>
                <c:pt idx="3">
                  <c:v>20348.5</c:v>
                </c:pt>
                <c:pt idx="4">
                  <c:v>21604.7</c:v>
                </c:pt>
                <c:pt idx="5">
                  <c:v>22404.2</c:v>
                </c:pt>
                <c:pt idx="6">
                  <c:v>22438.5</c:v>
                </c:pt>
                <c:pt idx="7">
                  <c:v>22431.7</c:v>
                </c:pt>
                <c:pt idx="8">
                  <c:v>22181.5</c:v>
                </c:pt>
                <c:pt idx="9">
                  <c:v>21192.2</c:v>
                </c:pt>
                <c:pt idx="10">
                  <c:v>21596</c:v>
                </c:pt>
                <c:pt idx="11">
                  <c:v>22350.2</c:v>
                </c:pt>
                <c:pt idx="12">
                  <c:v>22184.1</c:v>
                </c:pt>
                <c:pt idx="13">
                  <c:v>21775.7</c:v>
                </c:pt>
                <c:pt idx="14">
                  <c:v>21943.1</c:v>
                </c:pt>
                <c:pt idx="15">
                  <c:v>21191.5</c:v>
                </c:pt>
                <c:pt idx="16">
                  <c:v>21664.5</c:v>
                </c:pt>
                <c:pt idx="17">
                  <c:v>20870.3</c:v>
                </c:pt>
                <c:pt idx="18">
                  <c:v>20146.2</c:v>
                </c:pt>
                <c:pt idx="19">
                  <c:v>15751.9</c:v>
                </c:pt>
                <c:pt idx="20">
                  <c:v>19381</c:v>
                </c:pt>
                <c:pt idx="21">
                  <c:v>18220.5</c:v>
                </c:pt>
                <c:pt idx="22">
                  <c:v>17512.900000000001</c:v>
                </c:pt>
                <c:pt idx="23">
                  <c:v>16682.5</c:v>
                </c:pt>
                <c:pt idx="24">
                  <c:v>16586.5</c:v>
                </c:pt>
                <c:pt idx="25">
                  <c:v>16632.7</c:v>
                </c:pt>
                <c:pt idx="26">
                  <c:v>16861</c:v>
                </c:pt>
                <c:pt idx="27">
                  <c:v>17131.5</c:v>
                </c:pt>
                <c:pt idx="28">
                  <c:v>16842.7</c:v>
                </c:pt>
                <c:pt idx="29">
                  <c:v>16256</c:v>
                </c:pt>
              </c:numCache>
            </c:numRef>
          </c:val>
          <c:extLst>
            <c:ext xmlns:c16="http://schemas.microsoft.com/office/drawing/2014/chart" uri="{C3380CC4-5D6E-409C-BE32-E72D297353CC}">
              <c16:uniqueId val="{00000007-D2D3-49AD-8345-84BED3C84FF0}"/>
            </c:ext>
          </c:extLst>
        </c:ser>
        <c:ser>
          <c:idx val="5"/>
          <c:order val="3"/>
          <c:tx>
            <c:strRef>
              <c:f>'CO2 overview'!$AF$5</c:f>
              <c:strCache>
                <c:ptCount val="1"/>
                <c:pt idx="0">
                  <c:v>Agriculture</c:v>
                </c:pt>
              </c:strCache>
            </c:strRef>
          </c:tx>
          <c:spPr>
            <a:solidFill>
              <a:srgbClr val="6D8838"/>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overview'!$B$5:$AE$5</c:f>
              <c:numCache>
                <c:formatCode>General</c:formatCode>
                <c:ptCount val="30"/>
                <c:pt idx="0">
                  <c:v>7659.1</c:v>
                </c:pt>
                <c:pt idx="1">
                  <c:v>7331.4</c:v>
                </c:pt>
                <c:pt idx="2">
                  <c:v>7281.3</c:v>
                </c:pt>
                <c:pt idx="3">
                  <c:v>7615.3</c:v>
                </c:pt>
                <c:pt idx="4">
                  <c:v>7763.5</c:v>
                </c:pt>
                <c:pt idx="5">
                  <c:v>7591.3</c:v>
                </c:pt>
                <c:pt idx="6">
                  <c:v>7679.2</c:v>
                </c:pt>
                <c:pt idx="7">
                  <c:v>7695.9</c:v>
                </c:pt>
                <c:pt idx="8">
                  <c:v>7573.9</c:v>
                </c:pt>
                <c:pt idx="9">
                  <c:v>7442.6</c:v>
                </c:pt>
                <c:pt idx="10">
                  <c:v>7413.1</c:v>
                </c:pt>
                <c:pt idx="11">
                  <c:v>7384.5</c:v>
                </c:pt>
                <c:pt idx="12">
                  <c:v>7251.7</c:v>
                </c:pt>
                <c:pt idx="13">
                  <c:v>7163.5</c:v>
                </c:pt>
                <c:pt idx="14">
                  <c:v>7191.9</c:v>
                </c:pt>
                <c:pt idx="15">
                  <c:v>7045.9</c:v>
                </c:pt>
                <c:pt idx="16">
                  <c:v>6916.5</c:v>
                </c:pt>
                <c:pt idx="17">
                  <c:v>6929.1</c:v>
                </c:pt>
                <c:pt idx="18">
                  <c:v>6965.3</c:v>
                </c:pt>
                <c:pt idx="19">
                  <c:v>6714.4</c:v>
                </c:pt>
                <c:pt idx="20">
                  <c:v>6835.8</c:v>
                </c:pt>
                <c:pt idx="21">
                  <c:v>6830.5</c:v>
                </c:pt>
                <c:pt idx="22">
                  <c:v>6761</c:v>
                </c:pt>
                <c:pt idx="23">
                  <c:v>6838.4</c:v>
                </c:pt>
                <c:pt idx="24">
                  <c:v>6899.7</c:v>
                </c:pt>
                <c:pt idx="25">
                  <c:v>6920.4</c:v>
                </c:pt>
                <c:pt idx="26">
                  <c:v>6884.3</c:v>
                </c:pt>
                <c:pt idx="27">
                  <c:v>7045.4</c:v>
                </c:pt>
                <c:pt idx="28">
                  <c:v>6872.7</c:v>
                </c:pt>
                <c:pt idx="29">
                  <c:v>6948.1</c:v>
                </c:pt>
              </c:numCache>
            </c:numRef>
          </c:val>
          <c:extLst>
            <c:ext xmlns:c16="http://schemas.microsoft.com/office/drawing/2014/chart" uri="{C3380CC4-5D6E-409C-BE32-E72D297353CC}">
              <c16:uniqueId val="{00000005-D2D3-49AD-8345-84BED3C84FF0}"/>
            </c:ext>
          </c:extLst>
        </c:ser>
        <c:ser>
          <c:idx val="4"/>
          <c:order val="4"/>
          <c:tx>
            <c:strRef>
              <c:f>'CO2 overview'!$AF$6</c:f>
              <c:strCache>
                <c:ptCount val="1"/>
                <c:pt idx="0">
                  <c:v>Electricity and district heating</c:v>
                </c:pt>
              </c:strCache>
            </c:strRef>
          </c:tx>
          <c:spPr>
            <a:solidFill>
              <a:srgbClr val="FFFF00"/>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overview'!$B$6:$AE$6</c:f>
              <c:numCache>
                <c:formatCode>General</c:formatCode>
                <c:ptCount val="30"/>
                <c:pt idx="0">
                  <c:v>6484.4</c:v>
                </c:pt>
                <c:pt idx="1">
                  <c:v>7509.1</c:v>
                </c:pt>
                <c:pt idx="2">
                  <c:v>7997.2</c:v>
                </c:pt>
                <c:pt idx="3">
                  <c:v>7883.2</c:v>
                </c:pt>
                <c:pt idx="4">
                  <c:v>8499.2000000000007</c:v>
                </c:pt>
                <c:pt idx="5">
                  <c:v>7573.6</c:v>
                </c:pt>
                <c:pt idx="6">
                  <c:v>11665.4</c:v>
                </c:pt>
                <c:pt idx="7">
                  <c:v>7148.2</c:v>
                </c:pt>
                <c:pt idx="8">
                  <c:v>7981.5</c:v>
                </c:pt>
                <c:pt idx="9">
                  <c:v>6241</c:v>
                </c:pt>
                <c:pt idx="10">
                  <c:v>4957.1000000000004</c:v>
                </c:pt>
                <c:pt idx="11">
                  <c:v>5808.4</c:v>
                </c:pt>
                <c:pt idx="12">
                  <c:v>6849.6</c:v>
                </c:pt>
                <c:pt idx="13">
                  <c:v>7838.1</c:v>
                </c:pt>
                <c:pt idx="14">
                  <c:v>6837.7</c:v>
                </c:pt>
                <c:pt idx="15">
                  <c:v>5952.3</c:v>
                </c:pt>
                <c:pt idx="16">
                  <c:v>6019.5</c:v>
                </c:pt>
                <c:pt idx="17">
                  <c:v>5850.6</c:v>
                </c:pt>
                <c:pt idx="18">
                  <c:v>5495.6</c:v>
                </c:pt>
                <c:pt idx="19">
                  <c:v>6679</c:v>
                </c:pt>
                <c:pt idx="20">
                  <c:v>8687.5</c:v>
                </c:pt>
                <c:pt idx="21">
                  <c:v>6449.5</c:v>
                </c:pt>
                <c:pt idx="22">
                  <c:v>5851.1</c:v>
                </c:pt>
                <c:pt idx="23">
                  <c:v>5689.8</c:v>
                </c:pt>
                <c:pt idx="24">
                  <c:v>4537.3</c:v>
                </c:pt>
                <c:pt idx="25">
                  <c:v>4725</c:v>
                </c:pt>
                <c:pt idx="26">
                  <c:v>5083.5</c:v>
                </c:pt>
                <c:pt idx="27">
                  <c:v>4600.3</c:v>
                </c:pt>
                <c:pt idx="28">
                  <c:v>5017.8999999999996</c:v>
                </c:pt>
                <c:pt idx="29">
                  <c:v>4567.6000000000004</c:v>
                </c:pt>
              </c:numCache>
            </c:numRef>
          </c:val>
          <c:extLst>
            <c:ext xmlns:c16="http://schemas.microsoft.com/office/drawing/2014/chart" uri="{C3380CC4-5D6E-409C-BE32-E72D297353CC}">
              <c16:uniqueId val="{00000004-D2D3-49AD-8345-84BED3C84FF0}"/>
            </c:ext>
          </c:extLst>
        </c:ser>
        <c:ser>
          <c:idx val="3"/>
          <c:order val="5"/>
          <c:tx>
            <c:strRef>
              <c:f>'CO2 overview'!$AF$7</c:f>
              <c:strCache>
                <c:ptCount val="1"/>
                <c:pt idx="0">
                  <c:v>Machinery</c:v>
                </c:pt>
              </c:strCache>
            </c:strRef>
          </c:tx>
          <c:spPr>
            <a:solidFill>
              <a:srgbClr val="3BA6C3"/>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overview'!$B$7:$AE$7</c:f>
              <c:numCache>
                <c:formatCode>General</c:formatCode>
                <c:ptCount val="30"/>
                <c:pt idx="0">
                  <c:v>3005</c:v>
                </c:pt>
                <c:pt idx="1">
                  <c:v>2804.9</c:v>
                </c:pt>
                <c:pt idx="2">
                  <c:v>3211.5</c:v>
                </c:pt>
                <c:pt idx="3">
                  <c:v>3240</c:v>
                </c:pt>
                <c:pt idx="4">
                  <c:v>3424.4</c:v>
                </c:pt>
                <c:pt idx="5">
                  <c:v>3247.8</c:v>
                </c:pt>
                <c:pt idx="6">
                  <c:v>3206.7</c:v>
                </c:pt>
                <c:pt idx="7">
                  <c:v>3338.6</c:v>
                </c:pt>
                <c:pt idx="8">
                  <c:v>3459.8</c:v>
                </c:pt>
                <c:pt idx="9">
                  <c:v>3336.8</c:v>
                </c:pt>
                <c:pt idx="10">
                  <c:v>3174.5</c:v>
                </c:pt>
                <c:pt idx="11">
                  <c:v>3158.6</c:v>
                </c:pt>
                <c:pt idx="12">
                  <c:v>3294.6</c:v>
                </c:pt>
                <c:pt idx="13">
                  <c:v>3359.1</c:v>
                </c:pt>
                <c:pt idx="14">
                  <c:v>3395.5</c:v>
                </c:pt>
                <c:pt idx="15">
                  <c:v>3526.9</c:v>
                </c:pt>
                <c:pt idx="16">
                  <c:v>3505.8</c:v>
                </c:pt>
                <c:pt idx="17">
                  <c:v>3428.3</c:v>
                </c:pt>
                <c:pt idx="18">
                  <c:v>3497.2</c:v>
                </c:pt>
                <c:pt idx="19">
                  <c:v>3422.1</c:v>
                </c:pt>
                <c:pt idx="20">
                  <c:v>3584.2</c:v>
                </c:pt>
                <c:pt idx="21">
                  <c:v>3574.7</c:v>
                </c:pt>
                <c:pt idx="22">
                  <c:v>3506.1</c:v>
                </c:pt>
                <c:pt idx="23">
                  <c:v>3477.7</c:v>
                </c:pt>
                <c:pt idx="24">
                  <c:v>3358.7</c:v>
                </c:pt>
                <c:pt idx="25">
                  <c:v>3366</c:v>
                </c:pt>
                <c:pt idx="26">
                  <c:v>3225.9</c:v>
                </c:pt>
                <c:pt idx="27">
                  <c:v>3234.5</c:v>
                </c:pt>
                <c:pt idx="28">
                  <c:v>3045.9</c:v>
                </c:pt>
                <c:pt idx="29">
                  <c:v>3302.4</c:v>
                </c:pt>
              </c:numCache>
            </c:numRef>
          </c:val>
          <c:extLst>
            <c:ext xmlns:c16="http://schemas.microsoft.com/office/drawing/2014/chart" uri="{C3380CC4-5D6E-409C-BE32-E72D297353CC}">
              <c16:uniqueId val="{00000003-D2D3-49AD-8345-84BED3C84FF0}"/>
            </c:ext>
          </c:extLst>
        </c:ser>
        <c:ser>
          <c:idx val="2"/>
          <c:order val="6"/>
          <c:tx>
            <c:strRef>
              <c:f>'CO2 overview'!$AF$8</c:f>
              <c:strCache>
                <c:ptCount val="1"/>
                <c:pt idx="0">
                  <c:v>Product use (incl. solvents)</c:v>
                </c:pt>
              </c:strCache>
            </c:strRef>
          </c:tx>
          <c:spPr>
            <a:solidFill>
              <a:srgbClr val="F5801F"/>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overview'!$B$8:$AE$8</c:f>
              <c:numCache>
                <c:formatCode>General</c:formatCode>
                <c:ptCount val="30"/>
                <c:pt idx="0">
                  <c:v>565.1</c:v>
                </c:pt>
                <c:pt idx="1">
                  <c:v>506.8</c:v>
                </c:pt>
                <c:pt idx="2">
                  <c:v>489.9</c:v>
                </c:pt>
                <c:pt idx="3">
                  <c:v>516.1</c:v>
                </c:pt>
                <c:pt idx="4">
                  <c:v>501.7</c:v>
                </c:pt>
                <c:pt idx="5">
                  <c:v>647.20000000000005</c:v>
                </c:pt>
                <c:pt idx="6">
                  <c:v>713.7</c:v>
                </c:pt>
                <c:pt idx="7">
                  <c:v>937.9</c:v>
                </c:pt>
                <c:pt idx="8">
                  <c:v>998.7</c:v>
                </c:pt>
                <c:pt idx="9">
                  <c:v>1223</c:v>
                </c:pt>
                <c:pt idx="10">
                  <c:v>1339.7</c:v>
                </c:pt>
                <c:pt idx="11">
                  <c:v>1441.4</c:v>
                </c:pt>
                <c:pt idx="12">
                  <c:v>1516.9</c:v>
                </c:pt>
                <c:pt idx="13">
                  <c:v>1578.5</c:v>
                </c:pt>
                <c:pt idx="14">
                  <c:v>1749.5</c:v>
                </c:pt>
                <c:pt idx="15">
                  <c:v>1755.8</c:v>
                </c:pt>
                <c:pt idx="16">
                  <c:v>1736</c:v>
                </c:pt>
                <c:pt idx="17">
                  <c:v>1745</c:v>
                </c:pt>
                <c:pt idx="18">
                  <c:v>1792.1</c:v>
                </c:pt>
                <c:pt idx="19">
                  <c:v>1724.1</c:v>
                </c:pt>
                <c:pt idx="20">
                  <c:v>1730.1</c:v>
                </c:pt>
                <c:pt idx="21">
                  <c:v>1650.5</c:v>
                </c:pt>
                <c:pt idx="22">
                  <c:v>1698.5</c:v>
                </c:pt>
                <c:pt idx="23">
                  <c:v>1680.8</c:v>
                </c:pt>
                <c:pt idx="24">
                  <c:v>1702.8</c:v>
                </c:pt>
                <c:pt idx="25">
                  <c:v>1686.3</c:v>
                </c:pt>
                <c:pt idx="26">
                  <c:v>1702.2</c:v>
                </c:pt>
                <c:pt idx="27">
                  <c:v>1696.4</c:v>
                </c:pt>
                <c:pt idx="28">
                  <c:v>1570.9</c:v>
                </c:pt>
                <c:pt idx="29">
                  <c:v>1519.3</c:v>
                </c:pt>
              </c:numCache>
            </c:numRef>
          </c:val>
          <c:extLst>
            <c:ext xmlns:c16="http://schemas.microsoft.com/office/drawing/2014/chart" uri="{C3380CC4-5D6E-409C-BE32-E72D297353CC}">
              <c16:uniqueId val="{00000002-D2D3-49AD-8345-84BED3C84FF0}"/>
            </c:ext>
          </c:extLst>
        </c:ser>
        <c:ser>
          <c:idx val="1"/>
          <c:order val="7"/>
          <c:tx>
            <c:strRef>
              <c:f>'CO2 overview'!$AF$9</c:f>
              <c:strCache>
                <c:ptCount val="1"/>
                <c:pt idx="0">
                  <c:v>Waste</c:v>
                </c:pt>
              </c:strCache>
            </c:strRef>
          </c:tx>
          <c:spPr>
            <a:solidFill>
              <a:schemeClr val="accent1">
                <a:lumMod val="75000"/>
              </a:schemeClr>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overview'!$B$9:$AE$9</c:f>
              <c:numCache>
                <c:formatCode>General</c:formatCode>
                <c:ptCount val="30"/>
                <c:pt idx="0">
                  <c:v>3742.3</c:v>
                </c:pt>
                <c:pt idx="1">
                  <c:v>3807.8</c:v>
                </c:pt>
                <c:pt idx="2">
                  <c:v>3819.8</c:v>
                </c:pt>
                <c:pt idx="3">
                  <c:v>3699</c:v>
                </c:pt>
                <c:pt idx="4">
                  <c:v>3568</c:v>
                </c:pt>
                <c:pt idx="5">
                  <c:v>3561.9</c:v>
                </c:pt>
                <c:pt idx="6">
                  <c:v>3535.5</c:v>
                </c:pt>
                <c:pt idx="7">
                  <c:v>3501.1</c:v>
                </c:pt>
                <c:pt idx="8">
                  <c:v>3448.4</c:v>
                </c:pt>
                <c:pt idx="9">
                  <c:v>3317.7</c:v>
                </c:pt>
                <c:pt idx="10">
                  <c:v>3222.4</c:v>
                </c:pt>
                <c:pt idx="11">
                  <c:v>3171.7</c:v>
                </c:pt>
                <c:pt idx="12">
                  <c:v>2997.8</c:v>
                </c:pt>
                <c:pt idx="13">
                  <c:v>2868.7</c:v>
                </c:pt>
                <c:pt idx="14">
                  <c:v>2853.7</c:v>
                </c:pt>
                <c:pt idx="15">
                  <c:v>2716.1</c:v>
                </c:pt>
                <c:pt idx="16">
                  <c:v>2624</c:v>
                </c:pt>
                <c:pt idx="17">
                  <c:v>2450.3000000000002</c:v>
                </c:pt>
                <c:pt idx="18">
                  <c:v>2189.3000000000002</c:v>
                </c:pt>
                <c:pt idx="19">
                  <c:v>2099.1999999999998</c:v>
                </c:pt>
                <c:pt idx="20">
                  <c:v>1965.8</c:v>
                </c:pt>
                <c:pt idx="21">
                  <c:v>1872</c:v>
                </c:pt>
                <c:pt idx="22">
                  <c:v>1742.9</c:v>
                </c:pt>
                <c:pt idx="23">
                  <c:v>1644.6</c:v>
                </c:pt>
                <c:pt idx="24">
                  <c:v>1519.4</c:v>
                </c:pt>
                <c:pt idx="25">
                  <c:v>1414.5</c:v>
                </c:pt>
                <c:pt idx="26">
                  <c:v>1335.6</c:v>
                </c:pt>
                <c:pt idx="27">
                  <c:v>1280</c:v>
                </c:pt>
                <c:pt idx="28">
                  <c:v>1204.3</c:v>
                </c:pt>
                <c:pt idx="29">
                  <c:v>1094.4000000000001</c:v>
                </c:pt>
              </c:numCache>
            </c:numRef>
          </c:val>
          <c:extLst>
            <c:ext xmlns:c16="http://schemas.microsoft.com/office/drawing/2014/chart" uri="{C3380CC4-5D6E-409C-BE32-E72D297353CC}">
              <c16:uniqueId val="{00000001-D2D3-49AD-8345-84BED3C84FF0}"/>
            </c:ext>
          </c:extLst>
        </c:ser>
        <c:ser>
          <c:idx val="0"/>
          <c:order val="8"/>
          <c:tx>
            <c:strRef>
              <c:f>'CO2 overview'!$AF$10</c:f>
              <c:strCache>
                <c:ptCount val="1"/>
                <c:pt idx="0">
                  <c:v>On-site heating of buildings</c:v>
                </c:pt>
              </c:strCache>
            </c:strRef>
          </c:tx>
          <c:spPr>
            <a:solidFill>
              <a:schemeClr val="accent2">
                <a:lumMod val="50000"/>
              </a:schemeClr>
            </a:solidFill>
            <a:ln>
              <a:noFill/>
            </a:ln>
            <a:effectLst>
              <a:outerShdw blurRad="40000" dist="23000" dir="5400000" rotWithShape="0">
                <a:srgbClr val="000000">
                  <a:alpha val="35000"/>
                </a:srgbClr>
              </a:outerShdw>
            </a:effectLst>
            <a:scene3d>
              <a:camera prst="orthographicFront"/>
              <a:lightRig rig="threePt" dir="t">
                <a:rot lat="0" lon="0" rev="1200000"/>
              </a:lightRig>
            </a:scene3d>
            <a:sp3d>
              <a:bevelT/>
            </a:sp3d>
          </c:spPr>
          <c:invertIfNegative val="0"/>
          <c:cat>
            <c:numRef>
              <c:f>'CO2 overview'!$B$1:$AE$1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'CO2 overview'!$B$10:$AE$10</c:f>
              <c:numCache>
                <c:formatCode>General</c:formatCode>
                <c:ptCount val="30"/>
                <c:pt idx="0">
                  <c:v>9298.1</c:v>
                </c:pt>
                <c:pt idx="1">
                  <c:v>9102.2000000000007</c:v>
                </c:pt>
                <c:pt idx="2">
                  <c:v>8341.7000000000007</c:v>
                </c:pt>
                <c:pt idx="3">
                  <c:v>8307</c:v>
                </c:pt>
                <c:pt idx="4">
                  <c:v>8306.2999999999993</c:v>
                </c:pt>
                <c:pt idx="5">
                  <c:v>7921.5</c:v>
                </c:pt>
                <c:pt idx="6">
                  <c:v>7986.2</c:v>
                </c:pt>
                <c:pt idx="7">
                  <c:v>7176.6</c:v>
                </c:pt>
                <c:pt idx="8">
                  <c:v>7053.4</c:v>
                </c:pt>
                <c:pt idx="9">
                  <c:v>6583.8</c:v>
                </c:pt>
                <c:pt idx="10">
                  <c:v>6462.7</c:v>
                </c:pt>
                <c:pt idx="11">
                  <c:v>5636.9</c:v>
                </c:pt>
                <c:pt idx="12">
                  <c:v>5099.5</c:v>
                </c:pt>
                <c:pt idx="13">
                  <c:v>4802.8</c:v>
                </c:pt>
                <c:pt idx="14">
                  <c:v>4507.7</c:v>
                </c:pt>
                <c:pt idx="15">
                  <c:v>3334.6</c:v>
                </c:pt>
                <c:pt idx="16">
                  <c:v>2718.6</c:v>
                </c:pt>
                <c:pt idx="17">
                  <c:v>2489.4</c:v>
                </c:pt>
                <c:pt idx="18">
                  <c:v>1910.2</c:v>
                </c:pt>
                <c:pt idx="19">
                  <c:v>1661.1</c:v>
                </c:pt>
                <c:pt idx="20">
                  <c:v>1832.7</c:v>
                </c:pt>
                <c:pt idx="21">
                  <c:v>1462.2</c:v>
                </c:pt>
                <c:pt idx="22">
                  <c:v>1295.3</c:v>
                </c:pt>
                <c:pt idx="23">
                  <c:v>1169.9000000000001</c:v>
                </c:pt>
                <c:pt idx="24">
                  <c:v>1101</c:v>
                </c:pt>
                <c:pt idx="25">
                  <c:v>1025.0999999999999</c:v>
                </c:pt>
                <c:pt idx="26">
                  <c:v>965.8</c:v>
                </c:pt>
                <c:pt idx="27">
                  <c:v>922</c:v>
                </c:pt>
                <c:pt idx="28">
                  <c:v>816.5</c:v>
                </c:pt>
                <c:pt idx="29">
                  <c:v>804</c:v>
                </c:pt>
              </c:numCache>
            </c:numRef>
          </c:val>
          <c:extLst>
            <c:ext xmlns:c16="http://schemas.microsoft.com/office/drawing/2014/chart" uri="{C3380CC4-5D6E-409C-BE32-E72D297353CC}">
              <c16:uniqueId val="{00000000-D2D3-49AD-8345-84BED3C84FF0}"/>
            </c:ext>
          </c:extLst>
        </c:ser>
        <c:dLbls>
          <c:showLegendKey val="0"/>
          <c:showVal val="0"/>
          <c:showCatName val="0"/>
          <c:showSerName val="0"/>
          <c:showPercent val="0"/>
          <c:showBubbleSize val="0"/>
        </c:dLbls>
        <c:gapWidth val="150"/>
        <c:overlap val="100"/>
        <c:axId val="864883248"/>
        <c:axId val="246565104"/>
      </c:barChart>
      <c:catAx>
        <c:axId val="864883248"/>
        <c:scaling>
          <c:orientation val="minMax"/>
        </c:scaling>
        <c:delete val="0"/>
        <c:axPos val="b"/>
        <c:numFmt formatCode="General" sourceLinked="0"/>
        <c:majorTickMark val="out"/>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46565104"/>
        <c:crosses val="autoZero"/>
        <c:auto val="0"/>
        <c:lblAlgn val="ctr"/>
        <c:lblOffset val="50"/>
        <c:noMultiLvlLbl val="0"/>
      </c:catAx>
      <c:valAx>
        <c:axId val="246565104"/>
        <c:scaling>
          <c:orientation val="minMax"/>
          <c:max val="83000"/>
          <c:min val="0"/>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864883248"/>
        <c:crosses val="autoZero"/>
        <c:crossBetween val="between"/>
        <c:dispUnits>
          <c:builtInUnit val="thousands"/>
        </c:dispUnits>
      </c:valAx>
      <c:spPr>
        <a:noFill/>
        <a:ln>
          <a:noFill/>
        </a:ln>
        <a:effectLst/>
      </c:spPr>
    </c:plotArea>
    <c:legend>
      <c:legendPos val="b"/>
      <c:layout>
        <c:manualLayout>
          <c:xMode val="edge"/>
          <c:yMode val="edge"/>
          <c:x val="1.9846184595865235E-2"/>
          <c:y val="0.87873560544118201"/>
          <c:w val="0.96251492530828253"/>
          <c:h val="0.114659017635758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Greenhouse gas </a:t>
            </a:r>
            <a:r>
              <a:rPr lang="en-US" baseline="0"/>
              <a:t>emissions by sector 2019</a:t>
            </a:r>
            <a:endParaRPr lang="en-US"/>
          </a:p>
        </c:rich>
      </c:tx>
      <c:layout>
        <c:manualLayout>
          <c:xMode val="edge"/>
          <c:yMode val="edge"/>
          <c:x val="0.14734895833333331"/>
          <c:y val="1.7483720866201351E-2"/>
        </c:manualLayout>
      </c:layout>
      <c:overlay val="0"/>
      <c:spPr>
        <a:noFill/>
        <a:ln>
          <a:noFill/>
        </a:ln>
        <a:effectLst/>
      </c:spPr>
    </c:title>
    <c:autoTitleDeleted val="0"/>
    <c:plotArea>
      <c:layout>
        <c:manualLayout>
          <c:layoutTarget val="inner"/>
          <c:xMode val="edge"/>
          <c:yMode val="edge"/>
          <c:x val="8.6753472222222225E-2"/>
          <c:y val="0.26863298611111114"/>
          <c:w val="0.82649305555555552"/>
          <c:h val="0.66808543853684599"/>
        </c:manualLayout>
      </c:layout>
      <c:ofPieChart>
        <c:ofPieType val="pie"/>
        <c:varyColors val="1"/>
        <c:ser>
          <c:idx val="0"/>
          <c:order val="0"/>
          <c:tx>
            <c:v>Sectors</c:v>
          </c:tx>
          <c:spPr>
            <a:effectLst>
              <a:outerShdw blurRad="40000" dist="23000" dir="5400000" rotWithShape="0">
                <a:srgbClr val="000000">
                  <a:alpha val="35000"/>
                </a:srgbClr>
              </a:outerShdw>
            </a:effectLst>
          </c:spPr>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A8D5-4514-A7BD-0CB1EC6F35A4}"/>
              </c:ext>
            </c:extLst>
          </c:dPt>
          <c:dPt>
            <c:idx val="1"/>
            <c:bubble3D val="0"/>
            <c:spPr>
              <a:solidFill>
                <a:srgbClr val="8D1F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A8D5-4514-A7BD-0CB1EC6F35A4}"/>
              </c:ext>
            </c:extLst>
          </c:dPt>
          <c:dPt>
            <c:idx val="2"/>
            <c:bubble3D val="0"/>
            <c:spPr>
              <a:solidFill>
                <a:schemeClr val="tx1">
                  <a:lumMod val="75000"/>
                  <a:lumOff val="2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A8D5-4514-A7BD-0CB1EC6F35A4}"/>
              </c:ext>
            </c:extLst>
          </c:dPt>
          <c:dPt>
            <c:idx val="3"/>
            <c:bubble3D val="0"/>
            <c:spPr>
              <a:solidFill>
                <a:srgbClr val="6D8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A8D5-4514-A7BD-0CB1EC6F35A4}"/>
              </c:ext>
            </c:extLst>
          </c:dPt>
          <c:dPt>
            <c:idx val="4"/>
            <c:bubble3D val="0"/>
            <c:spPr>
              <a:solidFill>
                <a:srgbClr val="FFCC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A8D5-4514-A7BD-0CB1EC6F35A4}"/>
              </c:ext>
            </c:extLst>
          </c:dPt>
          <c:dPt>
            <c:idx val="5"/>
            <c:bubble3D val="0"/>
            <c:spPr>
              <a:solidFill>
                <a:srgbClr val="3BA6C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A8D5-4514-A7BD-0CB1EC6F35A4}"/>
              </c:ext>
            </c:extLst>
          </c:dPt>
          <c:dPt>
            <c:idx val="6"/>
            <c:bubble3D val="0"/>
            <c:spPr>
              <a:solidFill>
                <a:srgbClr val="F580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A8D5-4514-A7BD-0CB1EC6F35A4}"/>
              </c:ext>
            </c:extLst>
          </c:dPt>
          <c:dPt>
            <c:idx val="7"/>
            <c:bubble3D val="0"/>
            <c:spPr>
              <a:solidFill>
                <a:schemeClr val="tx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A8D5-4514-A7BD-0CB1EC6F35A4}"/>
              </c:ext>
            </c:extLst>
          </c:dPt>
          <c:dPt>
            <c:idx val="8"/>
            <c:bubble3D val="0"/>
            <c:explosion val="1"/>
            <c:spPr>
              <a:solidFill>
                <a:schemeClr val="accent2">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A8D5-4514-A7BD-0CB1EC6F35A4}"/>
              </c:ext>
            </c:extLst>
          </c:dPt>
          <c:dPt>
            <c:idx val="9"/>
            <c:bubble3D val="0"/>
            <c:spPr>
              <a:solidFill>
                <a:srgbClr val="B3490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A8D5-4514-A7BD-0CB1EC6F35A4}"/>
              </c:ext>
            </c:extLst>
          </c:dPt>
          <c:dPt>
            <c:idx val="10"/>
            <c:bubble3D val="0"/>
            <c:spPr>
              <a:solidFill>
                <a:schemeClr val="accent5">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A8D5-4514-A7BD-0CB1EC6F35A4}"/>
              </c:ext>
            </c:extLst>
          </c:dPt>
          <c:dPt>
            <c:idx val="11"/>
            <c:bubble3D val="0"/>
            <c:spPr>
              <a:solidFill>
                <a:schemeClr val="accent4">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A8D5-4514-A7BD-0CB1EC6F35A4}"/>
              </c:ext>
            </c:extLst>
          </c:dPt>
          <c:dPt>
            <c:idx val="12"/>
            <c:bubble3D val="0"/>
            <c:spPr>
              <a:solidFill>
                <a:schemeClr val="tx2">
                  <a:lumMod val="60000"/>
                  <a:lumOff val="4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A8D5-4514-A7BD-0CB1EC6F35A4}"/>
              </c:ext>
            </c:extLst>
          </c:dPt>
          <c:dPt>
            <c:idx val="13"/>
            <c:bubble3D val="0"/>
            <c:spPr>
              <a:solidFill>
                <a:schemeClr val="bg1">
                  <a:lumMod val="6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A8D5-4514-A7BD-0CB1EC6F35A4}"/>
              </c:ext>
            </c:extLst>
          </c:dPt>
          <c:dPt>
            <c:idx val="14"/>
            <c:bubble3D val="0"/>
            <c:explosion val="5"/>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A8D5-4514-A7BD-0CB1EC6F35A4}"/>
              </c:ext>
            </c:extLst>
          </c:dPt>
          <c:dLbls>
            <c:dLbl>
              <c:idx val="0"/>
              <c:layout>
                <c:manualLayout>
                  <c:x val="5.9177951388888969E-3"/>
                  <c:y val="1.1253977384066341E-2"/>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954EB0A9-9EC2-469A-AAD0-6A5EDC2802D0}" type="CATEGORYNAME">
                      <a:rPr lang="en-US"/>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t>:</a:t>
                    </a:r>
                    <a:r>
                      <a:rPr lang="en-US" baseline="0"/>
                      <a:t> </a:t>
                    </a:r>
                    <a:fld id="{17B2EB60-FC54-4554-ABA6-6BC51C771BB5}" type="PERCENTAGE">
                      <a:rPr lang="en-US" baseline="0"/>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p>
                </c:rich>
              </c:tx>
              <c:numFmt formatCode="0.0\ %" sourceLinked="0"/>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12076059027777777"/>
                      <c:h val="0.10086874999999999"/>
                    </c:manualLayout>
                  </c15:layout>
                  <c15:dlblFieldTable/>
                  <c15:showDataLabelsRange val="0"/>
                </c:ext>
                <c:ext xmlns:c16="http://schemas.microsoft.com/office/drawing/2014/chart" uri="{C3380CC4-5D6E-409C-BE32-E72D297353CC}">
                  <c16:uniqueId val="{00000001-A8D5-4514-A7BD-0CB1EC6F35A4}"/>
                </c:ext>
              </c:extLst>
            </c:dLbl>
            <c:dLbl>
              <c:idx val="1"/>
              <c:layout>
                <c:manualLayout>
                  <c:x val="-4.6908333333333337E-2"/>
                  <c:y val="-7.8384548611111104E-2"/>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D5ECD50E-3282-449C-8EDB-F7A7DBCA6694}" type="CATEGORYNAME">
                      <a:rPr lang="en-US"/>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t>:</a:t>
                    </a:r>
                    <a:r>
                      <a:rPr lang="en-US" baseline="0"/>
                      <a:t>
</a:t>
                    </a:r>
                    <a:fld id="{414D641C-CF3E-4641-ABDB-F5E9827A6524}" type="PERCENTAGE">
                      <a:rPr lang="en-US" baseline="0"/>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p>
                </c:rich>
              </c:tx>
              <c:numFmt formatCode="0.0\ %" sourceLinked="0"/>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12383194444444444"/>
                      <c:h val="0.14906388888888886"/>
                    </c:manualLayout>
                  </c15:layout>
                  <c15:dlblFieldTable/>
                  <c15:showDataLabelsRange val="0"/>
                </c:ext>
                <c:ext xmlns:c16="http://schemas.microsoft.com/office/drawing/2014/chart" uri="{C3380CC4-5D6E-409C-BE32-E72D297353CC}">
                  <c16:uniqueId val="{00000003-A8D5-4514-A7BD-0CB1EC6F35A4}"/>
                </c:ext>
              </c:extLst>
            </c:dLbl>
            <c:dLbl>
              <c:idx val="2"/>
              <c:layout>
                <c:manualLayout>
                  <c:x val="0.12345729166666666"/>
                  <c:y val="-9.9563487078663027E-2"/>
                </c:manualLayout>
              </c:layout>
              <c:tx>
                <c:rich>
                  <a:bodyPr/>
                  <a:lstStyle/>
                  <a:p>
                    <a:fld id="{5FFC96C2-8EB0-4309-BF50-C3CB6730D16C}" type="CATEGORYNAME">
                      <a:rPr lang="en-US"/>
                      <a:pPr/>
                      <a:t>[CATEGORY NAME]</a:t>
                    </a:fld>
                    <a:r>
                      <a:rPr lang="en-US"/>
                      <a:t>:</a:t>
                    </a:r>
                    <a:r>
                      <a:rPr lang="en-US" baseline="0"/>
                      <a:t>
</a:t>
                    </a:r>
                    <a:fld id="{31F23198-5450-4A7B-8ABB-639813271A05}"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8D5-4514-A7BD-0CB1EC6F35A4}"/>
                </c:ext>
              </c:extLst>
            </c:dLbl>
            <c:dLbl>
              <c:idx val="3"/>
              <c:layout>
                <c:manualLayout>
                  <c:x val="-8.676736111111116E-3"/>
                  <c:y val="5.7765277777777735E-2"/>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0266B116-0BEB-4D04-8AF0-D67FC5C4D756}" type="CATEGORYNAME">
                      <a:rPr lang="en-US">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effectLst>
                          <a:outerShdw blurRad="50800" dist="38100" dir="2700000" algn="tl" rotWithShape="0">
                            <a:prstClr val="black">
                              <a:alpha val="40000"/>
                            </a:prstClr>
                          </a:outerShdw>
                        </a:effectLst>
                      </a:rPr>
                      <a:t>:</a:t>
                    </a:r>
                    <a:r>
                      <a:rPr lang="en-US" baseline="0">
                        <a:effectLst>
                          <a:outerShdw blurRad="50800" dist="38100" dir="2700000" algn="tl" rotWithShape="0">
                            <a:prstClr val="black">
                              <a:alpha val="40000"/>
                            </a:prstClr>
                          </a:outerShdw>
                        </a:effectLst>
                      </a:rPr>
                      <a:t>
</a:t>
                    </a:r>
                    <a:fld id="{B062EC7F-861D-4DC0-8918-AE3FD4332D38}" type="PERCENTAGE">
                      <a:rPr lang="en-US" baseline="0">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extLst>
                <c:ext xmlns:c15="http://schemas.microsoft.com/office/drawing/2012/chart" uri="{CE6537A1-D6FC-4f65-9D91-7224C49458BB}">
                  <c15:layout>
                    <c:manualLayout>
                      <c:w val="9.7278472222222218E-2"/>
                      <c:h val="0.10100763888888889"/>
                    </c:manualLayout>
                  </c15:layout>
                  <c15:dlblFieldTable/>
                  <c15:showDataLabelsRange val="0"/>
                </c:ext>
                <c:ext xmlns:c16="http://schemas.microsoft.com/office/drawing/2014/chart" uri="{C3380CC4-5D6E-409C-BE32-E72D297353CC}">
                  <c16:uniqueId val="{00000007-A8D5-4514-A7BD-0CB1EC6F35A4}"/>
                </c:ext>
              </c:extLst>
            </c:dLbl>
            <c:dLbl>
              <c:idx val="4"/>
              <c:layout>
                <c:manualLayout>
                  <c:x val="-4.0191319444444443E-2"/>
                  <c:y val="3.2832909492713412E-2"/>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5BBD35E3-8C4A-4B41-B036-2991ECD98511}" type="CATEGORYNAME">
                      <a:rPr lang="en-US">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effectLst>
                          <a:outerShdw blurRad="50800" dist="38100" dir="2700000" algn="tl" rotWithShape="0">
                            <a:prstClr val="black">
                              <a:alpha val="40000"/>
                            </a:prstClr>
                          </a:outerShdw>
                        </a:effectLst>
                      </a:rPr>
                      <a:t>:</a:t>
                    </a:r>
                    <a:r>
                      <a:rPr lang="en-US" baseline="0">
                        <a:effectLst>
                          <a:outerShdw blurRad="50800" dist="38100" dir="2700000" algn="tl" rotWithShape="0">
                            <a:prstClr val="black">
                              <a:alpha val="40000"/>
                            </a:prstClr>
                          </a:outerShdw>
                        </a:effectLst>
                      </a:rPr>
                      <a:t>
</a:t>
                    </a:r>
                    <a:fld id="{A5364F3C-0934-469D-A76C-2C3FBF20C822}" type="PERCENTAGE">
                      <a:rPr lang="en-US" baseline="0">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0.12814652777777777"/>
                      <c:h val="0.14568982424818494"/>
                    </c:manualLayout>
                  </c15:layout>
                  <c15:dlblFieldTable/>
                  <c15:showDataLabelsRange val="0"/>
                </c:ext>
                <c:ext xmlns:c16="http://schemas.microsoft.com/office/drawing/2014/chart" uri="{C3380CC4-5D6E-409C-BE32-E72D297353CC}">
                  <c16:uniqueId val="{00000009-A8D5-4514-A7BD-0CB1EC6F35A4}"/>
                </c:ext>
              </c:extLst>
            </c:dLbl>
            <c:dLbl>
              <c:idx val="5"/>
              <c:layout>
                <c:manualLayout>
                  <c:x val="-5.2594618055555556E-2"/>
                  <c:y val="-1.7476256625908137E-2"/>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916AC5FF-D94E-485F-B64D-3579791F0F9D}" type="CATEGORYNAME">
                      <a:rPr lang="en-US">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effectLst>
                          <a:outerShdw blurRad="50800" dist="38100" dir="2700000" algn="tl" rotWithShape="0">
                            <a:prstClr val="black">
                              <a:alpha val="40000"/>
                            </a:prstClr>
                          </a:outerShdw>
                        </a:effectLst>
                      </a:rPr>
                      <a:t>:</a:t>
                    </a:r>
                    <a:r>
                      <a:rPr lang="en-US" baseline="0">
                        <a:effectLst>
                          <a:outerShdw blurRad="50800" dist="38100" dir="2700000" algn="tl" rotWithShape="0">
                            <a:prstClr val="black">
                              <a:alpha val="40000"/>
                            </a:prstClr>
                          </a:outerShdw>
                        </a:effectLst>
                      </a:rPr>
                      <a:t>
</a:t>
                    </a:r>
                    <a:fld id="{DB1FA8FD-7D1E-45EA-B447-F128324FDE8C}" type="PERCENTAGE">
                      <a:rPr lang="en-US" baseline="0">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9.239479166666667E-2"/>
                      <c:h val="9.7555999990416073E-2"/>
                    </c:manualLayout>
                  </c15:layout>
                  <c15:dlblFieldTable/>
                  <c15:showDataLabelsRange val="0"/>
                </c:ext>
                <c:ext xmlns:c16="http://schemas.microsoft.com/office/drawing/2014/chart" uri="{C3380CC4-5D6E-409C-BE32-E72D297353CC}">
                  <c16:uniqueId val="{0000000B-A8D5-4514-A7BD-0CB1EC6F35A4}"/>
                </c:ext>
              </c:extLst>
            </c:dLbl>
            <c:dLbl>
              <c:idx val="6"/>
              <c:layout>
                <c:manualLayout>
                  <c:x val="-1.6656944444444443E-2"/>
                  <c:y val="-0.11760622653011418"/>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BA6421DB-6A1D-4858-9E5C-367CD70F28B4}" type="CATEGORYNAME">
                      <a:rPr lang="en-US">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effectLst>
                          <a:outerShdw blurRad="50800" dist="38100" dir="2700000" algn="tl" rotWithShape="0">
                            <a:prstClr val="black">
                              <a:alpha val="40000"/>
                            </a:prstClr>
                          </a:outerShdw>
                        </a:effectLst>
                      </a:rPr>
                      <a:t>:</a:t>
                    </a:r>
                    <a:r>
                      <a:rPr lang="en-US" baseline="0">
                        <a:effectLst>
                          <a:outerShdw blurRad="50800" dist="38100" dir="2700000" algn="tl" rotWithShape="0">
                            <a:prstClr val="black">
                              <a:alpha val="40000"/>
                            </a:prstClr>
                          </a:outerShdw>
                        </a:effectLst>
                      </a:rPr>
                      <a:t> </a:t>
                    </a:r>
                    <a:fld id="{33270070-E6DD-4FD9-884F-68E6119AA993}" type="PERCENTAGE">
                      <a:rPr lang="en-US" baseline="0">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a:softEdge rad="76200"/>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0.27199166666666669"/>
                      <c:h val="4.3870352958330867E-2"/>
                    </c:manualLayout>
                  </c15:layout>
                  <c15:dlblFieldTable/>
                  <c15:showDataLabelsRange val="0"/>
                </c:ext>
                <c:ext xmlns:c16="http://schemas.microsoft.com/office/drawing/2014/chart" uri="{C3380CC4-5D6E-409C-BE32-E72D297353CC}">
                  <c16:uniqueId val="{0000000D-A8D5-4514-A7BD-0CB1EC6F35A4}"/>
                </c:ext>
              </c:extLst>
            </c:dLbl>
            <c:dLbl>
              <c:idx val="7"/>
              <c:layout>
                <c:manualLayout>
                  <c:x val="-1.9521006944444443E-2"/>
                  <c:y val="-3.7828298611111109E-2"/>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3A3EDF82-9DF0-4BFB-A816-43559C80B4D0}" type="CATEGORYNAME">
                      <a:rPr lang="en-US">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effectLst>
                          <a:outerShdw blurRad="50800" dist="38100" dir="2700000" algn="tl" rotWithShape="0">
                            <a:prstClr val="black">
                              <a:alpha val="40000"/>
                            </a:prstClr>
                          </a:outerShdw>
                        </a:effectLst>
                      </a:rPr>
                      <a:t>:</a:t>
                    </a:r>
                    <a:r>
                      <a:rPr lang="en-US" baseline="0">
                        <a:effectLst>
                          <a:outerShdw blurRad="50800" dist="38100" dir="2700000" algn="tl" rotWithShape="0">
                            <a:prstClr val="black">
                              <a:alpha val="40000"/>
                            </a:prstClr>
                          </a:outerShdw>
                        </a:effectLst>
                      </a:rPr>
                      <a:t>
</a:t>
                    </a:r>
                    <a:fld id="{0B1B4254-DB4A-4CDA-8F48-522B56AD71E3}" type="PERCENTAGE">
                      <a:rPr lang="en-US" baseline="0">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6.0258854166666667E-2"/>
                      <c:h val="9.7019985535139908E-2"/>
                    </c:manualLayout>
                  </c15:layout>
                  <c15:dlblFieldTable/>
                  <c15:showDataLabelsRange val="0"/>
                </c:ext>
                <c:ext xmlns:c16="http://schemas.microsoft.com/office/drawing/2014/chart" uri="{C3380CC4-5D6E-409C-BE32-E72D297353CC}">
                  <c16:uniqueId val="{0000000F-A8D5-4514-A7BD-0CB1EC6F35A4}"/>
                </c:ext>
              </c:extLst>
            </c:dLbl>
            <c:dLbl>
              <c:idx val="8"/>
              <c:layout>
                <c:manualLayout>
                  <c:x val="2.7237934027777778E-2"/>
                  <c:y val="1.7248543818182745E-2"/>
                </c:manualLayout>
              </c:layout>
              <c:tx>
                <c:rich>
                  <a:bodyPr rot="0" spcFirstLastPara="1" vertOverflow="ellipsis" vert="horz" wrap="square" lIns="0" tIns="0" rIns="0" bIns="0" anchor="ctr" anchorCtr="0">
                    <a:noAutofit/>
                  </a:bodyPr>
                  <a:lstStyle/>
                  <a:p>
                    <a:pPr algn="ct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r>
                      <a:rPr lang="en-US">
                        <a:effectLst>
                          <a:outerShdw blurRad="50800" dist="38100" dir="2700000" algn="tl" rotWithShape="0">
                            <a:prstClr val="black">
                              <a:alpha val="40000"/>
                            </a:prstClr>
                          </a:outerShdw>
                        </a:effectLst>
                      </a:rPr>
                      <a:t>On-site heating of</a:t>
                    </a:r>
                    <a:r>
                      <a:rPr lang="en-US" baseline="0">
                        <a:effectLst>
                          <a:outerShdw blurRad="50800" dist="38100" dir="2700000" algn="tl" rotWithShape="0">
                            <a:prstClr val="black">
                              <a:alpha val="40000"/>
                            </a:prstClr>
                          </a:outerShdw>
                        </a:effectLst>
                      </a:rPr>
                      <a:t> buildings: </a:t>
                    </a:r>
                    <a:fld id="{794ED670-311D-480B-9DAA-F0D9C10ABF94}" type="PERCENTAGE">
                      <a:rPr lang="en-US" baseline="0">
                        <a:effectLst>
                          <a:outerShdw blurRad="50800" dist="38100" dir="2700000" algn="tl" rotWithShape="0">
                            <a:prstClr val="black">
                              <a:alpha val="40000"/>
                            </a:prstClr>
                          </a:outerShdw>
                        </a:effectLst>
                      </a:rPr>
                      <a:pPr algn="ct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0.14523420138888887"/>
                      <c:h val="0.16236235827432882"/>
                    </c:manualLayout>
                  </c15:layout>
                  <c15:dlblFieldTable/>
                  <c15:showDataLabelsRange val="0"/>
                </c:ext>
                <c:ext xmlns:c16="http://schemas.microsoft.com/office/drawing/2014/chart" uri="{C3380CC4-5D6E-409C-BE32-E72D297353CC}">
                  <c16:uniqueId val="{00000011-A8D5-4514-A7BD-0CB1EC6F35A4}"/>
                </c:ext>
              </c:extLst>
            </c:dLbl>
            <c:dLbl>
              <c:idx val="9"/>
              <c:layout>
                <c:manualLayout>
                  <c:x val="0.15290260416666668"/>
                  <c:y val="-0.10646319444444452"/>
                </c:manualLayout>
              </c:layout>
              <c:tx>
                <c:rich>
                  <a:bodyPr/>
                  <a:lstStyle/>
                  <a:p>
                    <a:fld id="{FE18C6BE-E419-4372-ADD3-A383D4F3C6BF}" type="CATEGORYNAME">
                      <a:rPr lang="en-US"/>
                      <a:pPr/>
                      <a:t>[CATEGORY NAME]</a:t>
                    </a:fld>
                    <a:r>
                      <a:rPr lang="en-US"/>
                      <a:t>:</a:t>
                    </a:r>
                    <a:r>
                      <a:rPr lang="en-US" baseline="0"/>
                      <a:t>
</a:t>
                    </a:r>
                    <a:fld id="{BDEC2334-F3F5-4CCD-B3E0-60FD4ED68F16}"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3-A8D5-4514-A7BD-0CB1EC6F35A4}"/>
                </c:ext>
              </c:extLst>
            </c:dLbl>
            <c:dLbl>
              <c:idx val="10"/>
              <c:layout>
                <c:manualLayout>
                  <c:x val="-4.7108159722222223E-2"/>
                  <c:y val="0.14644313321938832"/>
                </c:manualLayout>
              </c:layout>
              <c:tx>
                <c:rich>
                  <a:bodyPr/>
                  <a:lstStyle/>
                  <a:p>
                    <a:fld id="{ABA641A6-CE8A-48D0-91C3-91B3143D4C19}" type="CATEGORYNAME">
                      <a:rPr lang="en-US"/>
                      <a:pPr/>
                      <a:t>[CATEGORY NAME]</a:t>
                    </a:fld>
                    <a:r>
                      <a:rPr lang="en-US"/>
                      <a:t>:</a:t>
                    </a:r>
                    <a:r>
                      <a:rPr lang="en-US" baseline="0"/>
                      <a:t>
</a:t>
                    </a:r>
                    <a:fld id="{4136F323-A175-4D9F-8B54-4CE2C1B27E08}"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5-A8D5-4514-A7BD-0CB1EC6F35A4}"/>
                </c:ext>
              </c:extLst>
            </c:dLbl>
            <c:dLbl>
              <c:idx val="11"/>
              <c:layout>
                <c:manualLayout>
                  <c:x val="-0.1024265625"/>
                  <c:y val="5.3884027777777781E-2"/>
                </c:manualLayout>
              </c:layout>
              <c:tx>
                <c:rich>
                  <a:bodyPr/>
                  <a:lstStyle/>
                  <a:p>
                    <a:fld id="{93DEFD74-8016-4981-8492-68477FA74B31}" type="CATEGORYNAME">
                      <a:rPr lang="en-US"/>
                      <a:pPr/>
                      <a:t>[CATEGORY NAME]</a:t>
                    </a:fld>
                    <a:r>
                      <a:rPr lang="en-US"/>
                      <a:t>:</a:t>
                    </a:r>
                    <a:r>
                      <a:rPr lang="en-US" baseline="0"/>
                      <a:t>
</a:t>
                    </a:r>
                    <a:fld id="{229459F3-CB05-4765-9583-EE99C83D44D4}" type="PERCENTAGE">
                      <a:rPr lang="en-US" baseline="0"/>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7-A8D5-4514-A7BD-0CB1EC6F35A4}"/>
                </c:ext>
              </c:extLst>
            </c:dLbl>
            <c:dLbl>
              <c:idx val="12"/>
              <c:layout>
                <c:manualLayout>
                  <c:x val="4.8217013888888893E-3"/>
                  <c:y val="-4.5381530365766545E-3"/>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r>
                      <a:rPr lang="en-US">
                        <a:effectLst>
                          <a:outerShdw blurRad="50800" dist="38100" dir="2700000" algn="tl" rotWithShape="0">
                            <a:prstClr val="black">
                              <a:alpha val="40000"/>
                            </a:prstClr>
                          </a:outerShdw>
                        </a:effectLst>
                      </a:rPr>
                      <a:t>Maritime</a:t>
                    </a:r>
                    <a:r>
                      <a:rPr lang="en-US" baseline="0">
                        <a:effectLst>
                          <a:outerShdw blurRad="50800" dist="38100" dir="2700000" algn="tl" rotWithShape="0">
                            <a:prstClr val="black">
                              <a:alpha val="40000"/>
                            </a:prstClr>
                          </a:outerShdw>
                        </a:effectLst>
                      </a:rPr>
                      <a:t> transporta-</a:t>
                    </a:r>
                  </a:p>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r>
                      <a:rPr lang="en-US" baseline="0">
                        <a:effectLst>
                          <a:outerShdw blurRad="50800" dist="38100" dir="2700000" algn="tl" rotWithShape="0">
                            <a:prstClr val="black">
                              <a:alpha val="40000"/>
                            </a:prstClr>
                          </a:outerShdw>
                        </a:effectLst>
                      </a:rPr>
                      <a:t>tion: </a:t>
                    </a:r>
                    <a:fld id="{9862C8C2-BFFA-471B-A1EC-822C34AF548A}" type="PERCENTAGE">
                      <a:rPr lang="en-US">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9.2835763888888895E-2"/>
                      <c:h val="0.14542387071577781"/>
                    </c:manualLayout>
                  </c15:layout>
                  <c15:dlblFieldTable/>
                  <c15:showDataLabelsRange val="0"/>
                </c:ext>
                <c:ext xmlns:c16="http://schemas.microsoft.com/office/drawing/2014/chart" uri="{C3380CC4-5D6E-409C-BE32-E72D297353CC}">
                  <c16:uniqueId val="{00000019-A8D5-4514-A7BD-0CB1EC6F35A4}"/>
                </c:ext>
              </c:extLst>
            </c:dLbl>
            <c:dLbl>
              <c:idx val="13"/>
              <c:layout>
                <c:manualLayout>
                  <c:x val="-1.2993142361111272E-2"/>
                  <c:y val="5.3479079520106193E-2"/>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fld id="{C1229FE3-2A40-4878-95DE-E9609082A83A}" type="CATEGORYNAME">
                      <a:rPr lang="en-US">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[CATEGORY NAME]</a:t>
                    </a:fld>
                    <a:r>
                      <a:rPr lang="en-US">
                        <a:effectLst>
                          <a:outerShdw blurRad="50800" dist="38100" dir="2700000" algn="tl" rotWithShape="0">
                            <a:prstClr val="black">
                              <a:alpha val="40000"/>
                            </a:prstClr>
                          </a:outerShdw>
                        </a:effectLst>
                      </a:rPr>
                      <a:t>:</a:t>
                    </a:r>
                    <a:r>
                      <a:rPr lang="en-US" baseline="0">
                        <a:effectLst>
                          <a:outerShdw blurRad="50800" dist="38100" dir="2700000" algn="tl" rotWithShape="0">
                            <a:prstClr val="black">
                              <a:alpha val="40000"/>
                            </a:prstClr>
                          </a:outerShdw>
                        </a:effectLst>
                      </a:rPr>
                      <a:t> </a:t>
                    </a:r>
                    <a:fld id="{443EF04A-04A1-4625-8961-C5BC5A0CAA26}" type="PERCENTAGE">
                      <a:rPr lang="en-US" baseline="0">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separator> </c:separator>
              <c:extLst>
                <c:ext xmlns:c15="http://schemas.microsoft.com/office/drawing/2012/chart" uri="{CE6537A1-D6FC-4f65-9D91-7224C49458BB}">
                  <c15:layout>
                    <c:manualLayout>
                      <c:w val="0.18532031249999997"/>
                      <c:h val="9.7970846427066591E-2"/>
                    </c:manualLayout>
                  </c15:layout>
                  <c15:dlblFieldTable/>
                  <c15:showDataLabelsRange val="0"/>
                </c:ext>
                <c:ext xmlns:c16="http://schemas.microsoft.com/office/drawing/2014/chart" uri="{C3380CC4-5D6E-409C-BE32-E72D297353CC}">
                  <c16:uniqueId val="{0000001B-A8D5-4514-A7BD-0CB1EC6F35A4}"/>
                </c:ext>
              </c:extLst>
            </c:dLbl>
            <c:dLbl>
              <c:idx val="14"/>
              <c:layout>
                <c:manualLayout>
                  <c:x val="-0.16724687499999999"/>
                  <c:y val="1.1065972222222221E-3"/>
                </c:manualLayout>
              </c:layout>
              <c:tx>
                <c:rich>
                  <a:bodyPr rot="0" spcFirstLastPara="1" vertOverflow="ellipsis" vert="horz" wrap="square" lIns="0" tIns="0" rIns="0" bIns="0" anchor="ctr" anchorCtr="1">
                    <a:no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r>
                      <a:rPr lang="en-US" baseline="0">
                        <a:effectLst>
                          <a:outerShdw blurRad="50800" dist="38100" dir="2700000" algn="tl" rotWithShape="0">
                            <a:prstClr val="black">
                              <a:alpha val="40000"/>
                            </a:prstClr>
                          </a:outerShdw>
                        </a:effectLst>
                      </a:rPr>
                      <a:t>Domestic transportation (excl. aviation):
</a:t>
                    </a:r>
                    <a:fld id="{9B17E634-FB59-448C-9804-5793C874730E}" type="PERCENTAGE">
                      <a:rPr lang="en-US" baseline="0">
                        <a:effectLst>
                          <a:outerShdw blurRad="50800" dist="38100" dir="2700000" algn="tl" rotWithShape="0">
                            <a:prstClr val="black">
                              <a:alpha val="40000"/>
                            </a:prstClr>
                          </a:outerShdw>
                        </a:effectLst>
                      </a:rPr>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t>[PERCENTAGE]</a:t>
                    </a:fld>
                    <a:endParaRPr lang="en-US" baseline="0">
                      <a:effectLst>
                        <a:outerShdw blurRad="50800" dist="38100" dir="2700000" algn="tl" rotWithShape="0">
                          <a:prstClr val="black">
                            <a:alpha val="40000"/>
                          </a:prstClr>
                        </a:outerShdw>
                      </a:effectLst>
                    </a:endParaRPr>
                  </a:p>
                </c:rich>
              </c:tx>
              <c:numFmt formatCode="0.0\ %" sourceLinked="0"/>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16200225694444445"/>
                      <c:h val="0.19861196550257965"/>
                    </c:manualLayout>
                  </c15:layout>
                  <c15:dlblFieldTable/>
                  <c15:showDataLabelsRange val="0"/>
                </c:ext>
                <c:ext xmlns:c16="http://schemas.microsoft.com/office/drawing/2014/chart" uri="{C3380CC4-5D6E-409C-BE32-E72D297353CC}">
                  <c16:uniqueId val="{0000001D-A8D5-4514-A7BD-0CB1EC6F35A4}"/>
                </c:ext>
              </c:extLst>
            </c:dLbl>
            <c:numFmt formatCode="0.0\ %" sourceLinked="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lt1">
                        <a:lumMod val="85000"/>
                      </a:schemeClr>
                    </a:solidFill>
                    <a:effectLst>
                      <a:outerShdw blurRad="50800" dist="38100" dir="2700000" algn="tl" rotWithShape="0">
                        <a:prstClr val="black">
                          <a:alpha val="40000"/>
                        </a:prstClr>
                      </a:outerShdw>
                    </a:effectLst>
                    <a:latin typeface="+mn-lt"/>
                    <a:ea typeface="+mn-ea"/>
                    <a:cs typeface="+mn-cs"/>
                  </a:defRPr>
                </a:pPr>
                <a:endParaRPr lang="LID4096"/>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rect">
                    <a:avLst/>
                  </a:prstGeom>
                </c15:spPr>
              </c:ext>
            </c:extLst>
          </c:dLbls>
          <c:cat>
            <c:strRef>
              <c:f>'CO2 overview'!$AK$2:$AK$15</c:f>
              <c:strCache>
                <c:ptCount val="14"/>
                <c:pt idx="0">
                  <c:v>Domestic aviation</c:v>
                </c:pt>
                <c:pt idx="1">
                  <c:v>International transportation</c:v>
                </c:pt>
                <c:pt idx="2">
                  <c:v>Industries</c:v>
                </c:pt>
                <c:pt idx="3">
                  <c:v>Agriculture</c:v>
                </c:pt>
                <c:pt idx="4">
                  <c:v>Electricity and district heating</c:v>
                </c:pt>
                <c:pt idx="5">
                  <c:v>Machinery</c:v>
                </c:pt>
                <c:pt idx="6">
                  <c:v>Product use (incl. solvents)</c:v>
                </c:pt>
                <c:pt idx="7">
                  <c:v>Waste</c:v>
                </c:pt>
                <c:pt idx="8">
                  <c:v>On-site heating of buildings</c:v>
                </c:pt>
                <c:pt idx="9">
                  <c:v>Passenger cars</c:v>
                </c:pt>
                <c:pt idx="10">
                  <c:v>LDVs</c:v>
                </c:pt>
                <c:pt idx="11">
                  <c:v>HDVs</c:v>
                </c:pt>
                <c:pt idx="12">
                  <c:v>Maritime transportation</c:v>
                </c:pt>
                <c:pt idx="13">
                  <c:v>Other modes of transportation</c:v>
                </c:pt>
              </c:strCache>
            </c:strRef>
          </c:cat>
          <c:val>
            <c:numRef>
              <c:f>'CO2 overview'!$AJ$2:$AJ$15</c:f>
              <c:numCache>
                <c:formatCode>General</c:formatCode>
                <c:ptCount val="14"/>
                <c:pt idx="0">
                  <c:v>477</c:v>
                </c:pt>
                <c:pt idx="1">
                  <c:v>9663.7000000000007</c:v>
                </c:pt>
                <c:pt idx="2">
                  <c:v>16256</c:v>
                </c:pt>
                <c:pt idx="3">
                  <c:v>6948.1</c:v>
                </c:pt>
                <c:pt idx="4">
                  <c:v>4567.6000000000004</c:v>
                </c:pt>
                <c:pt idx="5">
                  <c:v>3302.4</c:v>
                </c:pt>
                <c:pt idx="6">
                  <c:v>1519.3</c:v>
                </c:pt>
                <c:pt idx="7">
                  <c:v>1094.4000000000001</c:v>
                </c:pt>
                <c:pt idx="8">
                  <c:v>804</c:v>
                </c:pt>
                <c:pt idx="9">
                  <c:v>10081.4</c:v>
                </c:pt>
                <c:pt idx="10">
                  <c:v>1503.7</c:v>
                </c:pt>
                <c:pt idx="11">
                  <c:v>3225.8</c:v>
                </c:pt>
                <c:pt idx="12">
                  <c:v>706</c:v>
                </c:pt>
                <c:pt idx="13">
                  <c:v>434.3</c:v>
                </c:pt>
              </c:numCache>
            </c:numRef>
          </c:val>
          <c:extLst>
            <c:ext xmlns:c16="http://schemas.microsoft.com/office/drawing/2014/chart" uri="{C3380CC4-5D6E-409C-BE32-E72D297353CC}">
              <c16:uniqueId val="{0000001E-A8D5-4514-A7BD-0CB1EC6F35A4}"/>
            </c:ext>
          </c:extLst>
        </c:ser>
        <c:dLbls>
          <c:showLegendKey val="0"/>
          <c:showVal val="0"/>
          <c:showCatName val="0"/>
          <c:showSerName val="0"/>
          <c:showPercent val="0"/>
          <c:showBubbleSize val="0"/>
          <c:showLeaderLines val="1"/>
        </c:dLbls>
        <c:gapWidth val="75"/>
        <c:secondPieSize val="100"/>
        <c:serLines>
          <c:spPr>
            <a:ln w="9525" cap="flat" cmpd="sng" algn="ctr">
              <a:solidFill>
                <a:schemeClr val="lt1">
                  <a:lumMod val="95000"/>
                  <a:alpha val="54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a:t>
            </a:r>
            <a:r>
              <a:rPr lang="en-US" baseline="-25000"/>
              <a:t>2</a:t>
            </a:r>
            <a:r>
              <a:rPr lang="en-US"/>
              <a:t>-eq. emissions passenger cars:</a:t>
            </a:r>
          </a:p>
          <a:p>
            <a:pPr>
              <a:defRPr/>
            </a:pPr>
            <a:r>
              <a:rPr lang="en-US" sz="1050"/>
              <a:t>%</a:t>
            </a:r>
            <a:r>
              <a:rPr lang="en-US" sz="1050" baseline="0"/>
              <a:t> of emissions from domestic transportation</a:t>
            </a:r>
            <a:endParaRPr lang="en-US" sz="1050"/>
          </a:p>
        </c:rich>
      </c:tx>
      <c:layout>
        <c:manualLayout>
          <c:xMode val="edge"/>
          <c:yMode val="edge"/>
          <c:x val="0.23670642361111116"/>
          <c:y val="2.658623342503606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lineChart>
        <c:grouping val="standard"/>
        <c:varyColors val="0"/>
        <c:ser>
          <c:idx val="0"/>
          <c:order val="0"/>
          <c:tx>
            <c:strRef>
              <c:f>'Domestic transportation'!$A$13</c:f>
              <c:strCache>
                <c:ptCount val="1"/>
                <c:pt idx="0">
                  <c:v>Emissions Passenger Cars (% of domestic transportation exluding domestic aviation)</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transportation'!$B$13:$AE$13</c:f>
              <c:numCache>
                <c:formatCode>0.0%</c:formatCode>
                <c:ptCount val="30"/>
                <c:pt idx="0">
                  <c:v>0.66885347671231432</c:v>
                </c:pt>
                <c:pt idx="1">
                  <c:v>0.67126287319255185</c:v>
                </c:pt>
                <c:pt idx="2">
                  <c:v>0.658119658119658</c:v>
                </c:pt>
                <c:pt idx="3">
                  <c:v>0.6576303961534441</c:v>
                </c:pt>
                <c:pt idx="4">
                  <c:v>0.65257937522368215</c:v>
                </c:pt>
                <c:pt idx="5">
                  <c:v>0.66233931850642724</c:v>
                </c:pt>
                <c:pt idx="6">
                  <c:v>0.6671051200654573</c:v>
                </c:pt>
                <c:pt idx="7">
                  <c:v>0.66009583402627636</c:v>
                </c:pt>
                <c:pt idx="8">
                  <c:v>0.65094162840813274</c:v>
                </c:pt>
                <c:pt idx="9">
                  <c:v>0.65092851011775343</c:v>
                </c:pt>
                <c:pt idx="10">
                  <c:v>0.65063301617851732</c:v>
                </c:pt>
                <c:pt idx="11">
                  <c:v>0.65533063567107785</c:v>
                </c:pt>
                <c:pt idx="12">
                  <c:v>0.6503312524208843</c:v>
                </c:pt>
                <c:pt idx="13">
                  <c:v>0.64211915911128825</c:v>
                </c:pt>
                <c:pt idx="14">
                  <c:v>0.62927383534758818</c:v>
                </c:pt>
                <c:pt idx="15">
                  <c:v>0.62009655415046028</c:v>
                </c:pt>
                <c:pt idx="16">
                  <c:v>0.61254361871621699</c:v>
                </c:pt>
                <c:pt idx="17">
                  <c:v>0.60827440227064999</c:v>
                </c:pt>
                <c:pt idx="18">
                  <c:v>0.60393970605712488</c:v>
                </c:pt>
                <c:pt idx="19">
                  <c:v>0.61292131736946742</c:v>
                </c:pt>
                <c:pt idx="20">
                  <c:v>0.59892893471887032</c:v>
                </c:pt>
                <c:pt idx="21">
                  <c:v>0.59561736756872374</c:v>
                </c:pt>
                <c:pt idx="22">
                  <c:v>0.60477810898979134</c:v>
                </c:pt>
                <c:pt idx="23">
                  <c:v>0.6083615141570462</c:v>
                </c:pt>
                <c:pt idx="24">
                  <c:v>0.61245114524631883</c:v>
                </c:pt>
                <c:pt idx="25">
                  <c:v>0.62143627199196227</c:v>
                </c:pt>
                <c:pt idx="26">
                  <c:v>0.63349371447439784</c:v>
                </c:pt>
                <c:pt idx="27">
                  <c:v>0.63696742611953827</c:v>
                </c:pt>
                <c:pt idx="28">
                  <c:v>0.63925991947628846</c:v>
                </c:pt>
                <c:pt idx="29">
                  <c:v>0.63201910840004771</c:v>
                </c:pt>
              </c:numCache>
            </c:numRef>
          </c:val>
          <c:smooth val="0"/>
          <c:extLst>
            <c:ext xmlns:c16="http://schemas.microsoft.com/office/drawing/2014/chart" uri="{C3380CC4-5D6E-409C-BE32-E72D297353CC}">
              <c16:uniqueId val="{00000000-4B8F-4B82-AE30-54604761C05A}"/>
            </c:ext>
          </c:extLst>
        </c:ser>
        <c:dLbls>
          <c:showLegendKey val="0"/>
          <c:showVal val="0"/>
          <c:showCatName val="0"/>
          <c:showSerName val="0"/>
          <c:showPercent val="0"/>
          <c:showBubbleSize val="0"/>
        </c:dLbls>
        <c:smooth val="0"/>
        <c:axId val="250825256"/>
        <c:axId val="250827608"/>
      </c:lineChart>
      <c:catAx>
        <c:axId val="25082525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7608"/>
        <c:crosses val="autoZero"/>
        <c:auto val="1"/>
        <c:lblAlgn val="ctr"/>
        <c:lblOffset val="100"/>
        <c:noMultiLvlLbl val="0"/>
      </c:catAx>
      <c:valAx>
        <c:axId val="250827608"/>
        <c:scaling>
          <c:orientation val="minMax"/>
        </c:scaling>
        <c:delete val="0"/>
        <c:axPos val="l"/>
        <c:majorGridlines>
          <c:spPr>
            <a:ln w="9525" cap="flat" cmpd="sng" algn="ctr">
              <a:solidFill>
                <a:schemeClr val="lt1">
                  <a:lumMod val="95000"/>
                  <a:alpha val="10000"/>
                </a:schemeClr>
              </a:solidFill>
              <a:round/>
            </a:ln>
            <a:effectLst/>
          </c:spPr>
        </c:majorGridlines>
        <c:numFmt formatCode="0\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525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Emissions passenger cars (Mt)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lineChart>
        <c:grouping val="standard"/>
        <c:varyColors val="0"/>
        <c:ser>
          <c:idx val="0"/>
          <c:order val="0"/>
          <c:tx>
            <c:strRef>
              <c:f>'Domestic transportation'!$A$6</c:f>
              <c:strCache>
                <c:ptCount val="1"/>
                <c:pt idx="0">
                  <c:v>Bilar (CRF 1A3b)</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transportation'!$B$6:$AE$6</c:f>
              <c:numCache>
                <c:formatCode>General</c:formatCode>
                <c:ptCount val="30"/>
                <c:pt idx="0">
                  <c:v>12713.5</c:v>
                </c:pt>
                <c:pt idx="1">
                  <c:v>12905.7</c:v>
                </c:pt>
                <c:pt idx="2">
                  <c:v>13236.3</c:v>
                </c:pt>
                <c:pt idx="3">
                  <c:v>12583.1</c:v>
                </c:pt>
                <c:pt idx="4">
                  <c:v>12763.8</c:v>
                </c:pt>
                <c:pt idx="5">
                  <c:v>12984.5</c:v>
                </c:pt>
                <c:pt idx="6">
                  <c:v>12882</c:v>
                </c:pt>
                <c:pt idx="7">
                  <c:v>12701.3</c:v>
                </c:pt>
                <c:pt idx="8">
                  <c:v>12505.5</c:v>
                </c:pt>
                <c:pt idx="9">
                  <c:v>12664.4</c:v>
                </c:pt>
                <c:pt idx="10">
                  <c:v>12575.5</c:v>
                </c:pt>
                <c:pt idx="11">
                  <c:v>12696.9</c:v>
                </c:pt>
                <c:pt idx="12">
                  <c:v>12928</c:v>
                </c:pt>
                <c:pt idx="13">
                  <c:v>12889.9</c:v>
                </c:pt>
                <c:pt idx="14">
                  <c:v>12793.2</c:v>
                </c:pt>
                <c:pt idx="15">
                  <c:v>12690.4</c:v>
                </c:pt>
                <c:pt idx="16">
                  <c:v>12533.5</c:v>
                </c:pt>
                <c:pt idx="17">
                  <c:v>12644.2</c:v>
                </c:pt>
                <c:pt idx="18">
                  <c:v>12196.2</c:v>
                </c:pt>
                <c:pt idx="19">
                  <c:v>12240.1</c:v>
                </c:pt>
                <c:pt idx="20">
                  <c:v>12011.4</c:v>
                </c:pt>
                <c:pt idx="21">
                  <c:v>11695.9</c:v>
                </c:pt>
                <c:pt idx="22">
                  <c:v>11178.9</c:v>
                </c:pt>
                <c:pt idx="23">
                  <c:v>10955.8</c:v>
                </c:pt>
                <c:pt idx="24">
                  <c:v>10781.1</c:v>
                </c:pt>
                <c:pt idx="25">
                  <c:v>11009.8</c:v>
                </c:pt>
                <c:pt idx="26">
                  <c:v>10743.8</c:v>
                </c:pt>
                <c:pt idx="27">
                  <c:v>10539.9</c:v>
                </c:pt>
                <c:pt idx="28">
                  <c:v>10399.799999999999</c:v>
                </c:pt>
                <c:pt idx="29">
                  <c:v>10081.4</c:v>
                </c:pt>
              </c:numCache>
            </c:numRef>
          </c:val>
          <c:smooth val="0"/>
          <c:extLst>
            <c:ext xmlns:c16="http://schemas.microsoft.com/office/drawing/2014/chart" uri="{C3380CC4-5D6E-409C-BE32-E72D297353CC}">
              <c16:uniqueId val="{00000000-799D-4420-991B-3D810E73391C}"/>
            </c:ext>
          </c:extLst>
        </c:ser>
        <c:dLbls>
          <c:showLegendKey val="0"/>
          <c:showVal val="0"/>
          <c:showCatName val="0"/>
          <c:showSerName val="0"/>
          <c:showPercent val="0"/>
          <c:showBubbleSize val="0"/>
        </c:dLbls>
        <c:smooth val="0"/>
        <c:axId val="250821336"/>
        <c:axId val="250821728"/>
      </c:lineChart>
      <c:catAx>
        <c:axId val="25082133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1728"/>
        <c:crosses val="autoZero"/>
        <c:auto val="1"/>
        <c:lblAlgn val="ctr"/>
        <c:lblOffset val="100"/>
        <c:noMultiLvlLbl val="0"/>
      </c:catAx>
      <c:valAx>
        <c:axId val="25082172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1336"/>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Domestic transportation excluding aviation (emissions relative 1990)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lineChart>
        <c:grouping val="standard"/>
        <c:varyColors val="0"/>
        <c:ser>
          <c:idx val="0"/>
          <c:order val="0"/>
          <c:tx>
            <c:strRef>
              <c:f>'Domestic transportation'!$A$16</c:f>
              <c:strCache>
                <c:ptCount val="1"/>
                <c:pt idx="0">
                  <c:v>Rail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transportation'!$B$16:$AE$16</c:f>
              <c:numCache>
                <c:formatCode>0.0%</c:formatCode>
                <c:ptCount val="30"/>
                <c:pt idx="0">
                  <c:v>0</c:v>
                </c:pt>
                <c:pt idx="1">
                  <c:v>-0.11394891944990171</c:v>
                </c:pt>
                <c:pt idx="2">
                  <c:v>-0.15225933202357567</c:v>
                </c:pt>
                <c:pt idx="3">
                  <c:v>-0.18565815324165025</c:v>
                </c:pt>
                <c:pt idx="4">
                  <c:v>-0.22986247544204319</c:v>
                </c:pt>
                <c:pt idx="5">
                  <c:v>-0.24950884086444003</c:v>
                </c:pt>
                <c:pt idx="6">
                  <c:v>-0.33398821218074659</c:v>
                </c:pt>
                <c:pt idx="7">
                  <c:v>-0.35461689587426326</c:v>
                </c:pt>
                <c:pt idx="8">
                  <c:v>-0.31728880157170924</c:v>
                </c:pt>
                <c:pt idx="9">
                  <c:v>-0.26719056974459732</c:v>
                </c:pt>
                <c:pt idx="10">
                  <c:v>-0.25933202357563845</c:v>
                </c:pt>
                <c:pt idx="11">
                  <c:v>-0.2946954813359528</c:v>
                </c:pt>
                <c:pt idx="12">
                  <c:v>-0.32121807465618868</c:v>
                </c:pt>
                <c:pt idx="13">
                  <c:v>-0.3310412573673871</c:v>
                </c:pt>
                <c:pt idx="14">
                  <c:v>-0.33889980353634575</c:v>
                </c:pt>
                <c:pt idx="15">
                  <c:v>-0.36542239685658162</c:v>
                </c:pt>
                <c:pt idx="16">
                  <c:v>-0.32809430255402738</c:v>
                </c:pt>
                <c:pt idx="17">
                  <c:v>-0.35461689587426326</c:v>
                </c:pt>
                <c:pt idx="18">
                  <c:v>-0.31335952848722981</c:v>
                </c:pt>
                <c:pt idx="19">
                  <c:v>-0.38605108055009818</c:v>
                </c:pt>
                <c:pt idx="20">
                  <c:v>-0.40667976424361496</c:v>
                </c:pt>
                <c:pt idx="21">
                  <c:v>-0.41650294695481338</c:v>
                </c:pt>
                <c:pt idx="22">
                  <c:v>-0.42141453831041253</c:v>
                </c:pt>
                <c:pt idx="23">
                  <c:v>-0.48330058939096265</c:v>
                </c:pt>
                <c:pt idx="24">
                  <c:v>-0.53929273084479368</c:v>
                </c:pt>
                <c:pt idx="25">
                  <c:v>-0.55009823182711193</c:v>
                </c:pt>
                <c:pt idx="26">
                  <c:v>-0.56679764243614927</c:v>
                </c:pt>
                <c:pt idx="27">
                  <c:v>-0.59233791748526521</c:v>
                </c:pt>
                <c:pt idx="28">
                  <c:v>-0.56483300589390972</c:v>
                </c:pt>
                <c:pt idx="29">
                  <c:v>-0.55402750491159136</c:v>
                </c:pt>
              </c:numCache>
            </c:numRef>
          </c:val>
          <c:smooth val="0"/>
          <c:extLst>
            <c:ext xmlns:c16="http://schemas.microsoft.com/office/drawing/2014/chart" uri="{C3380CC4-5D6E-409C-BE32-E72D297353CC}">
              <c16:uniqueId val="{00000000-0209-49B8-A585-FB23BB75B840}"/>
            </c:ext>
          </c:extLst>
        </c:ser>
        <c:ser>
          <c:idx val="1"/>
          <c:order val="1"/>
          <c:tx>
            <c:strRef>
              <c:f>'Domestic transportation'!$A$17</c:f>
              <c:strCache>
                <c:ptCount val="1"/>
                <c:pt idx="0">
                  <c:v>Military trans.</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transportation'!$B$17:$AE$17</c:f>
              <c:numCache>
                <c:formatCode>0.0%</c:formatCode>
                <c:ptCount val="30"/>
                <c:pt idx="0">
                  <c:v>0</c:v>
                </c:pt>
                <c:pt idx="1">
                  <c:v>0.26125812441968432</c:v>
                </c:pt>
                <c:pt idx="2">
                  <c:v>0.32184308263695449</c:v>
                </c:pt>
                <c:pt idx="3">
                  <c:v>3.2729805013927527E-2</c:v>
                </c:pt>
                <c:pt idx="4">
                  <c:v>-9.0064995357474475E-2</c:v>
                </c:pt>
                <c:pt idx="5">
                  <c:v>-0.17467502321262762</c:v>
                </c:pt>
                <c:pt idx="6">
                  <c:v>-0.2423398328690809</c:v>
                </c:pt>
                <c:pt idx="7">
                  <c:v>-0.31267409470752083</c:v>
                </c:pt>
                <c:pt idx="8">
                  <c:v>-0.44626276694521816</c:v>
                </c:pt>
                <c:pt idx="9">
                  <c:v>-0.51926648096564532</c:v>
                </c:pt>
                <c:pt idx="10">
                  <c:v>-0.53946146703806863</c:v>
                </c:pt>
                <c:pt idx="11">
                  <c:v>-0.68372794800371395</c:v>
                </c:pt>
                <c:pt idx="12">
                  <c:v>-0.62650882079851433</c:v>
                </c:pt>
                <c:pt idx="13">
                  <c:v>-0.64867688022284131</c:v>
                </c:pt>
                <c:pt idx="14">
                  <c:v>-0.67351439182915507</c:v>
                </c:pt>
                <c:pt idx="15">
                  <c:v>-0.73920612813370479</c:v>
                </c:pt>
                <c:pt idx="16">
                  <c:v>-0.71785051067780881</c:v>
                </c:pt>
                <c:pt idx="17">
                  <c:v>-0.70902971216341693</c:v>
                </c:pt>
                <c:pt idx="18">
                  <c:v>-0.82300371402042716</c:v>
                </c:pt>
                <c:pt idx="19">
                  <c:v>-0.71831476323119781</c:v>
                </c:pt>
                <c:pt idx="20">
                  <c:v>-0.79712163416898796</c:v>
                </c:pt>
                <c:pt idx="21">
                  <c:v>-0.78586350974930363</c:v>
                </c:pt>
                <c:pt idx="22">
                  <c:v>-0.80919220055710306</c:v>
                </c:pt>
                <c:pt idx="23">
                  <c:v>-0.82671773444753949</c:v>
                </c:pt>
                <c:pt idx="24">
                  <c:v>-0.80919220055710306</c:v>
                </c:pt>
                <c:pt idx="25">
                  <c:v>-0.78098885793871875</c:v>
                </c:pt>
                <c:pt idx="26">
                  <c:v>-0.79561281337047352</c:v>
                </c:pt>
                <c:pt idx="27">
                  <c:v>-0.78597957288765086</c:v>
                </c:pt>
                <c:pt idx="28">
                  <c:v>-0.80315691736304551</c:v>
                </c:pt>
                <c:pt idx="29">
                  <c:v>-0.7870241411327763</c:v>
                </c:pt>
              </c:numCache>
            </c:numRef>
          </c:val>
          <c:smooth val="0"/>
          <c:extLst>
            <c:ext xmlns:c16="http://schemas.microsoft.com/office/drawing/2014/chart" uri="{C3380CC4-5D6E-409C-BE32-E72D297353CC}">
              <c16:uniqueId val="{00000001-0209-49B8-A585-FB23BB75B840}"/>
            </c:ext>
          </c:extLst>
        </c:ser>
        <c:ser>
          <c:idx val="2"/>
          <c:order val="2"/>
          <c:tx>
            <c:strRef>
              <c:f>'Domestic transportation'!$A$18</c:f>
              <c:strCache>
                <c:ptCount val="1"/>
                <c:pt idx="0">
                  <c:v>Maritime trans.</c:v>
                </c:pt>
              </c:strCache>
            </c:strRef>
          </c:tx>
          <c:spPr>
            <a:ln w="34925" cap="rnd">
              <a:solidFill>
                <a:schemeClr val="accent3"/>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transportation'!$B$18:$AE$18</c:f>
              <c:numCache>
                <c:formatCode>0.0%</c:formatCode>
                <c:ptCount val="30"/>
                <c:pt idx="0">
                  <c:v>0</c:v>
                </c:pt>
                <c:pt idx="1">
                  <c:v>1.624079688176705E-2</c:v>
                </c:pt>
                <c:pt idx="2">
                  <c:v>3.24815937635341E-2</c:v>
                </c:pt>
                <c:pt idx="3">
                  <c:v>4.8505846686877296E-2</c:v>
                </c:pt>
                <c:pt idx="4">
                  <c:v>6.6912083152879998E-2</c:v>
                </c:pt>
                <c:pt idx="5">
                  <c:v>8.4452143785188394E-2</c:v>
                </c:pt>
                <c:pt idx="6">
                  <c:v>0.10134257254222612</c:v>
                </c:pt>
                <c:pt idx="7">
                  <c:v>0.11996535296665223</c:v>
                </c:pt>
                <c:pt idx="8">
                  <c:v>0.1375054135989604</c:v>
                </c:pt>
                <c:pt idx="9">
                  <c:v>0.15461238631442198</c:v>
                </c:pt>
                <c:pt idx="10">
                  <c:v>0.17323516673884787</c:v>
                </c:pt>
                <c:pt idx="11">
                  <c:v>0.14703334776959731</c:v>
                </c:pt>
                <c:pt idx="12">
                  <c:v>0.16219142485924642</c:v>
                </c:pt>
                <c:pt idx="13">
                  <c:v>0.23668254655695109</c:v>
                </c:pt>
                <c:pt idx="14">
                  <c:v>0.2412299696838458</c:v>
                </c:pt>
                <c:pt idx="15">
                  <c:v>0.24426158510177576</c:v>
                </c:pt>
                <c:pt idx="16">
                  <c:v>0.29904720658293615</c:v>
                </c:pt>
                <c:pt idx="17">
                  <c:v>0.30381117366825472</c:v>
                </c:pt>
                <c:pt idx="18">
                  <c:v>0.30640970116933719</c:v>
                </c:pt>
                <c:pt idx="19">
                  <c:v>0.34538761368557802</c:v>
                </c:pt>
                <c:pt idx="20">
                  <c:v>0.44434820268514508</c:v>
                </c:pt>
                <c:pt idx="21">
                  <c:v>0.48289302728453865</c:v>
                </c:pt>
                <c:pt idx="22">
                  <c:v>0.40255521870939814</c:v>
                </c:pt>
                <c:pt idx="23">
                  <c:v>0.43676916414032041</c:v>
                </c:pt>
                <c:pt idx="24">
                  <c:v>0.41208315288003461</c:v>
                </c:pt>
                <c:pt idx="25">
                  <c:v>0.41359896058899936</c:v>
                </c:pt>
                <c:pt idx="26">
                  <c:v>0.46881766998700725</c:v>
                </c:pt>
                <c:pt idx="27">
                  <c:v>0.44673018622780436</c:v>
                </c:pt>
                <c:pt idx="28">
                  <c:v>0.55954958856647896</c:v>
                </c:pt>
                <c:pt idx="29">
                  <c:v>0.52880034647033347</c:v>
                </c:pt>
              </c:numCache>
            </c:numRef>
          </c:val>
          <c:smooth val="0"/>
          <c:extLst>
            <c:ext xmlns:c16="http://schemas.microsoft.com/office/drawing/2014/chart" uri="{C3380CC4-5D6E-409C-BE32-E72D297353CC}">
              <c16:uniqueId val="{00000002-0209-49B8-A585-FB23BB75B840}"/>
            </c:ext>
          </c:extLst>
        </c:ser>
        <c:ser>
          <c:idx val="3"/>
          <c:order val="3"/>
          <c:tx>
            <c:strRef>
              <c:f>'Domestic transportation'!$A$19</c:f>
              <c:strCache>
                <c:ptCount val="1"/>
                <c:pt idx="0">
                  <c:v>Passenger cars</c:v>
                </c:pt>
              </c:strCache>
            </c:strRef>
          </c:tx>
          <c:spPr>
            <a:ln w="34925" cap="rnd">
              <a:solidFill>
                <a:schemeClr val="accent4"/>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transportation'!$B$19:$AE$19</c:f>
              <c:numCache>
                <c:formatCode>0.0%</c:formatCode>
                <c:ptCount val="30"/>
                <c:pt idx="0">
                  <c:v>0</c:v>
                </c:pt>
                <c:pt idx="1">
                  <c:v>1.5117788177921199E-2</c:v>
                </c:pt>
                <c:pt idx="2">
                  <c:v>4.1121642348684428E-2</c:v>
                </c:pt>
                <c:pt idx="3">
                  <c:v>-1.0256813623313765E-2</c:v>
                </c:pt>
                <c:pt idx="4">
                  <c:v>3.9564242734100308E-3</c:v>
                </c:pt>
                <c:pt idx="5">
                  <c:v>2.1315924017776489E-2</c:v>
                </c:pt>
                <c:pt idx="6">
                  <c:v>1.3253628033192966E-2</c:v>
                </c:pt>
                <c:pt idx="7">
                  <c:v>-9.5960986353094135E-4</c:v>
                </c:pt>
                <c:pt idx="8">
                  <c:v>-1.6360561607739799E-2</c:v>
                </c:pt>
                <c:pt idx="9">
                  <c:v>-3.8620364179808853E-3</c:v>
                </c:pt>
                <c:pt idx="10">
                  <c:v>-1.0854603374365834E-2</c:v>
                </c:pt>
                <c:pt idx="11">
                  <c:v>-1.3056986667715487E-3</c:v>
                </c:pt>
                <c:pt idx="12">
                  <c:v>1.6871829157981688E-2</c:v>
                </c:pt>
                <c:pt idx="13">
                  <c:v>1.3875014748102377E-2</c:v>
                </c:pt>
                <c:pt idx="14">
                  <c:v>6.2689267314273156E-3</c:v>
                </c:pt>
                <c:pt idx="15">
                  <c:v>-1.8169662170134382E-3</c:v>
                </c:pt>
                <c:pt idx="16">
                  <c:v>-1.4158178314390257E-2</c:v>
                </c:pt>
                <c:pt idx="17">
                  <c:v>-5.4508986510402035E-3</c:v>
                </c:pt>
                <c:pt idx="18">
                  <c:v>-4.0689031344633642E-2</c:v>
                </c:pt>
                <c:pt idx="19">
                  <c:v>-3.7236008966846201E-2</c:v>
                </c:pt>
                <c:pt idx="20">
                  <c:v>-5.5224761080740925E-2</c:v>
                </c:pt>
                <c:pt idx="21">
                  <c:v>-8.0040901404019427E-2</c:v>
                </c:pt>
                <c:pt idx="22">
                  <c:v>-0.12070633578479573</c:v>
                </c:pt>
                <c:pt idx="23">
                  <c:v>-0.13825461124002048</c:v>
                </c:pt>
                <c:pt idx="24">
                  <c:v>-0.15199590985959799</c:v>
                </c:pt>
                <c:pt idx="25">
                  <c:v>-0.13400715774570349</c:v>
                </c:pt>
                <c:pt idx="26">
                  <c:v>-0.15492979903252457</c:v>
                </c:pt>
                <c:pt idx="27">
                  <c:v>-0.170967868800881</c:v>
                </c:pt>
                <c:pt idx="28">
                  <c:v>-0.18198765092224811</c:v>
                </c:pt>
                <c:pt idx="29">
                  <c:v>-0.20703189522948051</c:v>
                </c:pt>
              </c:numCache>
            </c:numRef>
          </c:val>
          <c:smooth val="0"/>
          <c:extLst>
            <c:ext xmlns:c16="http://schemas.microsoft.com/office/drawing/2014/chart" uri="{C3380CC4-5D6E-409C-BE32-E72D297353CC}">
              <c16:uniqueId val="{00000003-0209-49B8-A585-FB23BB75B840}"/>
            </c:ext>
          </c:extLst>
        </c:ser>
        <c:ser>
          <c:idx val="4"/>
          <c:order val="4"/>
          <c:tx>
            <c:strRef>
              <c:f>'Domestic transportation'!$A$20</c:f>
              <c:strCache>
                <c:ptCount val="1"/>
                <c:pt idx="0">
                  <c:v>Busses</c:v>
                </c:pt>
              </c:strCache>
            </c:strRef>
          </c:tx>
          <c:spPr>
            <a:ln w="34925" cap="rnd">
              <a:solidFill>
                <a:schemeClr val="accent5"/>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transportation'!$B$20:$AE$20</c:f>
              <c:numCache>
                <c:formatCode>0.0%</c:formatCode>
                <c:ptCount val="30"/>
                <c:pt idx="0">
                  <c:v>0</c:v>
                </c:pt>
                <c:pt idx="1">
                  <c:v>-1.4751642272675003E-2</c:v>
                </c:pt>
                <c:pt idx="2">
                  <c:v>3.9184049786792574E-2</c:v>
                </c:pt>
                <c:pt idx="3">
                  <c:v>1.5327878298951214E-2</c:v>
                </c:pt>
                <c:pt idx="4">
                  <c:v>4.0336521839345441E-2</c:v>
                </c:pt>
                <c:pt idx="5">
                  <c:v>3.3882678345050099E-2</c:v>
                </c:pt>
                <c:pt idx="6">
                  <c:v>2.1666474587991091E-2</c:v>
                </c:pt>
                <c:pt idx="7">
                  <c:v>2.2818946640543958E-2</c:v>
                </c:pt>
                <c:pt idx="8">
                  <c:v>2.3049441051054442E-2</c:v>
                </c:pt>
                <c:pt idx="9">
                  <c:v>2.9964273366369643E-3</c:v>
                </c:pt>
                <c:pt idx="10">
                  <c:v>-7.0877031231992627E-2</c:v>
                </c:pt>
                <c:pt idx="11">
                  <c:v>-7.9059582805117046E-2</c:v>
                </c:pt>
                <c:pt idx="12">
                  <c:v>-7.9520571626138015E-2</c:v>
                </c:pt>
                <c:pt idx="13">
                  <c:v>-6.8572087126887116E-2</c:v>
                </c:pt>
                <c:pt idx="14">
                  <c:v>-6.1196265990549725E-2</c:v>
                </c:pt>
                <c:pt idx="15">
                  <c:v>-4.2756713149706194E-2</c:v>
                </c:pt>
                <c:pt idx="16">
                  <c:v>-5.5203411317275686E-2</c:v>
                </c:pt>
                <c:pt idx="17">
                  <c:v>-7.0185548000461062E-2</c:v>
                </c:pt>
                <c:pt idx="18">
                  <c:v>-0.10960009219776423</c:v>
                </c:pt>
                <c:pt idx="19">
                  <c:v>-0.13426299412239251</c:v>
                </c:pt>
                <c:pt idx="20">
                  <c:v>-0.13783565748530602</c:v>
                </c:pt>
                <c:pt idx="21">
                  <c:v>-0.15604471591563918</c:v>
                </c:pt>
                <c:pt idx="22">
                  <c:v>-0.34989051515500746</c:v>
                </c:pt>
                <c:pt idx="23">
                  <c:v>-0.44439322346433097</c:v>
                </c:pt>
                <c:pt idx="24">
                  <c:v>-0.51319580500172868</c:v>
                </c:pt>
                <c:pt idx="25">
                  <c:v>-0.60424109715339402</c:v>
                </c:pt>
                <c:pt idx="26">
                  <c:v>-0.75302523913795094</c:v>
                </c:pt>
                <c:pt idx="27">
                  <c:v>-0.8303561138642388</c:v>
                </c:pt>
                <c:pt idx="28">
                  <c:v>-0.83047136106949404</c:v>
                </c:pt>
                <c:pt idx="29">
                  <c:v>-0.86089662325688598</c:v>
                </c:pt>
              </c:numCache>
            </c:numRef>
          </c:val>
          <c:smooth val="0"/>
          <c:extLst>
            <c:ext xmlns:c16="http://schemas.microsoft.com/office/drawing/2014/chart" uri="{C3380CC4-5D6E-409C-BE32-E72D297353CC}">
              <c16:uniqueId val="{00000004-0209-49B8-A585-FB23BB75B840}"/>
            </c:ext>
          </c:extLst>
        </c:ser>
        <c:ser>
          <c:idx val="5"/>
          <c:order val="5"/>
          <c:tx>
            <c:strRef>
              <c:f>'Domestic transportation'!$A$21</c:f>
              <c:strCache>
                <c:ptCount val="1"/>
                <c:pt idx="0">
                  <c:v>Two-wheelers</c:v>
                </c:pt>
              </c:strCache>
            </c:strRef>
          </c:tx>
          <c:spPr>
            <a:ln w="34925" cap="rnd">
              <a:solidFill>
                <a:schemeClr val="accent6"/>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transportation'!$B$21:$AE$21</c:f>
              <c:numCache>
                <c:formatCode>0.0%</c:formatCode>
                <c:ptCount val="30"/>
                <c:pt idx="0">
                  <c:v>0</c:v>
                </c:pt>
                <c:pt idx="1">
                  <c:v>5.4830287206266259E-2</c:v>
                </c:pt>
                <c:pt idx="2">
                  <c:v>0.15143603133159278</c:v>
                </c:pt>
                <c:pt idx="3">
                  <c:v>0.16187989556135784</c:v>
                </c:pt>
                <c:pt idx="4">
                  <c:v>0.18798955613577029</c:v>
                </c:pt>
                <c:pt idx="5">
                  <c:v>0.23759791122715401</c:v>
                </c:pt>
                <c:pt idx="6">
                  <c:v>0.2767624020887729</c:v>
                </c:pt>
                <c:pt idx="7">
                  <c:v>0.35248041775456929</c:v>
                </c:pt>
                <c:pt idx="8">
                  <c:v>0.37859007832898173</c:v>
                </c:pt>
                <c:pt idx="9">
                  <c:v>0.49086161879895585</c:v>
                </c:pt>
                <c:pt idx="10">
                  <c:v>0.90600522193211508</c:v>
                </c:pt>
                <c:pt idx="11">
                  <c:v>1</c:v>
                </c:pt>
                <c:pt idx="12">
                  <c:v>1.2271540469973892</c:v>
                </c:pt>
                <c:pt idx="13">
                  <c:v>1.4334203655352482</c:v>
                </c:pt>
                <c:pt idx="14">
                  <c:v>1.4908616187989558</c:v>
                </c:pt>
                <c:pt idx="15">
                  <c:v>1.5430809399477812</c:v>
                </c:pt>
                <c:pt idx="16">
                  <c:v>1.7075718015665799</c:v>
                </c:pt>
                <c:pt idx="17">
                  <c:v>1.9947780678851177</c:v>
                </c:pt>
                <c:pt idx="18">
                  <c:v>1.9425587467362928</c:v>
                </c:pt>
                <c:pt idx="19">
                  <c:v>1.9373368146214101</c:v>
                </c:pt>
                <c:pt idx="20">
                  <c:v>1.7571801566579635</c:v>
                </c:pt>
                <c:pt idx="21">
                  <c:v>1.6866840731070498</c:v>
                </c:pt>
                <c:pt idx="22">
                  <c:v>1.315926892950392</c:v>
                </c:pt>
                <c:pt idx="23">
                  <c:v>1.5091383812010446</c:v>
                </c:pt>
                <c:pt idx="24">
                  <c:v>1.4438642297650133</c:v>
                </c:pt>
                <c:pt idx="25">
                  <c:v>1.5613577023498695</c:v>
                </c:pt>
                <c:pt idx="26">
                  <c:v>1.4334203655352482</c:v>
                </c:pt>
                <c:pt idx="27">
                  <c:v>1.2454308093994779</c:v>
                </c:pt>
                <c:pt idx="28">
                  <c:v>1.2245430809399482</c:v>
                </c:pt>
                <c:pt idx="29">
                  <c:v>1.2114882506527418</c:v>
                </c:pt>
              </c:numCache>
            </c:numRef>
          </c:val>
          <c:smooth val="0"/>
          <c:extLst>
            <c:ext xmlns:c16="http://schemas.microsoft.com/office/drawing/2014/chart" uri="{C3380CC4-5D6E-409C-BE32-E72D297353CC}">
              <c16:uniqueId val="{00000005-0209-49B8-A585-FB23BB75B840}"/>
            </c:ext>
          </c:extLst>
        </c:ser>
        <c:ser>
          <c:idx val="6"/>
          <c:order val="6"/>
          <c:tx>
            <c:strRef>
              <c:f>'Domestic transportation'!$A$22</c:f>
              <c:strCache>
                <c:ptCount val="1"/>
                <c:pt idx="0">
                  <c:v>LDVs</c:v>
                </c:pt>
              </c:strCache>
            </c:strRef>
          </c:tx>
          <c:spPr>
            <a:ln w="34925" cap="rnd">
              <a:solidFill>
                <a:schemeClr val="accent1">
                  <a:lumMod val="60000"/>
                </a:schemeClr>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transportation'!$B$22:$AE$22</c:f>
              <c:numCache>
                <c:formatCode>0.0%</c:formatCode>
                <c:ptCount val="30"/>
                <c:pt idx="0">
                  <c:v>0</c:v>
                </c:pt>
                <c:pt idx="1">
                  <c:v>6.08056195807265E-2</c:v>
                </c:pt>
                <c:pt idx="2">
                  <c:v>0.11744045659093394</c:v>
                </c:pt>
                <c:pt idx="3">
                  <c:v>5.8610470859400632E-2</c:v>
                </c:pt>
                <c:pt idx="4">
                  <c:v>8.6269344748106658E-2</c:v>
                </c:pt>
                <c:pt idx="5">
                  <c:v>8.1330260125123566E-2</c:v>
                </c:pt>
                <c:pt idx="6">
                  <c:v>7.8915596531665022E-2</c:v>
                </c:pt>
                <c:pt idx="7">
                  <c:v>8.9123038085830331E-2</c:v>
                </c:pt>
                <c:pt idx="8">
                  <c:v>0.12325760070244751</c:v>
                </c:pt>
                <c:pt idx="9">
                  <c:v>0.13862364175172881</c:v>
                </c:pt>
                <c:pt idx="10">
                  <c:v>9.5598726813741708E-2</c:v>
                </c:pt>
                <c:pt idx="11">
                  <c:v>0.20151465261771495</c:v>
                </c:pt>
                <c:pt idx="12">
                  <c:v>0.30172319174624085</c:v>
                </c:pt>
                <c:pt idx="13">
                  <c:v>0.37361431236966292</c:v>
                </c:pt>
                <c:pt idx="14">
                  <c:v>0.47107891559653159</c:v>
                </c:pt>
                <c:pt idx="15">
                  <c:v>0.50214027000329264</c:v>
                </c:pt>
                <c:pt idx="16">
                  <c:v>0.5732630885742509</c:v>
                </c:pt>
                <c:pt idx="17">
                  <c:v>0.65810558665349572</c:v>
                </c:pt>
                <c:pt idx="18">
                  <c:v>0.68631324772253333</c:v>
                </c:pt>
                <c:pt idx="19">
                  <c:v>0.67204478103391518</c:v>
                </c:pt>
                <c:pt idx="20">
                  <c:v>0.75622873449676198</c:v>
                </c:pt>
                <c:pt idx="21">
                  <c:v>0.80298540226100323</c:v>
                </c:pt>
                <c:pt idx="22">
                  <c:v>0.74678959499506092</c:v>
                </c:pt>
                <c:pt idx="23">
                  <c:v>0.72780155855559214</c:v>
                </c:pt>
                <c:pt idx="24">
                  <c:v>0.69641093184063196</c:v>
                </c:pt>
                <c:pt idx="25">
                  <c:v>0.74503347601800018</c:v>
                </c:pt>
                <c:pt idx="26">
                  <c:v>0.65360553177477754</c:v>
                </c:pt>
                <c:pt idx="27">
                  <c:v>0.67555701898803622</c:v>
                </c:pt>
                <c:pt idx="28">
                  <c:v>0.63977609483042475</c:v>
                </c:pt>
                <c:pt idx="29">
                  <c:v>0.65042256612885518</c:v>
                </c:pt>
              </c:numCache>
            </c:numRef>
          </c:val>
          <c:smooth val="0"/>
          <c:extLst>
            <c:ext xmlns:c16="http://schemas.microsoft.com/office/drawing/2014/chart" uri="{C3380CC4-5D6E-409C-BE32-E72D297353CC}">
              <c16:uniqueId val="{00000006-0209-49B8-A585-FB23BB75B840}"/>
            </c:ext>
          </c:extLst>
        </c:ser>
        <c:ser>
          <c:idx val="7"/>
          <c:order val="7"/>
          <c:tx>
            <c:strRef>
              <c:f>'Domestic transportation'!$A$23</c:f>
              <c:strCache>
                <c:ptCount val="1"/>
                <c:pt idx="0">
                  <c:v>HDVs</c:v>
                </c:pt>
              </c:strCache>
            </c:strRef>
          </c:tx>
          <c:spPr>
            <a:ln w="34925" cap="rnd">
              <a:solidFill>
                <a:schemeClr val="accent2">
                  <a:lumMod val="60000"/>
                </a:schemeClr>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transportation'!$B$23:$AE$23</c:f>
              <c:numCache>
                <c:formatCode>0.0%</c:formatCode>
                <c:ptCount val="30"/>
                <c:pt idx="0">
                  <c:v>0</c:v>
                </c:pt>
                <c:pt idx="1">
                  <c:v>-7.8536089905311024E-2</c:v>
                </c:pt>
                <c:pt idx="2">
                  <c:v>5.1767635398578093E-2</c:v>
                </c:pt>
                <c:pt idx="3">
                  <c:v>4.9769011500278459E-2</c:v>
                </c:pt>
                <c:pt idx="4">
                  <c:v>0.14743946790734253</c:v>
                </c:pt>
                <c:pt idx="5">
                  <c:v>0.11444579142229938</c:v>
                </c:pt>
                <c:pt idx="6">
                  <c:v>7.4899249696929848E-2</c:v>
                </c:pt>
                <c:pt idx="7">
                  <c:v>0.12502866878542651</c:v>
                </c:pt>
                <c:pt idx="8">
                  <c:v>0.2024835359260837</c:v>
                </c:pt>
                <c:pt idx="9">
                  <c:v>0.24658431899347977</c:v>
                </c:pt>
                <c:pt idx="10">
                  <c:v>0.26506339897120013</c:v>
                </c:pt>
                <c:pt idx="11">
                  <c:v>0.25602044493954978</c:v>
                </c:pt>
                <c:pt idx="12">
                  <c:v>0.2953376363815079</c:v>
                </c:pt>
                <c:pt idx="13">
                  <c:v>0.33983159136332364</c:v>
                </c:pt>
                <c:pt idx="14">
                  <c:v>0.43009731004881901</c:v>
                </c:pt>
                <c:pt idx="15">
                  <c:v>0.51184430392188984</c:v>
                </c:pt>
                <c:pt idx="16">
                  <c:v>0.52668654369122914</c:v>
                </c:pt>
                <c:pt idx="17">
                  <c:v>0.57006651158218946</c:v>
                </c:pt>
                <c:pt idx="18">
                  <c:v>0.55656760918711723</c:v>
                </c:pt>
                <c:pt idx="19">
                  <c:v>0.44700370236886067</c:v>
                </c:pt>
                <c:pt idx="20">
                  <c:v>0.53579502637528242</c:v>
                </c:pt>
                <c:pt idx="21">
                  <c:v>0.48556731430818134</c:v>
                </c:pt>
                <c:pt idx="22">
                  <c:v>0.37282526784836678</c:v>
                </c:pt>
                <c:pt idx="23">
                  <c:v>0.32210609088824094</c:v>
                </c:pt>
                <c:pt idx="24">
                  <c:v>0.27682579207758606</c:v>
                </c:pt>
                <c:pt idx="25">
                  <c:v>0.24117820517021071</c:v>
                </c:pt>
                <c:pt idx="26">
                  <c:v>0.14776711116935881</c:v>
                </c:pt>
                <c:pt idx="27">
                  <c:v>9.8686150519314619E-2</c:v>
                </c:pt>
                <c:pt idx="28">
                  <c:v>5.117787752694869E-2</c:v>
                </c:pt>
                <c:pt idx="29">
                  <c:v>5.6911634612234252E-2</c:v>
                </c:pt>
              </c:numCache>
            </c:numRef>
          </c:val>
          <c:smooth val="0"/>
          <c:extLst>
            <c:ext xmlns:c16="http://schemas.microsoft.com/office/drawing/2014/chart" uri="{C3380CC4-5D6E-409C-BE32-E72D297353CC}">
              <c16:uniqueId val="{00000007-0209-49B8-A585-FB23BB75B840}"/>
            </c:ext>
          </c:extLst>
        </c:ser>
        <c:ser>
          <c:idx val="8"/>
          <c:order val="8"/>
          <c:tx>
            <c:strRef>
              <c:f>'Domestic transportation'!$A$24</c:f>
              <c:strCache>
                <c:ptCount val="1"/>
                <c:pt idx="0">
                  <c:v>Total</c:v>
                </c:pt>
              </c:strCache>
            </c:strRef>
          </c:tx>
          <c:spPr>
            <a:ln w="34925" cap="rnd">
              <a:solidFill>
                <a:schemeClr val="accent3">
                  <a:lumMod val="60000"/>
                </a:schemeClr>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transportation'!$B$24:$AE$24</c:f>
              <c:numCache>
                <c:formatCode>0.0%</c:formatCode>
                <c:ptCount val="30"/>
                <c:pt idx="0">
                  <c:v>0</c:v>
                </c:pt>
                <c:pt idx="1">
                  <c:v>7.9664080588162101E-3</c:v>
                </c:pt>
                <c:pt idx="2">
                  <c:v>5.4109630772980255E-2</c:v>
                </c:pt>
                <c:pt idx="3">
                  <c:v>1.6552256387343256E-3</c:v>
                </c:pt>
                <c:pt idx="4">
                  <c:v>2.4828384581014662E-2</c:v>
                </c:pt>
                <c:pt idx="5">
                  <c:v>2.755493724359237E-2</c:v>
                </c:pt>
                <c:pt idx="6">
                  <c:v>1.1718591331898009E-2</c:v>
                </c:pt>
                <c:pt idx="7">
                  <c:v>1.0794508306592343E-2</c:v>
                </c:pt>
                <c:pt idx="8">
                  <c:v>9.9313538324057316E-3</c:v>
                </c:pt>
                <c:pt idx="9">
                  <c:v>2.3975384865347893E-2</c:v>
                </c:pt>
                <c:pt idx="10">
                  <c:v>1.4643161785612646E-2</c:v>
                </c:pt>
                <c:pt idx="11">
                  <c:v>1.6059750599130673E-2</c:v>
                </c:pt>
                <c:pt idx="12">
                  <c:v>4.0380397254153211E-2</c:v>
                </c:pt>
                <c:pt idx="13">
                  <c:v>4.9321662130874522E-2</c:v>
                </c:pt>
                <c:pt idx="14">
                  <c:v>6.6681221820545034E-2</c:v>
                </c:pt>
                <c:pt idx="15">
                  <c:v>7.3322433892522021E-2</c:v>
                </c:pt>
                <c:pt idx="16">
                  <c:v>7.1164547707055492E-2</c:v>
                </c:pt>
                <c:pt idx="17">
                  <c:v>8.6625167553515459E-2</c:v>
                </c:pt>
                <c:pt idx="18">
                  <c:v>5.5744546894674674E-2</c:v>
                </c:pt>
                <c:pt idx="19">
                  <c:v>3.9430927332547938E-2</c:v>
                </c:pt>
                <c:pt idx="20">
                  <c:v>4.290893212559399E-2</c:v>
                </c:pt>
                <c:pt idx="21">
                  <c:v>2.4148015760185215E-2</c:v>
                </c:pt>
                <c:pt idx="22">
                  <c:v>-3.4856208619359008E-2</c:v>
                </c:pt>
                <c:pt idx="23">
                  <c:v>-5.8892522035826067E-2</c:v>
                </c:pt>
                <c:pt idx="24">
                  <c:v>-7.9577765140744883E-2</c:v>
                </c:pt>
                <c:pt idx="25">
                  <c:v>-7.4469921605264222E-2</c:v>
                </c:pt>
                <c:pt idx="26">
                  <c:v>-0.11078841545148055</c:v>
                </c:pt>
                <c:pt idx="27">
                  <c:v>-0.13174275965717541</c:v>
                </c:pt>
                <c:pt idx="28">
                  <c:v>-0.14703582598805809</c:v>
                </c:pt>
                <c:pt idx="29">
                  <c:v>-0.16588305780088564</c:v>
                </c:pt>
              </c:numCache>
            </c:numRef>
          </c:val>
          <c:smooth val="0"/>
          <c:extLst>
            <c:ext xmlns:c16="http://schemas.microsoft.com/office/drawing/2014/chart" uri="{C3380CC4-5D6E-409C-BE32-E72D297353CC}">
              <c16:uniqueId val="{00000008-0209-49B8-A585-FB23BB75B840}"/>
            </c:ext>
          </c:extLst>
        </c:ser>
        <c:dLbls>
          <c:showLegendKey val="0"/>
          <c:showVal val="0"/>
          <c:showCatName val="0"/>
          <c:showSerName val="0"/>
          <c:showPercent val="0"/>
          <c:showBubbleSize val="0"/>
        </c:dLbls>
        <c:smooth val="0"/>
        <c:axId val="250822904"/>
        <c:axId val="250823688"/>
      </c:lineChart>
      <c:catAx>
        <c:axId val="2508229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3688"/>
        <c:crosses val="autoZero"/>
        <c:auto val="1"/>
        <c:lblAlgn val="ctr"/>
        <c:lblOffset val="100"/>
        <c:noMultiLvlLbl val="0"/>
      </c:catAx>
      <c:valAx>
        <c:axId val="25082368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2904"/>
        <c:crosses val="autoZero"/>
        <c:crossBetween val="midCat"/>
      </c:valAx>
      <c:spPr>
        <a:noFill/>
        <a:ln>
          <a:noFill/>
        </a:ln>
        <a:effectLst/>
      </c:spPr>
    </c:plotArea>
    <c:legend>
      <c:legendPos val="b"/>
      <c:layout>
        <c:manualLayout>
          <c:xMode val="edge"/>
          <c:yMode val="edge"/>
          <c:x val="0"/>
          <c:y val="0.88755138888888885"/>
          <c:w val="1"/>
          <c:h val="9.48097222222222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Domestic tansportation excluding aviation (% of total)</a:t>
            </a:r>
          </a:p>
        </c:rich>
      </c:tx>
      <c:overlay val="0"/>
      <c:spPr>
        <a:noFill/>
        <a:ln>
          <a:noFill/>
        </a:ln>
        <a:effectLst/>
      </c:spPr>
      <c:txPr>
        <a:bodyPr rot="0" spcFirstLastPara="1" vertOverflow="ellipsis" vert="horz" wrap="square" anchor="ctr" anchorCtr="1"/>
        <a:lstStyle/>
        <a:p>
          <a:pPr algn="l">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lineChart>
        <c:grouping val="standard"/>
        <c:varyColors val="0"/>
        <c:ser>
          <c:idx val="0"/>
          <c:order val="0"/>
          <c:tx>
            <c:strRef>
              <c:f>'Domestic transportation'!$A$38</c:f>
              <c:strCache>
                <c:ptCount val="1"/>
                <c:pt idx="0">
                  <c:v>Rail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transportation'!$B$38:$AE$38</c:f>
              <c:numCache>
                <c:formatCode>0.0%</c:formatCode>
                <c:ptCount val="30"/>
                <c:pt idx="0">
                  <c:v>5.3556679065020329E-3</c:v>
                </c:pt>
                <c:pt idx="1">
                  <c:v>4.6915635077499221E-3</c:v>
                </c:pt>
                <c:pt idx="2">
                  <c:v>4.2909065596674666E-3</c:v>
                </c:pt>
                <c:pt idx="3">
                  <c:v>4.3326016515104005E-3</c:v>
                </c:pt>
                <c:pt idx="4">
                  <c:v>4.0083848867529014E-3</c:v>
                </c:pt>
                <c:pt idx="5">
                  <c:v>3.8971638441134466E-3</c:v>
                </c:pt>
                <c:pt idx="6">
                  <c:v>3.5110795792918804E-3</c:v>
                </c:pt>
                <c:pt idx="7">
                  <c:v>3.4144769665724268E-3</c:v>
                </c:pt>
                <c:pt idx="8">
                  <c:v>3.6176436907252988E-3</c:v>
                </c:pt>
                <c:pt idx="9">
                  <c:v>3.8343124707672215E-3</c:v>
                </c:pt>
                <c:pt idx="10">
                  <c:v>3.9010559754968162E-3</c:v>
                </c:pt>
                <c:pt idx="11">
                  <c:v>3.705844705493734E-3</c:v>
                </c:pt>
                <c:pt idx="12">
                  <c:v>3.476012495535512E-3</c:v>
                </c:pt>
                <c:pt idx="13">
                  <c:v>3.3924479426123339E-3</c:v>
                </c:pt>
                <c:pt idx="14">
                  <c:v>3.310362467474336E-3</c:v>
                </c:pt>
                <c:pt idx="15">
                  <c:v>3.1565779958172896E-3</c:v>
                </c:pt>
                <c:pt idx="16">
                  <c:v>3.3428797638480265E-3</c:v>
                </c:pt>
                <c:pt idx="17">
                  <c:v>3.1606292394284891E-3</c:v>
                </c:pt>
                <c:pt idx="18">
                  <c:v>3.461355623341125E-3</c:v>
                </c:pt>
                <c:pt idx="19">
                  <c:v>3.1296788699105163E-3</c:v>
                </c:pt>
                <c:pt idx="20">
                  <c:v>3.011747810997866E-3</c:v>
                </c:pt>
                <c:pt idx="21">
                  <c:v>3.0249635884012508E-3</c:v>
                </c:pt>
                <c:pt idx="22">
                  <c:v>3.1864879925125648E-3</c:v>
                </c:pt>
                <c:pt idx="23">
                  <c:v>2.9208104971486003E-3</c:v>
                </c:pt>
                <c:pt idx="24">
                  <c:v>2.6642883112161422E-3</c:v>
                </c:pt>
                <c:pt idx="25">
                  <c:v>2.5851315425558935E-3</c:v>
                </c:pt>
                <c:pt idx="26">
                  <c:v>2.6002971768202079E-3</c:v>
                </c:pt>
                <c:pt idx="27">
                  <c:v>2.5080074938055238E-3</c:v>
                </c:pt>
                <c:pt idx="28">
                  <c:v>2.7230537541875401E-3</c:v>
                </c:pt>
                <c:pt idx="29">
                  <c:v>2.8461986947608629E-3</c:v>
                </c:pt>
              </c:numCache>
            </c:numRef>
          </c:val>
          <c:smooth val="0"/>
          <c:extLst>
            <c:ext xmlns:c16="http://schemas.microsoft.com/office/drawing/2014/chart" uri="{C3380CC4-5D6E-409C-BE32-E72D297353CC}">
              <c16:uniqueId val="{00000000-43AE-4C30-8665-6E7927561CF5}"/>
            </c:ext>
          </c:extLst>
        </c:ser>
        <c:ser>
          <c:idx val="1"/>
          <c:order val="1"/>
          <c:tx>
            <c:strRef>
              <c:f>'Domestic transportation'!$A$39</c:f>
              <c:strCache>
                <c:ptCount val="1"/>
                <c:pt idx="0">
                  <c:v>Military trans.</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transportation'!$B$39:$AE$39</c:f>
              <c:numCache>
                <c:formatCode>0.0%</c:formatCode>
                <c:ptCount val="30"/>
                <c:pt idx="0">
                  <c:v>4.5328521299038818E-2</c:v>
                </c:pt>
                <c:pt idx="1">
                  <c:v>5.6522417559554769E-2</c:v>
                </c:pt>
                <c:pt idx="2">
                  <c:v>5.6627039175032187E-2</c:v>
                </c:pt>
                <c:pt idx="3">
                  <c:v>4.6503606146127308E-2</c:v>
                </c:pt>
                <c:pt idx="4">
                  <c:v>4.0083848867529012E-2</c:v>
                </c:pt>
                <c:pt idx="5">
                  <c:v>3.6273209549071622E-2</c:v>
                </c:pt>
                <c:pt idx="6">
                  <c:v>3.3805792763447487E-2</c:v>
                </c:pt>
                <c:pt idx="7">
                  <c:v>3.0777066356228178E-2</c:v>
                </c:pt>
                <c:pt idx="8">
                  <c:v>2.4834213019353096E-2</c:v>
                </c:pt>
                <c:pt idx="9">
                  <c:v>2.1289171922141869E-2</c:v>
                </c:pt>
                <c:pt idx="10">
                  <c:v>2.0529695107123828E-2</c:v>
                </c:pt>
                <c:pt idx="11">
                  <c:v>1.4064661312632905E-2</c:v>
                </c:pt>
                <c:pt idx="12">
                  <c:v>1.6187855587023559E-2</c:v>
                </c:pt>
                <c:pt idx="13">
                  <c:v>1.5079206934342931E-2</c:v>
                </c:pt>
                <c:pt idx="14">
                  <c:v>1.3836626479948452E-2</c:v>
                </c:pt>
                <c:pt idx="15">
                  <c:v>1.097961417430565E-2</c:v>
                </c:pt>
                <c:pt idx="16">
                  <c:v>1.1880907464787357E-2</c:v>
                </c:pt>
                <c:pt idx="17">
                  <c:v>1.2060422379371723E-2</c:v>
                </c:pt>
                <c:pt idx="18">
                  <c:v>7.5515984629402223E-3</c:v>
                </c:pt>
                <c:pt idx="19">
                  <c:v>1.2153168987636517E-2</c:v>
                </c:pt>
                <c:pt idx="20">
                  <c:v>8.7161178371262752E-3</c:v>
                </c:pt>
                <c:pt idx="21">
                  <c:v>9.3957202367008549E-3</c:v>
                </c:pt>
                <c:pt idx="22">
                  <c:v>8.8940343967583314E-3</c:v>
                </c:pt>
                <c:pt idx="23">
                  <c:v>8.2904373997012559E-3</c:v>
                </c:pt>
                <c:pt idx="24">
                  <c:v>9.3392110525359028E-3</c:v>
                </c:pt>
                <c:pt idx="25">
                  <c:v>1.0650967731010853E-2</c:v>
                </c:pt>
                <c:pt idx="26">
                  <c:v>1.0383499610839876E-2</c:v>
                </c:pt>
                <c:pt idx="27">
                  <c:v>1.11440140206684E-2</c:v>
                </c:pt>
                <c:pt idx="28">
                  <c:v>1.0425054553277807E-2</c:v>
                </c:pt>
                <c:pt idx="29">
                  <c:v>1.1503908821335207E-2</c:v>
                </c:pt>
              </c:numCache>
            </c:numRef>
          </c:val>
          <c:smooth val="0"/>
          <c:extLst>
            <c:ext xmlns:c16="http://schemas.microsoft.com/office/drawing/2014/chart" uri="{C3380CC4-5D6E-409C-BE32-E72D297353CC}">
              <c16:uniqueId val="{00000001-43AE-4C30-8665-6E7927561CF5}"/>
            </c:ext>
          </c:extLst>
        </c:ser>
        <c:ser>
          <c:idx val="2"/>
          <c:order val="2"/>
          <c:tx>
            <c:strRef>
              <c:f>'Domestic transportation'!$A$40</c:f>
              <c:strCache>
                <c:ptCount val="1"/>
                <c:pt idx="0">
                  <c:v>Maritime trans.</c:v>
                </c:pt>
              </c:strCache>
            </c:strRef>
          </c:tx>
          <c:spPr>
            <a:ln w="34925" cap="rnd">
              <a:solidFill>
                <a:schemeClr val="accent3"/>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transportation'!$B$40:$AE$40</c:f>
              <c:numCache>
                <c:formatCode>0.0%</c:formatCode>
                <c:ptCount val="30"/>
                <c:pt idx="0">
                  <c:v>2.4295161485487611E-2</c:v>
                </c:pt>
                <c:pt idx="1">
                  <c:v>2.4409653594091335E-2</c:v>
                </c:pt>
                <c:pt idx="2">
                  <c:v>2.3706885836030686E-2</c:v>
                </c:pt>
                <c:pt idx="3">
                  <c:v>2.5305738476011287E-2</c:v>
                </c:pt>
                <c:pt idx="4">
                  <c:v>2.5190449409479013E-2</c:v>
                </c:pt>
                <c:pt idx="5">
                  <c:v>2.5545806978167721E-2</c:v>
                </c:pt>
                <c:pt idx="6">
                  <c:v>2.633827542813939E-2</c:v>
                </c:pt>
                <c:pt idx="7">
                  <c:v>2.687926159986696E-2</c:v>
                </c:pt>
                <c:pt idx="8">
                  <c:v>2.7343140010618695E-2</c:v>
                </c:pt>
                <c:pt idx="9">
                  <c:v>2.7405568490791996E-2</c:v>
                </c:pt>
                <c:pt idx="10">
                  <c:v>2.8031725829233085E-2</c:v>
                </c:pt>
                <c:pt idx="11">
                  <c:v>2.7339637054317984E-2</c:v>
                </c:pt>
                <c:pt idx="12">
                  <c:v>2.699820414405079E-2</c:v>
                </c:pt>
                <c:pt idx="13">
                  <c:v>2.8449735976885524E-2</c:v>
                </c:pt>
                <c:pt idx="14">
                  <c:v>2.8194647345561513E-2</c:v>
                </c:pt>
                <c:pt idx="15">
                  <c:v>2.8076930594374841E-2</c:v>
                </c:pt>
                <c:pt idx="16">
                  <c:v>2.9318619449304546E-2</c:v>
                </c:pt>
                <c:pt idx="17">
                  <c:v>2.8965218646269303E-2</c:v>
                </c:pt>
                <c:pt idx="18">
                  <c:v>2.987461870617597E-2</c:v>
                </c:pt>
                <c:pt idx="19">
                  <c:v>3.1111511710006461E-2</c:v>
                </c:pt>
                <c:pt idx="20">
                  <c:v>3.3258870694297622E-2</c:v>
                </c:pt>
                <c:pt idx="21">
                  <c:v>3.4873654298605665E-2</c:v>
                </c:pt>
                <c:pt idx="22">
                  <c:v>3.504054792445481E-2</c:v>
                </c:pt>
                <c:pt idx="23">
                  <c:v>3.6843303514412479E-2</c:v>
                </c:pt>
                <c:pt idx="24">
                  <c:v>3.7044401017996727E-2</c:v>
                </c:pt>
                <c:pt idx="25">
                  <c:v>3.6846591069442949E-2</c:v>
                </c:pt>
                <c:pt idx="26">
                  <c:v>3.9995047052996523E-2</c:v>
                </c:pt>
                <c:pt idx="27">
                  <c:v>4.0375898954493263E-2</c:v>
                </c:pt>
                <c:pt idx="28">
                  <c:v>4.4269600762209177E-2</c:v>
                </c:pt>
                <c:pt idx="29">
                  <c:v>4.4260270451567607E-2</c:v>
                </c:pt>
              </c:numCache>
            </c:numRef>
          </c:val>
          <c:smooth val="0"/>
          <c:extLst>
            <c:ext xmlns:c16="http://schemas.microsoft.com/office/drawing/2014/chart" uri="{C3380CC4-5D6E-409C-BE32-E72D297353CC}">
              <c16:uniqueId val="{00000002-43AE-4C30-8665-6E7927561CF5}"/>
            </c:ext>
          </c:extLst>
        </c:ser>
        <c:ser>
          <c:idx val="3"/>
          <c:order val="3"/>
          <c:tx>
            <c:strRef>
              <c:f>'Domestic transportation'!$A$41</c:f>
              <c:strCache>
                <c:ptCount val="1"/>
                <c:pt idx="0">
                  <c:v>Passenger cars</c:v>
                </c:pt>
              </c:strCache>
            </c:strRef>
          </c:tx>
          <c:spPr>
            <a:ln w="34925" cap="rnd">
              <a:solidFill>
                <a:schemeClr val="accent4"/>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transportation'!$B$41:$AE$41</c:f>
              <c:numCache>
                <c:formatCode>0.0%</c:formatCode>
                <c:ptCount val="30"/>
                <c:pt idx="0">
                  <c:v>0.66885347671231432</c:v>
                </c:pt>
                <c:pt idx="1">
                  <c:v>0.67126287319255185</c:v>
                </c:pt>
                <c:pt idx="2">
                  <c:v>0.658119658119658</c:v>
                </c:pt>
                <c:pt idx="3">
                  <c:v>0.6576303961534441</c:v>
                </c:pt>
                <c:pt idx="4">
                  <c:v>0.65257937522368215</c:v>
                </c:pt>
                <c:pt idx="5">
                  <c:v>0.66233931850642724</c:v>
                </c:pt>
                <c:pt idx="6">
                  <c:v>0.6671051200654573</c:v>
                </c:pt>
                <c:pt idx="7">
                  <c:v>0.66009583402627636</c:v>
                </c:pt>
                <c:pt idx="8">
                  <c:v>0.65094162840813274</c:v>
                </c:pt>
                <c:pt idx="9">
                  <c:v>0.65092851011775343</c:v>
                </c:pt>
                <c:pt idx="10">
                  <c:v>0.65063301617851732</c:v>
                </c:pt>
                <c:pt idx="11">
                  <c:v>0.65533063567107785</c:v>
                </c:pt>
                <c:pt idx="12">
                  <c:v>0.6503312524208843</c:v>
                </c:pt>
                <c:pt idx="13">
                  <c:v>0.64211915911128825</c:v>
                </c:pt>
                <c:pt idx="14">
                  <c:v>0.62927383534758818</c:v>
                </c:pt>
                <c:pt idx="15">
                  <c:v>0.62009655415046028</c:v>
                </c:pt>
                <c:pt idx="16">
                  <c:v>0.61254361871621699</c:v>
                </c:pt>
                <c:pt idx="17">
                  <c:v>0.60827440227064999</c:v>
                </c:pt>
                <c:pt idx="18">
                  <c:v>0.60393970605712488</c:v>
                </c:pt>
                <c:pt idx="19">
                  <c:v>0.61292131736946742</c:v>
                </c:pt>
                <c:pt idx="20">
                  <c:v>0.59892893471887032</c:v>
                </c:pt>
                <c:pt idx="21">
                  <c:v>0.59561736756872374</c:v>
                </c:pt>
                <c:pt idx="22">
                  <c:v>0.60477810898979134</c:v>
                </c:pt>
                <c:pt idx="23">
                  <c:v>0.6083615141570462</c:v>
                </c:pt>
                <c:pt idx="24">
                  <c:v>0.61245114524631883</c:v>
                </c:pt>
                <c:pt idx="25">
                  <c:v>0.62143627199196227</c:v>
                </c:pt>
                <c:pt idx="26">
                  <c:v>0.63349371447439784</c:v>
                </c:pt>
                <c:pt idx="27">
                  <c:v>0.63696742611953827</c:v>
                </c:pt>
                <c:pt idx="28">
                  <c:v>0.63925991947628846</c:v>
                </c:pt>
                <c:pt idx="29">
                  <c:v>0.63201910840004771</c:v>
                </c:pt>
              </c:numCache>
            </c:numRef>
          </c:val>
          <c:smooth val="0"/>
          <c:extLst>
            <c:ext xmlns:c16="http://schemas.microsoft.com/office/drawing/2014/chart" uri="{C3380CC4-5D6E-409C-BE32-E72D297353CC}">
              <c16:uniqueId val="{00000003-43AE-4C30-8665-6E7927561CF5}"/>
            </c:ext>
          </c:extLst>
        </c:ser>
        <c:ser>
          <c:idx val="4"/>
          <c:order val="4"/>
          <c:tx>
            <c:strRef>
              <c:f>'Domestic transportation'!$A$42</c:f>
              <c:strCache>
                <c:ptCount val="1"/>
                <c:pt idx="0">
                  <c:v>Busses</c:v>
                </c:pt>
              </c:strCache>
            </c:strRef>
          </c:tx>
          <c:spPr>
            <a:ln w="34925" cap="rnd">
              <a:solidFill>
                <a:schemeClr val="accent5"/>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transportation'!$B$42:$AE$42</c:f>
              <c:numCache>
                <c:formatCode>0.0%</c:formatCode>
                <c:ptCount val="30"/>
                <c:pt idx="0">
                  <c:v>4.564944049579385E-2</c:v>
                </c:pt>
                <c:pt idx="1">
                  <c:v>4.4465827525226258E-2</c:v>
                </c:pt>
                <c:pt idx="2">
                  <c:v>4.4833261238147799E-2</c:v>
                </c:pt>
                <c:pt idx="3">
                  <c:v>4.6043691857426572E-2</c:v>
                </c:pt>
                <c:pt idx="4">
                  <c:v>4.6152666291732709E-2</c:v>
                </c:pt>
                <c:pt idx="5">
                  <c:v>4.5761069169557238E-2</c:v>
                </c:pt>
                <c:pt idx="6">
                  <c:v>4.590814228675888E-2</c:v>
                </c:pt>
                <c:pt idx="7">
                  <c:v>4.6124022950274408E-2</c:v>
                </c:pt>
                <c:pt idx="8">
                  <c:v>4.6206939629594934E-2</c:v>
                </c:pt>
                <c:pt idx="9">
                  <c:v>4.4731932215934495E-2</c:v>
                </c:pt>
                <c:pt idx="10">
                  <c:v>4.1711290814927492E-2</c:v>
                </c:pt>
                <c:pt idx="11">
                  <c:v>4.1244296715320934E-2</c:v>
                </c:pt>
                <c:pt idx="12">
                  <c:v>4.0177875255922056E-2</c:v>
                </c:pt>
                <c:pt idx="13">
                  <c:v>4.0261034173557836E-2</c:v>
                </c:pt>
                <c:pt idx="14">
                  <c:v>4.0068666656829038E-2</c:v>
                </c:pt>
                <c:pt idx="15">
                  <c:v>4.0585970330121374E-2</c:v>
                </c:pt>
                <c:pt idx="16">
                  <c:v>4.0065684655008947E-2</c:v>
                </c:pt>
                <c:pt idx="17">
                  <c:v>3.8812719488141627E-2</c:v>
                </c:pt>
                <c:pt idx="18">
                  <c:v>3.8258130967000759E-2</c:v>
                </c:pt>
                <c:pt idx="19">
                  <c:v>3.7616236273228479E-2</c:v>
                </c:pt>
                <c:pt idx="20">
                  <c:v>3.7302790354428871E-2</c:v>
                </c:pt>
                <c:pt idx="21">
                  <c:v>3.7292606663067947E-2</c:v>
                </c:pt>
                <c:pt idx="22">
                  <c:v>3.0517790773791815E-2</c:v>
                </c:pt>
                <c:pt idx="23">
                  <c:v>2.6770394309417116E-2</c:v>
                </c:pt>
                <c:pt idx="24">
                  <c:v>2.3995637156880564E-2</c:v>
                </c:pt>
                <c:pt idx="25">
                  <c:v>1.9382842177154885E-2</c:v>
                </c:pt>
                <c:pt idx="26">
                  <c:v>1.2635911224321327E-2</c:v>
                </c:pt>
                <c:pt idx="27">
                  <c:v>8.895872363570435E-3</c:v>
                </c:pt>
                <c:pt idx="28">
                  <c:v>9.0420137074714944E-3</c:v>
                </c:pt>
                <c:pt idx="29">
                  <c:v>7.5668762655867004E-3</c:v>
                </c:pt>
              </c:numCache>
            </c:numRef>
          </c:val>
          <c:smooth val="0"/>
          <c:extLst>
            <c:ext xmlns:c16="http://schemas.microsoft.com/office/drawing/2014/chart" uri="{C3380CC4-5D6E-409C-BE32-E72D297353CC}">
              <c16:uniqueId val="{00000004-43AE-4C30-8665-6E7927561CF5}"/>
            </c:ext>
          </c:extLst>
        </c:ser>
        <c:ser>
          <c:idx val="5"/>
          <c:order val="5"/>
          <c:tx>
            <c:strRef>
              <c:f>'Domestic transportation'!$A$43</c:f>
              <c:strCache>
                <c:ptCount val="1"/>
                <c:pt idx="0">
                  <c:v>Two-wheelers</c:v>
                </c:pt>
              </c:strCache>
            </c:strRef>
          </c:tx>
          <c:spPr>
            <a:ln w="34925" cap="rnd">
              <a:solidFill>
                <a:schemeClr val="accent6"/>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transportation'!$B$43:$AE$43</c:f>
              <c:numCache>
                <c:formatCode>0.0%</c:formatCode>
                <c:ptCount val="30"/>
                <c:pt idx="0">
                  <c:v>2.0149516779865212E-3</c:v>
                </c:pt>
                <c:pt idx="1">
                  <c:v>2.1013211276396547E-3</c:v>
                </c:pt>
                <c:pt idx="2">
                  <c:v>2.1926880565624018E-3</c:v>
                </c:pt>
                <c:pt idx="3">
                  <c:v>2.3257029371798891E-3</c:v>
                </c:pt>
                <c:pt idx="4">
                  <c:v>2.3262948003476662E-3</c:v>
                </c:pt>
                <c:pt idx="5">
                  <c:v>2.4178739032850436E-3</c:v>
                </c:pt>
                <c:pt idx="6">
                  <c:v>2.5323273071883915E-3</c:v>
                </c:pt>
                <c:pt idx="7">
                  <c:v>2.6920838183934807E-3</c:v>
                </c:pt>
                <c:pt idx="8">
                  <c:v>2.7483681564071335E-3</c:v>
                </c:pt>
                <c:pt idx="9">
                  <c:v>2.9348423871422037E-3</c:v>
                </c:pt>
                <c:pt idx="10">
                  <c:v>3.7768844325101799E-3</c:v>
                </c:pt>
                <c:pt idx="11">
                  <c:v>3.9535891983401121E-3</c:v>
                </c:pt>
                <c:pt idx="12">
                  <c:v>4.2909387245901476E-3</c:v>
                </c:pt>
                <c:pt idx="13">
                  <c:v>4.6428215602271599E-3</c:v>
                </c:pt>
                <c:pt idx="14">
                  <c:v>4.6925494709814516E-3</c:v>
                </c:pt>
                <c:pt idx="15">
                  <c:v>4.7592987119598152E-3</c:v>
                </c:pt>
                <c:pt idx="16">
                  <c:v>5.0680794080561458E-3</c:v>
                </c:pt>
                <c:pt idx="17">
                  <c:v>5.5178717467648051E-3</c:v>
                </c:pt>
                <c:pt idx="18">
                  <c:v>5.5807550608089375E-3</c:v>
                </c:pt>
                <c:pt idx="19">
                  <c:v>5.6334219658389292E-3</c:v>
                </c:pt>
                <c:pt idx="20">
                  <c:v>5.265572331810838E-3</c:v>
                </c:pt>
                <c:pt idx="21">
                  <c:v>5.2402147011193388E-3</c:v>
                </c:pt>
                <c:pt idx="22">
                  <c:v>4.7986669768398053E-3</c:v>
                </c:pt>
                <c:pt idx="23">
                  <c:v>5.3363096725471569E-3</c:v>
                </c:pt>
                <c:pt idx="24">
                  <c:v>5.3172150518087614E-3</c:v>
                </c:pt>
                <c:pt idx="25">
                  <c:v>5.5371485660422083E-3</c:v>
                </c:pt>
                <c:pt idx="26">
                  <c:v>5.4954126276563122E-3</c:v>
                </c:pt>
                <c:pt idx="27">
                  <c:v>5.1973167341512055E-3</c:v>
                </c:pt>
                <c:pt idx="28">
                  <c:v>5.2371146694532378E-3</c:v>
                </c:pt>
                <c:pt idx="29">
                  <c:v>5.3099786221639895E-3</c:v>
                </c:pt>
              </c:numCache>
            </c:numRef>
          </c:val>
          <c:smooth val="0"/>
          <c:extLst>
            <c:ext xmlns:c16="http://schemas.microsoft.com/office/drawing/2014/chart" uri="{C3380CC4-5D6E-409C-BE32-E72D297353CC}">
              <c16:uniqueId val="{00000005-43AE-4C30-8665-6E7927561CF5}"/>
            </c:ext>
          </c:extLst>
        </c:ser>
        <c:ser>
          <c:idx val="6"/>
          <c:order val="6"/>
          <c:tx>
            <c:strRef>
              <c:f>'Domestic transportation'!$A$44</c:f>
              <c:strCache>
                <c:ptCount val="1"/>
                <c:pt idx="0">
                  <c:v>LDVs</c:v>
                </c:pt>
              </c:strCache>
            </c:strRef>
          </c:tx>
          <c:spPr>
            <a:ln w="34925" cap="rnd">
              <a:solidFill>
                <a:schemeClr val="accent1">
                  <a:lumMod val="60000"/>
                </a:schemeClr>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transportation'!$B$44:$AE$44</c:f>
              <c:numCache>
                <c:formatCode>0.0%</c:formatCode>
                <c:ptCount val="30"/>
                <c:pt idx="0">
                  <c:v>4.7932701666149338E-2</c:v>
                </c:pt>
                <c:pt idx="1">
                  <c:v>5.027046707583481E-2</c:v>
                </c:pt>
                <c:pt idx="2">
                  <c:v>5.0620764407849919E-2</c:v>
                </c:pt>
                <c:pt idx="3">
                  <c:v>5.0407651301348388E-2</c:v>
                </c:pt>
                <c:pt idx="4">
                  <c:v>5.060074645943044E-2</c:v>
                </c:pt>
                <c:pt idx="5">
                  <c:v>5.0255049989798004E-2</c:v>
                </c:pt>
                <c:pt idx="6">
                  <c:v>5.0905475316281985E-2</c:v>
                </c:pt>
                <c:pt idx="7">
                  <c:v>5.1570555463163151E-2</c:v>
                </c:pt>
                <c:pt idx="8">
                  <c:v>5.3270454001270083E-2</c:v>
                </c:pt>
                <c:pt idx="9">
                  <c:v>5.3320586557291105E-2</c:v>
                </c:pt>
                <c:pt idx="10">
                  <c:v>5.1645014253858375E-2</c:v>
                </c:pt>
                <c:pt idx="11">
                  <c:v>5.6501228399777031E-2</c:v>
                </c:pt>
                <c:pt idx="12">
                  <c:v>5.9660648620913428E-2</c:v>
                </c:pt>
                <c:pt idx="13">
                  <c:v>6.2344325993822856E-2</c:v>
                </c:pt>
                <c:pt idx="14">
                  <c:v>6.5926876896818018E-2</c:v>
                </c:pt>
                <c:pt idx="15">
                  <c:v>6.6874499149776195E-2</c:v>
                </c:pt>
                <c:pt idx="16">
                  <c:v>7.0053857507306458E-2</c:v>
                </c:pt>
                <c:pt idx="17">
                  <c:v>7.267522971087699E-2</c:v>
                </c:pt>
                <c:pt idx="18">
                  <c:v>7.6080497563681029E-2</c:v>
                </c:pt>
                <c:pt idx="19">
                  <c:v>7.6284044646746901E-2</c:v>
                </c:pt>
                <c:pt idx="20">
                  <c:v>7.9786385304266308E-2</c:v>
                </c:pt>
                <c:pt idx="21">
                  <c:v>8.3655011560046039E-2</c:v>
                </c:pt>
                <c:pt idx="22">
                  <c:v>8.6100095756939679E-2</c:v>
                </c:pt>
                <c:pt idx="23">
                  <c:v>8.7413305791089857E-2</c:v>
                </c:pt>
                <c:pt idx="24">
                  <c:v>8.7802217778585698E-2</c:v>
                </c:pt>
                <c:pt idx="25">
                  <c:v>8.9740188635581114E-2</c:v>
                </c:pt>
                <c:pt idx="26">
                  <c:v>8.8834642326469954E-2</c:v>
                </c:pt>
                <c:pt idx="27">
                  <c:v>9.2258415422735232E-2</c:v>
                </c:pt>
                <c:pt idx="28">
                  <c:v>9.1833912161539175E-2</c:v>
                </c:pt>
                <c:pt idx="29">
                  <c:v>9.4269360733742508E-2</c:v>
                </c:pt>
              </c:numCache>
            </c:numRef>
          </c:val>
          <c:smooth val="0"/>
          <c:extLst>
            <c:ext xmlns:c16="http://schemas.microsoft.com/office/drawing/2014/chart" uri="{C3380CC4-5D6E-409C-BE32-E72D297353CC}">
              <c16:uniqueId val="{00000006-43AE-4C30-8665-6E7927561CF5}"/>
            </c:ext>
          </c:extLst>
        </c:ser>
        <c:ser>
          <c:idx val="7"/>
          <c:order val="7"/>
          <c:tx>
            <c:strRef>
              <c:f>'Domestic transportation'!$A$45</c:f>
              <c:strCache>
                <c:ptCount val="1"/>
                <c:pt idx="0">
                  <c:v>HDVs</c:v>
                </c:pt>
              </c:strCache>
            </c:strRef>
          </c:tx>
          <c:spPr>
            <a:ln w="34925" cap="rnd">
              <a:solidFill>
                <a:schemeClr val="accent2">
                  <a:lumMod val="60000"/>
                </a:schemeClr>
              </a:solidFill>
              <a:round/>
            </a:ln>
            <a:effectLst>
              <a:outerShdw blurRad="40000" dist="23000" dir="5400000" rotWithShape="0">
                <a:srgbClr val="000000">
                  <a:alpha val="35000"/>
                </a:srgbClr>
              </a:outerShdw>
            </a:effectLst>
          </c:spPr>
          <c:marker>
            <c:symbol val="none"/>
          </c:marker>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transportation'!$B$45:$AE$45</c:f>
              <c:numCache>
                <c:formatCode>0.0%</c:formatCode>
                <c:ptCount val="30"/>
                <c:pt idx="0">
                  <c:v>0.16057007875672744</c:v>
                </c:pt>
                <c:pt idx="1">
                  <c:v>0.14628107770727142</c:v>
                </c:pt>
                <c:pt idx="2">
                  <c:v>0.15960879660705138</c:v>
                </c:pt>
                <c:pt idx="3">
                  <c:v>0.16745061147695203</c:v>
                </c:pt>
                <c:pt idx="4">
                  <c:v>0.17905312132522111</c:v>
                </c:pt>
                <c:pt idx="5">
                  <c:v>0.17350540705978373</c:v>
                </c:pt>
                <c:pt idx="6">
                  <c:v>0.16989378725343468</c:v>
                </c:pt>
                <c:pt idx="7">
                  <c:v>0.17845189589223351</c:v>
                </c:pt>
                <c:pt idx="8">
                  <c:v>0.19103761308389811</c:v>
                </c:pt>
                <c:pt idx="9">
                  <c:v>0.19555507583817761</c:v>
                </c:pt>
                <c:pt idx="10">
                  <c:v>0.19976614359404185</c:v>
                </c:pt>
                <c:pt idx="11">
                  <c:v>0.19786010694303943</c:v>
                </c:pt>
                <c:pt idx="12">
                  <c:v>0.19887721275108031</c:v>
                </c:pt>
                <c:pt idx="13">
                  <c:v>0.20371126830726313</c:v>
                </c:pt>
                <c:pt idx="14">
                  <c:v>0.21469643533479915</c:v>
                </c:pt>
                <c:pt idx="15">
                  <c:v>0.22547055489318452</c:v>
                </c:pt>
                <c:pt idx="16">
                  <c:v>0.2277263530354717</c:v>
                </c:pt>
                <c:pt idx="17">
                  <c:v>0.23052869581950258</c:v>
                </c:pt>
                <c:pt idx="18">
                  <c:v>0.23525333755892727</c:v>
                </c:pt>
                <c:pt idx="19">
                  <c:v>0.22115062017716486</c:v>
                </c:pt>
                <c:pt idx="20">
                  <c:v>0.23372958094820193</c:v>
                </c:pt>
                <c:pt idx="21">
                  <c:v>0.23090046138333523</c:v>
                </c:pt>
                <c:pt idx="22">
                  <c:v>0.22667885719231998</c:v>
                </c:pt>
                <c:pt idx="23">
                  <c:v>0.22406947753030479</c:v>
                </c:pt>
                <c:pt idx="24">
                  <c:v>0.22138020359934557</c:v>
                </c:pt>
                <c:pt idx="25">
                  <c:v>0.21382085828624967</c:v>
                </c:pt>
                <c:pt idx="26">
                  <c:v>0.20655557914101744</c:v>
                </c:pt>
                <c:pt idx="27">
                  <c:v>0.20265304889103766</c:v>
                </c:pt>
                <c:pt idx="28">
                  <c:v>0.19720933091557305</c:v>
                </c:pt>
                <c:pt idx="29">
                  <c:v>0.20223056717091614</c:v>
                </c:pt>
              </c:numCache>
            </c:numRef>
          </c:val>
          <c:smooth val="0"/>
          <c:extLst>
            <c:ext xmlns:c16="http://schemas.microsoft.com/office/drawing/2014/chart" uri="{C3380CC4-5D6E-409C-BE32-E72D297353CC}">
              <c16:uniqueId val="{00000007-43AE-4C30-8665-6E7927561CF5}"/>
            </c:ext>
          </c:extLst>
        </c:ser>
        <c:dLbls>
          <c:showLegendKey val="0"/>
          <c:showVal val="0"/>
          <c:showCatName val="0"/>
          <c:showSerName val="0"/>
          <c:showPercent val="0"/>
          <c:showBubbleSize val="0"/>
        </c:dLbls>
        <c:smooth val="0"/>
        <c:axId val="250833096"/>
        <c:axId val="250833880"/>
      </c:lineChart>
      <c:catAx>
        <c:axId val="250833096"/>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33880"/>
        <c:crosses val="autoZero"/>
        <c:auto val="1"/>
        <c:lblAlgn val="ctr"/>
        <c:lblOffset val="100"/>
        <c:noMultiLvlLbl val="0"/>
      </c:catAx>
      <c:valAx>
        <c:axId val="250833880"/>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330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Domestic transportation excluding aviation (emissions relative 2010)</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lineChart>
        <c:grouping val="standard"/>
        <c:varyColors val="0"/>
        <c:ser>
          <c:idx val="0"/>
          <c:order val="0"/>
          <c:tx>
            <c:strRef>
              <c:f>'Domestic transportation'!$A$27</c:f>
              <c:strCache>
                <c:ptCount val="1"/>
                <c:pt idx="0">
                  <c:v>Rail</c:v>
                </c:pt>
              </c:strCache>
            </c:strRef>
          </c:tx>
          <c:spPr>
            <a:ln w="34925" cap="rnd">
              <a:solidFill>
                <a:schemeClr val="accent1"/>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transportation'!$V$27:$AE$27</c:f>
              <c:numCache>
                <c:formatCode>0.0%</c:formatCode>
                <c:ptCount val="10"/>
                <c:pt idx="0">
                  <c:v>0</c:v>
                </c:pt>
                <c:pt idx="1">
                  <c:v>-1.655629139072845E-2</c:v>
                </c:pt>
                <c:pt idx="2">
                  <c:v>-2.4834437086092676E-2</c:v>
                </c:pt>
                <c:pt idx="3">
                  <c:v>-0.12913907284768211</c:v>
                </c:pt>
                <c:pt idx="4">
                  <c:v>-0.22350993377483441</c:v>
                </c:pt>
                <c:pt idx="5">
                  <c:v>-0.24172185430463577</c:v>
                </c:pt>
                <c:pt idx="6">
                  <c:v>-0.26986754966887416</c:v>
                </c:pt>
                <c:pt idx="7">
                  <c:v>-0.3129139072847682</c:v>
                </c:pt>
                <c:pt idx="8">
                  <c:v>-0.26655629139072856</c:v>
                </c:pt>
                <c:pt idx="9">
                  <c:v>-0.2483443708609272</c:v>
                </c:pt>
              </c:numCache>
            </c:numRef>
          </c:val>
          <c:smooth val="0"/>
          <c:extLst>
            <c:ext xmlns:c16="http://schemas.microsoft.com/office/drawing/2014/chart" uri="{C3380CC4-5D6E-409C-BE32-E72D297353CC}">
              <c16:uniqueId val="{00000000-AF59-4F1F-8CF6-ACAD38879A2C}"/>
            </c:ext>
          </c:extLst>
        </c:ser>
        <c:ser>
          <c:idx val="1"/>
          <c:order val="1"/>
          <c:tx>
            <c:strRef>
              <c:f>'Domestic transportation'!$A$28</c:f>
              <c:strCache>
                <c:ptCount val="1"/>
                <c:pt idx="0">
                  <c:v>Military trans.</c:v>
                </c:pt>
              </c:strCache>
            </c:strRef>
          </c:tx>
          <c:spPr>
            <a:ln w="34925" cap="rnd">
              <a:solidFill>
                <a:schemeClr val="accent2"/>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transportation'!$V$28:$AE$28</c:f>
              <c:numCache>
                <c:formatCode>0.0%</c:formatCode>
                <c:ptCount val="10"/>
                <c:pt idx="0">
                  <c:v>0</c:v>
                </c:pt>
                <c:pt idx="1">
                  <c:v>-2.5568181818181657E-2</c:v>
                </c:pt>
                <c:pt idx="2">
                  <c:v>-0.16003787878787867</c:v>
                </c:pt>
                <c:pt idx="3">
                  <c:v>-8.9962121212121215E-2</c:v>
                </c:pt>
                <c:pt idx="4">
                  <c:v>-0.11363636363636365</c:v>
                </c:pt>
                <c:pt idx="5">
                  <c:v>-7.1022727272727293E-2</c:v>
                </c:pt>
                <c:pt idx="6">
                  <c:v>-0.11742424242424232</c:v>
                </c:pt>
                <c:pt idx="7">
                  <c:v>-0.18560606060606055</c:v>
                </c:pt>
                <c:pt idx="8">
                  <c:v>-0.19318181818181812</c:v>
                </c:pt>
                <c:pt idx="9">
                  <c:v>-0.19791666666666663</c:v>
                </c:pt>
              </c:numCache>
            </c:numRef>
          </c:val>
          <c:smooth val="0"/>
          <c:extLst>
            <c:ext xmlns:c16="http://schemas.microsoft.com/office/drawing/2014/chart" uri="{C3380CC4-5D6E-409C-BE32-E72D297353CC}">
              <c16:uniqueId val="{00000001-AF59-4F1F-8CF6-ACAD38879A2C}"/>
            </c:ext>
          </c:extLst>
        </c:ser>
        <c:ser>
          <c:idx val="2"/>
          <c:order val="2"/>
          <c:tx>
            <c:strRef>
              <c:f>'Domestic transportation'!$A$29</c:f>
              <c:strCache>
                <c:ptCount val="1"/>
                <c:pt idx="0">
                  <c:v>Maritime trans.</c:v>
                </c:pt>
              </c:strCache>
            </c:strRef>
          </c:tx>
          <c:spPr>
            <a:ln w="34925" cap="rnd">
              <a:solidFill>
                <a:schemeClr val="accent3"/>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transportation'!$V$29:$AE$29</c:f>
              <c:numCache>
                <c:formatCode>0.0%</c:formatCode>
                <c:ptCount val="10"/>
                <c:pt idx="0">
                  <c:v>0</c:v>
                </c:pt>
                <c:pt idx="1">
                  <c:v>5.5491990846681771E-2</c:v>
                </c:pt>
                <c:pt idx="2">
                  <c:v>-5.9496567505720854E-2</c:v>
                </c:pt>
                <c:pt idx="3">
                  <c:v>-0.14588100686498851</c:v>
                </c:pt>
                <c:pt idx="4">
                  <c:v>-5.9496567505720854E-2</c:v>
                </c:pt>
                <c:pt idx="5">
                  <c:v>7.9519450800915159E-2</c:v>
                </c:pt>
                <c:pt idx="6">
                  <c:v>7.4370709382149958E-3</c:v>
                </c:pt>
                <c:pt idx="7">
                  <c:v>5.4919908466819267E-2</c:v>
                </c:pt>
                <c:pt idx="8">
                  <c:v>-2.9748283752860538E-2</c:v>
                </c:pt>
                <c:pt idx="9">
                  <c:v>4.9771167048054954E-2</c:v>
                </c:pt>
              </c:numCache>
            </c:numRef>
          </c:val>
          <c:smooth val="0"/>
          <c:extLst>
            <c:ext xmlns:c16="http://schemas.microsoft.com/office/drawing/2014/chart" uri="{C3380CC4-5D6E-409C-BE32-E72D297353CC}">
              <c16:uniqueId val="{00000002-AF59-4F1F-8CF6-ACAD38879A2C}"/>
            </c:ext>
          </c:extLst>
        </c:ser>
        <c:ser>
          <c:idx val="3"/>
          <c:order val="3"/>
          <c:tx>
            <c:strRef>
              <c:f>'Domestic transportation'!$A$30</c:f>
              <c:strCache>
                <c:ptCount val="1"/>
                <c:pt idx="0">
                  <c:v>Passenger cars</c:v>
                </c:pt>
              </c:strCache>
            </c:strRef>
          </c:tx>
          <c:spPr>
            <a:ln w="34925" cap="rnd">
              <a:solidFill>
                <a:schemeClr val="accent4"/>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transportation'!$V$30:$AE$30</c:f>
              <c:numCache>
                <c:formatCode>0.0%</c:formatCode>
                <c:ptCount val="10"/>
                <c:pt idx="0">
                  <c:v>0</c:v>
                </c:pt>
                <c:pt idx="1">
                  <c:v>-2.1120171100120433E-2</c:v>
                </c:pt>
                <c:pt idx="2">
                  <c:v>-0.24595642293810982</c:v>
                </c:pt>
                <c:pt idx="3">
                  <c:v>-0.35556743750835451</c:v>
                </c:pt>
                <c:pt idx="4">
                  <c:v>-0.4353696029942522</c:v>
                </c:pt>
                <c:pt idx="5">
                  <c:v>-0.5409704584948537</c:v>
                </c:pt>
                <c:pt idx="6">
                  <c:v>-0.71354097045849485</c:v>
                </c:pt>
                <c:pt idx="7">
                  <c:v>-0.80323486164951208</c:v>
                </c:pt>
                <c:pt idx="8">
                  <c:v>-0.80336853361850025</c:v>
                </c:pt>
                <c:pt idx="9">
                  <c:v>-0.83865793343135941</c:v>
                </c:pt>
              </c:numCache>
            </c:numRef>
          </c:val>
          <c:smooth val="0"/>
          <c:extLst>
            <c:ext xmlns:c16="http://schemas.microsoft.com/office/drawing/2014/chart" uri="{C3380CC4-5D6E-409C-BE32-E72D297353CC}">
              <c16:uniqueId val="{00000003-AF59-4F1F-8CF6-ACAD38879A2C}"/>
            </c:ext>
          </c:extLst>
        </c:ser>
        <c:ser>
          <c:idx val="4"/>
          <c:order val="4"/>
          <c:tx>
            <c:strRef>
              <c:f>'Domestic transportation'!$A$31</c:f>
              <c:strCache>
                <c:ptCount val="1"/>
                <c:pt idx="0">
                  <c:v>Busses</c:v>
                </c:pt>
              </c:strCache>
            </c:strRef>
          </c:tx>
          <c:spPr>
            <a:ln w="34925" cap="rnd">
              <a:solidFill>
                <a:schemeClr val="accent5"/>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transportation'!$V$31:$AE$31</c:f>
              <c:numCache>
                <c:formatCode>0.0%</c:formatCode>
                <c:ptCount val="10"/>
                <c:pt idx="0">
                  <c:v>0</c:v>
                </c:pt>
                <c:pt idx="1">
                  <c:v>2.6686656671664144E-2</c:v>
                </c:pt>
                <c:pt idx="2">
                  <c:v>-2.893553223388301E-2</c:v>
                </c:pt>
                <c:pt idx="3">
                  <c:v>-5.2473763118441319E-3</c:v>
                </c:pt>
                <c:pt idx="4">
                  <c:v>-2.2338830584707647E-2</c:v>
                </c:pt>
                <c:pt idx="5">
                  <c:v>-2.1289355322338888E-2</c:v>
                </c:pt>
                <c:pt idx="6">
                  <c:v>1.694152923538228E-2</c:v>
                </c:pt>
                <c:pt idx="7">
                  <c:v>1.6491754122938129E-3</c:v>
                </c:pt>
                <c:pt idx="8">
                  <c:v>7.9760119940029961E-2</c:v>
                </c:pt>
                <c:pt idx="9">
                  <c:v>5.8470764617691184E-2</c:v>
                </c:pt>
              </c:numCache>
            </c:numRef>
          </c:val>
          <c:smooth val="0"/>
          <c:extLst>
            <c:ext xmlns:c16="http://schemas.microsoft.com/office/drawing/2014/chart" uri="{C3380CC4-5D6E-409C-BE32-E72D297353CC}">
              <c16:uniqueId val="{00000004-AF59-4F1F-8CF6-ACAD38879A2C}"/>
            </c:ext>
          </c:extLst>
        </c:ser>
        <c:ser>
          <c:idx val="5"/>
          <c:order val="5"/>
          <c:tx>
            <c:strRef>
              <c:f>'Domestic transportation'!$A$32</c:f>
              <c:strCache>
                <c:ptCount val="1"/>
                <c:pt idx="0">
                  <c:v>Two-wheelers</c:v>
                </c:pt>
              </c:strCache>
            </c:strRef>
          </c:tx>
          <c:spPr>
            <a:ln w="34925" cap="rnd">
              <a:solidFill>
                <a:schemeClr val="accent6"/>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transportation'!$V$32:$AE$32</c:f>
              <c:numCache>
                <c:formatCode>0.0%</c:formatCode>
                <c:ptCount val="10"/>
                <c:pt idx="0">
                  <c:v>0</c:v>
                </c:pt>
                <c:pt idx="1">
                  <c:v>2.6623336041497581E-2</c:v>
                </c:pt>
                <c:pt idx="2">
                  <c:v>-5.3746640834947401E-3</c:v>
                </c:pt>
                <c:pt idx="3">
                  <c:v>-1.6186488344478334E-2</c:v>
                </c:pt>
                <c:pt idx="4">
                  <c:v>-3.4060371226798281E-2</c:v>
                </c:pt>
                <c:pt idx="5">
                  <c:v>-6.3746015874006634E-3</c:v>
                </c:pt>
                <c:pt idx="6">
                  <c:v>-5.8433847884507228E-2</c:v>
                </c:pt>
                <c:pt idx="7">
                  <c:v>-4.5934629085682133E-2</c:v>
                </c:pt>
                <c:pt idx="8">
                  <c:v>-6.6308355727766943E-2</c:v>
                </c:pt>
                <c:pt idx="9">
                  <c:v>-6.0246234610336735E-2</c:v>
                </c:pt>
              </c:numCache>
            </c:numRef>
          </c:val>
          <c:smooth val="0"/>
          <c:extLst>
            <c:ext xmlns:c16="http://schemas.microsoft.com/office/drawing/2014/chart" uri="{C3380CC4-5D6E-409C-BE32-E72D297353CC}">
              <c16:uniqueId val="{00000005-AF59-4F1F-8CF6-ACAD38879A2C}"/>
            </c:ext>
          </c:extLst>
        </c:ser>
        <c:ser>
          <c:idx val="6"/>
          <c:order val="6"/>
          <c:tx>
            <c:strRef>
              <c:f>'Domestic transportation'!$A$33</c:f>
              <c:strCache>
                <c:ptCount val="1"/>
                <c:pt idx="0">
                  <c:v>LDVs</c:v>
                </c:pt>
              </c:strCache>
            </c:strRef>
          </c:tx>
          <c:spPr>
            <a:ln w="34925" cap="rnd">
              <a:solidFill>
                <a:schemeClr val="accent1">
                  <a:lumMod val="60000"/>
                </a:schemeClr>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transportation'!$V$33:$AE$33</c:f>
              <c:numCache>
                <c:formatCode>0.0%</c:formatCode>
                <c:ptCount val="10"/>
                <c:pt idx="0">
                  <c:v>0</c:v>
                </c:pt>
                <c:pt idx="1">
                  <c:v>-3.2704697700217444E-2</c:v>
                </c:pt>
                <c:pt idx="2">
                  <c:v>-0.10611426377096034</c:v>
                </c:pt>
                <c:pt idx="3">
                  <c:v>-0.13913896829799033</c:v>
                </c:pt>
                <c:pt idx="4">
                  <c:v>-0.16862226394163071</c:v>
                </c:pt>
                <c:pt idx="5">
                  <c:v>-0.19183342577974993</c:v>
                </c:pt>
                <c:pt idx="6">
                  <c:v>-0.25265605666254209</c:v>
                </c:pt>
                <c:pt idx="7">
                  <c:v>-0.28461407176686426</c:v>
                </c:pt>
                <c:pt idx="8">
                  <c:v>-0.31554806502538713</c:v>
                </c:pt>
                <c:pt idx="9">
                  <c:v>-0.31181465204591019</c:v>
                </c:pt>
              </c:numCache>
            </c:numRef>
          </c:val>
          <c:smooth val="0"/>
          <c:extLst>
            <c:ext xmlns:c16="http://schemas.microsoft.com/office/drawing/2014/chart" uri="{C3380CC4-5D6E-409C-BE32-E72D297353CC}">
              <c16:uniqueId val="{00000006-AF59-4F1F-8CF6-ACAD38879A2C}"/>
            </c:ext>
          </c:extLst>
        </c:ser>
        <c:ser>
          <c:idx val="7"/>
          <c:order val="7"/>
          <c:tx>
            <c:strRef>
              <c:f>'Domestic transportation'!$A$34</c:f>
              <c:strCache>
                <c:ptCount val="1"/>
                <c:pt idx="0">
                  <c:v>HDVs</c:v>
                </c:pt>
              </c:strCache>
            </c:strRef>
          </c:tx>
          <c:spPr>
            <a:ln w="34925" cap="rnd">
              <a:solidFill>
                <a:schemeClr val="accent2">
                  <a:lumMod val="60000"/>
                </a:schemeClr>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transportation'!$V$34:$AE$34</c:f>
              <c:numCache>
                <c:formatCode>0.0%</c:formatCode>
                <c:ptCount val="10"/>
                <c:pt idx="0">
                  <c:v>0</c:v>
                </c:pt>
                <c:pt idx="1">
                  <c:v>-2.6266713289042065E-2</c:v>
                </c:pt>
                <c:pt idx="2">
                  <c:v>-6.9309156301513575E-2</c:v>
                </c:pt>
                <c:pt idx="3">
                  <c:v>-8.7883177647901212E-2</c:v>
                </c:pt>
                <c:pt idx="4">
                  <c:v>-0.10242769369099347</c:v>
                </c:pt>
                <c:pt idx="5">
                  <c:v>-8.3387448590505731E-2</c:v>
                </c:pt>
                <c:pt idx="6">
                  <c:v>-0.10553307691026859</c:v>
                </c:pt>
                <c:pt idx="7">
                  <c:v>-0.12250861681402669</c:v>
                </c:pt>
                <c:pt idx="8">
                  <c:v>-0.13417253609071389</c:v>
                </c:pt>
                <c:pt idx="9">
                  <c:v>-0.16068068668098645</c:v>
                </c:pt>
              </c:numCache>
            </c:numRef>
          </c:val>
          <c:smooth val="0"/>
          <c:extLst>
            <c:ext xmlns:c16="http://schemas.microsoft.com/office/drawing/2014/chart" uri="{C3380CC4-5D6E-409C-BE32-E72D297353CC}">
              <c16:uniqueId val="{00000007-AF59-4F1F-8CF6-ACAD38879A2C}"/>
            </c:ext>
          </c:extLst>
        </c:ser>
        <c:ser>
          <c:idx val="8"/>
          <c:order val="8"/>
          <c:tx>
            <c:strRef>
              <c:f>'Domestic transportation'!$A$35</c:f>
              <c:strCache>
                <c:ptCount val="1"/>
                <c:pt idx="0">
                  <c:v>Total</c:v>
                </c:pt>
              </c:strCache>
            </c:strRef>
          </c:tx>
          <c:spPr>
            <a:ln w="34925" cap="rnd">
              <a:solidFill>
                <a:schemeClr val="accent3">
                  <a:lumMod val="60000"/>
                </a:schemeClr>
              </a:solidFill>
              <a:round/>
            </a:ln>
            <a:effectLst>
              <a:outerShdw blurRad="40000" dist="23000" dir="5400000" rotWithShape="0">
                <a:srgbClr val="000000">
                  <a:alpha val="35000"/>
                </a:srgbClr>
              </a:outerShdw>
            </a:effectLst>
          </c:spPr>
          <c:marker>
            <c:symbol val="none"/>
          </c:marker>
          <c:cat>
            <c:strRef>
              <c:f>'Domestic transportation'!$V$1:$AE$1</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'Domestic transportation'!$V$35:$AE$35</c:f>
              <c:numCache>
                <c:formatCode>0.0%</c:formatCode>
                <c:ptCount val="10"/>
                <c:pt idx="0">
                  <c:v>0</c:v>
                </c:pt>
                <c:pt idx="1">
                  <c:v>-1.7989026450441314E-2</c:v>
                </c:pt>
                <c:pt idx="2">
                  <c:v>-7.4565610044643904E-2</c:v>
                </c:pt>
                <c:pt idx="3">
                  <c:v>-9.7612985204695191E-2</c:v>
                </c:pt>
                <c:pt idx="4">
                  <c:v>-0.11744716484179873</c:v>
                </c:pt>
                <c:pt idx="5">
                  <c:v>-0.1125494759083363</c:v>
                </c:pt>
                <c:pt idx="6">
                  <c:v>-0.14737369950779677</c:v>
                </c:pt>
                <c:pt idx="7">
                  <c:v>-0.16746590848234932</c:v>
                </c:pt>
                <c:pt idx="8">
                  <c:v>-0.18212976441434647</c:v>
                </c:pt>
                <c:pt idx="9">
                  <c:v>-0.20020155499189407</c:v>
                </c:pt>
              </c:numCache>
            </c:numRef>
          </c:val>
          <c:smooth val="0"/>
          <c:extLst>
            <c:ext xmlns:c16="http://schemas.microsoft.com/office/drawing/2014/chart" uri="{C3380CC4-5D6E-409C-BE32-E72D297353CC}">
              <c16:uniqueId val="{00000008-AF59-4F1F-8CF6-ACAD38879A2C}"/>
            </c:ext>
          </c:extLst>
        </c:ser>
        <c:dLbls>
          <c:showLegendKey val="0"/>
          <c:showVal val="0"/>
          <c:showCatName val="0"/>
          <c:showSerName val="0"/>
          <c:showPercent val="0"/>
          <c:showBubbleSize val="0"/>
        </c:dLbls>
        <c:smooth val="0"/>
        <c:axId val="250822904"/>
        <c:axId val="250823688"/>
      </c:lineChart>
      <c:catAx>
        <c:axId val="2508229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low"/>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3688"/>
        <c:crosses val="autoZero"/>
        <c:auto val="1"/>
        <c:lblAlgn val="ctr"/>
        <c:lblOffset val="100"/>
        <c:noMultiLvlLbl val="0"/>
      </c:catAx>
      <c:valAx>
        <c:axId val="25082368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508229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a:t>
            </a:r>
            <a:r>
              <a:rPr lang="en-US" baseline="-25000"/>
              <a:t>2</a:t>
            </a:r>
            <a:r>
              <a:rPr lang="en-US"/>
              <a:t>-eq. emissions</a:t>
            </a:r>
            <a:r>
              <a:rPr lang="en-US" baseline="0"/>
              <a:t> domestic transportation*</a:t>
            </a:r>
            <a:endParaRPr lang="en-US"/>
          </a:p>
        </c:rich>
      </c:tx>
      <c:layout>
        <c:manualLayout>
          <c:xMode val="edge"/>
          <c:yMode val="edge"/>
          <c:x val="0.12604999999999997"/>
          <c:y val="1.752217175591476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7.7091145833333333E-2"/>
          <c:y val="0.13021909722222222"/>
          <c:w val="0.8986553819444445"/>
          <c:h val="0.67195079718982997"/>
        </c:manualLayout>
      </c:layout>
      <c:barChart>
        <c:barDir val="col"/>
        <c:grouping val="percentStacked"/>
        <c:varyColors val="0"/>
        <c:ser>
          <c:idx val="3"/>
          <c:order val="0"/>
          <c:tx>
            <c:strRef>
              <c:f>'Domestic transportation'!$A$41</c:f>
              <c:strCache>
                <c:ptCount val="1"/>
                <c:pt idx="0">
                  <c:v>Passenger cars</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transportation'!$B$41:$AE$41</c:f>
              <c:numCache>
                <c:formatCode>0.0%</c:formatCode>
                <c:ptCount val="30"/>
                <c:pt idx="0">
                  <c:v>0.66885347671231432</c:v>
                </c:pt>
                <c:pt idx="1">
                  <c:v>0.67126287319255185</c:v>
                </c:pt>
                <c:pt idx="2">
                  <c:v>0.658119658119658</c:v>
                </c:pt>
                <c:pt idx="3">
                  <c:v>0.6576303961534441</c:v>
                </c:pt>
                <c:pt idx="4">
                  <c:v>0.65257937522368215</c:v>
                </c:pt>
                <c:pt idx="5">
                  <c:v>0.66233931850642724</c:v>
                </c:pt>
                <c:pt idx="6">
                  <c:v>0.6671051200654573</c:v>
                </c:pt>
                <c:pt idx="7">
                  <c:v>0.66009583402627636</c:v>
                </c:pt>
                <c:pt idx="8">
                  <c:v>0.65094162840813274</c:v>
                </c:pt>
                <c:pt idx="9">
                  <c:v>0.65092851011775343</c:v>
                </c:pt>
                <c:pt idx="10">
                  <c:v>0.65063301617851732</c:v>
                </c:pt>
                <c:pt idx="11">
                  <c:v>0.65533063567107785</c:v>
                </c:pt>
                <c:pt idx="12">
                  <c:v>0.6503312524208843</c:v>
                </c:pt>
                <c:pt idx="13">
                  <c:v>0.64211915911128825</c:v>
                </c:pt>
                <c:pt idx="14">
                  <c:v>0.62927383534758818</c:v>
                </c:pt>
                <c:pt idx="15">
                  <c:v>0.62009655415046028</c:v>
                </c:pt>
                <c:pt idx="16">
                  <c:v>0.61254361871621699</c:v>
                </c:pt>
                <c:pt idx="17">
                  <c:v>0.60827440227064999</c:v>
                </c:pt>
                <c:pt idx="18">
                  <c:v>0.60393970605712488</c:v>
                </c:pt>
                <c:pt idx="19">
                  <c:v>0.61292131736946742</c:v>
                </c:pt>
                <c:pt idx="20">
                  <c:v>0.59892893471887032</c:v>
                </c:pt>
                <c:pt idx="21">
                  <c:v>0.59561736756872374</c:v>
                </c:pt>
                <c:pt idx="22">
                  <c:v>0.60477810898979134</c:v>
                </c:pt>
                <c:pt idx="23">
                  <c:v>0.6083615141570462</c:v>
                </c:pt>
                <c:pt idx="24">
                  <c:v>0.61245114524631883</c:v>
                </c:pt>
                <c:pt idx="25">
                  <c:v>0.62143627199196227</c:v>
                </c:pt>
                <c:pt idx="26">
                  <c:v>0.63349371447439784</c:v>
                </c:pt>
                <c:pt idx="27">
                  <c:v>0.63696742611953827</c:v>
                </c:pt>
                <c:pt idx="28">
                  <c:v>0.63925991947628846</c:v>
                </c:pt>
                <c:pt idx="29">
                  <c:v>0.63201910840004771</c:v>
                </c:pt>
              </c:numCache>
            </c:numRef>
          </c:val>
          <c:extLst>
            <c:ext xmlns:c16="http://schemas.microsoft.com/office/drawing/2014/chart" uri="{C3380CC4-5D6E-409C-BE32-E72D297353CC}">
              <c16:uniqueId val="{00000003-D65B-4B5C-BF10-4822EDC2B9BD}"/>
            </c:ext>
          </c:extLst>
        </c:ser>
        <c:ser>
          <c:idx val="6"/>
          <c:order val="1"/>
          <c:tx>
            <c:strRef>
              <c:f>'Domestic transportation'!$A$44</c:f>
              <c:strCache>
                <c:ptCount val="1"/>
                <c:pt idx="0">
                  <c:v>LDVs</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transportation'!$B$44:$AE$44</c:f>
              <c:numCache>
                <c:formatCode>0.0%</c:formatCode>
                <c:ptCount val="30"/>
                <c:pt idx="0">
                  <c:v>4.7932701666149338E-2</c:v>
                </c:pt>
                <c:pt idx="1">
                  <c:v>5.027046707583481E-2</c:v>
                </c:pt>
                <c:pt idx="2">
                  <c:v>5.0620764407849919E-2</c:v>
                </c:pt>
                <c:pt idx="3">
                  <c:v>5.0407651301348388E-2</c:v>
                </c:pt>
                <c:pt idx="4">
                  <c:v>5.060074645943044E-2</c:v>
                </c:pt>
                <c:pt idx="5">
                  <c:v>5.0255049989798004E-2</c:v>
                </c:pt>
                <c:pt idx="6">
                  <c:v>5.0905475316281985E-2</c:v>
                </c:pt>
                <c:pt idx="7">
                  <c:v>5.1570555463163151E-2</c:v>
                </c:pt>
                <c:pt idx="8">
                  <c:v>5.3270454001270083E-2</c:v>
                </c:pt>
                <c:pt idx="9">
                  <c:v>5.3320586557291105E-2</c:v>
                </c:pt>
                <c:pt idx="10">
                  <c:v>5.1645014253858375E-2</c:v>
                </c:pt>
                <c:pt idx="11">
                  <c:v>5.6501228399777031E-2</c:v>
                </c:pt>
                <c:pt idx="12">
                  <c:v>5.9660648620913428E-2</c:v>
                </c:pt>
                <c:pt idx="13">
                  <c:v>6.2344325993822856E-2</c:v>
                </c:pt>
                <c:pt idx="14">
                  <c:v>6.5926876896818018E-2</c:v>
                </c:pt>
                <c:pt idx="15">
                  <c:v>6.6874499149776195E-2</c:v>
                </c:pt>
                <c:pt idx="16">
                  <c:v>7.0053857507306458E-2</c:v>
                </c:pt>
                <c:pt idx="17">
                  <c:v>7.267522971087699E-2</c:v>
                </c:pt>
                <c:pt idx="18">
                  <c:v>7.6080497563681029E-2</c:v>
                </c:pt>
                <c:pt idx="19">
                  <c:v>7.6284044646746901E-2</c:v>
                </c:pt>
                <c:pt idx="20">
                  <c:v>7.9786385304266308E-2</c:v>
                </c:pt>
                <c:pt idx="21">
                  <c:v>8.3655011560046039E-2</c:v>
                </c:pt>
                <c:pt idx="22">
                  <c:v>8.6100095756939679E-2</c:v>
                </c:pt>
                <c:pt idx="23">
                  <c:v>8.7413305791089857E-2</c:v>
                </c:pt>
                <c:pt idx="24">
                  <c:v>8.7802217778585698E-2</c:v>
                </c:pt>
                <c:pt idx="25">
                  <c:v>8.9740188635581114E-2</c:v>
                </c:pt>
                <c:pt idx="26">
                  <c:v>8.8834642326469954E-2</c:v>
                </c:pt>
                <c:pt idx="27">
                  <c:v>9.2258415422735232E-2</c:v>
                </c:pt>
                <c:pt idx="28">
                  <c:v>9.1833912161539175E-2</c:v>
                </c:pt>
                <c:pt idx="29">
                  <c:v>9.4269360733742508E-2</c:v>
                </c:pt>
              </c:numCache>
            </c:numRef>
          </c:val>
          <c:extLst>
            <c:ext xmlns:c16="http://schemas.microsoft.com/office/drawing/2014/chart" uri="{C3380CC4-5D6E-409C-BE32-E72D297353CC}">
              <c16:uniqueId val="{00000006-D65B-4B5C-BF10-4822EDC2B9BD}"/>
            </c:ext>
          </c:extLst>
        </c:ser>
        <c:ser>
          <c:idx val="7"/>
          <c:order val="2"/>
          <c:tx>
            <c:strRef>
              <c:f>'Domestic transportation'!$A$45</c:f>
              <c:strCache>
                <c:ptCount val="1"/>
                <c:pt idx="0">
                  <c:v>HDVs</c:v>
                </c:pt>
              </c:strCache>
            </c:strRef>
          </c:tx>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transportation'!$B$45:$AE$45</c:f>
              <c:numCache>
                <c:formatCode>0.0%</c:formatCode>
                <c:ptCount val="30"/>
                <c:pt idx="0">
                  <c:v>0.16057007875672744</c:v>
                </c:pt>
                <c:pt idx="1">
                  <c:v>0.14628107770727142</c:v>
                </c:pt>
                <c:pt idx="2">
                  <c:v>0.15960879660705138</c:v>
                </c:pt>
                <c:pt idx="3">
                  <c:v>0.16745061147695203</c:v>
                </c:pt>
                <c:pt idx="4">
                  <c:v>0.17905312132522111</c:v>
                </c:pt>
                <c:pt idx="5">
                  <c:v>0.17350540705978373</c:v>
                </c:pt>
                <c:pt idx="6">
                  <c:v>0.16989378725343468</c:v>
                </c:pt>
                <c:pt idx="7">
                  <c:v>0.17845189589223351</c:v>
                </c:pt>
                <c:pt idx="8">
                  <c:v>0.19103761308389811</c:v>
                </c:pt>
                <c:pt idx="9">
                  <c:v>0.19555507583817761</c:v>
                </c:pt>
                <c:pt idx="10">
                  <c:v>0.19976614359404185</c:v>
                </c:pt>
                <c:pt idx="11">
                  <c:v>0.19786010694303943</c:v>
                </c:pt>
                <c:pt idx="12">
                  <c:v>0.19887721275108031</c:v>
                </c:pt>
                <c:pt idx="13">
                  <c:v>0.20371126830726313</c:v>
                </c:pt>
                <c:pt idx="14">
                  <c:v>0.21469643533479915</c:v>
                </c:pt>
                <c:pt idx="15">
                  <c:v>0.22547055489318452</c:v>
                </c:pt>
                <c:pt idx="16">
                  <c:v>0.2277263530354717</c:v>
                </c:pt>
                <c:pt idx="17">
                  <c:v>0.23052869581950258</c:v>
                </c:pt>
                <c:pt idx="18">
                  <c:v>0.23525333755892727</c:v>
                </c:pt>
                <c:pt idx="19">
                  <c:v>0.22115062017716486</c:v>
                </c:pt>
                <c:pt idx="20">
                  <c:v>0.23372958094820193</c:v>
                </c:pt>
                <c:pt idx="21">
                  <c:v>0.23090046138333523</c:v>
                </c:pt>
                <c:pt idx="22">
                  <c:v>0.22667885719231998</c:v>
                </c:pt>
                <c:pt idx="23">
                  <c:v>0.22406947753030479</c:v>
                </c:pt>
                <c:pt idx="24">
                  <c:v>0.22138020359934557</c:v>
                </c:pt>
                <c:pt idx="25">
                  <c:v>0.21382085828624967</c:v>
                </c:pt>
                <c:pt idx="26">
                  <c:v>0.20655557914101744</c:v>
                </c:pt>
                <c:pt idx="27">
                  <c:v>0.20265304889103766</c:v>
                </c:pt>
                <c:pt idx="28">
                  <c:v>0.19720933091557305</c:v>
                </c:pt>
                <c:pt idx="29">
                  <c:v>0.20223056717091614</c:v>
                </c:pt>
              </c:numCache>
            </c:numRef>
          </c:val>
          <c:extLst>
            <c:ext xmlns:c16="http://schemas.microsoft.com/office/drawing/2014/chart" uri="{C3380CC4-5D6E-409C-BE32-E72D297353CC}">
              <c16:uniqueId val="{00000007-D65B-4B5C-BF10-4822EDC2B9BD}"/>
            </c:ext>
          </c:extLst>
        </c:ser>
        <c:ser>
          <c:idx val="0"/>
          <c:order val="3"/>
          <c:tx>
            <c:strRef>
              <c:f>'Domestic transportation'!$A$38</c:f>
              <c:strCache>
                <c:ptCount val="1"/>
                <c:pt idx="0">
                  <c:v>Rail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transportation'!$B$38:$AE$38</c:f>
              <c:numCache>
                <c:formatCode>0.0%</c:formatCode>
                <c:ptCount val="30"/>
                <c:pt idx="0">
                  <c:v>5.3556679065020329E-3</c:v>
                </c:pt>
                <c:pt idx="1">
                  <c:v>4.6915635077499221E-3</c:v>
                </c:pt>
                <c:pt idx="2">
                  <c:v>4.2909065596674666E-3</c:v>
                </c:pt>
                <c:pt idx="3">
                  <c:v>4.3326016515104005E-3</c:v>
                </c:pt>
                <c:pt idx="4">
                  <c:v>4.0083848867529014E-3</c:v>
                </c:pt>
                <c:pt idx="5">
                  <c:v>3.8971638441134466E-3</c:v>
                </c:pt>
                <c:pt idx="6">
                  <c:v>3.5110795792918804E-3</c:v>
                </c:pt>
                <c:pt idx="7">
                  <c:v>3.4144769665724268E-3</c:v>
                </c:pt>
                <c:pt idx="8">
                  <c:v>3.6176436907252988E-3</c:v>
                </c:pt>
                <c:pt idx="9">
                  <c:v>3.8343124707672215E-3</c:v>
                </c:pt>
                <c:pt idx="10">
                  <c:v>3.9010559754968162E-3</c:v>
                </c:pt>
                <c:pt idx="11">
                  <c:v>3.705844705493734E-3</c:v>
                </c:pt>
                <c:pt idx="12">
                  <c:v>3.476012495535512E-3</c:v>
                </c:pt>
                <c:pt idx="13">
                  <c:v>3.3924479426123339E-3</c:v>
                </c:pt>
                <c:pt idx="14">
                  <c:v>3.310362467474336E-3</c:v>
                </c:pt>
                <c:pt idx="15">
                  <c:v>3.1565779958172896E-3</c:v>
                </c:pt>
                <c:pt idx="16">
                  <c:v>3.3428797638480265E-3</c:v>
                </c:pt>
                <c:pt idx="17">
                  <c:v>3.1606292394284891E-3</c:v>
                </c:pt>
                <c:pt idx="18">
                  <c:v>3.461355623341125E-3</c:v>
                </c:pt>
                <c:pt idx="19">
                  <c:v>3.1296788699105163E-3</c:v>
                </c:pt>
                <c:pt idx="20">
                  <c:v>3.011747810997866E-3</c:v>
                </c:pt>
                <c:pt idx="21">
                  <c:v>3.0249635884012508E-3</c:v>
                </c:pt>
                <c:pt idx="22">
                  <c:v>3.1864879925125648E-3</c:v>
                </c:pt>
                <c:pt idx="23">
                  <c:v>2.9208104971486003E-3</c:v>
                </c:pt>
                <c:pt idx="24">
                  <c:v>2.6642883112161422E-3</c:v>
                </c:pt>
                <c:pt idx="25">
                  <c:v>2.5851315425558935E-3</c:v>
                </c:pt>
                <c:pt idx="26">
                  <c:v>2.6002971768202079E-3</c:v>
                </c:pt>
                <c:pt idx="27">
                  <c:v>2.5080074938055238E-3</c:v>
                </c:pt>
                <c:pt idx="28">
                  <c:v>2.7230537541875401E-3</c:v>
                </c:pt>
                <c:pt idx="29">
                  <c:v>2.8461986947608629E-3</c:v>
                </c:pt>
              </c:numCache>
            </c:numRef>
          </c:val>
          <c:extLst>
            <c:ext xmlns:c16="http://schemas.microsoft.com/office/drawing/2014/chart" uri="{C3380CC4-5D6E-409C-BE32-E72D297353CC}">
              <c16:uniqueId val="{00000000-D65B-4B5C-BF10-4822EDC2B9BD}"/>
            </c:ext>
          </c:extLst>
        </c:ser>
        <c:ser>
          <c:idx val="2"/>
          <c:order val="4"/>
          <c:tx>
            <c:strRef>
              <c:f>'Domestic transportation'!$A$40</c:f>
              <c:strCache>
                <c:ptCount val="1"/>
                <c:pt idx="0">
                  <c:v>Maritime trans.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transportation'!$B$40:$AE$40</c:f>
              <c:numCache>
                <c:formatCode>0.0%</c:formatCode>
                <c:ptCount val="30"/>
                <c:pt idx="0">
                  <c:v>2.4295161485487611E-2</c:v>
                </c:pt>
                <c:pt idx="1">
                  <c:v>2.4409653594091335E-2</c:v>
                </c:pt>
                <c:pt idx="2">
                  <c:v>2.3706885836030686E-2</c:v>
                </c:pt>
                <c:pt idx="3">
                  <c:v>2.5305738476011287E-2</c:v>
                </c:pt>
                <c:pt idx="4">
                  <c:v>2.5190449409479013E-2</c:v>
                </c:pt>
                <c:pt idx="5">
                  <c:v>2.5545806978167721E-2</c:v>
                </c:pt>
                <c:pt idx="6">
                  <c:v>2.633827542813939E-2</c:v>
                </c:pt>
                <c:pt idx="7">
                  <c:v>2.687926159986696E-2</c:v>
                </c:pt>
                <c:pt idx="8">
                  <c:v>2.7343140010618695E-2</c:v>
                </c:pt>
                <c:pt idx="9">
                  <c:v>2.7405568490791996E-2</c:v>
                </c:pt>
                <c:pt idx="10">
                  <c:v>2.8031725829233085E-2</c:v>
                </c:pt>
                <c:pt idx="11">
                  <c:v>2.7339637054317984E-2</c:v>
                </c:pt>
                <c:pt idx="12">
                  <c:v>2.699820414405079E-2</c:v>
                </c:pt>
                <c:pt idx="13">
                  <c:v>2.8449735976885524E-2</c:v>
                </c:pt>
                <c:pt idx="14">
                  <c:v>2.8194647345561513E-2</c:v>
                </c:pt>
                <c:pt idx="15">
                  <c:v>2.8076930594374841E-2</c:v>
                </c:pt>
                <c:pt idx="16">
                  <c:v>2.9318619449304546E-2</c:v>
                </c:pt>
                <c:pt idx="17">
                  <c:v>2.8965218646269303E-2</c:v>
                </c:pt>
                <c:pt idx="18">
                  <c:v>2.987461870617597E-2</c:v>
                </c:pt>
                <c:pt idx="19">
                  <c:v>3.1111511710006461E-2</c:v>
                </c:pt>
                <c:pt idx="20">
                  <c:v>3.3258870694297622E-2</c:v>
                </c:pt>
                <c:pt idx="21">
                  <c:v>3.4873654298605665E-2</c:v>
                </c:pt>
                <c:pt idx="22">
                  <c:v>3.504054792445481E-2</c:v>
                </c:pt>
                <c:pt idx="23">
                  <c:v>3.6843303514412479E-2</c:v>
                </c:pt>
                <c:pt idx="24">
                  <c:v>3.7044401017996727E-2</c:v>
                </c:pt>
                <c:pt idx="25">
                  <c:v>3.6846591069442949E-2</c:v>
                </c:pt>
                <c:pt idx="26">
                  <c:v>3.9995047052996523E-2</c:v>
                </c:pt>
                <c:pt idx="27">
                  <c:v>4.0375898954493263E-2</c:v>
                </c:pt>
                <c:pt idx="28">
                  <c:v>4.4269600762209177E-2</c:v>
                </c:pt>
                <c:pt idx="29">
                  <c:v>4.4260270451567607E-2</c:v>
                </c:pt>
              </c:numCache>
            </c:numRef>
          </c:val>
          <c:extLst>
            <c:ext xmlns:c16="http://schemas.microsoft.com/office/drawing/2014/chart" uri="{C3380CC4-5D6E-409C-BE32-E72D297353CC}">
              <c16:uniqueId val="{00000002-D65B-4B5C-BF10-4822EDC2B9BD}"/>
            </c:ext>
          </c:extLst>
        </c:ser>
        <c:ser>
          <c:idx val="4"/>
          <c:order val="5"/>
          <c:tx>
            <c:strRef>
              <c:f>'Domestic transportation'!$A$42</c:f>
              <c:strCache>
                <c:ptCount val="1"/>
                <c:pt idx="0">
                  <c:v>Busses</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transportation'!$B$42:$AE$42</c:f>
              <c:numCache>
                <c:formatCode>0.0%</c:formatCode>
                <c:ptCount val="30"/>
                <c:pt idx="0">
                  <c:v>4.564944049579385E-2</c:v>
                </c:pt>
                <c:pt idx="1">
                  <c:v>4.4465827525226258E-2</c:v>
                </c:pt>
                <c:pt idx="2">
                  <c:v>4.4833261238147799E-2</c:v>
                </c:pt>
                <c:pt idx="3">
                  <c:v>4.6043691857426572E-2</c:v>
                </c:pt>
                <c:pt idx="4">
                  <c:v>4.6152666291732709E-2</c:v>
                </c:pt>
                <c:pt idx="5">
                  <c:v>4.5761069169557238E-2</c:v>
                </c:pt>
                <c:pt idx="6">
                  <c:v>4.590814228675888E-2</c:v>
                </c:pt>
                <c:pt idx="7">
                  <c:v>4.6124022950274408E-2</c:v>
                </c:pt>
                <c:pt idx="8">
                  <c:v>4.6206939629594934E-2</c:v>
                </c:pt>
                <c:pt idx="9">
                  <c:v>4.4731932215934495E-2</c:v>
                </c:pt>
                <c:pt idx="10">
                  <c:v>4.1711290814927492E-2</c:v>
                </c:pt>
                <c:pt idx="11">
                  <c:v>4.1244296715320934E-2</c:v>
                </c:pt>
                <c:pt idx="12">
                  <c:v>4.0177875255922056E-2</c:v>
                </c:pt>
                <c:pt idx="13">
                  <c:v>4.0261034173557836E-2</c:v>
                </c:pt>
                <c:pt idx="14">
                  <c:v>4.0068666656829038E-2</c:v>
                </c:pt>
                <c:pt idx="15">
                  <c:v>4.0585970330121374E-2</c:v>
                </c:pt>
                <c:pt idx="16">
                  <c:v>4.0065684655008947E-2</c:v>
                </c:pt>
                <c:pt idx="17">
                  <c:v>3.8812719488141627E-2</c:v>
                </c:pt>
                <c:pt idx="18">
                  <c:v>3.8258130967000759E-2</c:v>
                </c:pt>
                <c:pt idx="19">
                  <c:v>3.7616236273228479E-2</c:v>
                </c:pt>
                <c:pt idx="20">
                  <c:v>3.7302790354428871E-2</c:v>
                </c:pt>
                <c:pt idx="21">
                  <c:v>3.7292606663067947E-2</c:v>
                </c:pt>
                <c:pt idx="22">
                  <c:v>3.0517790773791815E-2</c:v>
                </c:pt>
                <c:pt idx="23">
                  <c:v>2.6770394309417116E-2</c:v>
                </c:pt>
                <c:pt idx="24">
                  <c:v>2.3995637156880564E-2</c:v>
                </c:pt>
                <c:pt idx="25">
                  <c:v>1.9382842177154885E-2</c:v>
                </c:pt>
                <c:pt idx="26">
                  <c:v>1.2635911224321327E-2</c:v>
                </c:pt>
                <c:pt idx="27">
                  <c:v>8.895872363570435E-3</c:v>
                </c:pt>
                <c:pt idx="28">
                  <c:v>9.0420137074714944E-3</c:v>
                </c:pt>
                <c:pt idx="29">
                  <c:v>7.5668762655867004E-3</c:v>
                </c:pt>
              </c:numCache>
            </c:numRef>
          </c:val>
          <c:extLst>
            <c:ext xmlns:c16="http://schemas.microsoft.com/office/drawing/2014/chart" uri="{C3380CC4-5D6E-409C-BE32-E72D297353CC}">
              <c16:uniqueId val="{00000004-D65B-4B5C-BF10-4822EDC2B9BD}"/>
            </c:ext>
          </c:extLst>
        </c:ser>
        <c:ser>
          <c:idx val="5"/>
          <c:order val="6"/>
          <c:tx>
            <c:strRef>
              <c:f>'Domestic transportation'!$A$43</c:f>
              <c:strCache>
                <c:ptCount val="1"/>
                <c:pt idx="0">
                  <c:v>Two-wheelers</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transportation'!$B$43:$AE$43</c:f>
              <c:numCache>
                <c:formatCode>0.0%</c:formatCode>
                <c:ptCount val="30"/>
                <c:pt idx="0">
                  <c:v>2.0149516779865212E-3</c:v>
                </c:pt>
                <c:pt idx="1">
                  <c:v>2.1013211276396547E-3</c:v>
                </c:pt>
                <c:pt idx="2">
                  <c:v>2.1926880565624018E-3</c:v>
                </c:pt>
                <c:pt idx="3">
                  <c:v>2.3257029371798891E-3</c:v>
                </c:pt>
                <c:pt idx="4">
                  <c:v>2.3262948003476662E-3</c:v>
                </c:pt>
                <c:pt idx="5">
                  <c:v>2.4178739032850436E-3</c:v>
                </c:pt>
                <c:pt idx="6">
                  <c:v>2.5323273071883915E-3</c:v>
                </c:pt>
                <c:pt idx="7">
                  <c:v>2.6920838183934807E-3</c:v>
                </c:pt>
                <c:pt idx="8">
                  <c:v>2.7483681564071335E-3</c:v>
                </c:pt>
                <c:pt idx="9">
                  <c:v>2.9348423871422037E-3</c:v>
                </c:pt>
                <c:pt idx="10">
                  <c:v>3.7768844325101799E-3</c:v>
                </c:pt>
                <c:pt idx="11">
                  <c:v>3.9535891983401121E-3</c:v>
                </c:pt>
                <c:pt idx="12">
                  <c:v>4.2909387245901476E-3</c:v>
                </c:pt>
                <c:pt idx="13">
                  <c:v>4.6428215602271599E-3</c:v>
                </c:pt>
                <c:pt idx="14">
                  <c:v>4.6925494709814516E-3</c:v>
                </c:pt>
                <c:pt idx="15">
                  <c:v>4.7592987119598152E-3</c:v>
                </c:pt>
                <c:pt idx="16">
                  <c:v>5.0680794080561458E-3</c:v>
                </c:pt>
                <c:pt idx="17">
                  <c:v>5.5178717467648051E-3</c:v>
                </c:pt>
                <c:pt idx="18">
                  <c:v>5.5807550608089375E-3</c:v>
                </c:pt>
                <c:pt idx="19">
                  <c:v>5.6334219658389292E-3</c:v>
                </c:pt>
                <c:pt idx="20">
                  <c:v>5.265572331810838E-3</c:v>
                </c:pt>
                <c:pt idx="21">
                  <c:v>5.2402147011193388E-3</c:v>
                </c:pt>
                <c:pt idx="22">
                  <c:v>4.7986669768398053E-3</c:v>
                </c:pt>
                <c:pt idx="23">
                  <c:v>5.3363096725471569E-3</c:v>
                </c:pt>
                <c:pt idx="24">
                  <c:v>5.3172150518087614E-3</c:v>
                </c:pt>
                <c:pt idx="25">
                  <c:v>5.5371485660422083E-3</c:v>
                </c:pt>
                <c:pt idx="26">
                  <c:v>5.4954126276563122E-3</c:v>
                </c:pt>
                <c:pt idx="27">
                  <c:v>5.1973167341512055E-3</c:v>
                </c:pt>
                <c:pt idx="28">
                  <c:v>5.2371146694532378E-3</c:v>
                </c:pt>
                <c:pt idx="29">
                  <c:v>5.3099786221639895E-3</c:v>
                </c:pt>
              </c:numCache>
            </c:numRef>
          </c:val>
          <c:extLst>
            <c:ext xmlns:c16="http://schemas.microsoft.com/office/drawing/2014/chart" uri="{C3380CC4-5D6E-409C-BE32-E72D297353CC}">
              <c16:uniqueId val="{00000005-D65B-4B5C-BF10-4822EDC2B9BD}"/>
            </c:ext>
          </c:extLst>
        </c:ser>
        <c:ser>
          <c:idx val="1"/>
          <c:order val="7"/>
          <c:tx>
            <c:strRef>
              <c:f>'Domestic transportation'!$A$39</c:f>
              <c:strCache>
                <c:ptCount val="1"/>
                <c:pt idx="0">
                  <c:v>Military trans.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'Domestic transportation'!$B$1:$AE$1</c:f>
              <c:strCach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strCache>
            </c:strRef>
          </c:cat>
          <c:val>
            <c:numRef>
              <c:f>'Domestic transportation'!$B$39:$AE$39</c:f>
              <c:numCache>
                <c:formatCode>0.0%</c:formatCode>
                <c:ptCount val="30"/>
                <c:pt idx="0">
                  <c:v>4.5328521299038818E-2</c:v>
                </c:pt>
                <c:pt idx="1">
                  <c:v>5.6522417559554769E-2</c:v>
                </c:pt>
                <c:pt idx="2">
                  <c:v>5.6627039175032187E-2</c:v>
                </c:pt>
                <c:pt idx="3">
                  <c:v>4.6503606146127308E-2</c:v>
                </c:pt>
                <c:pt idx="4">
                  <c:v>4.0083848867529012E-2</c:v>
                </c:pt>
                <c:pt idx="5">
                  <c:v>3.6273209549071622E-2</c:v>
                </c:pt>
                <c:pt idx="6">
                  <c:v>3.3805792763447487E-2</c:v>
                </c:pt>
                <c:pt idx="7">
                  <c:v>3.0777066356228178E-2</c:v>
                </c:pt>
                <c:pt idx="8">
                  <c:v>2.4834213019353096E-2</c:v>
                </c:pt>
                <c:pt idx="9">
                  <c:v>2.1289171922141869E-2</c:v>
                </c:pt>
                <c:pt idx="10">
                  <c:v>2.0529695107123828E-2</c:v>
                </c:pt>
                <c:pt idx="11">
                  <c:v>1.4064661312632905E-2</c:v>
                </c:pt>
                <c:pt idx="12">
                  <c:v>1.6187855587023559E-2</c:v>
                </c:pt>
                <c:pt idx="13">
                  <c:v>1.5079206934342931E-2</c:v>
                </c:pt>
                <c:pt idx="14">
                  <c:v>1.3836626479948452E-2</c:v>
                </c:pt>
                <c:pt idx="15">
                  <c:v>1.097961417430565E-2</c:v>
                </c:pt>
                <c:pt idx="16">
                  <c:v>1.1880907464787357E-2</c:v>
                </c:pt>
                <c:pt idx="17">
                  <c:v>1.2060422379371723E-2</c:v>
                </c:pt>
                <c:pt idx="18">
                  <c:v>7.5515984629402223E-3</c:v>
                </c:pt>
                <c:pt idx="19">
                  <c:v>1.2153168987636517E-2</c:v>
                </c:pt>
                <c:pt idx="20">
                  <c:v>8.7161178371262752E-3</c:v>
                </c:pt>
                <c:pt idx="21">
                  <c:v>9.3957202367008549E-3</c:v>
                </c:pt>
                <c:pt idx="22">
                  <c:v>8.8940343967583314E-3</c:v>
                </c:pt>
                <c:pt idx="23">
                  <c:v>8.2904373997012559E-3</c:v>
                </c:pt>
                <c:pt idx="24">
                  <c:v>9.3392110525359028E-3</c:v>
                </c:pt>
                <c:pt idx="25">
                  <c:v>1.0650967731010853E-2</c:v>
                </c:pt>
                <c:pt idx="26">
                  <c:v>1.0383499610839876E-2</c:v>
                </c:pt>
                <c:pt idx="27">
                  <c:v>1.11440140206684E-2</c:v>
                </c:pt>
                <c:pt idx="28">
                  <c:v>1.0425054553277807E-2</c:v>
                </c:pt>
                <c:pt idx="29">
                  <c:v>1.1503908821335207E-2</c:v>
                </c:pt>
              </c:numCache>
            </c:numRef>
          </c:val>
          <c:extLst>
            <c:ext xmlns:c16="http://schemas.microsoft.com/office/drawing/2014/chart" uri="{C3380CC4-5D6E-409C-BE32-E72D297353CC}">
              <c16:uniqueId val="{00000001-D65B-4B5C-BF10-4822EDC2B9BD}"/>
            </c:ext>
          </c:extLst>
        </c:ser>
        <c:dLbls>
          <c:showLegendKey val="0"/>
          <c:showVal val="0"/>
          <c:showCatName val="0"/>
          <c:showSerName val="0"/>
          <c:showPercent val="0"/>
          <c:showBubbleSize val="0"/>
        </c:dLbls>
        <c:gapWidth val="150"/>
        <c:overlap val="100"/>
        <c:axId val="1290814383"/>
        <c:axId val="1290818127"/>
      </c:barChart>
      <c:catAx>
        <c:axId val="12908143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1290818127"/>
        <c:crosses val="autoZero"/>
        <c:auto val="1"/>
        <c:lblAlgn val="ctr"/>
        <c:lblOffset val="100"/>
        <c:noMultiLvlLbl val="0"/>
      </c:catAx>
      <c:valAx>
        <c:axId val="1290818127"/>
        <c:scaling>
          <c:orientation val="minMax"/>
        </c:scaling>
        <c:delete val="0"/>
        <c:axPos val="l"/>
        <c:majorGridlines>
          <c:spPr>
            <a:ln w="9525" cap="flat" cmpd="sng" algn="ctr">
              <a:solidFill>
                <a:schemeClr val="lt1">
                  <a:lumMod val="95000"/>
                  <a:alpha val="10000"/>
                </a:schemeClr>
              </a:solidFill>
              <a:round/>
            </a:ln>
            <a:effectLst/>
          </c:spPr>
        </c:majorGridlines>
        <c:numFmt formatCode="0\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1290814383"/>
        <c:crosses val="autoZero"/>
        <c:crossBetween val="between"/>
      </c:valAx>
      <c:spPr>
        <a:noFill/>
        <a:ln>
          <a:noFill/>
        </a:ln>
        <a:effectLst/>
      </c:spPr>
    </c:plotArea>
    <c:legend>
      <c:legendPos val="b"/>
      <c:layout>
        <c:manualLayout>
          <c:xMode val="edge"/>
          <c:yMode val="edge"/>
          <c:x val="0"/>
          <c:y val="0.92776070784055087"/>
          <c:w val="0.99477968750000001"/>
          <c:h val="6.34782062814916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Nitrogen oxide</a:t>
            </a:r>
            <a:r>
              <a:rPr lang="en-US" baseline="0"/>
              <a:t> (NO</a:t>
            </a:r>
            <a:r>
              <a:rPr lang="en-US" baseline="-25000"/>
              <a:t>x</a:t>
            </a:r>
            <a:r>
              <a:rPr lang="en-US" baseline="0"/>
              <a:t>) emissions 1990-2019</a:t>
            </a:r>
            <a:endParaRPr lang="en-US"/>
          </a:p>
        </c:rich>
      </c:tx>
      <c:layout>
        <c:manualLayout>
          <c:xMode val="edge"/>
          <c:yMode val="edge"/>
          <c:x val="0.14098246527777775"/>
          <c:y val="1.780266350274553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6.290277777777778E-2"/>
          <c:y val="8.0889134134153454E-2"/>
          <c:w val="0.91284374999999995"/>
          <c:h val="0.67739969524874122"/>
        </c:manualLayout>
      </c:layout>
      <c:barChart>
        <c:barDir val="col"/>
        <c:grouping val="stacked"/>
        <c:varyColors val="0"/>
        <c:ser>
          <c:idx val="9"/>
          <c:order val="0"/>
          <c:tx>
            <c:strRef>
              <c:f>NOx!$A$29</c:f>
              <c:strCache>
                <c:ptCount val="1"/>
                <c:pt idx="0">
                  <c:v>Passenger cars (gasoline)</c:v>
                </c:pt>
              </c:strCache>
            </c:strRef>
          </c:tx>
          <c:spPr>
            <a:solidFill>
              <a:srgbClr val="FF6699"/>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NOx!$B$29:$AE$29</c:f>
              <c:numCache>
                <c:formatCode>General</c:formatCode>
                <c:ptCount val="30"/>
                <c:pt idx="0">
                  <c:v>67418.3</c:v>
                </c:pt>
                <c:pt idx="1">
                  <c:v>70178.5</c:v>
                </c:pt>
                <c:pt idx="2">
                  <c:v>65541.7</c:v>
                </c:pt>
                <c:pt idx="3">
                  <c:v>57096.5</c:v>
                </c:pt>
                <c:pt idx="4">
                  <c:v>59427.5</c:v>
                </c:pt>
                <c:pt idx="5">
                  <c:v>54472.1</c:v>
                </c:pt>
                <c:pt idx="6">
                  <c:v>53015</c:v>
                </c:pt>
                <c:pt idx="7">
                  <c:v>47861.3</c:v>
                </c:pt>
                <c:pt idx="8">
                  <c:v>44583.3</c:v>
                </c:pt>
                <c:pt idx="9">
                  <c:v>40881.5</c:v>
                </c:pt>
                <c:pt idx="10">
                  <c:v>35752.9</c:v>
                </c:pt>
                <c:pt idx="11">
                  <c:v>32350.2</c:v>
                </c:pt>
                <c:pt idx="12">
                  <c:v>29111.200000000001</c:v>
                </c:pt>
                <c:pt idx="13">
                  <c:v>26353.599999999999</c:v>
                </c:pt>
                <c:pt idx="14">
                  <c:v>23837.3</c:v>
                </c:pt>
                <c:pt idx="15">
                  <c:v>22725.5</c:v>
                </c:pt>
                <c:pt idx="16">
                  <c:v>20490.900000000001</c:v>
                </c:pt>
                <c:pt idx="17">
                  <c:v>18506.599999999999</c:v>
                </c:pt>
                <c:pt idx="18">
                  <c:v>16965.099999999999</c:v>
                </c:pt>
                <c:pt idx="19">
                  <c:v>15342.7</c:v>
                </c:pt>
                <c:pt idx="20">
                  <c:v>13785.4</c:v>
                </c:pt>
                <c:pt idx="21">
                  <c:v>10276.6</c:v>
                </c:pt>
                <c:pt idx="22">
                  <c:v>9679.5</c:v>
                </c:pt>
                <c:pt idx="23">
                  <c:v>8576</c:v>
                </c:pt>
                <c:pt idx="24">
                  <c:v>7727.4</c:v>
                </c:pt>
                <c:pt idx="25">
                  <c:v>6894</c:v>
                </c:pt>
                <c:pt idx="26">
                  <c:v>6635.7</c:v>
                </c:pt>
                <c:pt idx="27">
                  <c:v>5980.4</c:v>
                </c:pt>
                <c:pt idx="28">
                  <c:v>5147.3</c:v>
                </c:pt>
                <c:pt idx="29">
                  <c:v>4593.7</c:v>
                </c:pt>
              </c:numCache>
            </c:numRef>
          </c:val>
          <c:extLst>
            <c:ext xmlns:c16="http://schemas.microsoft.com/office/drawing/2014/chart" uri="{C3380CC4-5D6E-409C-BE32-E72D297353CC}">
              <c16:uniqueId val="{00000001-4B06-4746-A4F1-A6256E457C17}"/>
            </c:ext>
          </c:extLst>
        </c:ser>
        <c:ser>
          <c:idx val="10"/>
          <c:order val="1"/>
          <c:tx>
            <c:strRef>
              <c:f>NOx!$A$30</c:f>
              <c:strCache>
                <c:ptCount val="1"/>
                <c:pt idx="0">
                  <c:v>Passenger cars (diesel)</c:v>
                </c:pt>
              </c:strCache>
            </c:strRef>
          </c:tx>
          <c:spPr>
            <a:solidFill>
              <a:srgbClr val="C9905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NOx!$B$30:$AE$30</c:f>
              <c:numCache>
                <c:formatCode>General</c:formatCode>
                <c:ptCount val="30"/>
                <c:pt idx="0">
                  <c:v>2076.6</c:v>
                </c:pt>
                <c:pt idx="1">
                  <c:v>2015.7</c:v>
                </c:pt>
                <c:pt idx="2">
                  <c:v>1932</c:v>
                </c:pt>
                <c:pt idx="3">
                  <c:v>1792.2</c:v>
                </c:pt>
                <c:pt idx="4">
                  <c:v>1766.3</c:v>
                </c:pt>
                <c:pt idx="5">
                  <c:v>1777.3</c:v>
                </c:pt>
                <c:pt idx="6">
                  <c:v>1921.1</c:v>
                </c:pt>
                <c:pt idx="7">
                  <c:v>2167.1999999999998</c:v>
                </c:pt>
                <c:pt idx="8">
                  <c:v>2475.6</c:v>
                </c:pt>
                <c:pt idx="9">
                  <c:v>2962.2</c:v>
                </c:pt>
                <c:pt idx="10">
                  <c:v>3766.7</c:v>
                </c:pt>
                <c:pt idx="11">
                  <c:v>4119.2</c:v>
                </c:pt>
                <c:pt idx="12">
                  <c:v>4334.2</c:v>
                </c:pt>
                <c:pt idx="13">
                  <c:v>4553.3999999999996</c:v>
                </c:pt>
                <c:pt idx="14">
                  <c:v>4773.8999999999996</c:v>
                </c:pt>
                <c:pt idx="15">
                  <c:v>4942</c:v>
                </c:pt>
                <c:pt idx="16">
                  <c:v>5790.3</c:v>
                </c:pt>
                <c:pt idx="17">
                  <c:v>7206.7</c:v>
                </c:pt>
                <c:pt idx="18">
                  <c:v>8211.7000000000007</c:v>
                </c:pt>
                <c:pt idx="19">
                  <c:v>8929.5</c:v>
                </c:pt>
                <c:pt idx="20">
                  <c:v>10662.8</c:v>
                </c:pt>
                <c:pt idx="21">
                  <c:v>13304.5</c:v>
                </c:pt>
                <c:pt idx="22">
                  <c:v>15442.4</c:v>
                </c:pt>
                <c:pt idx="23">
                  <c:v>17244.8</c:v>
                </c:pt>
                <c:pt idx="24">
                  <c:v>18902.2</c:v>
                </c:pt>
                <c:pt idx="25">
                  <c:v>20663.900000000001</c:v>
                </c:pt>
                <c:pt idx="26">
                  <c:v>21476.6</c:v>
                </c:pt>
                <c:pt idx="27">
                  <c:v>21167.7</c:v>
                </c:pt>
                <c:pt idx="28">
                  <c:v>21182.5</c:v>
                </c:pt>
                <c:pt idx="29">
                  <c:v>19689.099999999999</c:v>
                </c:pt>
              </c:numCache>
            </c:numRef>
          </c:val>
          <c:extLst>
            <c:ext xmlns:c16="http://schemas.microsoft.com/office/drawing/2014/chart" uri="{C3380CC4-5D6E-409C-BE32-E72D297353CC}">
              <c16:uniqueId val="{00000002-4B06-4746-A4F1-A6256E457C17}"/>
            </c:ext>
          </c:extLst>
        </c:ser>
        <c:ser>
          <c:idx val="7"/>
          <c:order val="2"/>
          <c:tx>
            <c:strRef>
              <c:f>NOx!$A$31</c:f>
              <c:strCache>
                <c:ptCount val="1"/>
                <c:pt idx="0">
                  <c:v>Domestic transportation (excl. passenger cars)</c:v>
                </c:pt>
              </c:strCache>
            </c:strRef>
          </c:tx>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NOx!$B$31:$AE$31</c:f>
              <c:numCache>
                <c:formatCode>General</c:formatCode>
                <c:ptCount val="30"/>
                <c:pt idx="0">
                  <c:v>88022.5</c:v>
                </c:pt>
                <c:pt idx="1">
                  <c:v>88319.8</c:v>
                </c:pt>
                <c:pt idx="2">
                  <c:v>86381.000000000015</c:v>
                </c:pt>
                <c:pt idx="3">
                  <c:v>83460.499999999985</c:v>
                </c:pt>
                <c:pt idx="4">
                  <c:v>82943.7</c:v>
                </c:pt>
                <c:pt idx="5">
                  <c:v>83974.399999999994</c:v>
                </c:pt>
                <c:pt idx="6">
                  <c:v>79976.399999999994</c:v>
                </c:pt>
                <c:pt idx="7">
                  <c:v>79622.2</c:v>
                </c:pt>
                <c:pt idx="8">
                  <c:v>75821.599999999991</c:v>
                </c:pt>
                <c:pt idx="9">
                  <c:v>78956.099999999991</c:v>
                </c:pt>
                <c:pt idx="10">
                  <c:v>82526.7</c:v>
                </c:pt>
                <c:pt idx="11">
                  <c:v>76553.899999999994</c:v>
                </c:pt>
                <c:pt idx="12">
                  <c:v>73578.600000000006</c:v>
                </c:pt>
                <c:pt idx="13">
                  <c:v>73082</c:v>
                </c:pt>
                <c:pt idx="14">
                  <c:v>74084.899999999994</c:v>
                </c:pt>
                <c:pt idx="15">
                  <c:v>74705.200000000012</c:v>
                </c:pt>
                <c:pt idx="16">
                  <c:v>74756.800000000003</c:v>
                </c:pt>
                <c:pt idx="17">
                  <c:v>73756.100000000006</c:v>
                </c:pt>
                <c:pt idx="18">
                  <c:v>68356.800000000003</c:v>
                </c:pt>
                <c:pt idx="19">
                  <c:v>61225.899999999994</c:v>
                </c:pt>
                <c:pt idx="20">
                  <c:v>60204.399999999994</c:v>
                </c:pt>
                <c:pt idx="21">
                  <c:v>57896.700000000004</c:v>
                </c:pt>
                <c:pt idx="22">
                  <c:v>52569.599999999999</c:v>
                </c:pt>
                <c:pt idx="23">
                  <c:v>49961.200000000004</c:v>
                </c:pt>
                <c:pt idx="24">
                  <c:v>48477.599999999999</c:v>
                </c:pt>
                <c:pt idx="25">
                  <c:v>44939.7</c:v>
                </c:pt>
                <c:pt idx="26">
                  <c:v>42103.200000000004</c:v>
                </c:pt>
                <c:pt idx="27">
                  <c:v>38127.699999999997</c:v>
                </c:pt>
                <c:pt idx="28">
                  <c:v>36943.800000000003</c:v>
                </c:pt>
                <c:pt idx="29">
                  <c:v>30282.399999999998</c:v>
                </c:pt>
              </c:numCache>
            </c:numRef>
          </c:val>
          <c:extLst>
            <c:ext xmlns:c16="http://schemas.microsoft.com/office/drawing/2014/chart" uri="{C3380CC4-5D6E-409C-BE32-E72D297353CC}">
              <c16:uniqueId val="{0000000A-CCCC-4EA4-BAB1-FB061B796B5E}"/>
            </c:ext>
          </c:extLst>
        </c:ser>
        <c:ser>
          <c:idx val="6"/>
          <c:order val="4"/>
          <c:tx>
            <c:strRef>
              <c:f>NOx!$A$33</c:f>
              <c:strCache>
                <c:ptCount val="1"/>
                <c:pt idx="0">
                  <c:v>Industries</c:v>
                </c:pt>
              </c:strCache>
            </c:strRef>
          </c:tx>
          <c:spPr>
            <a:solidFill>
              <a:schemeClr val="tx1">
                <a:lumMod val="75000"/>
                <a:lumOff val="2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NOx!$B$33:$AE$33</c:f>
              <c:numCache>
                <c:formatCode>General</c:formatCode>
                <c:ptCount val="30"/>
                <c:pt idx="0">
                  <c:v>45514.2</c:v>
                </c:pt>
                <c:pt idx="1">
                  <c:v>45903.3</c:v>
                </c:pt>
                <c:pt idx="2">
                  <c:v>42809.5</c:v>
                </c:pt>
                <c:pt idx="3">
                  <c:v>42866</c:v>
                </c:pt>
                <c:pt idx="4">
                  <c:v>43385.7</c:v>
                </c:pt>
                <c:pt idx="5">
                  <c:v>41687</c:v>
                </c:pt>
                <c:pt idx="6">
                  <c:v>39583.4</c:v>
                </c:pt>
                <c:pt idx="7">
                  <c:v>38571.699999999997</c:v>
                </c:pt>
                <c:pt idx="8">
                  <c:v>35943.800000000003</c:v>
                </c:pt>
                <c:pt idx="9">
                  <c:v>33221.4</c:v>
                </c:pt>
                <c:pt idx="10">
                  <c:v>33046.800000000003</c:v>
                </c:pt>
                <c:pt idx="11">
                  <c:v>34193.4</c:v>
                </c:pt>
                <c:pt idx="12">
                  <c:v>32853.599999999999</c:v>
                </c:pt>
                <c:pt idx="13">
                  <c:v>32100.9</c:v>
                </c:pt>
                <c:pt idx="14">
                  <c:v>32439.7</c:v>
                </c:pt>
                <c:pt idx="15">
                  <c:v>31427.3</c:v>
                </c:pt>
                <c:pt idx="16">
                  <c:v>32626.3</c:v>
                </c:pt>
                <c:pt idx="17">
                  <c:v>31825.9</c:v>
                </c:pt>
                <c:pt idx="18">
                  <c:v>30022.1</c:v>
                </c:pt>
                <c:pt idx="19">
                  <c:v>27562.9</c:v>
                </c:pt>
                <c:pt idx="20">
                  <c:v>30117.200000000001</c:v>
                </c:pt>
                <c:pt idx="21">
                  <c:v>29829.3</c:v>
                </c:pt>
                <c:pt idx="22">
                  <c:v>28668.6</c:v>
                </c:pt>
                <c:pt idx="23">
                  <c:v>27636.7</c:v>
                </c:pt>
                <c:pt idx="24">
                  <c:v>27491.3</c:v>
                </c:pt>
                <c:pt idx="25">
                  <c:v>27008.5</c:v>
                </c:pt>
                <c:pt idx="26">
                  <c:v>26781.4</c:v>
                </c:pt>
                <c:pt idx="27">
                  <c:v>27136.2</c:v>
                </c:pt>
                <c:pt idx="28">
                  <c:v>27279.7</c:v>
                </c:pt>
                <c:pt idx="29">
                  <c:v>26466.7</c:v>
                </c:pt>
              </c:numCache>
            </c:numRef>
          </c:val>
          <c:extLst>
            <c:ext xmlns:c16="http://schemas.microsoft.com/office/drawing/2014/chart" uri="{C3380CC4-5D6E-409C-BE32-E72D297353CC}">
              <c16:uniqueId val="{00000001-CCCC-4EA4-BAB1-FB061B796B5E}"/>
            </c:ext>
          </c:extLst>
        </c:ser>
        <c:ser>
          <c:idx val="4"/>
          <c:order val="5"/>
          <c:tx>
            <c:strRef>
              <c:f>NOx!$A$34</c:f>
              <c:strCache>
                <c:ptCount val="1"/>
                <c:pt idx="0">
                  <c:v>Agriculture</c:v>
                </c:pt>
              </c:strCache>
            </c:strRef>
          </c:tx>
          <c:spPr>
            <a:solidFill>
              <a:srgbClr val="6D8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NOx!$B$34:$AE$34</c:f>
              <c:numCache>
                <c:formatCode>General</c:formatCode>
                <c:ptCount val="30"/>
                <c:pt idx="0">
                  <c:v>14977.5</c:v>
                </c:pt>
                <c:pt idx="1">
                  <c:v>14192.6</c:v>
                </c:pt>
                <c:pt idx="2">
                  <c:v>13160.6</c:v>
                </c:pt>
                <c:pt idx="3">
                  <c:v>14361.7</c:v>
                </c:pt>
                <c:pt idx="4">
                  <c:v>14835.5</c:v>
                </c:pt>
                <c:pt idx="5">
                  <c:v>14033</c:v>
                </c:pt>
                <c:pt idx="6">
                  <c:v>13850</c:v>
                </c:pt>
                <c:pt idx="7">
                  <c:v>14365</c:v>
                </c:pt>
                <c:pt idx="8">
                  <c:v>14301.7</c:v>
                </c:pt>
                <c:pt idx="9">
                  <c:v>13148.1</c:v>
                </c:pt>
                <c:pt idx="10">
                  <c:v>13450.7</c:v>
                </c:pt>
                <c:pt idx="11">
                  <c:v>13603.9</c:v>
                </c:pt>
                <c:pt idx="12">
                  <c:v>13093.9</c:v>
                </c:pt>
                <c:pt idx="13">
                  <c:v>12831.7</c:v>
                </c:pt>
                <c:pt idx="14">
                  <c:v>12754.8</c:v>
                </c:pt>
                <c:pt idx="15">
                  <c:v>12073</c:v>
                </c:pt>
                <c:pt idx="16">
                  <c:v>11978.1</c:v>
                </c:pt>
                <c:pt idx="17">
                  <c:v>12190.4</c:v>
                </c:pt>
                <c:pt idx="18">
                  <c:v>13005.9</c:v>
                </c:pt>
                <c:pt idx="19">
                  <c:v>11163.7</c:v>
                </c:pt>
                <c:pt idx="20">
                  <c:v>12213</c:v>
                </c:pt>
                <c:pt idx="21">
                  <c:v>12284.8</c:v>
                </c:pt>
                <c:pt idx="22">
                  <c:v>11383.7</c:v>
                </c:pt>
                <c:pt idx="23">
                  <c:v>11932.3</c:v>
                </c:pt>
                <c:pt idx="24">
                  <c:v>12736.4</c:v>
                </c:pt>
                <c:pt idx="25">
                  <c:v>13157.7</c:v>
                </c:pt>
                <c:pt idx="26">
                  <c:v>12977.4</c:v>
                </c:pt>
                <c:pt idx="27">
                  <c:v>13488.2</c:v>
                </c:pt>
                <c:pt idx="28">
                  <c:v>12984.1</c:v>
                </c:pt>
                <c:pt idx="29">
                  <c:v>12869.6</c:v>
                </c:pt>
              </c:numCache>
            </c:numRef>
          </c:val>
          <c:extLst>
            <c:ext xmlns:c16="http://schemas.microsoft.com/office/drawing/2014/chart" uri="{C3380CC4-5D6E-409C-BE32-E72D297353CC}">
              <c16:uniqueId val="{00000002-CCCC-4EA4-BAB1-FB061B796B5E}"/>
            </c:ext>
          </c:extLst>
        </c:ser>
        <c:ser>
          <c:idx val="3"/>
          <c:order val="6"/>
          <c:tx>
            <c:strRef>
              <c:f>NOx!$A$35</c:f>
              <c:strCache>
                <c:ptCount val="1"/>
                <c:pt idx="0">
                  <c:v>Electricity and district heating</c:v>
                </c:pt>
              </c:strCache>
            </c:strRef>
          </c:tx>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NOx!$B$35:$AE$35</c:f>
              <c:numCache>
                <c:formatCode>General</c:formatCode>
                <c:ptCount val="30"/>
                <c:pt idx="0">
                  <c:v>13910.8</c:v>
                </c:pt>
                <c:pt idx="1">
                  <c:v>16632.5</c:v>
                </c:pt>
                <c:pt idx="2">
                  <c:v>15848</c:v>
                </c:pt>
                <c:pt idx="3">
                  <c:v>14968.4</c:v>
                </c:pt>
                <c:pt idx="4">
                  <c:v>15638.3</c:v>
                </c:pt>
                <c:pt idx="5">
                  <c:v>12214.3</c:v>
                </c:pt>
                <c:pt idx="6">
                  <c:v>14925.6</c:v>
                </c:pt>
                <c:pt idx="7">
                  <c:v>10590.7</c:v>
                </c:pt>
                <c:pt idx="8">
                  <c:v>11579.6</c:v>
                </c:pt>
                <c:pt idx="9">
                  <c:v>10413.6</c:v>
                </c:pt>
                <c:pt idx="10">
                  <c:v>8852.7999999999993</c:v>
                </c:pt>
                <c:pt idx="11">
                  <c:v>9294.9</c:v>
                </c:pt>
                <c:pt idx="12">
                  <c:v>11350.9</c:v>
                </c:pt>
                <c:pt idx="13">
                  <c:v>12569.4</c:v>
                </c:pt>
                <c:pt idx="14">
                  <c:v>11601.2</c:v>
                </c:pt>
                <c:pt idx="15">
                  <c:v>12041.6</c:v>
                </c:pt>
                <c:pt idx="16">
                  <c:v>12237.4</c:v>
                </c:pt>
                <c:pt idx="17">
                  <c:v>11317.3</c:v>
                </c:pt>
                <c:pt idx="18">
                  <c:v>11843.7</c:v>
                </c:pt>
                <c:pt idx="19">
                  <c:v>13272.9</c:v>
                </c:pt>
                <c:pt idx="20">
                  <c:v>15581.6</c:v>
                </c:pt>
                <c:pt idx="21">
                  <c:v>12793.5</c:v>
                </c:pt>
                <c:pt idx="22">
                  <c:v>12811.1</c:v>
                </c:pt>
                <c:pt idx="23">
                  <c:v>12098.6</c:v>
                </c:pt>
                <c:pt idx="24">
                  <c:v>11330.4</c:v>
                </c:pt>
                <c:pt idx="25">
                  <c:v>11363.8</c:v>
                </c:pt>
                <c:pt idx="26">
                  <c:v>12363.9</c:v>
                </c:pt>
                <c:pt idx="27">
                  <c:v>12221.7</c:v>
                </c:pt>
                <c:pt idx="28">
                  <c:v>12634.1</c:v>
                </c:pt>
                <c:pt idx="29">
                  <c:v>12365.2</c:v>
                </c:pt>
              </c:numCache>
            </c:numRef>
          </c:val>
          <c:extLst>
            <c:ext xmlns:c16="http://schemas.microsoft.com/office/drawing/2014/chart" uri="{C3380CC4-5D6E-409C-BE32-E72D297353CC}">
              <c16:uniqueId val="{00000003-CCCC-4EA4-BAB1-FB061B796B5E}"/>
            </c:ext>
          </c:extLst>
        </c:ser>
        <c:ser>
          <c:idx val="5"/>
          <c:order val="7"/>
          <c:tx>
            <c:strRef>
              <c:f>NOx!$A$36</c:f>
              <c:strCache>
                <c:ptCount val="1"/>
                <c:pt idx="0">
                  <c:v>Machinery</c:v>
                </c:pt>
              </c:strCache>
            </c:strRef>
          </c:tx>
          <c:spPr>
            <a:solidFill>
              <a:srgbClr val="3BA6C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NOx!$B$36:$AE$36</c:f>
              <c:numCache>
                <c:formatCode>General</c:formatCode>
                <c:ptCount val="30"/>
                <c:pt idx="0">
                  <c:v>33207.800000000003</c:v>
                </c:pt>
                <c:pt idx="1">
                  <c:v>32161.9</c:v>
                </c:pt>
                <c:pt idx="2">
                  <c:v>32264</c:v>
                </c:pt>
                <c:pt idx="3">
                  <c:v>32023.8</c:v>
                </c:pt>
                <c:pt idx="4">
                  <c:v>32391.8</c:v>
                </c:pt>
                <c:pt idx="5">
                  <c:v>32176.3</c:v>
                </c:pt>
                <c:pt idx="6">
                  <c:v>32299.5</c:v>
                </c:pt>
                <c:pt idx="7">
                  <c:v>32396.400000000001</c:v>
                </c:pt>
                <c:pt idx="8">
                  <c:v>32422.7</c:v>
                </c:pt>
                <c:pt idx="9">
                  <c:v>31275.8</c:v>
                </c:pt>
                <c:pt idx="10">
                  <c:v>30339.5</c:v>
                </c:pt>
                <c:pt idx="11">
                  <c:v>29200.2</c:v>
                </c:pt>
                <c:pt idx="12">
                  <c:v>28225.3</c:v>
                </c:pt>
                <c:pt idx="13">
                  <c:v>27176.400000000001</c:v>
                </c:pt>
                <c:pt idx="14">
                  <c:v>26054.6</c:v>
                </c:pt>
                <c:pt idx="15">
                  <c:v>25279</c:v>
                </c:pt>
                <c:pt idx="16">
                  <c:v>24297.200000000001</c:v>
                </c:pt>
                <c:pt idx="17">
                  <c:v>22751.9</c:v>
                </c:pt>
                <c:pt idx="18">
                  <c:v>22084.400000000001</c:v>
                </c:pt>
                <c:pt idx="19">
                  <c:v>20852.8</c:v>
                </c:pt>
                <c:pt idx="20">
                  <c:v>20416.2</c:v>
                </c:pt>
                <c:pt idx="21">
                  <c:v>19837.599999999999</c:v>
                </c:pt>
                <c:pt idx="22">
                  <c:v>19694.5</c:v>
                </c:pt>
                <c:pt idx="23">
                  <c:v>20050.2</c:v>
                </c:pt>
                <c:pt idx="24">
                  <c:v>19333.3</c:v>
                </c:pt>
                <c:pt idx="25">
                  <c:v>18344.2</c:v>
                </c:pt>
                <c:pt idx="26">
                  <c:v>17641.3</c:v>
                </c:pt>
                <c:pt idx="27">
                  <c:v>16782</c:v>
                </c:pt>
                <c:pt idx="28">
                  <c:v>15890.1</c:v>
                </c:pt>
                <c:pt idx="29">
                  <c:v>16287.6</c:v>
                </c:pt>
              </c:numCache>
            </c:numRef>
          </c:val>
          <c:extLst>
            <c:ext xmlns:c16="http://schemas.microsoft.com/office/drawing/2014/chart" uri="{C3380CC4-5D6E-409C-BE32-E72D297353CC}">
              <c16:uniqueId val="{00000004-CCCC-4EA4-BAB1-FB061B796B5E}"/>
            </c:ext>
          </c:extLst>
        </c:ser>
        <c:ser>
          <c:idx val="2"/>
          <c:order val="8"/>
          <c:tx>
            <c:strRef>
              <c:f>NOx!$A$37</c:f>
              <c:strCache>
                <c:ptCount val="1"/>
                <c:pt idx="0">
                  <c:v>On-site heating of buildings</c:v>
                </c:pt>
              </c:strCache>
            </c:strRef>
          </c:tx>
          <c:spPr>
            <a:solidFill>
              <a:schemeClr val="accent2">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NOx!$B$1:$AE$1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NOx!$B$37:$AE$37</c:f>
              <c:numCache>
                <c:formatCode>General</c:formatCode>
                <c:ptCount val="30"/>
                <c:pt idx="0">
                  <c:v>13406.3</c:v>
                </c:pt>
                <c:pt idx="1">
                  <c:v>13267.4</c:v>
                </c:pt>
                <c:pt idx="2">
                  <c:v>11859.8</c:v>
                </c:pt>
                <c:pt idx="3">
                  <c:v>10955.1</c:v>
                </c:pt>
                <c:pt idx="4">
                  <c:v>10496.4</c:v>
                </c:pt>
                <c:pt idx="5">
                  <c:v>9173</c:v>
                </c:pt>
                <c:pt idx="6">
                  <c:v>9214.1</c:v>
                </c:pt>
                <c:pt idx="7">
                  <c:v>8456.7000000000007</c:v>
                </c:pt>
                <c:pt idx="8">
                  <c:v>8051.3</c:v>
                </c:pt>
                <c:pt idx="9">
                  <c:v>7604.3</c:v>
                </c:pt>
                <c:pt idx="10">
                  <c:v>7507.9</c:v>
                </c:pt>
                <c:pt idx="11">
                  <c:v>6820</c:v>
                </c:pt>
                <c:pt idx="12">
                  <c:v>6597.4</c:v>
                </c:pt>
                <c:pt idx="13">
                  <c:v>6876.7</c:v>
                </c:pt>
                <c:pt idx="14">
                  <c:v>6565.7</c:v>
                </c:pt>
                <c:pt idx="15">
                  <c:v>6000.9</c:v>
                </c:pt>
                <c:pt idx="16">
                  <c:v>5394.8</c:v>
                </c:pt>
                <c:pt idx="17">
                  <c:v>5585.6</c:v>
                </c:pt>
                <c:pt idx="18">
                  <c:v>5248.4</c:v>
                </c:pt>
                <c:pt idx="19">
                  <c:v>5259.6</c:v>
                </c:pt>
                <c:pt idx="20">
                  <c:v>5364.7</c:v>
                </c:pt>
                <c:pt idx="21">
                  <c:v>5198.7</c:v>
                </c:pt>
                <c:pt idx="22">
                  <c:v>4966.8999999999996</c:v>
                </c:pt>
                <c:pt idx="23">
                  <c:v>4770.5</c:v>
                </c:pt>
                <c:pt idx="24">
                  <c:v>4511.3</c:v>
                </c:pt>
                <c:pt idx="25">
                  <c:v>4396.2</c:v>
                </c:pt>
                <c:pt idx="26">
                  <c:v>4495.3999999999996</c:v>
                </c:pt>
                <c:pt idx="27">
                  <c:v>4504.3999999999996</c:v>
                </c:pt>
                <c:pt idx="28">
                  <c:v>3955.1</c:v>
                </c:pt>
                <c:pt idx="29">
                  <c:v>3930.2</c:v>
                </c:pt>
              </c:numCache>
            </c:numRef>
          </c:val>
          <c:extLst>
            <c:ext xmlns:c16="http://schemas.microsoft.com/office/drawing/2014/chart" uri="{C3380CC4-5D6E-409C-BE32-E72D297353CC}">
              <c16:uniqueId val="{00000007-CCCC-4EA4-BAB1-FB061B796B5E}"/>
            </c:ext>
          </c:extLst>
        </c:ser>
        <c:dLbls>
          <c:showLegendKey val="0"/>
          <c:showVal val="0"/>
          <c:showCatName val="0"/>
          <c:showSerName val="0"/>
          <c:showPercent val="0"/>
          <c:showBubbleSize val="0"/>
        </c:dLbls>
        <c:gapWidth val="150"/>
        <c:overlap val="100"/>
        <c:axId val="807317104"/>
        <c:axId val="292288544"/>
        <c:extLst>
          <c:ext xmlns:c15="http://schemas.microsoft.com/office/drawing/2012/chart" uri="{02D57815-91ED-43cb-92C2-25804820EDAC}">
            <c15:filteredBarSeries>
              <c15:ser>
                <c:idx val="0"/>
                <c:order val="3"/>
                <c:tx>
                  <c:strRef>
                    <c:extLst>
                      <c:ext uri="{02D57815-91ED-43cb-92C2-25804820EDAC}">
                        <c15:formulaRef>
                          <c15:sqref>NOx!$A$32</c15:sqref>
                        </c15:formulaRef>
                      </c:ext>
                    </c:extLst>
                    <c:strCache>
                      <c:ptCount val="1"/>
                      <c:pt idx="0">
                        <c:v>International transportation</c:v>
                      </c:pt>
                    </c:strCache>
                  </c:strRef>
                </c:tx>
                <c:spPr>
                  <a:solidFill>
                    <a:srgbClr val="8D1F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c:ext uri="{02D57815-91ED-43cb-92C2-25804820EDAC}">
                        <c15:formulaRef>
                          <c15:sqref>NOx!$B$1:$AE$1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c:ext uri="{02D57815-91ED-43cb-92C2-25804820EDAC}">
                        <c15:formulaRef>
                          <c15:sqref>NOx!$B$32:$AE$32</c15:sqref>
                        </c15:formulaRef>
                      </c:ext>
                    </c:extLst>
                    <c:numCache>
                      <c:formatCode>General</c:formatCode>
                      <c:ptCount val="30"/>
                      <c:pt idx="0">
                        <c:v>54707.199999999997</c:v>
                      </c:pt>
                      <c:pt idx="1">
                        <c:v>61095.4</c:v>
                      </c:pt>
                      <c:pt idx="2">
                        <c:v>67317.3</c:v>
                      </c:pt>
                      <c:pt idx="3">
                        <c:v>66978.100000000006</c:v>
                      </c:pt>
                      <c:pt idx="4">
                        <c:v>78626.600000000006</c:v>
                      </c:pt>
                      <c:pt idx="5">
                        <c:v>78977.8</c:v>
                      </c:pt>
                      <c:pt idx="6">
                        <c:v>82301.2</c:v>
                      </c:pt>
                      <c:pt idx="7">
                        <c:v>97983</c:v>
                      </c:pt>
                      <c:pt idx="8">
                        <c:v>113551.8</c:v>
                      </c:pt>
                      <c:pt idx="9">
                        <c:v>114413.6</c:v>
                      </c:pt>
                      <c:pt idx="10">
                        <c:v>110660.2</c:v>
                      </c:pt>
                      <c:pt idx="11">
                        <c:v>107871.5</c:v>
                      </c:pt>
                      <c:pt idx="12">
                        <c:v>93249</c:v>
                      </c:pt>
                      <c:pt idx="13">
                        <c:v>124544.9</c:v>
                      </c:pt>
                      <c:pt idx="14">
                        <c:v>147402</c:v>
                      </c:pt>
                      <c:pt idx="15">
                        <c:v>146857.5</c:v>
                      </c:pt>
                      <c:pt idx="16">
                        <c:v>156288.5</c:v>
                      </c:pt>
                      <c:pt idx="17">
                        <c:v>154348.29999999999</c:v>
                      </c:pt>
                      <c:pt idx="18">
                        <c:v>149948</c:v>
                      </c:pt>
                      <c:pt idx="19">
                        <c:v>157797.1</c:v>
                      </c:pt>
                      <c:pt idx="20">
                        <c:v>145896.70000000001</c:v>
                      </c:pt>
                      <c:pt idx="21">
                        <c:v>125686.8</c:v>
                      </c:pt>
                      <c:pt idx="22">
                        <c:v>118769.1</c:v>
                      </c:pt>
                      <c:pt idx="23">
                        <c:v>112181.9</c:v>
                      </c:pt>
                      <c:pt idx="24">
                        <c:v>119456.5</c:v>
                      </c:pt>
                      <c:pt idx="25">
                        <c:v>106540.9</c:v>
                      </c:pt>
                      <c:pt idx="26">
                        <c:v>123283.1</c:v>
                      </c:pt>
                      <c:pt idx="27">
                        <c:v>144625.20000000001</c:v>
                      </c:pt>
                      <c:pt idx="28">
                        <c:v>119261</c:v>
                      </c:pt>
                      <c:pt idx="29">
                        <c:v>116333.2</c:v>
                      </c:pt>
                    </c:numCache>
                  </c:numRef>
                </c:val>
                <c:extLst>
                  <c:ext xmlns:c16="http://schemas.microsoft.com/office/drawing/2014/chart" uri="{C3380CC4-5D6E-409C-BE32-E72D297353CC}">
                    <c16:uniqueId val="{00000003-4B06-4746-A4F1-A6256E457C17}"/>
                  </c:ext>
                </c:extLst>
              </c15:ser>
            </c15:filteredBarSeries>
          </c:ext>
        </c:extLst>
      </c:barChart>
      <c:catAx>
        <c:axId val="8073171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92288544"/>
        <c:crosses val="autoZero"/>
        <c:auto val="1"/>
        <c:lblAlgn val="ctr"/>
        <c:lblOffset val="50"/>
        <c:noMultiLvlLbl val="0"/>
      </c:catAx>
      <c:valAx>
        <c:axId val="292288544"/>
        <c:scaling>
          <c:orientation val="minMax"/>
          <c:max val="283000"/>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807317104"/>
        <c:crosses val="autoZero"/>
        <c:crossBetween val="between"/>
        <c:dispUnits>
          <c:builtInUnit val="thousands"/>
        </c:dispUnits>
      </c:valAx>
      <c:spPr>
        <a:noFill/>
        <a:ln>
          <a:noFill/>
        </a:ln>
        <a:effectLst/>
      </c:spPr>
    </c:plotArea>
    <c:legend>
      <c:legendPos val="b"/>
      <c:layout>
        <c:manualLayout>
          <c:xMode val="edge"/>
          <c:yMode val="edge"/>
          <c:x val="2.4869444444444444E-2"/>
          <c:y val="0.84942730732546257"/>
          <c:w val="0.94585138888888887"/>
          <c:h val="0.1436390216368975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NMVOC emissions </a:t>
            </a:r>
            <a:r>
              <a:rPr lang="en-US" baseline="0"/>
              <a:t>1990-2019</a:t>
            </a:r>
            <a:endParaRPr lang="en-US"/>
          </a:p>
        </c:rich>
      </c:tx>
      <c:layout>
        <c:manualLayout>
          <c:xMode val="edge"/>
          <c:yMode val="edge"/>
          <c:x val="0.25058611111111118"/>
          <c:y val="1.77162152472723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6.290277777777778E-2"/>
          <c:y val="7.6153499984794745E-2"/>
          <c:w val="0.91284374999999995"/>
          <c:h val="0.71710607995397702"/>
        </c:manualLayout>
      </c:layout>
      <c:barChart>
        <c:barDir val="col"/>
        <c:grouping val="stacked"/>
        <c:varyColors val="0"/>
        <c:ser>
          <c:idx val="6"/>
          <c:order val="0"/>
          <c:tx>
            <c:strRef>
              <c:f>NMVOC!$AF$2</c:f>
              <c:strCache>
                <c:ptCount val="1"/>
                <c:pt idx="0">
                  <c:v>Domestic transportation</c:v>
                </c:pt>
              </c:strCache>
            </c:strRef>
          </c:tx>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NMVOC!$B$1:$AE$1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NMVOC!$B$2:$AE$2</c:f>
              <c:numCache>
                <c:formatCode>General</c:formatCode>
                <c:ptCount val="30"/>
                <c:pt idx="0">
                  <c:v>150021.9</c:v>
                </c:pt>
                <c:pt idx="1">
                  <c:v>146078.5</c:v>
                </c:pt>
                <c:pt idx="2">
                  <c:v>135418.6</c:v>
                </c:pt>
                <c:pt idx="3">
                  <c:v>117347.6</c:v>
                </c:pt>
                <c:pt idx="4">
                  <c:v>121473.3</c:v>
                </c:pt>
                <c:pt idx="5">
                  <c:v>110530.7</c:v>
                </c:pt>
                <c:pt idx="6">
                  <c:v>106947.2</c:v>
                </c:pt>
                <c:pt idx="7">
                  <c:v>94807.3</c:v>
                </c:pt>
                <c:pt idx="8">
                  <c:v>89145</c:v>
                </c:pt>
                <c:pt idx="9">
                  <c:v>81132.800000000003</c:v>
                </c:pt>
                <c:pt idx="10">
                  <c:v>70546.7</c:v>
                </c:pt>
                <c:pt idx="11">
                  <c:v>64317.2</c:v>
                </c:pt>
                <c:pt idx="12">
                  <c:v>58201.3</c:v>
                </c:pt>
                <c:pt idx="13">
                  <c:v>53049.599999999999</c:v>
                </c:pt>
                <c:pt idx="14">
                  <c:v>48131.4</c:v>
                </c:pt>
                <c:pt idx="15">
                  <c:v>45497.1</c:v>
                </c:pt>
                <c:pt idx="16">
                  <c:v>41934.5</c:v>
                </c:pt>
                <c:pt idx="17">
                  <c:v>39156.1</c:v>
                </c:pt>
                <c:pt idx="18">
                  <c:v>35954.5</c:v>
                </c:pt>
                <c:pt idx="19">
                  <c:v>33320.300000000003</c:v>
                </c:pt>
                <c:pt idx="20">
                  <c:v>30436</c:v>
                </c:pt>
                <c:pt idx="21">
                  <c:v>26370.9</c:v>
                </c:pt>
                <c:pt idx="22">
                  <c:v>20219.900000000001</c:v>
                </c:pt>
                <c:pt idx="23">
                  <c:v>18588</c:v>
                </c:pt>
                <c:pt idx="24">
                  <c:v>17184.400000000001</c:v>
                </c:pt>
                <c:pt idx="25">
                  <c:v>15634.6</c:v>
                </c:pt>
                <c:pt idx="26">
                  <c:v>15077.8</c:v>
                </c:pt>
                <c:pt idx="27">
                  <c:v>14297.7</c:v>
                </c:pt>
                <c:pt idx="28">
                  <c:v>13295.3</c:v>
                </c:pt>
                <c:pt idx="29">
                  <c:v>12595.6</c:v>
                </c:pt>
              </c:numCache>
            </c:numRef>
          </c:val>
          <c:extLst>
            <c:ext xmlns:c16="http://schemas.microsoft.com/office/drawing/2014/chart" uri="{C3380CC4-5D6E-409C-BE32-E72D297353CC}">
              <c16:uniqueId val="{00000006-225B-444E-8525-BC8202C077F7}"/>
            </c:ext>
          </c:extLst>
        </c:ser>
        <c:ser>
          <c:idx val="4"/>
          <c:order val="2"/>
          <c:tx>
            <c:strRef>
              <c:f>NMVOC!$AF$4</c:f>
              <c:strCache>
                <c:ptCount val="1"/>
                <c:pt idx="0">
                  <c:v>Industries</c:v>
                </c:pt>
              </c:strCache>
            </c:strRef>
          </c:tx>
          <c:spPr>
            <a:solidFill>
              <a:schemeClr val="tx1">
                <a:lumMod val="75000"/>
                <a:lumOff val="2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NMVOC!$B$1:$AE$1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NMVOC!$B$4:$AE$4</c:f>
              <c:numCache>
                <c:formatCode>General</c:formatCode>
                <c:ptCount val="30"/>
                <c:pt idx="0">
                  <c:v>51599.1</c:v>
                </c:pt>
                <c:pt idx="1">
                  <c:v>46892.6</c:v>
                </c:pt>
                <c:pt idx="2">
                  <c:v>42913.1</c:v>
                </c:pt>
                <c:pt idx="3">
                  <c:v>33841.300000000003</c:v>
                </c:pt>
                <c:pt idx="4">
                  <c:v>31224.799999999999</c:v>
                </c:pt>
                <c:pt idx="5">
                  <c:v>29764.2</c:v>
                </c:pt>
                <c:pt idx="6">
                  <c:v>30412.2</c:v>
                </c:pt>
                <c:pt idx="7">
                  <c:v>28386.6</c:v>
                </c:pt>
                <c:pt idx="8">
                  <c:v>27345.599999999999</c:v>
                </c:pt>
                <c:pt idx="9">
                  <c:v>28011.599999999999</c:v>
                </c:pt>
                <c:pt idx="10">
                  <c:v>29940.3</c:v>
                </c:pt>
                <c:pt idx="11">
                  <c:v>28628.9</c:v>
                </c:pt>
                <c:pt idx="12">
                  <c:v>28263.4</c:v>
                </c:pt>
                <c:pt idx="13">
                  <c:v>29786.5</c:v>
                </c:pt>
                <c:pt idx="14">
                  <c:v>27314.1</c:v>
                </c:pt>
                <c:pt idx="15">
                  <c:v>25751.4</c:v>
                </c:pt>
                <c:pt idx="16">
                  <c:v>26970.7</c:v>
                </c:pt>
                <c:pt idx="17">
                  <c:v>27427.3</c:v>
                </c:pt>
                <c:pt idx="18">
                  <c:v>25572.6</c:v>
                </c:pt>
                <c:pt idx="19">
                  <c:v>25399.7</c:v>
                </c:pt>
                <c:pt idx="20">
                  <c:v>25684.400000000001</c:v>
                </c:pt>
                <c:pt idx="21">
                  <c:v>25127.8</c:v>
                </c:pt>
                <c:pt idx="22">
                  <c:v>24667.1</c:v>
                </c:pt>
                <c:pt idx="23">
                  <c:v>23891.8</c:v>
                </c:pt>
                <c:pt idx="24">
                  <c:v>22877.9</c:v>
                </c:pt>
                <c:pt idx="25">
                  <c:v>24062.2</c:v>
                </c:pt>
                <c:pt idx="26">
                  <c:v>21994.400000000001</c:v>
                </c:pt>
                <c:pt idx="27">
                  <c:v>21882.9</c:v>
                </c:pt>
                <c:pt idx="28">
                  <c:v>21115</c:v>
                </c:pt>
                <c:pt idx="29">
                  <c:v>20647.900000000001</c:v>
                </c:pt>
              </c:numCache>
            </c:numRef>
          </c:val>
          <c:extLst>
            <c:ext xmlns:c16="http://schemas.microsoft.com/office/drawing/2014/chart" uri="{C3380CC4-5D6E-409C-BE32-E72D297353CC}">
              <c16:uniqueId val="{00000004-225B-444E-8525-BC8202C077F7}"/>
            </c:ext>
          </c:extLst>
        </c:ser>
        <c:ser>
          <c:idx val="5"/>
          <c:order val="3"/>
          <c:tx>
            <c:strRef>
              <c:f>NMVOC!$AF$5</c:f>
              <c:strCache>
                <c:ptCount val="1"/>
                <c:pt idx="0">
                  <c:v>Agriculture</c:v>
                </c:pt>
              </c:strCache>
            </c:strRef>
          </c:tx>
          <c:spPr>
            <a:solidFill>
              <a:srgbClr val="6D8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NMVOC!$B$1:$AE$1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NMVOC!$B$5:$AE$5</c:f>
              <c:numCache>
                <c:formatCode>General</c:formatCode>
                <c:ptCount val="30"/>
                <c:pt idx="0">
                  <c:v>38181.5</c:v>
                </c:pt>
                <c:pt idx="1">
                  <c:v>36614.1</c:v>
                </c:pt>
                <c:pt idx="2">
                  <c:v>37368.699999999997</c:v>
                </c:pt>
                <c:pt idx="3">
                  <c:v>37565.300000000003</c:v>
                </c:pt>
                <c:pt idx="4">
                  <c:v>38005.4</c:v>
                </c:pt>
                <c:pt idx="5">
                  <c:v>37152.199999999997</c:v>
                </c:pt>
                <c:pt idx="6">
                  <c:v>37491.5</c:v>
                </c:pt>
                <c:pt idx="7">
                  <c:v>37759.4</c:v>
                </c:pt>
                <c:pt idx="8">
                  <c:v>37176.1</c:v>
                </c:pt>
                <c:pt idx="9">
                  <c:v>35816</c:v>
                </c:pt>
                <c:pt idx="10">
                  <c:v>35198.199999999997</c:v>
                </c:pt>
                <c:pt idx="11">
                  <c:v>33973.9</c:v>
                </c:pt>
                <c:pt idx="12">
                  <c:v>33418.6</c:v>
                </c:pt>
                <c:pt idx="13">
                  <c:v>31687.8</c:v>
                </c:pt>
                <c:pt idx="14">
                  <c:v>32012.5</c:v>
                </c:pt>
                <c:pt idx="15">
                  <c:v>31400</c:v>
                </c:pt>
                <c:pt idx="16">
                  <c:v>31055.599999999999</c:v>
                </c:pt>
                <c:pt idx="17">
                  <c:v>30759.200000000001</c:v>
                </c:pt>
                <c:pt idx="18">
                  <c:v>30705.7</c:v>
                </c:pt>
                <c:pt idx="19">
                  <c:v>30567.1</c:v>
                </c:pt>
                <c:pt idx="20">
                  <c:v>30524.7</c:v>
                </c:pt>
                <c:pt idx="21">
                  <c:v>30068.9</c:v>
                </c:pt>
                <c:pt idx="22">
                  <c:v>29931.200000000001</c:v>
                </c:pt>
                <c:pt idx="23">
                  <c:v>30151.200000000001</c:v>
                </c:pt>
                <c:pt idx="24">
                  <c:v>30347.9</c:v>
                </c:pt>
                <c:pt idx="25">
                  <c:v>30492.6</c:v>
                </c:pt>
                <c:pt idx="26">
                  <c:v>29808.9</c:v>
                </c:pt>
                <c:pt idx="27">
                  <c:v>29914.2</c:v>
                </c:pt>
                <c:pt idx="28">
                  <c:v>29457.7</c:v>
                </c:pt>
                <c:pt idx="29">
                  <c:v>28902</c:v>
                </c:pt>
              </c:numCache>
            </c:numRef>
          </c:val>
          <c:extLst>
            <c:ext xmlns:c16="http://schemas.microsoft.com/office/drawing/2014/chart" uri="{C3380CC4-5D6E-409C-BE32-E72D297353CC}">
              <c16:uniqueId val="{00000005-225B-444E-8525-BC8202C077F7}"/>
            </c:ext>
          </c:extLst>
        </c:ser>
        <c:ser>
          <c:idx val="2"/>
          <c:order val="5"/>
          <c:tx>
            <c:strRef>
              <c:f>NMVOC!$AF$7</c:f>
              <c:strCache>
                <c:ptCount val="1"/>
                <c:pt idx="0">
                  <c:v>Machinery</c:v>
                </c:pt>
              </c:strCache>
            </c:strRef>
          </c:tx>
          <c:spPr>
            <a:solidFill>
              <a:srgbClr val="3BA6C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NMVOC!$B$1:$AE$1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NMVOC!$B$7:$AE$7</c:f>
              <c:numCache>
                <c:formatCode>General</c:formatCode>
                <c:ptCount val="30"/>
                <c:pt idx="0">
                  <c:v>13725.6</c:v>
                </c:pt>
                <c:pt idx="1">
                  <c:v>13874.1</c:v>
                </c:pt>
                <c:pt idx="2">
                  <c:v>13981.7</c:v>
                </c:pt>
                <c:pt idx="3">
                  <c:v>13959</c:v>
                </c:pt>
                <c:pt idx="4">
                  <c:v>13992.7</c:v>
                </c:pt>
                <c:pt idx="5">
                  <c:v>14139.6</c:v>
                </c:pt>
                <c:pt idx="6">
                  <c:v>14503.6</c:v>
                </c:pt>
                <c:pt idx="7">
                  <c:v>14788</c:v>
                </c:pt>
                <c:pt idx="8">
                  <c:v>15244.5</c:v>
                </c:pt>
                <c:pt idx="9">
                  <c:v>15574.2</c:v>
                </c:pt>
                <c:pt idx="10">
                  <c:v>15624.7</c:v>
                </c:pt>
                <c:pt idx="11">
                  <c:v>15309.8</c:v>
                </c:pt>
                <c:pt idx="12">
                  <c:v>15136.2</c:v>
                </c:pt>
                <c:pt idx="13">
                  <c:v>14936.3</c:v>
                </c:pt>
                <c:pt idx="14">
                  <c:v>14876.4</c:v>
                </c:pt>
                <c:pt idx="15">
                  <c:v>14566.4</c:v>
                </c:pt>
                <c:pt idx="16">
                  <c:v>14960</c:v>
                </c:pt>
                <c:pt idx="17">
                  <c:v>15007.2</c:v>
                </c:pt>
                <c:pt idx="18">
                  <c:v>14931.5</c:v>
                </c:pt>
                <c:pt idx="19">
                  <c:v>14418.2</c:v>
                </c:pt>
                <c:pt idx="20">
                  <c:v>13909.5</c:v>
                </c:pt>
                <c:pt idx="21">
                  <c:v>13232.5</c:v>
                </c:pt>
                <c:pt idx="22">
                  <c:v>12509.1</c:v>
                </c:pt>
                <c:pt idx="23">
                  <c:v>11892</c:v>
                </c:pt>
                <c:pt idx="24">
                  <c:v>11325.5</c:v>
                </c:pt>
                <c:pt idx="25">
                  <c:v>10860.6</c:v>
                </c:pt>
                <c:pt idx="26">
                  <c:v>10567.2</c:v>
                </c:pt>
                <c:pt idx="27">
                  <c:v>10277.9</c:v>
                </c:pt>
                <c:pt idx="28">
                  <c:v>9909</c:v>
                </c:pt>
                <c:pt idx="29">
                  <c:v>9647.9</c:v>
                </c:pt>
              </c:numCache>
            </c:numRef>
          </c:val>
          <c:extLst>
            <c:ext xmlns:c16="http://schemas.microsoft.com/office/drawing/2014/chart" uri="{C3380CC4-5D6E-409C-BE32-E72D297353CC}">
              <c16:uniqueId val="{00000002-225B-444E-8525-BC8202C077F7}"/>
            </c:ext>
          </c:extLst>
        </c:ser>
        <c:ser>
          <c:idx val="7"/>
          <c:order val="6"/>
          <c:tx>
            <c:strRef>
              <c:f>NMVOC!$AF$8</c:f>
              <c:strCache>
                <c:ptCount val="1"/>
                <c:pt idx="0">
                  <c:v>Product use (incl. solvents)</c:v>
                </c:pt>
              </c:strCache>
            </c:strRef>
          </c:tx>
          <c:spPr>
            <a:solidFill>
              <a:srgbClr val="F580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NMVOC!$B$1:$AE$1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NMVOC!$B$8:$AE$8</c:f>
              <c:numCache>
                <c:formatCode>General</c:formatCode>
                <c:ptCount val="30"/>
                <c:pt idx="0">
                  <c:v>89991.7</c:v>
                </c:pt>
                <c:pt idx="1">
                  <c:v>83642.8</c:v>
                </c:pt>
                <c:pt idx="2">
                  <c:v>77295.899999999994</c:v>
                </c:pt>
                <c:pt idx="3">
                  <c:v>70639.8</c:v>
                </c:pt>
                <c:pt idx="4">
                  <c:v>63991.5</c:v>
                </c:pt>
                <c:pt idx="5">
                  <c:v>60826.5</c:v>
                </c:pt>
                <c:pt idx="6">
                  <c:v>57663.8</c:v>
                </c:pt>
                <c:pt idx="7">
                  <c:v>54493.7</c:v>
                </c:pt>
                <c:pt idx="8">
                  <c:v>52611.5</c:v>
                </c:pt>
                <c:pt idx="9">
                  <c:v>53102.400000000001</c:v>
                </c:pt>
                <c:pt idx="10">
                  <c:v>52896.4</c:v>
                </c:pt>
                <c:pt idx="11">
                  <c:v>52322.1</c:v>
                </c:pt>
                <c:pt idx="12">
                  <c:v>55267.9</c:v>
                </c:pt>
                <c:pt idx="13">
                  <c:v>59162.9</c:v>
                </c:pt>
                <c:pt idx="14">
                  <c:v>65825</c:v>
                </c:pt>
                <c:pt idx="15">
                  <c:v>68643.199999999997</c:v>
                </c:pt>
                <c:pt idx="16">
                  <c:v>68631.8</c:v>
                </c:pt>
                <c:pt idx="17">
                  <c:v>75659.600000000006</c:v>
                </c:pt>
                <c:pt idx="18">
                  <c:v>71619.399999999994</c:v>
                </c:pt>
                <c:pt idx="19">
                  <c:v>59774.9</c:v>
                </c:pt>
                <c:pt idx="20">
                  <c:v>58757.9</c:v>
                </c:pt>
                <c:pt idx="21">
                  <c:v>62949.9</c:v>
                </c:pt>
                <c:pt idx="22">
                  <c:v>63066</c:v>
                </c:pt>
                <c:pt idx="23">
                  <c:v>58739.8</c:v>
                </c:pt>
                <c:pt idx="24">
                  <c:v>58837.7</c:v>
                </c:pt>
                <c:pt idx="25">
                  <c:v>60541.3</c:v>
                </c:pt>
                <c:pt idx="26">
                  <c:v>57102.400000000001</c:v>
                </c:pt>
                <c:pt idx="27">
                  <c:v>50940.3</c:v>
                </c:pt>
                <c:pt idx="28">
                  <c:v>50968.800000000003</c:v>
                </c:pt>
                <c:pt idx="29">
                  <c:v>50853.8</c:v>
                </c:pt>
              </c:numCache>
            </c:numRef>
          </c:val>
          <c:extLst>
            <c:ext xmlns:c16="http://schemas.microsoft.com/office/drawing/2014/chart" uri="{C3380CC4-5D6E-409C-BE32-E72D297353CC}">
              <c16:uniqueId val="{00000007-225B-444E-8525-BC8202C077F7}"/>
            </c:ext>
          </c:extLst>
        </c:ser>
        <c:ser>
          <c:idx val="3"/>
          <c:order val="8"/>
          <c:tx>
            <c:strRef>
              <c:f>NMVOC!$AF$10</c:f>
              <c:strCache>
                <c:ptCount val="1"/>
                <c:pt idx="0">
                  <c:v>On-site heating of buildings</c:v>
                </c:pt>
              </c:strCache>
            </c:strRef>
          </c:tx>
          <c:spPr>
            <a:solidFill>
              <a:schemeClr val="accent2">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NMVOC!$B$1:$AE$1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NMVOC!$B$10:$AE$10</c:f>
              <c:numCache>
                <c:formatCode>General</c:formatCode>
                <c:ptCount val="30"/>
                <c:pt idx="0">
                  <c:v>18563.099999999999</c:v>
                </c:pt>
                <c:pt idx="1">
                  <c:v>19486</c:v>
                </c:pt>
                <c:pt idx="2">
                  <c:v>20134.900000000001</c:v>
                </c:pt>
                <c:pt idx="3">
                  <c:v>21458.400000000001</c:v>
                </c:pt>
                <c:pt idx="4">
                  <c:v>20044.599999999999</c:v>
                </c:pt>
                <c:pt idx="5">
                  <c:v>20974.9</c:v>
                </c:pt>
                <c:pt idx="6">
                  <c:v>20357.2</c:v>
                </c:pt>
                <c:pt idx="7">
                  <c:v>18300.599999999999</c:v>
                </c:pt>
                <c:pt idx="8">
                  <c:v>15804.8</c:v>
                </c:pt>
                <c:pt idx="9">
                  <c:v>15602.1</c:v>
                </c:pt>
                <c:pt idx="10">
                  <c:v>15039.9</c:v>
                </c:pt>
                <c:pt idx="11">
                  <c:v>14302.1</c:v>
                </c:pt>
                <c:pt idx="12">
                  <c:v>13683.9</c:v>
                </c:pt>
                <c:pt idx="13">
                  <c:v>16096.6</c:v>
                </c:pt>
                <c:pt idx="14">
                  <c:v>13765.9</c:v>
                </c:pt>
                <c:pt idx="15">
                  <c:v>14201.2</c:v>
                </c:pt>
                <c:pt idx="16">
                  <c:v>11636.4</c:v>
                </c:pt>
                <c:pt idx="17">
                  <c:v>12560.3</c:v>
                </c:pt>
                <c:pt idx="18">
                  <c:v>12742.6</c:v>
                </c:pt>
                <c:pt idx="19">
                  <c:v>12694.8</c:v>
                </c:pt>
                <c:pt idx="20">
                  <c:v>12485.1</c:v>
                </c:pt>
                <c:pt idx="21">
                  <c:v>12280.1</c:v>
                </c:pt>
                <c:pt idx="22">
                  <c:v>11419.9</c:v>
                </c:pt>
                <c:pt idx="23">
                  <c:v>10919.7</c:v>
                </c:pt>
                <c:pt idx="24">
                  <c:v>10068.6</c:v>
                </c:pt>
                <c:pt idx="25">
                  <c:v>9678.9</c:v>
                </c:pt>
                <c:pt idx="26">
                  <c:v>9599.9</c:v>
                </c:pt>
                <c:pt idx="27">
                  <c:v>9445.5</c:v>
                </c:pt>
                <c:pt idx="28">
                  <c:v>8024.7</c:v>
                </c:pt>
                <c:pt idx="29">
                  <c:v>7857.8</c:v>
                </c:pt>
              </c:numCache>
            </c:numRef>
          </c:val>
          <c:extLst>
            <c:ext xmlns:c16="http://schemas.microsoft.com/office/drawing/2014/chart" uri="{C3380CC4-5D6E-409C-BE32-E72D297353CC}">
              <c16:uniqueId val="{00000003-225B-444E-8525-BC8202C077F7}"/>
            </c:ext>
          </c:extLst>
        </c:ser>
        <c:ser>
          <c:idx val="8"/>
          <c:order val="9"/>
          <c:tx>
            <c:strRef>
              <c:f>NMVOC!$A$15</c:f>
              <c:strCache>
                <c:ptCount val="1"/>
                <c:pt idx="0">
                  <c:v>Other sources</c:v>
                </c:pt>
              </c:strCache>
            </c:strRef>
          </c:tx>
          <c:spPr>
            <a:solidFill>
              <a:schemeClr val="bg1">
                <a:lumMod val="8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NMVOC!$B$1:$AE$1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NMVOC!$B$15:$AE$15</c:f>
              <c:numCache>
                <c:formatCode>General</c:formatCode>
                <c:ptCount val="30"/>
                <c:pt idx="0">
                  <c:v>4743</c:v>
                </c:pt>
                <c:pt idx="1">
                  <c:v>5229.6000000000004</c:v>
                </c:pt>
                <c:pt idx="2">
                  <c:v>5234.7000000000007</c:v>
                </c:pt>
                <c:pt idx="3">
                  <c:v>4511.1000000000004</c:v>
                </c:pt>
                <c:pt idx="4">
                  <c:v>4816</c:v>
                </c:pt>
                <c:pt idx="5">
                  <c:v>5209.3999999999996</c:v>
                </c:pt>
                <c:pt idx="6">
                  <c:v>6331.5999999999995</c:v>
                </c:pt>
                <c:pt idx="7">
                  <c:v>3991.7</c:v>
                </c:pt>
                <c:pt idx="8">
                  <c:v>4173.3999999999996</c:v>
                </c:pt>
                <c:pt idx="9">
                  <c:v>3938.2</c:v>
                </c:pt>
                <c:pt idx="10">
                  <c:v>3783.9</c:v>
                </c:pt>
                <c:pt idx="11">
                  <c:v>4135.8</c:v>
                </c:pt>
                <c:pt idx="12">
                  <c:v>4242.6000000000004</c:v>
                </c:pt>
                <c:pt idx="13">
                  <c:v>4312</c:v>
                </c:pt>
                <c:pt idx="14">
                  <c:v>4373.8999999999996</c:v>
                </c:pt>
                <c:pt idx="15">
                  <c:v>4356.5</c:v>
                </c:pt>
                <c:pt idx="16">
                  <c:v>4328.7</c:v>
                </c:pt>
                <c:pt idx="17">
                  <c:v>4265.8</c:v>
                </c:pt>
                <c:pt idx="18">
                  <c:v>4391</c:v>
                </c:pt>
                <c:pt idx="19">
                  <c:v>4543.6000000000004</c:v>
                </c:pt>
                <c:pt idx="20">
                  <c:v>4904.3999999999996</c:v>
                </c:pt>
                <c:pt idx="21">
                  <c:v>4200.8</c:v>
                </c:pt>
                <c:pt idx="22">
                  <c:v>4150.8</c:v>
                </c:pt>
                <c:pt idx="23">
                  <c:v>4061.4</c:v>
                </c:pt>
                <c:pt idx="24">
                  <c:v>3570.7</c:v>
                </c:pt>
                <c:pt idx="25">
                  <c:v>3510.1</c:v>
                </c:pt>
                <c:pt idx="26">
                  <c:v>3683.5</c:v>
                </c:pt>
                <c:pt idx="27">
                  <c:v>3648.9</c:v>
                </c:pt>
                <c:pt idx="28">
                  <c:v>3674.1</c:v>
                </c:pt>
                <c:pt idx="29">
                  <c:v>3498.6</c:v>
                </c:pt>
              </c:numCache>
            </c:numRef>
          </c:val>
          <c:extLst>
            <c:ext xmlns:c16="http://schemas.microsoft.com/office/drawing/2014/chart" uri="{C3380CC4-5D6E-409C-BE32-E72D297353CC}">
              <c16:uniqueId val="{0000000A-225B-444E-8525-BC8202C077F7}"/>
            </c:ext>
          </c:extLst>
        </c:ser>
        <c:dLbls>
          <c:showLegendKey val="0"/>
          <c:showVal val="0"/>
          <c:showCatName val="0"/>
          <c:showSerName val="0"/>
          <c:showPercent val="0"/>
          <c:showBubbleSize val="0"/>
        </c:dLbls>
        <c:gapWidth val="150"/>
        <c:overlap val="100"/>
        <c:axId val="2111347167"/>
        <c:axId val="1628552223"/>
        <c:extLst>
          <c:ext xmlns:c15="http://schemas.microsoft.com/office/drawing/2012/chart" uri="{02D57815-91ED-43cb-92C2-25804820EDAC}">
            <c15:filteredBarSeries>
              <c15:ser>
                <c:idx val="9"/>
                <c:order val="1"/>
                <c:tx>
                  <c:strRef>
                    <c:extLst>
                      <c:ext uri="{02D57815-91ED-43cb-92C2-25804820EDAC}">
                        <c15:formulaRef>
                          <c15:sqref>NMVOC!$AF$3</c15:sqref>
                        </c15:formulaRef>
                      </c:ext>
                    </c:extLst>
                    <c:strCache>
                      <c:ptCount val="1"/>
                      <c:pt idx="0">
                        <c:v>Internation transportation</c:v>
                      </c:pt>
                    </c:strCache>
                  </c:strRef>
                </c:tx>
                <c:spPr>
                  <a:solidFill>
                    <a:srgbClr val="8D1F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c:ext uri="{02D57815-91ED-43cb-92C2-25804820EDAC}">
                        <c15:formulaRef>
                          <c15:sqref>NMVOC!$B$1:$AE$1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c:ext uri="{02D57815-91ED-43cb-92C2-25804820EDAC}">
                        <c15:formulaRef>
                          <c15:sqref>NMVOC!$B$3:$AE$3</c15:sqref>
                        </c15:formulaRef>
                      </c:ext>
                    </c:extLst>
                    <c:numCache>
                      <c:formatCode>General</c:formatCode>
                      <c:ptCount val="30"/>
                      <c:pt idx="0">
                        <c:v>2126.6</c:v>
                      </c:pt>
                      <c:pt idx="1">
                        <c:v>1984.2</c:v>
                      </c:pt>
                      <c:pt idx="2">
                        <c:v>1938</c:v>
                      </c:pt>
                      <c:pt idx="3">
                        <c:v>2059</c:v>
                      </c:pt>
                      <c:pt idx="4">
                        <c:v>2282.3000000000002</c:v>
                      </c:pt>
                      <c:pt idx="5">
                        <c:v>2202.3000000000002</c:v>
                      </c:pt>
                      <c:pt idx="6">
                        <c:v>2153</c:v>
                      </c:pt>
                      <c:pt idx="7">
                        <c:v>2420.1999999999998</c:v>
                      </c:pt>
                      <c:pt idx="8">
                        <c:v>2765.6</c:v>
                      </c:pt>
                      <c:pt idx="9">
                        <c:v>2854.6</c:v>
                      </c:pt>
                      <c:pt idx="10">
                        <c:v>2543.8000000000002</c:v>
                      </c:pt>
                      <c:pt idx="11">
                        <c:v>2330.8000000000002</c:v>
                      </c:pt>
                      <c:pt idx="12">
                        <c:v>2004.1</c:v>
                      </c:pt>
                      <c:pt idx="13">
                        <c:v>2474.8000000000002</c:v>
                      </c:pt>
                      <c:pt idx="14">
                        <c:v>2894.1</c:v>
                      </c:pt>
                      <c:pt idx="15">
                        <c:v>2952</c:v>
                      </c:pt>
                      <c:pt idx="16">
                        <c:v>3130.1</c:v>
                      </c:pt>
                      <c:pt idx="17">
                        <c:v>3155.5</c:v>
                      </c:pt>
                      <c:pt idx="18">
                        <c:v>3114</c:v>
                      </c:pt>
                      <c:pt idx="19">
                        <c:v>3135.9</c:v>
                      </c:pt>
                      <c:pt idx="20">
                        <c:v>2918.2</c:v>
                      </c:pt>
                      <c:pt idx="21">
                        <c:v>2565.1999999999998</c:v>
                      </c:pt>
                      <c:pt idx="22">
                        <c:v>2418.1</c:v>
                      </c:pt>
                      <c:pt idx="23">
                        <c:v>2285.1999999999998</c:v>
                      </c:pt>
                      <c:pt idx="24">
                        <c:v>2378.5</c:v>
                      </c:pt>
                      <c:pt idx="25">
                        <c:v>2208</c:v>
                      </c:pt>
                      <c:pt idx="26">
                        <c:v>2518.3000000000002</c:v>
                      </c:pt>
                      <c:pt idx="27">
                        <c:v>2868.4</c:v>
                      </c:pt>
                      <c:pt idx="28">
                        <c:v>2389.5</c:v>
                      </c:pt>
                      <c:pt idx="29">
                        <c:v>2761.1</c:v>
                      </c:pt>
                    </c:numCache>
                  </c:numRef>
                </c:val>
                <c:extLst>
                  <c:ext xmlns:c16="http://schemas.microsoft.com/office/drawing/2014/chart" uri="{C3380CC4-5D6E-409C-BE32-E72D297353CC}">
                    <c16:uniqueId val="{00000001-AA7D-4DCC-9B2B-D64791406CE7}"/>
                  </c:ext>
                </c:extLst>
              </c15:ser>
            </c15:filteredBarSeries>
            <c15:filteredBarSeries>
              <c15:ser>
                <c:idx val="1"/>
                <c:order val="4"/>
                <c:tx>
                  <c:strRef>
                    <c:extLst xmlns:c15="http://schemas.microsoft.com/office/drawing/2012/chart">
                      <c:ext xmlns:c15="http://schemas.microsoft.com/office/drawing/2012/chart" uri="{02D57815-91ED-43cb-92C2-25804820EDAC}">
                        <c15:formulaRef>
                          <c15:sqref>NMVOC!$AF$6</c15:sqref>
                        </c15:formulaRef>
                      </c:ext>
                    </c:extLst>
                    <c:strCache>
                      <c:ptCount val="1"/>
                      <c:pt idx="0">
                        <c:v>Electricity and district heating</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xmlns:c15="http://schemas.microsoft.com/office/drawing/2012/chart">
                      <c:ext xmlns:c15="http://schemas.microsoft.com/office/drawing/2012/chart" uri="{02D57815-91ED-43cb-92C2-25804820EDAC}">
                        <c15:formulaRef>
                          <c15:sqref>NMVOC!$B$1:$AE$1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xmlns:c15="http://schemas.microsoft.com/office/drawing/2012/chart">
                      <c:ext xmlns:c15="http://schemas.microsoft.com/office/drawing/2012/chart" uri="{02D57815-91ED-43cb-92C2-25804820EDAC}">
                        <c15:formulaRef>
                          <c15:sqref>NMVOC!$B$6:$AE$6</c15:sqref>
                        </c15:formulaRef>
                      </c:ext>
                    </c:extLst>
                    <c:numCache>
                      <c:formatCode>General</c:formatCode>
                      <c:ptCount val="30"/>
                      <c:pt idx="0">
                        <c:v>2541.6999999999998</c:v>
                      </c:pt>
                      <c:pt idx="1">
                        <c:v>2995.8</c:v>
                      </c:pt>
                      <c:pt idx="2">
                        <c:v>3000.4</c:v>
                      </c:pt>
                      <c:pt idx="3">
                        <c:v>2350.3000000000002</c:v>
                      </c:pt>
                      <c:pt idx="4">
                        <c:v>2742.5</c:v>
                      </c:pt>
                      <c:pt idx="5">
                        <c:v>3140.9</c:v>
                      </c:pt>
                      <c:pt idx="6">
                        <c:v>4279.8999999999996</c:v>
                      </c:pt>
                      <c:pt idx="7">
                        <c:v>1959.9</c:v>
                      </c:pt>
                      <c:pt idx="8">
                        <c:v>2173.8000000000002</c:v>
                      </c:pt>
                      <c:pt idx="9">
                        <c:v>2021.7</c:v>
                      </c:pt>
                      <c:pt idx="10">
                        <c:v>1926.7</c:v>
                      </c:pt>
                      <c:pt idx="11">
                        <c:v>2312.4</c:v>
                      </c:pt>
                      <c:pt idx="12">
                        <c:v>2536.9</c:v>
                      </c:pt>
                      <c:pt idx="13">
                        <c:v>2700.5</c:v>
                      </c:pt>
                      <c:pt idx="14">
                        <c:v>2778</c:v>
                      </c:pt>
                      <c:pt idx="15">
                        <c:v>2868.4</c:v>
                      </c:pt>
                      <c:pt idx="16">
                        <c:v>2895.9</c:v>
                      </c:pt>
                      <c:pt idx="17">
                        <c:v>2956.8</c:v>
                      </c:pt>
                      <c:pt idx="18">
                        <c:v>3256.3</c:v>
                      </c:pt>
                      <c:pt idx="19">
                        <c:v>3474.6</c:v>
                      </c:pt>
                      <c:pt idx="20">
                        <c:v>3905.1</c:v>
                      </c:pt>
                      <c:pt idx="21">
                        <c:v>3278.1</c:v>
                      </c:pt>
                      <c:pt idx="22">
                        <c:v>3308.2</c:v>
                      </c:pt>
                      <c:pt idx="23">
                        <c:v>3279.8</c:v>
                      </c:pt>
                      <c:pt idx="24">
                        <c:v>2866.1</c:v>
                      </c:pt>
                      <c:pt idx="25">
                        <c:v>2870.6</c:v>
                      </c:pt>
                      <c:pt idx="26">
                        <c:v>3101.9</c:v>
                      </c:pt>
                      <c:pt idx="27">
                        <c:v>3103.9</c:v>
                      </c:pt>
                      <c:pt idx="28">
                        <c:v>3164</c:v>
                      </c:pt>
                      <c:pt idx="29">
                        <c:v>3053.6</c:v>
                      </c:pt>
                    </c:numCache>
                  </c:numRef>
                </c:val>
                <c:extLst xmlns:c15="http://schemas.microsoft.com/office/drawing/2012/chart">
                  <c:ext xmlns:c16="http://schemas.microsoft.com/office/drawing/2014/chart" uri="{C3380CC4-5D6E-409C-BE32-E72D297353CC}">
                    <c16:uniqueId val="{00000001-225B-444E-8525-BC8202C077F7}"/>
                  </c:ext>
                </c:extLst>
              </c15:ser>
            </c15:filteredBarSeries>
            <c15:filteredBarSeries>
              <c15:ser>
                <c:idx val="0"/>
                <c:order val="7"/>
                <c:tx>
                  <c:strRef>
                    <c:extLst xmlns:c15="http://schemas.microsoft.com/office/drawing/2012/chart">
                      <c:ext xmlns:c15="http://schemas.microsoft.com/office/drawing/2012/chart" uri="{02D57815-91ED-43cb-92C2-25804820EDAC}">
                        <c15:formulaRef>
                          <c15:sqref>NMVOC!$AF$9</c15:sqref>
                        </c15:formulaRef>
                      </c:ext>
                    </c:extLst>
                    <c:strCache>
                      <c:ptCount val="1"/>
                      <c:pt idx="0">
                        <c:v>Waste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xmlns:c15="http://schemas.microsoft.com/office/drawing/2012/chart">
                      <c:ext xmlns:c15="http://schemas.microsoft.com/office/drawing/2012/chart" uri="{02D57815-91ED-43cb-92C2-25804820EDAC}">
                        <c15:formulaRef>
                          <c15:sqref>NMVOC!$B$1:$AE$1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xmlns:c15="http://schemas.microsoft.com/office/drawing/2012/chart">
                      <c:ext xmlns:c15="http://schemas.microsoft.com/office/drawing/2012/chart" uri="{02D57815-91ED-43cb-92C2-25804820EDAC}">
                        <c15:formulaRef>
                          <c15:sqref>NMVOC!$B$9:$AE$9</c15:sqref>
                        </c15:formulaRef>
                      </c:ext>
                    </c:extLst>
                    <c:numCache>
                      <c:formatCode>General</c:formatCode>
                      <c:ptCount val="30"/>
                      <c:pt idx="0">
                        <c:v>2201.3000000000002</c:v>
                      </c:pt>
                      <c:pt idx="1">
                        <c:v>2233.8000000000002</c:v>
                      </c:pt>
                      <c:pt idx="2">
                        <c:v>2234.3000000000002</c:v>
                      </c:pt>
                      <c:pt idx="3">
                        <c:v>2160.8000000000002</c:v>
                      </c:pt>
                      <c:pt idx="4">
                        <c:v>2073.5</c:v>
                      </c:pt>
                      <c:pt idx="5">
                        <c:v>2068.5</c:v>
                      </c:pt>
                      <c:pt idx="6">
                        <c:v>2051.6999999999998</c:v>
                      </c:pt>
                      <c:pt idx="7">
                        <c:v>2031.8</c:v>
                      </c:pt>
                      <c:pt idx="8">
                        <c:v>1999.6</c:v>
                      </c:pt>
                      <c:pt idx="9">
                        <c:v>1916.5</c:v>
                      </c:pt>
                      <c:pt idx="10">
                        <c:v>1857.2</c:v>
                      </c:pt>
                      <c:pt idx="11">
                        <c:v>1823.4</c:v>
                      </c:pt>
                      <c:pt idx="12">
                        <c:v>1705.7</c:v>
                      </c:pt>
                      <c:pt idx="13">
                        <c:v>1611.5</c:v>
                      </c:pt>
                      <c:pt idx="14">
                        <c:v>1595.9</c:v>
                      </c:pt>
                      <c:pt idx="15">
                        <c:v>1488.1</c:v>
                      </c:pt>
                      <c:pt idx="16">
                        <c:v>1432.8</c:v>
                      </c:pt>
                      <c:pt idx="17">
                        <c:v>1309</c:v>
                      </c:pt>
                      <c:pt idx="18">
                        <c:v>1134.7</c:v>
                      </c:pt>
                      <c:pt idx="19">
                        <c:v>1069</c:v>
                      </c:pt>
                      <c:pt idx="20">
                        <c:v>999.3</c:v>
                      </c:pt>
                      <c:pt idx="21">
                        <c:v>922.7</c:v>
                      </c:pt>
                      <c:pt idx="22">
                        <c:v>842.6</c:v>
                      </c:pt>
                      <c:pt idx="23">
                        <c:v>781.6</c:v>
                      </c:pt>
                      <c:pt idx="24">
                        <c:v>704.6</c:v>
                      </c:pt>
                      <c:pt idx="25">
                        <c:v>639.5</c:v>
                      </c:pt>
                      <c:pt idx="26">
                        <c:v>581.6</c:v>
                      </c:pt>
                      <c:pt idx="27">
                        <c:v>545</c:v>
                      </c:pt>
                      <c:pt idx="28">
                        <c:v>510.1</c:v>
                      </c:pt>
                      <c:pt idx="29">
                        <c:v>445</c:v>
                      </c:pt>
                    </c:numCache>
                  </c:numRef>
                </c:val>
                <c:extLst xmlns:c15="http://schemas.microsoft.com/office/drawing/2012/chart">
                  <c:ext xmlns:c16="http://schemas.microsoft.com/office/drawing/2014/chart" uri="{C3380CC4-5D6E-409C-BE32-E72D297353CC}">
                    <c16:uniqueId val="{00000000-225B-444E-8525-BC8202C077F7}"/>
                  </c:ext>
                </c:extLst>
              </c15:ser>
            </c15:filteredBarSeries>
          </c:ext>
        </c:extLst>
      </c:barChart>
      <c:catAx>
        <c:axId val="21113471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1628552223"/>
        <c:crosses val="autoZero"/>
        <c:auto val="1"/>
        <c:lblAlgn val="ctr"/>
        <c:lblOffset val="50"/>
        <c:noMultiLvlLbl val="0"/>
      </c:catAx>
      <c:valAx>
        <c:axId val="1628552223"/>
        <c:scaling>
          <c:orientation val="minMax"/>
          <c:max val="367000"/>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111347167"/>
        <c:crosses val="autoZero"/>
        <c:crossBetween val="between"/>
        <c:dispUnits>
          <c:builtInUnit val="thousands"/>
        </c:dispUnits>
      </c:valAx>
      <c:spPr>
        <a:noFill/>
        <a:ln>
          <a:noFill/>
        </a:ln>
        <a:effectLst/>
      </c:spPr>
    </c:plotArea>
    <c:legend>
      <c:legendPos val="b"/>
      <c:layout>
        <c:manualLayout>
          <c:xMode val="edge"/>
          <c:yMode val="edge"/>
          <c:x val="2.2048611111111113E-2"/>
          <c:y val="0.88385779375368101"/>
          <c:w val="0.97354166666666664"/>
          <c:h val="0.112632721654264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PM</a:t>
            </a:r>
            <a:r>
              <a:rPr lang="en-US" baseline="-25000"/>
              <a:t>10</a:t>
            </a:r>
            <a:r>
              <a:rPr lang="en-US" baseline="0"/>
              <a:t> emissions 1990-2019</a:t>
            </a:r>
            <a:endParaRPr lang="en-US" baseline="-25000"/>
          </a:p>
        </c:rich>
      </c:tx>
      <c:layout>
        <c:manualLayout>
          <c:xMode val="edge"/>
          <c:yMode val="edge"/>
          <c:x val="0.27408993055555558"/>
          <c:y val="1.78343784466340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5.284861111111111E-2"/>
          <c:y val="8.8764650520609376E-2"/>
          <c:w val="0.92289791666666665"/>
          <c:h val="0.6929234590605523"/>
        </c:manualLayout>
      </c:layout>
      <c:barChart>
        <c:barDir val="col"/>
        <c:grouping val="stacked"/>
        <c:varyColors val="0"/>
        <c:ser>
          <c:idx val="7"/>
          <c:order val="0"/>
          <c:tx>
            <c:strRef>
              <c:f>'PM10'!$AF$2</c:f>
              <c:strCache>
                <c:ptCount val="1"/>
                <c:pt idx="0">
                  <c:v>Domestic transportation</c:v>
                </c:pt>
              </c:strCache>
            </c:strRef>
          </c:tx>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'PM10'!$B$1:$AE$1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'PM10'!$B$2:$AE$2</c:f>
              <c:numCache>
                <c:formatCode>General</c:formatCode>
                <c:ptCount val="30"/>
                <c:pt idx="0">
                  <c:v>17463.7</c:v>
                </c:pt>
                <c:pt idx="1">
                  <c:v>17515.400000000001</c:v>
                </c:pt>
                <c:pt idx="2">
                  <c:v>17472.900000000001</c:v>
                </c:pt>
                <c:pt idx="3">
                  <c:v>17002.8</c:v>
                </c:pt>
                <c:pt idx="4">
                  <c:v>17122.2</c:v>
                </c:pt>
                <c:pt idx="5">
                  <c:v>17317.400000000001</c:v>
                </c:pt>
                <c:pt idx="6">
                  <c:v>17106</c:v>
                </c:pt>
                <c:pt idx="7">
                  <c:v>16979.5</c:v>
                </c:pt>
                <c:pt idx="8">
                  <c:v>17001.599999999999</c:v>
                </c:pt>
                <c:pt idx="9">
                  <c:v>17458.3</c:v>
                </c:pt>
                <c:pt idx="10">
                  <c:v>17551.5</c:v>
                </c:pt>
                <c:pt idx="11">
                  <c:v>17568.599999999999</c:v>
                </c:pt>
                <c:pt idx="12">
                  <c:v>17536.099999999999</c:v>
                </c:pt>
                <c:pt idx="13">
                  <c:v>17712.900000000001</c:v>
                </c:pt>
                <c:pt idx="14">
                  <c:v>17885.3</c:v>
                </c:pt>
                <c:pt idx="15">
                  <c:v>17856.2</c:v>
                </c:pt>
                <c:pt idx="16">
                  <c:v>18032.3</c:v>
                </c:pt>
                <c:pt idx="17">
                  <c:v>18279.400000000001</c:v>
                </c:pt>
                <c:pt idx="18">
                  <c:v>17664.400000000001</c:v>
                </c:pt>
                <c:pt idx="19">
                  <c:v>17099</c:v>
                </c:pt>
                <c:pt idx="20">
                  <c:v>16597.3</c:v>
                </c:pt>
                <c:pt idx="21">
                  <c:v>18641.400000000001</c:v>
                </c:pt>
                <c:pt idx="22">
                  <c:v>16393.7</c:v>
                </c:pt>
                <c:pt idx="23">
                  <c:v>18512.099999999999</c:v>
                </c:pt>
                <c:pt idx="24">
                  <c:v>16942.599999999999</c:v>
                </c:pt>
                <c:pt idx="25">
                  <c:v>17109.8</c:v>
                </c:pt>
                <c:pt idx="26">
                  <c:v>17494.2</c:v>
                </c:pt>
                <c:pt idx="27">
                  <c:v>17678.8</c:v>
                </c:pt>
                <c:pt idx="28">
                  <c:v>17966</c:v>
                </c:pt>
                <c:pt idx="29">
                  <c:v>17338.900000000001</c:v>
                </c:pt>
              </c:numCache>
            </c:numRef>
          </c:val>
          <c:extLst>
            <c:ext xmlns:c16="http://schemas.microsoft.com/office/drawing/2014/chart" uri="{C3380CC4-5D6E-409C-BE32-E72D297353CC}">
              <c16:uniqueId val="{00000007-F8E3-4D02-864B-7AA3E64D1AF5}"/>
            </c:ext>
          </c:extLst>
        </c:ser>
        <c:ser>
          <c:idx val="6"/>
          <c:order val="2"/>
          <c:tx>
            <c:strRef>
              <c:f>'PM10'!$AF$4</c:f>
              <c:strCache>
                <c:ptCount val="1"/>
                <c:pt idx="0">
                  <c:v>Industries</c:v>
                </c:pt>
              </c:strCache>
            </c:strRef>
          </c:tx>
          <c:spPr>
            <a:solidFill>
              <a:schemeClr val="tx1">
                <a:lumMod val="75000"/>
                <a:lumOff val="2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'PM10'!$B$1:$AE$1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'PM10'!$B$4:$AE$4</c:f>
              <c:numCache>
                <c:formatCode>General</c:formatCode>
                <c:ptCount val="30"/>
                <c:pt idx="0">
                  <c:v>23804.799999999999</c:v>
                </c:pt>
                <c:pt idx="1">
                  <c:v>23170.5</c:v>
                </c:pt>
                <c:pt idx="2">
                  <c:v>21975.200000000001</c:v>
                </c:pt>
                <c:pt idx="3">
                  <c:v>21662.1</c:v>
                </c:pt>
                <c:pt idx="4">
                  <c:v>21221.4</c:v>
                </c:pt>
                <c:pt idx="5">
                  <c:v>19673.7</c:v>
                </c:pt>
                <c:pt idx="6">
                  <c:v>17909.400000000001</c:v>
                </c:pt>
                <c:pt idx="7">
                  <c:v>17513.2</c:v>
                </c:pt>
                <c:pt idx="8">
                  <c:v>16305.6</c:v>
                </c:pt>
                <c:pt idx="9">
                  <c:v>14077.8</c:v>
                </c:pt>
                <c:pt idx="10">
                  <c:v>14030.7</c:v>
                </c:pt>
                <c:pt idx="11">
                  <c:v>13388.5</c:v>
                </c:pt>
                <c:pt idx="12">
                  <c:v>13032.7</c:v>
                </c:pt>
                <c:pt idx="13">
                  <c:v>12439.6</c:v>
                </c:pt>
                <c:pt idx="14">
                  <c:v>12942.6</c:v>
                </c:pt>
                <c:pt idx="15">
                  <c:v>13060.6</c:v>
                </c:pt>
                <c:pt idx="16">
                  <c:v>13225.5</c:v>
                </c:pt>
                <c:pt idx="17">
                  <c:v>12263</c:v>
                </c:pt>
                <c:pt idx="18">
                  <c:v>10696.5</c:v>
                </c:pt>
                <c:pt idx="19">
                  <c:v>8769.7999999999993</c:v>
                </c:pt>
                <c:pt idx="20">
                  <c:v>9601.7999999999993</c:v>
                </c:pt>
                <c:pt idx="21">
                  <c:v>9322.5</c:v>
                </c:pt>
                <c:pt idx="22">
                  <c:v>8722.7999999999993</c:v>
                </c:pt>
                <c:pt idx="23">
                  <c:v>8466.2999999999993</c:v>
                </c:pt>
                <c:pt idx="24">
                  <c:v>6723.2</c:v>
                </c:pt>
                <c:pt idx="25">
                  <c:v>6202.1</c:v>
                </c:pt>
                <c:pt idx="26">
                  <c:v>6354</c:v>
                </c:pt>
                <c:pt idx="27">
                  <c:v>7054.9</c:v>
                </c:pt>
                <c:pt idx="28">
                  <c:v>6869.1</c:v>
                </c:pt>
                <c:pt idx="29">
                  <c:v>6342.8</c:v>
                </c:pt>
              </c:numCache>
            </c:numRef>
          </c:val>
          <c:extLst>
            <c:ext xmlns:c16="http://schemas.microsoft.com/office/drawing/2014/chart" uri="{C3380CC4-5D6E-409C-BE32-E72D297353CC}">
              <c16:uniqueId val="{00000006-F8E3-4D02-864B-7AA3E64D1AF5}"/>
            </c:ext>
          </c:extLst>
        </c:ser>
        <c:ser>
          <c:idx val="4"/>
          <c:order val="3"/>
          <c:tx>
            <c:strRef>
              <c:f>'PM10'!$AF$5</c:f>
              <c:strCache>
                <c:ptCount val="1"/>
                <c:pt idx="0">
                  <c:v>Agriculture</c:v>
                </c:pt>
              </c:strCache>
            </c:strRef>
          </c:tx>
          <c:spPr>
            <a:solidFill>
              <a:srgbClr val="6D8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'PM10'!$B$1:$AE$1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'PM10'!$B$5:$AE$5</c:f>
              <c:numCache>
                <c:formatCode>General</c:formatCode>
                <c:ptCount val="30"/>
                <c:pt idx="0">
                  <c:v>4107</c:v>
                </c:pt>
                <c:pt idx="1">
                  <c:v>3870.1</c:v>
                </c:pt>
                <c:pt idx="2">
                  <c:v>3864.3</c:v>
                </c:pt>
                <c:pt idx="3">
                  <c:v>3885.9</c:v>
                </c:pt>
                <c:pt idx="4">
                  <c:v>3934.1</c:v>
                </c:pt>
                <c:pt idx="5">
                  <c:v>3809.8</c:v>
                </c:pt>
                <c:pt idx="6">
                  <c:v>3970</c:v>
                </c:pt>
                <c:pt idx="7">
                  <c:v>4007.2</c:v>
                </c:pt>
                <c:pt idx="8">
                  <c:v>3991.9</c:v>
                </c:pt>
                <c:pt idx="9">
                  <c:v>3785.5</c:v>
                </c:pt>
                <c:pt idx="10">
                  <c:v>3819</c:v>
                </c:pt>
                <c:pt idx="11">
                  <c:v>3730.9</c:v>
                </c:pt>
                <c:pt idx="12">
                  <c:v>3643.6</c:v>
                </c:pt>
                <c:pt idx="13">
                  <c:v>3665</c:v>
                </c:pt>
                <c:pt idx="14">
                  <c:v>3603.3</c:v>
                </c:pt>
                <c:pt idx="15">
                  <c:v>3486.8</c:v>
                </c:pt>
                <c:pt idx="16">
                  <c:v>3385.3</c:v>
                </c:pt>
                <c:pt idx="17">
                  <c:v>3451.8</c:v>
                </c:pt>
                <c:pt idx="18">
                  <c:v>3592.6</c:v>
                </c:pt>
                <c:pt idx="19">
                  <c:v>3543.1</c:v>
                </c:pt>
                <c:pt idx="20">
                  <c:v>3465</c:v>
                </c:pt>
                <c:pt idx="21">
                  <c:v>3523.8</c:v>
                </c:pt>
                <c:pt idx="22">
                  <c:v>3486.6</c:v>
                </c:pt>
                <c:pt idx="23">
                  <c:v>3517.6</c:v>
                </c:pt>
                <c:pt idx="24">
                  <c:v>3562.4</c:v>
                </c:pt>
                <c:pt idx="25">
                  <c:v>3602.1</c:v>
                </c:pt>
                <c:pt idx="26">
                  <c:v>3582.3</c:v>
                </c:pt>
                <c:pt idx="27">
                  <c:v>3551.5</c:v>
                </c:pt>
                <c:pt idx="28">
                  <c:v>3584.1</c:v>
                </c:pt>
                <c:pt idx="29">
                  <c:v>3643</c:v>
                </c:pt>
              </c:numCache>
            </c:numRef>
          </c:val>
          <c:extLst>
            <c:ext xmlns:c16="http://schemas.microsoft.com/office/drawing/2014/chart" uri="{C3380CC4-5D6E-409C-BE32-E72D297353CC}">
              <c16:uniqueId val="{00000004-F8E3-4D02-864B-7AA3E64D1AF5}"/>
            </c:ext>
          </c:extLst>
        </c:ser>
        <c:ser>
          <c:idx val="3"/>
          <c:order val="4"/>
          <c:tx>
            <c:strRef>
              <c:f>'PM10'!$AF$6</c:f>
              <c:strCache>
                <c:ptCount val="1"/>
                <c:pt idx="0">
                  <c:v>Electricity and district heating</c:v>
                </c:pt>
              </c:strCache>
            </c:strRef>
          </c:tx>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'PM10'!$B$1:$AE$1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'PM10'!$B$6:$AE$6</c:f>
              <c:numCache>
                <c:formatCode>General</c:formatCode>
                <c:ptCount val="30"/>
                <c:pt idx="0">
                  <c:v>2664.8</c:v>
                </c:pt>
                <c:pt idx="1">
                  <c:v>3035.1</c:v>
                </c:pt>
                <c:pt idx="2">
                  <c:v>2992.4</c:v>
                </c:pt>
                <c:pt idx="3">
                  <c:v>3240.3</c:v>
                </c:pt>
                <c:pt idx="4">
                  <c:v>3571.8</c:v>
                </c:pt>
                <c:pt idx="5">
                  <c:v>3366.1</c:v>
                </c:pt>
                <c:pt idx="6">
                  <c:v>4735.1000000000004</c:v>
                </c:pt>
                <c:pt idx="7">
                  <c:v>3254.5</c:v>
                </c:pt>
                <c:pt idx="8">
                  <c:v>3288.4</c:v>
                </c:pt>
                <c:pt idx="9">
                  <c:v>2888.3</c:v>
                </c:pt>
                <c:pt idx="10">
                  <c:v>2557.4</c:v>
                </c:pt>
                <c:pt idx="11">
                  <c:v>2878.3</c:v>
                </c:pt>
                <c:pt idx="12">
                  <c:v>2891.1</c:v>
                </c:pt>
                <c:pt idx="13">
                  <c:v>2820.9</c:v>
                </c:pt>
                <c:pt idx="14">
                  <c:v>2600.9</c:v>
                </c:pt>
                <c:pt idx="15">
                  <c:v>2632.4</c:v>
                </c:pt>
                <c:pt idx="16">
                  <c:v>2475.5</c:v>
                </c:pt>
                <c:pt idx="17">
                  <c:v>2290.6</c:v>
                </c:pt>
                <c:pt idx="18">
                  <c:v>2319.4</c:v>
                </c:pt>
                <c:pt idx="19">
                  <c:v>2363.1999999999998</c:v>
                </c:pt>
                <c:pt idx="20">
                  <c:v>2543.1999999999998</c:v>
                </c:pt>
                <c:pt idx="21">
                  <c:v>1908.9</c:v>
                </c:pt>
                <c:pt idx="22">
                  <c:v>1821.5</c:v>
                </c:pt>
                <c:pt idx="23">
                  <c:v>1628.3</c:v>
                </c:pt>
                <c:pt idx="24">
                  <c:v>1331.8</c:v>
                </c:pt>
                <c:pt idx="25">
                  <c:v>1217.9000000000001</c:v>
                </c:pt>
                <c:pt idx="26">
                  <c:v>1316.9</c:v>
                </c:pt>
                <c:pt idx="27">
                  <c:v>1286.0999999999999</c:v>
                </c:pt>
                <c:pt idx="28">
                  <c:v>1275.5999999999999</c:v>
                </c:pt>
                <c:pt idx="29">
                  <c:v>1243.7</c:v>
                </c:pt>
              </c:numCache>
            </c:numRef>
          </c:val>
          <c:extLst>
            <c:ext xmlns:c16="http://schemas.microsoft.com/office/drawing/2014/chart" uri="{C3380CC4-5D6E-409C-BE32-E72D297353CC}">
              <c16:uniqueId val="{00000003-F8E3-4D02-864B-7AA3E64D1AF5}"/>
            </c:ext>
          </c:extLst>
        </c:ser>
        <c:ser>
          <c:idx val="2"/>
          <c:order val="5"/>
          <c:tx>
            <c:strRef>
              <c:f>'PM10'!$AF$7</c:f>
              <c:strCache>
                <c:ptCount val="1"/>
                <c:pt idx="0">
                  <c:v>Machinery</c:v>
                </c:pt>
              </c:strCache>
            </c:strRef>
          </c:tx>
          <c:spPr>
            <a:solidFill>
              <a:srgbClr val="3BA6C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'PM10'!$B$1:$AE$1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'PM10'!$B$7:$AE$7</c:f>
              <c:numCache>
                <c:formatCode>General</c:formatCode>
                <c:ptCount val="30"/>
                <c:pt idx="0">
                  <c:v>2764.4</c:v>
                </c:pt>
                <c:pt idx="1">
                  <c:v>2564.1</c:v>
                </c:pt>
                <c:pt idx="2">
                  <c:v>2440.5</c:v>
                </c:pt>
                <c:pt idx="3">
                  <c:v>2316.1999999999998</c:v>
                </c:pt>
                <c:pt idx="4">
                  <c:v>2304</c:v>
                </c:pt>
                <c:pt idx="5">
                  <c:v>2244.1999999999998</c:v>
                </c:pt>
                <c:pt idx="6">
                  <c:v>2214.1</c:v>
                </c:pt>
                <c:pt idx="7">
                  <c:v>2191.3000000000002</c:v>
                </c:pt>
                <c:pt idx="8">
                  <c:v>2185.3000000000002</c:v>
                </c:pt>
                <c:pt idx="9">
                  <c:v>2089.3000000000002</c:v>
                </c:pt>
                <c:pt idx="10">
                  <c:v>2000.1</c:v>
                </c:pt>
                <c:pt idx="11">
                  <c:v>1884.9</c:v>
                </c:pt>
                <c:pt idx="12">
                  <c:v>1783.8</c:v>
                </c:pt>
                <c:pt idx="13">
                  <c:v>1712.9</c:v>
                </c:pt>
                <c:pt idx="14">
                  <c:v>1630.3</c:v>
                </c:pt>
                <c:pt idx="15">
                  <c:v>1570.9</c:v>
                </c:pt>
                <c:pt idx="16">
                  <c:v>1517.2</c:v>
                </c:pt>
                <c:pt idx="17">
                  <c:v>1445.3</c:v>
                </c:pt>
                <c:pt idx="18">
                  <c:v>1435.3</c:v>
                </c:pt>
                <c:pt idx="19">
                  <c:v>1396.1</c:v>
                </c:pt>
                <c:pt idx="20">
                  <c:v>1407.3</c:v>
                </c:pt>
                <c:pt idx="21">
                  <c:v>1396.1</c:v>
                </c:pt>
                <c:pt idx="22">
                  <c:v>1373.3</c:v>
                </c:pt>
                <c:pt idx="23">
                  <c:v>1390.4</c:v>
                </c:pt>
                <c:pt idx="24">
                  <c:v>1368.6</c:v>
                </c:pt>
                <c:pt idx="25">
                  <c:v>1304.2</c:v>
                </c:pt>
                <c:pt idx="26">
                  <c:v>1284.5999999999999</c:v>
                </c:pt>
                <c:pt idx="27">
                  <c:v>1234</c:v>
                </c:pt>
                <c:pt idx="28">
                  <c:v>1160.9000000000001</c:v>
                </c:pt>
                <c:pt idx="29">
                  <c:v>1197.8</c:v>
                </c:pt>
              </c:numCache>
            </c:numRef>
          </c:val>
          <c:extLst>
            <c:ext xmlns:c16="http://schemas.microsoft.com/office/drawing/2014/chart" uri="{C3380CC4-5D6E-409C-BE32-E72D297353CC}">
              <c16:uniqueId val="{00000002-F8E3-4D02-864B-7AA3E64D1AF5}"/>
            </c:ext>
          </c:extLst>
        </c:ser>
        <c:ser>
          <c:idx val="5"/>
          <c:order val="8"/>
          <c:tx>
            <c:strRef>
              <c:f>'PM10'!$AF$10</c:f>
              <c:strCache>
                <c:ptCount val="1"/>
                <c:pt idx="0">
                  <c:v>On-site heating of buildings</c:v>
                </c:pt>
              </c:strCache>
            </c:strRef>
          </c:tx>
          <c:spPr>
            <a:solidFill>
              <a:schemeClr val="accent2">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'PM10'!$B$1:$AE$1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'PM10'!$B$10:$AE$10</c:f>
              <c:numCache>
                <c:formatCode>General</c:formatCode>
                <c:ptCount val="30"/>
                <c:pt idx="0">
                  <c:v>14362.9</c:v>
                </c:pt>
                <c:pt idx="1">
                  <c:v>14911.7</c:v>
                </c:pt>
                <c:pt idx="2">
                  <c:v>15278.3</c:v>
                </c:pt>
                <c:pt idx="3">
                  <c:v>15895.4</c:v>
                </c:pt>
                <c:pt idx="4">
                  <c:v>14914.1</c:v>
                </c:pt>
                <c:pt idx="5">
                  <c:v>15580.3</c:v>
                </c:pt>
                <c:pt idx="6">
                  <c:v>15087.8</c:v>
                </c:pt>
                <c:pt idx="7">
                  <c:v>13615.7</c:v>
                </c:pt>
                <c:pt idx="8">
                  <c:v>11633.9</c:v>
                </c:pt>
                <c:pt idx="9">
                  <c:v>11587</c:v>
                </c:pt>
                <c:pt idx="10">
                  <c:v>11199.9</c:v>
                </c:pt>
                <c:pt idx="11">
                  <c:v>10598.6</c:v>
                </c:pt>
                <c:pt idx="12">
                  <c:v>10255.9</c:v>
                </c:pt>
                <c:pt idx="13">
                  <c:v>11851.7</c:v>
                </c:pt>
                <c:pt idx="14">
                  <c:v>10398.799999999999</c:v>
                </c:pt>
                <c:pt idx="15">
                  <c:v>10701.1</c:v>
                </c:pt>
                <c:pt idx="16">
                  <c:v>9038.1</c:v>
                </c:pt>
                <c:pt idx="17">
                  <c:v>9738.2999999999993</c:v>
                </c:pt>
                <c:pt idx="18">
                  <c:v>9752.1</c:v>
                </c:pt>
                <c:pt idx="19">
                  <c:v>9805.7000000000007</c:v>
                </c:pt>
                <c:pt idx="20">
                  <c:v>9598.9</c:v>
                </c:pt>
                <c:pt idx="21">
                  <c:v>9457.4</c:v>
                </c:pt>
                <c:pt idx="22">
                  <c:v>8828.9</c:v>
                </c:pt>
                <c:pt idx="23">
                  <c:v>8351.7000000000007</c:v>
                </c:pt>
                <c:pt idx="24">
                  <c:v>7670.2</c:v>
                </c:pt>
                <c:pt idx="25">
                  <c:v>7401.2</c:v>
                </c:pt>
                <c:pt idx="26">
                  <c:v>7339.7</c:v>
                </c:pt>
                <c:pt idx="27">
                  <c:v>7231</c:v>
                </c:pt>
                <c:pt idx="28">
                  <c:v>6146.6</c:v>
                </c:pt>
                <c:pt idx="29">
                  <c:v>5972.8</c:v>
                </c:pt>
              </c:numCache>
            </c:numRef>
          </c:val>
          <c:extLst>
            <c:ext xmlns:c16="http://schemas.microsoft.com/office/drawing/2014/chart" uri="{C3380CC4-5D6E-409C-BE32-E72D297353CC}">
              <c16:uniqueId val="{00000005-F8E3-4D02-864B-7AA3E64D1AF5}"/>
            </c:ext>
          </c:extLst>
        </c:ser>
        <c:ser>
          <c:idx val="8"/>
          <c:order val="9"/>
          <c:tx>
            <c:strRef>
              <c:f>'PM10'!$A$15</c:f>
              <c:strCache>
                <c:ptCount val="1"/>
                <c:pt idx="0">
                  <c:v>Other sources</c:v>
                </c:pt>
              </c:strCache>
            </c:strRef>
          </c:tx>
          <c:spPr>
            <a:solidFill>
              <a:schemeClr val="bg1">
                <a:lumMod val="8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'PM10'!$B$1:$AE$1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'PM10'!$B$15:$AE$15</c:f>
              <c:numCache>
                <c:formatCode>General</c:formatCode>
                <c:ptCount val="30"/>
                <c:pt idx="0">
                  <c:v>1188.3000000000002</c:v>
                </c:pt>
                <c:pt idx="1">
                  <c:v>1194.0999999999999</c:v>
                </c:pt>
                <c:pt idx="2">
                  <c:v>1234.0999999999999</c:v>
                </c:pt>
                <c:pt idx="3">
                  <c:v>1185.3000000000002</c:v>
                </c:pt>
                <c:pt idx="4">
                  <c:v>1175.3</c:v>
                </c:pt>
                <c:pt idx="5">
                  <c:v>1210.4000000000001</c:v>
                </c:pt>
                <c:pt idx="6">
                  <c:v>1221.8</c:v>
                </c:pt>
                <c:pt idx="7">
                  <c:v>1185.7</c:v>
                </c:pt>
                <c:pt idx="8">
                  <c:v>1206.5</c:v>
                </c:pt>
                <c:pt idx="9">
                  <c:v>1226.0999999999999</c:v>
                </c:pt>
                <c:pt idx="10">
                  <c:v>1208.8</c:v>
                </c:pt>
                <c:pt idx="11">
                  <c:v>1158.5999999999999</c:v>
                </c:pt>
                <c:pt idx="12">
                  <c:v>1211.3</c:v>
                </c:pt>
                <c:pt idx="13">
                  <c:v>1303.8</c:v>
                </c:pt>
                <c:pt idx="14">
                  <c:v>1194.9000000000001</c:v>
                </c:pt>
                <c:pt idx="15">
                  <c:v>1220.5</c:v>
                </c:pt>
                <c:pt idx="16">
                  <c:v>1230.2</c:v>
                </c:pt>
                <c:pt idx="17">
                  <c:v>1312.8</c:v>
                </c:pt>
                <c:pt idx="18">
                  <c:v>1160.5</c:v>
                </c:pt>
                <c:pt idx="19">
                  <c:v>1177.9000000000001</c:v>
                </c:pt>
                <c:pt idx="20">
                  <c:v>1223</c:v>
                </c:pt>
                <c:pt idx="21">
                  <c:v>1111.5999999999999</c:v>
                </c:pt>
                <c:pt idx="22">
                  <c:v>1095</c:v>
                </c:pt>
                <c:pt idx="23">
                  <c:v>1073.0999999999999</c:v>
                </c:pt>
                <c:pt idx="24">
                  <c:v>1045.5999999999999</c:v>
                </c:pt>
                <c:pt idx="25">
                  <c:v>986.8</c:v>
                </c:pt>
                <c:pt idx="26">
                  <c:v>1065.5</c:v>
                </c:pt>
                <c:pt idx="27">
                  <c:v>1049.0999999999999</c:v>
                </c:pt>
                <c:pt idx="28">
                  <c:v>1083</c:v>
                </c:pt>
                <c:pt idx="29">
                  <c:v>1077.3</c:v>
                </c:pt>
              </c:numCache>
            </c:numRef>
          </c:val>
          <c:extLst>
            <c:ext xmlns:c16="http://schemas.microsoft.com/office/drawing/2014/chart" uri="{C3380CC4-5D6E-409C-BE32-E72D297353CC}">
              <c16:uniqueId val="{00000009-F8E3-4D02-864B-7AA3E64D1AF5}"/>
            </c:ext>
          </c:extLst>
        </c:ser>
        <c:dLbls>
          <c:showLegendKey val="0"/>
          <c:showVal val="0"/>
          <c:showCatName val="0"/>
          <c:showSerName val="0"/>
          <c:showPercent val="0"/>
          <c:showBubbleSize val="0"/>
        </c:dLbls>
        <c:gapWidth val="150"/>
        <c:overlap val="100"/>
        <c:axId val="272093887"/>
        <c:axId val="1622760079"/>
        <c:extLst>
          <c:ext xmlns:c15="http://schemas.microsoft.com/office/drawing/2012/chart" uri="{02D57815-91ED-43cb-92C2-25804820EDAC}">
            <c15:filteredBarSeries>
              <c15:ser>
                <c:idx val="9"/>
                <c:order val="1"/>
                <c:tx>
                  <c:strRef>
                    <c:extLst>
                      <c:ext uri="{02D57815-91ED-43cb-92C2-25804820EDAC}">
                        <c15:formulaRef>
                          <c15:sqref>'PM10'!$AF$3</c15:sqref>
                        </c15:formulaRef>
                      </c:ext>
                    </c:extLst>
                    <c:strCache>
                      <c:ptCount val="1"/>
                      <c:pt idx="0">
                        <c:v>International transportation</c:v>
                      </c:pt>
                    </c:strCache>
                  </c:strRef>
                </c:tx>
                <c:spPr>
                  <a:solidFill>
                    <a:srgbClr val="8D1F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c:ext uri="{02D57815-91ED-43cb-92C2-25804820EDAC}">
                        <c15:formulaRef>
                          <c15:sqref>'PM10'!$B$1:$AE$1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c:ext uri="{02D57815-91ED-43cb-92C2-25804820EDAC}">
                        <c15:formulaRef>
                          <c15:sqref>'PM10'!$B$3:$AE$3</c15:sqref>
                        </c15:formulaRef>
                      </c:ext>
                    </c:extLst>
                    <c:numCache>
                      <c:formatCode>General</c:formatCode>
                      <c:ptCount val="30"/>
                      <c:pt idx="0">
                        <c:v>5670.5</c:v>
                      </c:pt>
                      <c:pt idx="1">
                        <c:v>6801</c:v>
                      </c:pt>
                      <c:pt idx="2">
                        <c:v>7593.3</c:v>
                      </c:pt>
                      <c:pt idx="3">
                        <c:v>7491.3</c:v>
                      </c:pt>
                      <c:pt idx="4">
                        <c:v>8900.9</c:v>
                      </c:pt>
                      <c:pt idx="5">
                        <c:v>8830.5</c:v>
                      </c:pt>
                      <c:pt idx="6">
                        <c:v>8177.9</c:v>
                      </c:pt>
                      <c:pt idx="7">
                        <c:v>9836.4</c:v>
                      </c:pt>
                      <c:pt idx="8">
                        <c:v>10817.8</c:v>
                      </c:pt>
                      <c:pt idx="9">
                        <c:v>11090.4</c:v>
                      </c:pt>
                      <c:pt idx="10">
                        <c:v>10349.5</c:v>
                      </c:pt>
                      <c:pt idx="11">
                        <c:v>10310.1</c:v>
                      </c:pt>
                      <c:pt idx="12">
                        <c:v>8951.5</c:v>
                      </c:pt>
                      <c:pt idx="13">
                        <c:v>11448.1</c:v>
                      </c:pt>
                      <c:pt idx="14">
                        <c:v>12723.6</c:v>
                      </c:pt>
                      <c:pt idx="15">
                        <c:v>11853.2</c:v>
                      </c:pt>
                      <c:pt idx="16">
                        <c:v>11554</c:v>
                      </c:pt>
                      <c:pt idx="17">
                        <c:v>11357</c:v>
                      </c:pt>
                      <c:pt idx="18">
                        <c:v>11102</c:v>
                      </c:pt>
                      <c:pt idx="19">
                        <c:v>11695</c:v>
                      </c:pt>
                      <c:pt idx="20">
                        <c:v>10480.700000000001</c:v>
                      </c:pt>
                      <c:pt idx="21">
                        <c:v>8482.7000000000007</c:v>
                      </c:pt>
                      <c:pt idx="22">
                        <c:v>7901.8</c:v>
                      </c:pt>
                      <c:pt idx="23">
                        <c:v>7277.4</c:v>
                      </c:pt>
                      <c:pt idx="24">
                        <c:v>7486.2</c:v>
                      </c:pt>
                      <c:pt idx="25">
                        <c:v>5713</c:v>
                      </c:pt>
                      <c:pt idx="26">
                        <c:v>6895.3</c:v>
                      </c:pt>
                      <c:pt idx="27">
                        <c:v>8270.6</c:v>
                      </c:pt>
                      <c:pt idx="28">
                        <c:v>6852.3</c:v>
                      </c:pt>
                      <c:pt idx="29">
                        <c:v>8399.5</c:v>
                      </c:pt>
                    </c:numCache>
                  </c:numRef>
                </c:val>
                <c:extLst>
                  <c:ext xmlns:c16="http://schemas.microsoft.com/office/drawing/2014/chart" uri="{C3380CC4-5D6E-409C-BE32-E72D297353CC}">
                    <c16:uniqueId val="{00000001-F838-479B-B827-B68E007C272E}"/>
                  </c:ext>
                </c:extLst>
              </c15:ser>
            </c15:filteredBarSeries>
            <c15:filteredBarSeries>
              <c15:ser>
                <c:idx val="0"/>
                <c:order val="6"/>
                <c:tx>
                  <c:strRef>
                    <c:extLst xmlns:c15="http://schemas.microsoft.com/office/drawing/2012/chart">
                      <c:ext xmlns:c15="http://schemas.microsoft.com/office/drawing/2012/chart" uri="{02D57815-91ED-43cb-92C2-25804820EDAC}">
                        <c15:formulaRef>
                          <c15:sqref>'PM10'!$AF$8</c15:sqref>
                        </c15:formulaRef>
                      </c:ext>
                    </c:extLst>
                    <c:strCache>
                      <c:ptCount val="1"/>
                      <c:pt idx="0">
                        <c:v>Product use (incl. solvents)</c:v>
                      </c:pt>
                    </c:strCache>
                  </c:strRef>
                </c:tx>
                <c:spPr>
                  <a:solidFill>
                    <a:srgbClr val="F580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xmlns:c15="http://schemas.microsoft.com/office/drawing/2012/chart">
                      <c:ext xmlns:c15="http://schemas.microsoft.com/office/drawing/2012/chart" uri="{02D57815-91ED-43cb-92C2-25804820EDAC}">
                        <c15:formulaRef>
                          <c15:sqref>'PM10'!$B$1:$AE$1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xmlns:c15="http://schemas.microsoft.com/office/drawing/2012/chart">
                      <c:ext xmlns:c15="http://schemas.microsoft.com/office/drawing/2012/chart" uri="{02D57815-91ED-43cb-92C2-25804820EDAC}">
                        <c15:formulaRef>
                          <c15:sqref>'PM10'!$B$8:$AE$8</c15:sqref>
                        </c15:formulaRef>
                      </c:ext>
                    </c:extLst>
                    <c:numCache>
                      <c:formatCode>General</c:formatCode>
                      <c:ptCount val="30"/>
                      <c:pt idx="0">
                        <c:v>347.1</c:v>
                      </c:pt>
                      <c:pt idx="1">
                        <c:v>352.4</c:v>
                      </c:pt>
                      <c:pt idx="2">
                        <c:v>392.4</c:v>
                      </c:pt>
                      <c:pt idx="3">
                        <c:v>343.6</c:v>
                      </c:pt>
                      <c:pt idx="4">
                        <c:v>334</c:v>
                      </c:pt>
                      <c:pt idx="5">
                        <c:v>369.1</c:v>
                      </c:pt>
                      <c:pt idx="6">
                        <c:v>381.9</c:v>
                      </c:pt>
                      <c:pt idx="7">
                        <c:v>345.8</c:v>
                      </c:pt>
                      <c:pt idx="8">
                        <c:v>353</c:v>
                      </c:pt>
                      <c:pt idx="9">
                        <c:v>384.5</c:v>
                      </c:pt>
                      <c:pt idx="10">
                        <c:v>428</c:v>
                      </c:pt>
                      <c:pt idx="11">
                        <c:v>297.5</c:v>
                      </c:pt>
                      <c:pt idx="12">
                        <c:v>375.3</c:v>
                      </c:pt>
                      <c:pt idx="13">
                        <c:v>437.3</c:v>
                      </c:pt>
                      <c:pt idx="14">
                        <c:v>446.2</c:v>
                      </c:pt>
                      <c:pt idx="15">
                        <c:v>408</c:v>
                      </c:pt>
                      <c:pt idx="16">
                        <c:v>408</c:v>
                      </c:pt>
                      <c:pt idx="17">
                        <c:v>464.2</c:v>
                      </c:pt>
                      <c:pt idx="18">
                        <c:v>328.1</c:v>
                      </c:pt>
                      <c:pt idx="19">
                        <c:v>300.5</c:v>
                      </c:pt>
                      <c:pt idx="20">
                        <c:v>315.10000000000002</c:v>
                      </c:pt>
                      <c:pt idx="21">
                        <c:v>305.5</c:v>
                      </c:pt>
                      <c:pt idx="22">
                        <c:v>272.3</c:v>
                      </c:pt>
                      <c:pt idx="23">
                        <c:v>283.7</c:v>
                      </c:pt>
                      <c:pt idx="24">
                        <c:v>289.2</c:v>
                      </c:pt>
                      <c:pt idx="25">
                        <c:v>259.5</c:v>
                      </c:pt>
                      <c:pt idx="26">
                        <c:v>257.10000000000002</c:v>
                      </c:pt>
                      <c:pt idx="27">
                        <c:v>244.2</c:v>
                      </c:pt>
                      <c:pt idx="28">
                        <c:v>228.6</c:v>
                      </c:pt>
                      <c:pt idx="29">
                        <c:v>222.5</c:v>
                      </c:pt>
                    </c:numCache>
                  </c:numRef>
                </c:val>
                <c:extLst xmlns:c15="http://schemas.microsoft.com/office/drawing/2012/chart">
                  <c:ext xmlns:c16="http://schemas.microsoft.com/office/drawing/2014/chart" uri="{C3380CC4-5D6E-409C-BE32-E72D297353CC}">
                    <c16:uniqueId val="{00000000-F8E3-4D02-864B-7AA3E64D1AF5}"/>
                  </c:ext>
                </c:extLst>
              </c15:ser>
            </c15:filteredBarSeries>
            <c15:filteredBarSeries>
              <c15:ser>
                <c:idx val="1"/>
                <c:order val="7"/>
                <c:tx>
                  <c:strRef>
                    <c:extLst xmlns:c15="http://schemas.microsoft.com/office/drawing/2012/chart">
                      <c:ext xmlns:c15="http://schemas.microsoft.com/office/drawing/2012/chart" uri="{02D57815-91ED-43cb-92C2-25804820EDAC}">
                        <c15:formulaRef>
                          <c15:sqref>'PM10'!$AF$9</c15:sqref>
                        </c15:formulaRef>
                      </c:ext>
                    </c:extLst>
                    <c:strCache>
                      <c:ptCount val="1"/>
                      <c:pt idx="0">
                        <c:v>Waste</c:v>
                      </c:pt>
                    </c:strCache>
                  </c:strRef>
                </c:tx>
                <c:spPr>
                  <a:solidFill>
                    <a:schemeClr val="accent1">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xmlns:c15="http://schemas.microsoft.com/office/drawing/2012/chart">
                      <c:ext xmlns:c15="http://schemas.microsoft.com/office/drawing/2012/chart" uri="{02D57815-91ED-43cb-92C2-25804820EDAC}">
                        <c15:formulaRef>
                          <c15:sqref>'PM10'!$B$1:$AE$1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xmlns:c15="http://schemas.microsoft.com/office/drawing/2012/chart">
                      <c:ext xmlns:c15="http://schemas.microsoft.com/office/drawing/2012/chart" uri="{02D57815-91ED-43cb-92C2-25804820EDAC}">
                        <c15:formulaRef>
                          <c15:sqref>'PM10'!$B$9:$AE$9</c15:sqref>
                        </c15:formulaRef>
                      </c:ext>
                    </c:extLst>
                    <c:numCache>
                      <c:formatCode>General</c:formatCode>
                      <c:ptCount val="30"/>
                      <c:pt idx="0">
                        <c:v>841.2</c:v>
                      </c:pt>
                      <c:pt idx="1">
                        <c:v>841.7</c:v>
                      </c:pt>
                      <c:pt idx="2">
                        <c:v>841.7</c:v>
                      </c:pt>
                      <c:pt idx="3">
                        <c:v>841.7</c:v>
                      </c:pt>
                      <c:pt idx="4">
                        <c:v>841.3</c:v>
                      </c:pt>
                      <c:pt idx="5">
                        <c:v>841.3</c:v>
                      </c:pt>
                      <c:pt idx="6">
                        <c:v>839.9</c:v>
                      </c:pt>
                      <c:pt idx="7">
                        <c:v>839.9</c:v>
                      </c:pt>
                      <c:pt idx="8">
                        <c:v>853.5</c:v>
                      </c:pt>
                      <c:pt idx="9">
                        <c:v>841.6</c:v>
                      </c:pt>
                      <c:pt idx="10">
                        <c:v>780.8</c:v>
                      </c:pt>
                      <c:pt idx="11">
                        <c:v>861.1</c:v>
                      </c:pt>
                      <c:pt idx="12">
                        <c:v>836</c:v>
                      </c:pt>
                      <c:pt idx="13">
                        <c:v>866.5</c:v>
                      </c:pt>
                      <c:pt idx="14">
                        <c:v>748.7</c:v>
                      </c:pt>
                      <c:pt idx="15">
                        <c:v>812.5</c:v>
                      </c:pt>
                      <c:pt idx="16">
                        <c:v>822.2</c:v>
                      </c:pt>
                      <c:pt idx="17">
                        <c:v>848.6</c:v>
                      </c:pt>
                      <c:pt idx="18">
                        <c:v>832.4</c:v>
                      </c:pt>
                      <c:pt idx="19">
                        <c:v>877.4</c:v>
                      </c:pt>
                      <c:pt idx="20">
                        <c:v>907.9</c:v>
                      </c:pt>
                      <c:pt idx="21">
                        <c:v>806.1</c:v>
                      </c:pt>
                      <c:pt idx="22">
                        <c:v>822.7</c:v>
                      </c:pt>
                      <c:pt idx="23">
                        <c:v>789.4</c:v>
                      </c:pt>
                      <c:pt idx="24">
                        <c:v>756.4</c:v>
                      </c:pt>
                      <c:pt idx="25">
                        <c:v>727.3</c:v>
                      </c:pt>
                      <c:pt idx="26">
                        <c:v>808.4</c:v>
                      </c:pt>
                      <c:pt idx="27">
                        <c:v>804.9</c:v>
                      </c:pt>
                      <c:pt idx="28">
                        <c:v>854.4</c:v>
                      </c:pt>
                      <c:pt idx="29">
                        <c:v>854.8</c:v>
                      </c:pt>
                    </c:numCache>
                  </c:numRef>
                </c:val>
                <c:extLst xmlns:c15="http://schemas.microsoft.com/office/drawing/2012/chart">
                  <c:ext xmlns:c16="http://schemas.microsoft.com/office/drawing/2014/chart" uri="{C3380CC4-5D6E-409C-BE32-E72D297353CC}">
                    <c16:uniqueId val="{00000001-F8E3-4D02-864B-7AA3E64D1AF5}"/>
                  </c:ext>
                </c:extLst>
              </c15:ser>
            </c15:filteredBarSeries>
          </c:ext>
        </c:extLst>
      </c:barChart>
      <c:catAx>
        <c:axId val="2720938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1622760079"/>
        <c:crosses val="autoZero"/>
        <c:auto val="1"/>
        <c:lblAlgn val="ctr"/>
        <c:lblOffset val="50"/>
        <c:noMultiLvlLbl val="0"/>
      </c:catAx>
      <c:valAx>
        <c:axId val="1622760079"/>
        <c:scaling>
          <c:orientation val="minMax"/>
          <c:max val="67000"/>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272093887"/>
        <c:crosses val="autoZero"/>
        <c:crossBetween val="between"/>
        <c:dispUnits>
          <c:builtInUnit val="thousands"/>
        </c:dispUnits>
      </c:valAx>
      <c:spPr>
        <a:noFill/>
        <a:ln>
          <a:noFill/>
        </a:ln>
        <a:effectLst/>
      </c:spPr>
    </c:plotArea>
    <c:legend>
      <c:legendPos val="b"/>
      <c:layout>
        <c:manualLayout>
          <c:xMode val="edge"/>
          <c:yMode val="edge"/>
          <c:x val="1.984375E-2"/>
          <c:y val="0.8771961609162896"/>
          <c:w val="0.97636093749999997"/>
          <c:h val="0.112218244043410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PM</a:t>
            </a:r>
            <a:r>
              <a:rPr lang="en-US" baseline="-25000"/>
              <a:t>2.5</a:t>
            </a:r>
            <a:r>
              <a:rPr lang="en-US" baseline="0"/>
              <a:t> emissions 1990-2019</a:t>
            </a:r>
            <a:endParaRPr lang="en-US"/>
          </a:p>
        </c:rich>
      </c:tx>
      <c:layout>
        <c:manualLayout>
          <c:xMode val="edge"/>
          <c:yMode val="edge"/>
          <c:x val="0.27021475694444447"/>
          <c:y val="1.419088755062487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LID4096"/>
        </a:p>
      </c:txPr>
    </c:title>
    <c:autoTitleDeleted val="0"/>
    <c:plotArea>
      <c:layout>
        <c:manualLayout>
          <c:layoutTarget val="inner"/>
          <c:xMode val="edge"/>
          <c:yMode val="edge"/>
          <c:x val="5.284861111111111E-2"/>
          <c:y val="9.004872390957834E-2"/>
          <c:w val="0.92289791666666665"/>
          <c:h val="0.73834747298241776"/>
        </c:manualLayout>
      </c:layout>
      <c:barChart>
        <c:barDir val="col"/>
        <c:grouping val="stacked"/>
        <c:varyColors val="0"/>
        <c:ser>
          <c:idx val="5"/>
          <c:order val="0"/>
          <c:tx>
            <c:strRef>
              <c:f>'PM2.5'!$AF$2</c:f>
              <c:strCache>
                <c:ptCount val="1"/>
                <c:pt idx="0">
                  <c:v>Domestic transportation</c:v>
                </c:pt>
              </c:strCache>
            </c:strRef>
          </c:tx>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'PM2.5'!$B$1:$AE$1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'PM2.5'!$B$2:$AE$2</c:f>
              <c:numCache>
                <c:formatCode>General</c:formatCode>
                <c:ptCount val="30"/>
                <c:pt idx="0">
                  <c:v>7403.1</c:v>
                </c:pt>
                <c:pt idx="1">
                  <c:v>7366.8</c:v>
                </c:pt>
                <c:pt idx="2">
                  <c:v>7218.9</c:v>
                </c:pt>
                <c:pt idx="3">
                  <c:v>6964.8</c:v>
                </c:pt>
                <c:pt idx="4">
                  <c:v>6963.5</c:v>
                </c:pt>
                <c:pt idx="5">
                  <c:v>7033.1</c:v>
                </c:pt>
                <c:pt idx="6">
                  <c:v>6776.5</c:v>
                </c:pt>
                <c:pt idx="7">
                  <c:v>6617.7</c:v>
                </c:pt>
                <c:pt idx="8">
                  <c:v>6528.7</c:v>
                </c:pt>
                <c:pt idx="9">
                  <c:v>6698.2</c:v>
                </c:pt>
                <c:pt idx="10">
                  <c:v>6774.5</c:v>
                </c:pt>
                <c:pt idx="11">
                  <c:v>6647.2</c:v>
                </c:pt>
                <c:pt idx="12">
                  <c:v>6540</c:v>
                </c:pt>
                <c:pt idx="13">
                  <c:v>6508.9</c:v>
                </c:pt>
                <c:pt idx="14">
                  <c:v>6466.9</c:v>
                </c:pt>
                <c:pt idx="15">
                  <c:v>6279.2</c:v>
                </c:pt>
                <c:pt idx="16">
                  <c:v>6283.2</c:v>
                </c:pt>
                <c:pt idx="17">
                  <c:v>6234.5</c:v>
                </c:pt>
                <c:pt idx="18">
                  <c:v>5891.2</c:v>
                </c:pt>
                <c:pt idx="19">
                  <c:v>5554.1</c:v>
                </c:pt>
                <c:pt idx="20">
                  <c:v>5380.5</c:v>
                </c:pt>
                <c:pt idx="21">
                  <c:v>5645.9</c:v>
                </c:pt>
                <c:pt idx="22">
                  <c:v>4933.5</c:v>
                </c:pt>
                <c:pt idx="23">
                  <c:v>5207.6000000000004</c:v>
                </c:pt>
                <c:pt idx="24">
                  <c:v>4757.1000000000004</c:v>
                </c:pt>
                <c:pt idx="25">
                  <c:v>4629</c:v>
                </c:pt>
                <c:pt idx="26">
                  <c:v>4616.7</c:v>
                </c:pt>
                <c:pt idx="27">
                  <c:v>4549.8999999999996</c:v>
                </c:pt>
                <c:pt idx="28">
                  <c:v>4563.3999999999996</c:v>
                </c:pt>
                <c:pt idx="29">
                  <c:v>4331.2</c:v>
                </c:pt>
              </c:numCache>
            </c:numRef>
          </c:val>
          <c:extLst>
            <c:ext xmlns:c16="http://schemas.microsoft.com/office/drawing/2014/chart" uri="{C3380CC4-5D6E-409C-BE32-E72D297353CC}">
              <c16:uniqueId val="{00000005-C4A0-44E9-968D-E55A862B2648}"/>
            </c:ext>
          </c:extLst>
        </c:ser>
        <c:ser>
          <c:idx val="6"/>
          <c:order val="2"/>
          <c:tx>
            <c:strRef>
              <c:f>'PM2.5'!$AF$4</c:f>
              <c:strCache>
                <c:ptCount val="1"/>
                <c:pt idx="0">
                  <c:v>Industries</c:v>
                </c:pt>
              </c:strCache>
            </c:strRef>
          </c:tx>
          <c:spPr>
            <a:solidFill>
              <a:schemeClr val="tx1">
                <a:lumMod val="75000"/>
                <a:lumOff val="2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'PM2.5'!$B$1:$AE$1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'PM2.5'!$B$4:$AE$4</c:f>
              <c:numCache>
                <c:formatCode>General</c:formatCode>
                <c:ptCount val="30"/>
                <c:pt idx="0">
                  <c:v>17730.7</c:v>
                </c:pt>
                <c:pt idx="1">
                  <c:v>17371.3</c:v>
                </c:pt>
                <c:pt idx="2">
                  <c:v>16321.5</c:v>
                </c:pt>
                <c:pt idx="3">
                  <c:v>16280.7</c:v>
                </c:pt>
                <c:pt idx="4">
                  <c:v>15866.2</c:v>
                </c:pt>
                <c:pt idx="5">
                  <c:v>14644.9</c:v>
                </c:pt>
                <c:pt idx="6">
                  <c:v>13755.7</c:v>
                </c:pt>
                <c:pt idx="7">
                  <c:v>13425.6</c:v>
                </c:pt>
                <c:pt idx="8">
                  <c:v>12208.8</c:v>
                </c:pt>
                <c:pt idx="9">
                  <c:v>10355</c:v>
                </c:pt>
                <c:pt idx="10">
                  <c:v>10377.6</c:v>
                </c:pt>
                <c:pt idx="11">
                  <c:v>9818.7999999999993</c:v>
                </c:pt>
                <c:pt idx="12">
                  <c:v>9602.7999999999993</c:v>
                </c:pt>
                <c:pt idx="13">
                  <c:v>9034.1</c:v>
                </c:pt>
                <c:pt idx="14">
                  <c:v>9476.2000000000007</c:v>
                </c:pt>
                <c:pt idx="15">
                  <c:v>9655.7000000000007</c:v>
                </c:pt>
                <c:pt idx="16">
                  <c:v>9604</c:v>
                </c:pt>
                <c:pt idx="17">
                  <c:v>8797.6</c:v>
                </c:pt>
                <c:pt idx="18">
                  <c:v>7678.8</c:v>
                </c:pt>
                <c:pt idx="19">
                  <c:v>6432.1</c:v>
                </c:pt>
                <c:pt idx="20">
                  <c:v>6868.5</c:v>
                </c:pt>
                <c:pt idx="21">
                  <c:v>6626.3</c:v>
                </c:pt>
                <c:pt idx="22">
                  <c:v>6466.6</c:v>
                </c:pt>
                <c:pt idx="23">
                  <c:v>6135.6</c:v>
                </c:pt>
                <c:pt idx="24">
                  <c:v>4476.2</c:v>
                </c:pt>
                <c:pt idx="25">
                  <c:v>4046.8</c:v>
                </c:pt>
                <c:pt idx="26">
                  <c:v>4089.6</c:v>
                </c:pt>
                <c:pt idx="27">
                  <c:v>4626.6000000000004</c:v>
                </c:pt>
                <c:pt idx="28">
                  <c:v>4601.7</c:v>
                </c:pt>
                <c:pt idx="29">
                  <c:v>4032</c:v>
                </c:pt>
              </c:numCache>
            </c:numRef>
          </c:val>
          <c:extLst>
            <c:ext xmlns:c16="http://schemas.microsoft.com/office/drawing/2014/chart" uri="{C3380CC4-5D6E-409C-BE32-E72D297353CC}">
              <c16:uniqueId val="{00000006-C4A0-44E9-968D-E55A862B2648}"/>
            </c:ext>
          </c:extLst>
        </c:ser>
        <c:ser>
          <c:idx val="4"/>
          <c:order val="4"/>
          <c:tx>
            <c:strRef>
              <c:f>'PM2.5'!$AF$6</c:f>
              <c:strCache>
                <c:ptCount val="1"/>
                <c:pt idx="0">
                  <c:v>Electricity and district heating</c:v>
                </c:pt>
              </c:strCache>
            </c:strRef>
          </c:tx>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'PM2.5'!$B$1:$AE$1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'PM2.5'!$B$6:$AE$6</c:f>
              <c:numCache>
                <c:formatCode>General</c:formatCode>
                <c:ptCount val="30"/>
                <c:pt idx="0">
                  <c:v>2144.8000000000002</c:v>
                </c:pt>
                <c:pt idx="1">
                  <c:v>2436.9</c:v>
                </c:pt>
                <c:pt idx="2">
                  <c:v>2396.5</c:v>
                </c:pt>
                <c:pt idx="3">
                  <c:v>2539.3000000000002</c:v>
                </c:pt>
                <c:pt idx="4">
                  <c:v>2792.2</c:v>
                </c:pt>
                <c:pt idx="5">
                  <c:v>2574.8000000000002</c:v>
                </c:pt>
                <c:pt idx="6">
                  <c:v>3565.4</c:v>
                </c:pt>
                <c:pt idx="7">
                  <c:v>2474.1</c:v>
                </c:pt>
                <c:pt idx="8">
                  <c:v>2470.6999999999998</c:v>
                </c:pt>
                <c:pt idx="9">
                  <c:v>2171</c:v>
                </c:pt>
                <c:pt idx="10">
                  <c:v>1962.8</c:v>
                </c:pt>
                <c:pt idx="11">
                  <c:v>2205.6999999999998</c:v>
                </c:pt>
                <c:pt idx="12">
                  <c:v>2156</c:v>
                </c:pt>
                <c:pt idx="13">
                  <c:v>2145.1</c:v>
                </c:pt>
                <c:pt idx="14">
                  <c:v>1962.5</c:v>
                </c:pt>
                <c:pt idx="15">
                  <c:v>1953.6</c:v>
                </c:pt>
                <c:pt idx="16">
                  <c:v>1869.1</c:v>
                </c:pt>
                <c:pt idx="17">
                  <c:v>1724.3</c:v>
                </c:pt>
                <c:pt idx="18">
                  <c:v>1829</c:v>
                </c:pt>
                <c:pt idx="19">
                  <c:v>1832.7</c:v>
                </c:pt>
                <c:pt idx="20">
                  <c:v>1938.4</c:v>
                </c:pt>
                <c:pt idx="21">
                  <c:v>1532.2</c:v>
                </c:pt>
                <c:pt idx="22">
                  <c:v>1434.7</c:v>
                </c:pt>
                <c:pt idx="23">
                  <c:v>1245.5999999999999</c:v>
                </c:pt>
                <c:pt idx="24">
                  <c:v>989.7</c:v>
                </c:pt>
                <c:pt idx="25">
                  <c:v>878.9</c:v>
                </c:pt>
                <c:pt idx="26">
                  <c:v>944.8</c:v>
                </c:pt>
                <c:pt idx="27">
                  <c:v>913</c:v>
                </c:pt>
                <c:pt idx="28">
                  <c:v>908</c:v>
                </c:pt>
                <c:pt idx="29">
                  <c:v>876.4</c:v>
                </c:pt>
              </c:numCache>
            </c:numRef>
          </c:val>
          <c:extLst>
            <c:ext xmlns:c16="http://schemas.microsoft.com/office/drawing/2014/chart" uri="{C3380CC4-5D6E-409C-BE32-E72D297353CC}">
              <c16:uniqueId val="{00000004-C4A0-44E9-968D-E55A862B2648}"/>
            </c:ext>
          </c:extLst>
        </c:ser>
        <c:ser>
          <c:idx val="3"/>
          <c:order val="5"/>
          <c:tx>
            <c:strRef>
              <c:f>'PM2.5'!$AF$7</c:f>
              <c:strCache>
                <c:ptCount val="1"/>
                <c:pt idx="0">
                  <c:v>Machinery</c:v>
                </c:pt>
              </c:strCache>
            </c:strRef>
          </c:tx>
          <c:spPr>
            <a:solidFill>
              <a:srgbClr val="3BA6C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'PM2.5'!$B$1:$AE$1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'PM2.5'!$B$7:$AE$7</c:f>
              <c:numCache>
                <c:formatCode>General</c:formatCode>
                <c:ptCount val="30"/>
                <c:pt idx="0">
                  <c:v>2621.1999999999998</c:v>
                </c:pt>
                <c:pt idx="1">
                  <c:v>2431.3000000000002</c:v>
                </c:pt>
                <c:pt idx="2">
                  <c:v>2314.5</c:v>
                </c:pt>
                <c:pt idx="3">
                  <c:v>2196.8000000000002</c:v>
                </c:pt>
                <c:pt idx="4">
                  <c:v>2185.5</c:v>
                </c:pt>
                <c:pt idx="5">
                  <c:v>2128.8000000000002</c:v>
                </c:pt>
                <c:pt idx="6">
                  <c:v>2100.1</c:v>
                </c:pt>
                <c:pt idx="7">
                  <c:v>2078.5</c:v>
                </c:pt>
                <c:pt idx="8">
                  <c:v>2072.9</c:v>
                </c:pt>
                <c:pt idx="9">
                  <c:v>1981.8</c:v>
                </c:pt>
                <c:pt idx="10">
                  <c:v>1897.2</c:v>
                </c:pt>
                <c:pt idx="11">
                  <c:v>1787.9</c:v>
                </c:pt>
                <c:pt idx="12">
                  <c:v>1692.2</c:v>
                </c:pt>
                <c:pt idx="13">
                  <c:v>1625.1</c:v>
                </c:pt>
                <c:pt idx="14">
                  <c:v>1546.9</c:v>
                </c:pt>
                <c:pt idx="15">
                  <c:v>1490.7</c:v>
                </c:pt>
                <c:pt idx="16">
                  <c:v>1439.8</c:v>
                </c:pt>
                <c:pt idx="17">
                  <c:v>1371.6</c:v>
                </c:pt>
                <c:pt idx="18">
                  <c:v>1362.2</c:v>
                </c:pt>
                <c:pt idx="19">
                  <c:v>1324.9</c:v>
                </c:pt>
                <c:pt idx="20">
                  <c:v>1335.4</c:v>
                </c:pt>
                <c:pt idx="21">
                  <c:v>1324.6</c:v>
                </c:pt>
                <c:pt idx="22">
                  <c:v>1303</c:v>
                </c:pt>
                <c:pt idx="23">
                  <c:v>1319.1</c:v>
                </c:pt>
                <c:pt idx="24">
                  <c:v>1298.4000000000001</c:v>
                </c:pt>
                <c:pt idx="25">
                  <c:v>1237.4000000000001</c:v>
                </c:pt>
                <c:pt idx="26">
                  <c:v>1218.8</c:v>
                </c:pt>
                <c:pt idx="27">
                  <c:v>1170.7</c:v>
                </c:pt>
                <c:pt idx="28">
                  <c:v>1101.4000000000001</c:v>
                </c:pt>
                <c:pt idx="29">
                  <c:v>1136.3</c:v>
                </c:pt>
              </c:numCache>
            </c:numRef>
          </c:val>
          <c:extLst>
            <c:ext xmlns:c16="http://schemas.microsoft.com/office/drawing/2014/chart" uri="{C3380CC4-5D6E-409C-BE32-E72D297353CC}">
              <c16:uniqueId val="{00000003-C4A0-44E9-968D-E55A862B2648}"/>
            </c:ext>
          </c:extLst>
        </c:ser>
        <c:ser>
          <c:idx val="7"/>
          <c:order val="8"/>
          <c:tx>
            <c:strRef>
              <c:f>'PM2.5'!$AF$10</c:f>
              <c:strCache>
                <c:ptCount val="1"/>
                <c:pt idx="0">
                  <c:v>On-site heating of buildings</c:v>
                </c:pt>
              </c:strCache>
            </c:strRef>
          </c:tx>
          <c:spPr>
            <a:solidFill>
              <a:schemeClr val="accent2">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'PM2.5'!$B$1:$AE$1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'PM2.5'!$B$10:$AE$10</c:f>
              <c:numCache>
                <c:formatCode>General</c:formatCode>
                <c:ptCount val="30"/>
                <c:pt idx="0">
                  <c:v>13593.3</c:v>
                </c:pt>
                <c:pt idx="1">
                  <c:v>14127.1</c:v>
                </c:pt>
                <c:pt idx="2">
                  <c:v>14501.3</c:v>
                </c:pt>
                <c:pt idx="3">
                  <c:v>15089.7</c:v>
                </c:pt>
                <c:pt idx="4">
                  <c:v>14162.8</c:v>
                </c:pt>
                <c:pt idx="5">
                  <c:v>14802.5</c:v>
                </c:pt>
                <c:pt idx="6">
                  <c:v>14334.4</c:v>
                </c:pt>
                <c:pt idx="7">
                  <c:v>12932.8</c:v>
                </c:pt>
                <c:pt idx="8">
                  <c:v>11051.6</c:v>
                </c:pt>
                <c:pt idx="9">
                  <c:v>11007.8</c:v>
                </c:pt>
                <c:pt idx="10">
                  <c:v>10640.8</c:v>
                </c:pt>
                <c:pt idx="11">
                  <c:v>10071.200000000001</c:v>
                </c:pt>
                <c:pt idx="12">
                  <c:v>9744.7999999999993</c:v>
                </c:pt>
                <c:pt idx="13">
                  <c:v>11259.6</c:v>
                </c:pt>
                <c:pt idx="14">
                  <c:v>9880.7000000000007</c:v>
                </c:pt>
                <c:pt idx="15">
                  <c:v>10160.700000000001</c:v>
                </c:pt>
                <c:pt idx="16">
                  <c:v>8581.9</c:v>
                </c:pt>
                <c:pt idx="17">
                  <c:v>9244</c:v>
                </c:pt>
                <c:pt idx="18">
                  <c:v>9256.4</c:v>
                </c:pt>
                <c:pt idx="19">
                  <c:v>9309.2999999999993</c:v>
                </c:pt>
                <c:pt idx="20">
                  <c:v>9111.2999999999993</c:v>
                </c:pt>
                <c:pt idx="21">
                  <c:v>8977.2000000000007</c:v>
                </c:pt>
                <c:pt idx="22">
                  <c:v>8380</c:v>
                </c:pt>
                <c:pt idx="23">
                  <c:v>7925.9</c:v>
                </c:pt>
                <c:pt idx="24">
                  <c:v>7278.6</c:v>
                </c:pt>
                <c:pt idx="25">
                  <c:v>7023.3</c:v>
                </c:pt>
                <c:pt idx="26">
                  <c:v>6964.5</c:v>
                </c:pt>
                <c:pt idx="27">
                  <c:v>6860.3</c:v>
                </c:pt>
                <c:pt idx="28">
                  <c:v>5831.3</c:v>
                </c:pt>
                <c:pt idx="29">
                  <c:v>5665.3</c:v>
                </c:pt>
              </c:numCache>
            </c:numRef>
          </c:val>
          <c:extLst>
            <c:ext xmlns:c16="http://schemas.microsoft.com/office/drawing/2014/chart" uri="{C3380CC4-5D6E-409C-BE32-E72D297353CC}">
              <c16:uniqueId val="{00000007-C4A0-44E9-968D-E55A862B2648}"/>
            </c:ext>
          </c:extLst>
        </c:ser>
        <c:ser>
          <c:idx val="8"/>
          <c:order val="9"/>
          <c:tx>
            <c:strRef>
              <c:f>'PM2.5'!$AF$15</c:f>
              <c:strCache>
                <c:ptCount val="1"/>
                <c:pt idx="0">
                  <c:v>Other sources</c:v>
                </c:pt>
              </c:strCache>
            </c:strRef>
          </c:tx>
          <c:spPr>
            <a:solidFill>
              <a:schemeClr val="bg1">
                <a:lumMod val="8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'PM2.5'!$B$1:$AE$1</c:f>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'PM2.5'!$B$15:$AE$15</c:f>
              <c:numCache>
                <c:formatCode>General</c:formatCode>
                <c:ptCount val="30"/>
                <c:pt idx="0">
                  <c:v>1855.1</c:v>
                </c:pt>
                <c:pt idx="1">
                  <c:v>1816.1999999999998</c:v>
                </c:pt>
                <c:pt idx="2">
                  <c:v>1846.6</c:v>
                </c:pt>
                <c:pt idx="3">
                  <c:v>1810.9</c:v>
                </c:pt>
                <c:pt idx="4">
                  <c:v>1809.1000000000001</c:v>
                </c:pt>
                <c:pt idx="5">
                  <c:v>1801.6999999999998</c:v>
                </c:pt>
                <c:pt idx="6">
                  <c:v>1833.9</c:v>
                </c:pt>
                <c:pt idx="7">
                  <c:v>1799.4</c:v>
                </c:pt>
                <c:pt idx="8">
                  <c:v>1804</c:v>
                </c:pt>
                <c:pt idx="9">
                  <c:v>1782.1</c:v>
                </c:pt>
                <c:pt idx="10">
                  <c:v>1744.6</c:v>
                </c:pt>
                <c:pt idx="11">
                  <c:v>1746.3</c:v>
                </c:pt>
                <c:pt idx="12">
                  <c:v>1750.3999999999999</c:v>
                </c:pt>
                <c:pt idx="13">
                  <c:v>1811.8</c:v>
                </c:pt>
                <c:pt idx="14">
                  <c:v>1685.6</c:v>
                </c:pt>
                <c:pt idx="15">
                  <c:v>1712.5</c:v>
                </c:pt>
                <c:pt idx="16">
                  <c:v>1701.8</c:v>
                </c:pt>
                <c:pt idx="17">
                  <c:v>1758.5</c:v>
                </c:pt>
                <c:pt idx="18">
                  <c:v>1673.8</c:v>
                </c:pt>
                <c:pt idx="19">
                  <c:v>1702.2</c:v>
                </c:pt>
                <c:pt idx="20">
                  <c:v>1726.3000000000002</c:v>
                </c:pt>
                <c:pt idx="21">
                  <c:v>1628.3000000000002</c:v>
                </c:pt>
                <c:pt idx="22">
                  <c:v>1617.9</c:v>
                </c:pt>
                <c:pt idx="23">
                  <c:v>1593.1</c:v>
                </c:pt>
                <c:pt idx="24">
                  <c:v>1572.8000000000002</c:v>
                </c:pt>
                <c:pt idx="25">
                  <c:v>1526.6</c:v>
                </c:pt>
                <c:pt idx="26">
                  <c:v>1604.6999999999998</c:v>
                </c:pt>
                <c:pt idx="27">
                  <c:v>1588.3</c:v>
                </c:pt>
                <c:pt idx="28">
                  <c:v>1626.8</c:v>
                </c:pt>
                <c:pt idx="29">
                  <c:v>1620.8</c:v>
                </c:pt>
              </c:numCache>
            </c:numRef>
          </c:val>
          <c:extLst>
            <c:ext xmlns:c16="http://schemas.microsoft.com/office/drawing/2014/chart" uri="{C3380CC4-5D6E-409C-BE32-E72D297353CC}">
              <c16:uniqueId val="{0000000A-C4A0-44E9-968D-E55A862B2648}"/>
            </c:ext>
          </c:extLst>
        </c:ser>
        <c:dLbls>
          <c:showLegendKey val="0"/>
          <c:showVal val="0"/>
          <c:showCatName val="0"/>
          <c:showSerName val="0"/>
          <c:showPercent val="0"/>
          <c:showBubbleSize val="0"/>
        </c:dLbls>
        <c:gapWidth val="150"/>
        <c:overlap val="100"/>
        <c:axId val="365183279"/>
        <c:axId val="1865423423"/>
        <c:extLst>
          <c:ext xmlns:c15="http://schemas.microsoft.com/office/drawing/2012/chart" uri="{02D57815-91ED-43cb-92C2-25804820EDAC}">
            <c15:filteredBarSeries>
              <c15:ser>
                <c:idx val="9"/>
                <c:order val="1"/>
                <c:tx>
                  <c:strRef>
                    <c:extLst>
                      <c:ext uri="{02D57815-91ED-43cb-92C2-25804820EDAC}">
                        <c15:formulaRef>
                          <c15:sqref>'PM2.5'!$AF$3</c15:sqref>
                        </c15:formulaRef>
                      </c:ext>
                    </c:extLst>
                    <c:strCache>
                      <c:ptCount val="1"/>
                      <c:pt idx="0">
                        <c:v>International transportation</c:v>
                      </c:pt>
                    </c:strCache>
                  </c:strRef>
                </c:tx>
                <c:spPr>
                  <a:solidFill>
                    <a:srgbClr val="8D1F1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c:ext uri="{02D57815-91ED-43cb-92C2-25804820EDAC}">
                        <c15:formulaRef>
                          <c15:sqref>'PM2.5'!$B$1:$AE$1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c:ext uri="{02D57815-91ED-43cb-92C2-25804820EDAC}">
                        <c15:formulaRef>
                          <c15:sqref>'PM2.5'!$B$3:$AE$3</c15:sqref>
                        </c15:formulaRef>
                      </c:ext>
                    </c:extLst>
                    <c:numCache>
                      <c:formatCode>General</c:formatCode>
                      <c:ptCount val="30"/>
                      <c:pt idx="0">
                        <c:v>5136.8</c:v>
                      </c:pt>
                      <c:pt idx="1">
                        <c:v>6155.5</c:v>
                      </c:pt>
                      <c:pt idx="2">
                        <c:v>6870.7</c:v>
                      </c:pt>
                      <c:pt idx="3">
                        <c:v>6779.9</c:v>
                      </c:pt>
                      <c:pt idx="4">
                        <c:v>8054.3</c:v>
                      </c:pt>
                      <c:pt idx="5">
                        <c:v>7991.4</c:v>
                      </c:pt>
                      <c:pt idx="6">
                        <c:v>7402.9</c:v>
                      </c:pt>
                      <c:pt idx="7">
                        <c:v>8902.7000000000007</c:v>
                      </c:pt>
                      <c:pt idx="8">
                        <c:v>9791.1</c:v>
                      </c:pt>
                      <c:pt idx="9">
                        <c:v>10037.6</c:v>
                      </c:pt>
                      <c:pt idx="10">
                        <c:v>9367.6</c:v>
                      </c:pt>
                      <c:pt idx="11">
                        <c:v>9330.7999999999993</c:v>
                      </c:pt>
                      <c:pt idx="12">
                        <c:v>8101.8</c:v>
                      </c:pt>
                      <c:pt idx="13">
                        <c:v>10357</c:v>
                      </c:pt>
                      <c:pt idx="14">
                        <c:v>11509.5</c:v>
                      </c:pt>
                      <c:pt idx="15">
                        <c:v>10724.2</c:v>
                      </c:pt>
                      <c:pt idx="16">
                        <c:v>10454</c:v>
                      </c:pt>
                      <c:pt idx="17">
                        <c:v>10276.799999999999</c:v>
                      </c:pt>
                      <c:pt idx="18">
                        <c:v>10046.700000000001</c:v>
                      </c:pt>
                      <c:pt idx="19">
                        <c:v>10579.5</c:v>
                      </c:pt>
                      <c:pt idx="20">
                        <c:v>9484.7999999999993</c:v>
                      </c:pt>
                      <c:pt idx="21">
                        <c:v>7681.8</c:v>
                      </c:pt>
                      <c:pt idx="22">
                        <c:v>7156.9</c:v>
                      </c:pt>
                      <c:pt idx="23">
                        <c:v>6593.4</c:v>
                      </c:pt>
                      <c:pt idx="24">
                        <c:v>6784.1</c:v>
                      </c:pt>
                      <c:pt idx="25">
                        <c:v>5192.7</c:v>
                      </c:pt>
                      <c:pt idx="26">
                        <c:v>6261.7</c:v>
                      </c:pt>
                      <c:pt idx="27">
                        <c:v>7506</c:v>
                      </c:pt>
                      <c:pt idx="28">
                        <c:v>6218.9</c:v>
                      </c:pt>
                      <c:pt idx="29">
                        <c:v>7619</c:v>
                      </c:pt>
                    </c:numCache>
                  </c:numRef>
                </c:val>
                <c:extLst>
                  <c:ext xmlns:c16="http://schemas.microsoft.com/office/drawing/2014/chart" uri="{C3380CC4-5D6E-409C-BE32-E72D297353CC}">
                    <c16:uniqueId val="{00000001-731A-4319-93DE-AC8153E21BDC}"/>
                  </c:ext>
                </c:extLst>
              </c15:ser>
            </c15:filteredBarSeries>
            <c15:filteredBarSeries>
              <c15:ser>
                <c:idx val="1"/>
                <c:order val="3"/>
                <c:tx>
                  <c:strRef>
                    <c:extLst xmlns:c15="http://schemas.microsoft.com/office/drawing/2012/chart">
                      <c:ext xmlns:c15="http://schemas.microsoft.com/office/drawing/2012/chart" uri="{02D57815-91ED-43cb-92C2-25804820EDAC}">
                        <c15:formulaRef>
                          <c15:sqref>'PM2.5'!$AF$5</c15:sqref>
                        </c15:formulaRef>
                      </c:ext>
                    </c:extLst>
                    <c:strCache>
                      <c:ptCount val="1"/>
                      <c:pt idx="0">
                        <c:v>Agriculture</c:v>
                      </c:pt>
                    </c:strCache>
                  </c:strRef>
                </c:tx>
                <c:spPr>
                  <a:solidFill>
                    <a:srgbClr val="6D883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xmlns:c15="http://schemas.microsoft.com/office/drawing/2012/chart">
                      <c:ext xmlns:c15="http://schemas.microsoft.com/office/drawing/2012/chart" uri="{02D57815-91ED-43cb-92C2-25804820EDAC}">
                        <c15:formulaRef>
                          <c15:sqref>'PM2.5'!$B$1:$AE$1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xmlns:c15="http://schemas.microsoft.com/office/drawing/2012/chart">
                      <c:ext xmlns:c15="http://schemas.microsoft.com/office/drawing/2012/chart" uri="{02D57815-91ED-43cb-92C2-25804820EDAC}">
                        <c15:formulaRef>
                          <c15:sqref>'PM2.5'!$B$5:$AE$5</c15:sqref>
                        </c15:formulaRef>
                      </c:ext>
                    </c:extLst>
                    <c:numCache>
                      <c:formatCode>General</c:formatCode>
                      <c:ptCount val="30"/>
                      <c:pt idx="0">
                        <c:v>734.5</c:v>
                      </c:pt>
                      <c:pt idx="1">
                        <c:v>693.4</c:v>
                      </c:pt>
                      <c:pt idx="2">
                        <c:v>698.2</c:v>
                      </c:pt>
                      <c:pt idx="3">
                        <c:v>709</c:v>
                      </c:pt>
                      <c:pt idx="4">
                        <c:v>712.6</c:v>
                      </c:pt>
                      <c:pt idx="5">
                        <c:v>692</c:v>
                      </c:pt>
                      <c:pt idx="6">
                        <c:v>716.1</c:v>
                      </c:pt>
                      <c:pt idx="7">
                        <c:v>719.6</c:v>
                      </c:pt>
                      <c:pt idx="8">
                        <c:v>712.2</c:v>
                      </c:pt>
                      <c:pt idx="9">
                        <c:v>679.4</c:v>
                      </c:pt>
                      <c:pt idx="10">
                        <c:v>678.5</c:v>
                      </c:pt>
                      <c:pt idx="11">
                        <c:v>665.8</c:v>
                      </c:pt>
                      <c:pt idx="12">
                        <c:v>653.29999999999995</c:v>
                      </c:pt>
                      <c:pt idx="13">
                        <c:v>653.4</c:v>
                      </c:pt>
                      <c:pt idx="14">
                        <c:v>643.5</c:v>
                      </c:pt>
                      <c:pt idx="15">
                        <c:v>623.29999999999995</c:v>
                      </c:pt>
                      <c:pt idx="16">
                        <c:v>607.29999999999995</c:v>
                      </c:pt>
                      <c:pt idx="17">
                        <c:v>615.29999999999995</c:v>
                      </c:pt>
                      <c:pt idx="18">
                        <c:v>627.9</c:v>
                      </c:pt>
                      <c:pt idx="19">
                        <c:v>622.9</c:v>
                      </c:pt>
                      <c:pt idx="20">
                        <c:v>608.70000000000005</c:v>
                      </c:pt>
                      <c:pt idx="21">
                        <c:v>616.5</c:v>
                      </c:pt>
                      <c:pt idx="22">
                        <c:v>610</c:v>
                      </c:pt>
                      <c:pt idx="23">
                        <c:v>614.9</c:v>
                      </c:pt>
                      <c:pt idx="24">
                        <c:v>624.20000000000005</c:v>
                      </c:pt>
                      <c:pt idx="25">
                        <c:v>624.9</c:v>
                      </c:pt>
                      <c:pt idx="26">
                        <c:v>623.6</c:v>
                      </c:pt>
                      <c:pt idx="27">
                        <c:v>619.79999999999995</c:v>
                      </c:pt>
                      <c:pt idx="28">
                        <c:v>617.79999999999995</c:v>
                      </c:pt>
                      <c:pt idx="29">
                        <c:v>616</c:v>
                      </c:pt>
                    </c:numCache>
                  </c:numRef>
                </c:val>
                <c:extLst xmlns:c15="http://schemas.microsoft.com/office/drawing/2012/chart">
                  <c:ext xmlns:c16="http://schemas.microsoft.com/office/drawing/2014/chart" uri="{C3380CC4-5D6E-409C-BE32-E72D297353CC}">
                    <c16:uniqueId val="{00000001-C4A0-44E9-968D-E55A862B2648}"/>
                  </c:ext>
                </c:extLst>
              </c15:ser>
            </c15:filteredBarSeries>
            <c15:filteredBarSeries>
              <c15:ser>
                <c:idx val="0"/>
                <c:order val="6"/>
                <c:tx>
                  <c:strRef>
                    <c:extLst xmlns:c15="http://schemas.microsoft.com/office/drawing/2012/chart">
                      <c:ext xmlns:c15="http://schemas.microsoft.com/office/drawing/2012/chart" uri="{02D57815-91ED-43cb-92C2-25804820EDAC}">
                        <c15:formulaRef>
                          <c15:sqref>'PM2.5'!$AF$8</c15:sqref>
                        </c15:formulaRef>
                      </c:ext>
                    </c:extLst>
                    <c:strCache>
                      <c:ptCount val="1"/>
                      <c:pt idx="0">
                        <c:v>Product use (incl. solvents)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xmlns:c15="http://schemas.microsoft.com/office/drawing/2012/chart">
                      <c:ext xmlns:c15="http://schemas.microsoft.com/office/drawing/2012/chart" uri="{02D57815-91ED-43cb-92C2-25804820EDAC}">
                        <c15:formulaRef>
                          <c15:sqref>'PM2.5'!$B$1:$AE$1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xmlns:c15="http://schemas.microsoft.com/office/drawing/2012/chart">
                      <c:ext xmlns:c15="http://schemas.microsoft.com/office/drawing/2012/chart" uri="{02D57815-91ED-43cb-92C2-25804820EDAC}">
                        <c15:formulaRef>
                          <c15:sqref>'PM2.5'!$B$8:$AE$8</c15:sqref>
                        </c15:formulaRef>
                      </c:ext>
                    </c:extLst>
                    <c:numCache>
                      <c:formatCode>General</c:formatCode>
                      <c:ptCount val="30"/>
                      <c:pt idx="0">
                        <c:v>283.8</c:v>
                      </c:pt>
                      <c:pt idx="1">
                        <c:v>285.5</c:v>
                      </c:pt>
                      <c:pt idx="2">
                        <c:v>311</c:v>
                      </c:pt>
                      <c:pt idx="3">
                        <c:v>264.39999999999998</c:v>
                      </c:pt>
                      <c:pt idx="4">
                        <c:v>259.3</c:v>
                      </c:pt>
                      <c:pt idx="5">
                        <c:v>272.39999999999998</c:v>
                      </c:pt>
                      <c:pt idx="6">
                        <c:v>281.7</c:v>
                      </c:pt>
                      <c:pt idx="7">
                        <c:v>243.7</c:v>
                      </c:pt>
                      <c:pt idx="8">
                        <c:v>242.1</c:v>
                      </c:pt>
                      <c:pt idx="9">
                        <c:v>264.89999999999998</c:v>
                      </c:pt>
                      <c:pt idx="10">
                        <c:v>289</c:v>
                      </c:pt>
                      <c:pt idx="11">
                        <c:v>223.1</c:v>
                      </c:pt>
                      <c:pt idx="12">
                        <c:v>264.8</c:v>
                      </c:pt>
                      <c:pt idx="13">
                        <c:v>295.39999999999998</c:v>
                      </c:pt>
                      <c:pt idx="14">
                        <c:v>296.8</c:v>
                      </c:pt>
                      <c:pt idx="15">
                        <c:v>280.2</c:v>
                      </c:pt>
                      <c:pt idx="16">
                        <c:v>275.89999999999998</c:v>
                      </c:pt>
                      <c:pt idx="17">
                        <c:v>298.10000000000002</c:v>
                      </c:pt>
                      <c:pt idx="18">
                        <c:v>217.1</c:v>
                      </c:pt>
                      <c:pt idx="19">
                        <c:v>205.3</c:v>
                      </c:pt>
                      <c:pt idx="20">
                        <c:v>213.1</c:v>
                      </c:pt>
                      <c:pt idx="21">
                        <c:v>209.1</c:v>
                      </c:pt>
                      <c:pt idx="22">
                        <c:v>188.7</c:v>
                      </c:pt>
                      <c:pt idx="23">
                        <c:v>192.6</c:v>
                      </c:pt>
                      <c:pt idx="24">
                        <c:v>195.7</c:v>
                      </c:pt>
                      <c:pt idx="25">
                        <c:v>177.9</c:v>
                      </c:pt>
                      <c:pt idx="26">
                        <c:v>176.2</c:v>
                      </c:pt>
                      <c:pt idx="27">
                        <c:v>167.2</c:v>
                      </c:pt>
                      <c:pt idx="28">
                        <c:v>158.19999999999999</c:v>
                      </c:pt>
                      <c:pt idx="29">
                        <c:v>153.80000000000001</c:v>
                      </c:pt>
                    </c:numCache>
                  </c:numRef>
                </c:val>
                <c:extLst xmlns:c15="http://schemas.microsoft.com/office/drawing/2012/chart">
                  <c:ext xmlns:c16="http://schemas.microsoft.com/office/drawing/2014/chart" uri="{C3380CC4-5D6E-409C-BE32-E72D297353CC}">
                    <c16:uniqueId val="{00000000-C4A0-44E9-968D-E55A862B2648}"/>
                  </c:ext>
                </c:extLst>
              </c15:ser>
            </c15:filteredBarSeries>
            <c15:filteredBarSeries>
              <c15:ser>
                <c:idx val="2"/>
                <c:order val="7"/>
                <c:tx>
                  <c:strRef>
                    <c:extLst xmlns:c15="http://schemas.microsoft.com/office/drawing/2012/chart">
                      <c:ext xmlns:c15="http://schemas.microsoft.com/office/drawing/2012/chart" uri="{02D57815-91ED-43cb-92C2-25804820EDAC}">
                        <c15:formulaRef>
                          <c15:sqref>'PM2.5'!$AF$9</c15:sqref>
                        </c15:formulaRef>
                      </c:ext>
                    </c:extLst>
                    <c:strCache>
                      <c:ptCount val="1"/>
                      <c:pt idx="0">
                        <c:v>Waste</c:v>
                      </c:pt>
                    </c:strCache>
                  </c:strRef>
                </c:tx>
                <c:spPr>
                  <a:solidFill>
                    <a:schemeClr val="accent1">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extLst xmlns:c15="http://schemas.microsoft.com/office/drawing/2012/chart">
                      <c:ext xmlns:c15="http://schemas.microsoft.com/office/drawing/2012/chart" uri="{02D57815-91ED-43cb-92C2-25804820EDAC}">
                        <c15:formulaRef>
                          <c15:sqref>'PM2.5'!$B$1:$AE$1</c15:sqref>
                        </c15:formulaRef>
                      </c:ext>
                    </c:extLst>
                    <c:numCache>
                      <c:formatCode>General</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extLst xmlns:c15="http://schemas.microsoft.com/office/drawing/2012/chart">
                      <c:ext xmlns:c15="http://schemas.microsoft.com/office/drawing/2012/chart" uri="{02D57815-91ED-43cb-92C2-25804820EDAC}">
                        <c15:formulaRef>
                          <c15:sqref>'PM2.5'!$B$9:$AE$9</c15:sqref>
                        </c15:formulaRef>
                      </c:ext>
                    </c:extLst>
                    <c:numCache>
                      <c:formatCode>General</c:formatCode>
                      <c:ptCount val="30"/>
                      <c:pt idx="0">
                        <c:v>836.8</c:v>
                      </c:pt>
                      <c:pt idx="1">
                        <c:v>837.3</c:v>
                      </c:pt>
                      <c:pt idx="2">
                        <c:v>837.4</c:v>
                      </c:pt>
                      <c:pt idx="3">
                        <c:v>837.5</c:v>
                      </c:pt>
                      <c:pt idx="4">
                        <c:v>837.2</c:v>
                      </c:pt>
                      <c:pt idx="5">
                        <c:v>837.3</c:v>
                      </c:pt>
                      <c:pt idx="6">
                        <c:v>836.1</c:v>
                      </c:pt>
                      <c:pt idx="7">
                        <c:v>836.1</c:v>
                      </c:pt>
                      <c:pt idx="8">
                        <c:v>849.7</c:v>
                      </c:pt>
                      <c:pt idx="9">
                        <c:v>837.8</c:v>
                      </c:pt>
                      <c:pt idx="10">
                        <c:v>777.1</c:v>
                      </c:pt>
                      <c:pt idx="11">
                        <c:v>857.4</c:v>
                      </c:pt>
                      <c:pt idx="12">
                        <c:v>832.3</c:v>
                      </c:pt>
                      <c:pt idx="13">
                        <c:v>863</c:v>
                      </c:pt>
                      <c:pt idx="14">
                        <c:v>745.3</c:v>
                      </c:pt>
                      <c:pt idx="15">
                        <c:v>809</c:v>
                      </c:pt>
                      <c:pt idx="16">
                        <c:v>818.6</c:v>
                      </c:pt>
                      <c:pt idx="17">
                        <c:v>845.1</c:v>
                      </c:pt>
                      <c:pt idx="18">
                        <c:v>828.8</c:v>
                      </c:pt>
                      <c:pt idx="19">
                        <c:v>874</c:v>
                      </c:pt>
                      <c:pt idx="20">
                        <c:v>904.5</c:v>
                      </c:pt>
                      <c:pt idx="21">
                        <c:v>802.7</c:v>
                      </c:pt>
                      <c:pt idx="22">
                        <c:v>819.2</c:v>
                      </c:pt>
                      <c:pt idx="23">
                        <c:v>785.6</c:v>
                      </c:pt>
                      <c:pt idx="24">
                        <c:v>752.9</c:v>
                      </c:pt>
                      <c:pt idx="25">
                        <c:v>723.8</c:v>
                      </c:pt>
                      <c:pt idx="26">
                        <c:v>804.9</c:v>
                      </c:pt>
                      <c:pt idx="27">
                        <c:v>801.3</c:v>
                      </c:pt>
                      <c:pt idx="28">
                        <c:v>850.8</c:v>
                      </c:pt>
                      <c:pt idx="29">
                        <c:v>851</c:v>
                      </c:pt>
                    </c:numCache>
                  </c:numRef>
                </c:val>
                <c:extLst xmlns:c15="http://schemas.microsoft.com/office/drawing/2012/chart">
                  <c:ext xmlns:c16="http://schemas.microsoft.com/office/drawing/2014/chart" uri="{C3380CC4-5D6E-409C-BE32-E72D297353CC}">
                    <c16:uniqueId val="{00000002-C4A0-44E9-968D-E55A862B2648}"/>
                  </c:ext>
                </c:extLst>
              </c15:ser>
            </c15:filteredBarSeries>
          </c:ext>
        </c:extLst>
      </c:barChart>
      <c:catAx>
        <c:axId val="3651832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1865423423"/>
        <c:crosses val="autoZero"/>
        <c:auto val="1"/>
        <c:lblAlgn val="ctr"/>
        <c:lblOffset val="50"/>
        <c:noMultiLvlLbl val="0"/>
      </c:catAx>
      <c:valAx>
        <c:axId val="1865423423"/>
        <c:scaling>
          <c:orientation val="minMax"/>
          <c:max val="46000"/>
          <c:min val="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crossAx val="365183279"/>
        <c:crosses val="autoZero"/>
        <c:crossBetween val="between"/>
        <c:dispUnits>
          <c:builtInUnit val="thousands"/>
        </c:dispUnits>
      </c:valAx>
      <c:spPr>
        <a:noFill/>
        <a:ln>
          <a:noFill/>
        </a:ln>
        <a:effectLst/>
      </c:spPr>
    </c:plotArea>
    <c:legend>
      <c:legendPos val="b"/>
      <c:layout>
        <c:manualLayout>
          <c:xMode val="edge"/>
          <c:yMode val="edge"/>
          <c:x val="2.2048611111111113E-2"/>
          <c:y val="0.92172965961100606"/>
          <c:w val="0.97795138888888888"/>
          <c:h val="7.13671182316064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absolute">
    <xdr:from>
      <xdr:col>19</xdr:col>
      <xdr:colOff>132954</xdr:colOff>
      <xdr:row>43</xdr:row>
      <xdr:rowOff>172153</xdr:rowOff>
    </xdr:from>
    <xdr:to>
      <xdr:col>28</xdr:col>
      <xdr:colOff>406554</xdr:colOff>
      <xdr:row>59</xdr:row>
      <xdr:rowOff>119221</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10</xdr:col>
      <xdr:colOff>564696</xdr:colOff>
      <xdr:row>44</xdr:row>
      <xdr:rowOff>58300</xdr:rowOff>
    </xdr:from>
    <xdr:to>
      <xdr:col>20</xdr:col>
      <xdr:colOff>226965</xdr:colOff>
      <xdr:row>60</xdr:row>
      <xdr:rowOff>11354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476263</xdr:colOff>
      <xdr:row>20</xdr:row>
      <xdr:rowOff>14927</xdr:rowOff>
    </xdr:from>
    <xdr:to>
      <xdr:col>41</xdr:col>
      <xdr:colOff>140263</xdr:colOff>
      <xdr:row>39</xdr:row>
      <xdr:rowOff>135005</xdr:rowOff>
    </xdr:to>
    <xdr:graphicFrame macro="">
      <xdr:nvGraphicFramePr>
        <xdr:cNvPr id="11" name="Chart 10">
          <a:extLst>
            <a:ext uri="{FF2B5EF4-FFF2-40B4-BE49-F238E27FC236}">
              <a16:creationId xmlns:a16="http://schemas.microsoft.com/office/drawing/2014/main" id="{9B474955-BF4B-4103-981F-E9BF6FD73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31</xdr:col>
      <xdr:colOff>437335</xdr:colOff>
      <xdr:row>40</xdr:row>
      <xdr:rowOff>178005</xdr:rowOff>
    </xdr:from>
    <xdr:to>
      <xdr:col>41</xdr:col>
      <xdr:colOff>105689</xdr:colOff>
      <xdr:row>56</xdr:row>
      <xdr:rowOff>81850</xdr:rowOff>
    </xdr:to>
    <xdr:graphicFrame macro="">
      <xdr:nvGraphicFramePr>
        <xdr:cNvPr id="7" name="Chart 6">
          <a:extLst>
            <a:ext uri="{FF2B5EF4-FFF2-40B4-BE49-F238E27FC236}">
              <a16:creationId xmlns:a16="http://schemas.microsoft.com/office/drawing/2014/main" id="{82214AE5-9E81-4B59-B023-42FEF1035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xdr:col>
      <xdr:colOff>21972</xdr:colOff>
      <xdr:row>43</xdr:row>
      <xdr:rowOff>179212</xdr:rowOff>
    </xdr:from>
    <xdr:to>
      <xdr:col>10</xdr:col>
      <xdr:colOff>295572</xdr:colOff>
      <xdr:row>63</xdr:row>
      <xdr:rowOff>177030</xdr:rowOff>
    </xdr:to>
    <xdr:graphicFrame macro="">
      <xdr:nvGraphicFramePr>
        <xdr:cNvPr id="8" name="Chart 7">
          <a:extLst>
            <a:ext uri="{FF2B5EF4-FFF2-40B4-BE49-F238E27FC236}">
              <a16:creationId xmlns:a16="http://schemas.microsoft.com/office/drawing/2014/main" id="{8D32392F-579E-4D22-9525-B4E17AAD76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40</xdr:col>
      <xdr:colOff>1943</xdr:colOff>
      <xdr:row>1</xdr:row>
      <xdr:rowOff>176864</xdr:rowOff>
    </xdr:from>
    <xdr:to>
      <xdr:col>49</xdr:col>
      <xdr:colOff>275543</xdr:colOff>
      <xdr:row>17</xdr:row>
      <xdr:rowOff>89074</xdr:rowOff>
    </xdr:to>
    <xdr:graphicFrame macro="">
      <xdr:nvGraphicFramePr>
        <xdr:cNvPr id="13" name="Chart 12">
          <a:extLst>
            <a:ext uri="{FF2B5EF4-FFF2-40B4-BE49-F238E27FC236}">
              <a16:creationId xmlns:a16="http://schemas.microsoft.com/office/drawing/2014/main" id="{C9CE07E7-88E7-4659-9813-C54CE1BB53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79375</xdr:colOff>
      <xdr:row>46</xdr:row>
      <xdr:rowOff>90487</xdr:rowOff>
    </xdr:from>
    <xdr:to>
      <xdr:col>14</xdr:col>
      <xdr:colOff>352975</xdr:colOff>
      <xdr:row>62</xdr:row>
      <xdr:rowOff>74887</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511175</xdr:colOff>
      <xdr:row>46</xdr:row>
      <xdr:rowOff>85725</xdr:rowOff>
    </xdr:from>
    <xdr:to>
      <xdr:col>25</xdr:col>
      <xdr:colOff>175175</xdr:colOff>
      <xdr:row>62</xdr:row>
      <xdr:rowOff>70125</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32</xdr:col>
      <xdr:colOff>317500</xdr:colOff>
      <xdr:row>1</xdr:row>
      <xdr:rowOff>12699</xdr:rowOff>
    </xdr:from>
    <xdr:to>
      <xdr:col>46</xdr:col>
      <xdr:colOff>423100</xdr:colOff>
      <xdr:row>24</xdr:row>
      <xdr:rowOff>141699</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32</xdr:col>
      <xdr:colOff>314325</xdr:colOff>
      <xdr:row>51</xdr:row>
      <xdr:rowOff>1584</xdr:rowOff>
    </xdr:from>
    <xdr:to>
      <xdr:col>46</xdr:col>
      <xdr:colOff>419925</xdr:colOff>
      <xdr:row>74</xdr:row>
      <xdr:rowOff>155984</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32</xdr:col>
      <xdr:colOff>311150</xdr:colOff>
      <xdr:row>26</xdr:row>
      <xdr:rowOff>3174</xdr:rowOff>
    </xdr:from>
    <xdr:to>
      <xdr:col>46</xdr:col>
      <xdr:colOff>416750</xdr:colOff>
      <xdr:row>49</xdr:row>
      <xdr:rowOff>132174</xdr:rowOff>
    </xdr:to>
    <xdr:graphicFrame macro="">
      <xdr:nvGraphicFramePr>
        <xdr:cNvPr id="7" name="Chart 6">
          <a:extLst>
            <a:ext uri="{FF2B5EF4-FFF2-40B4-BE49-F238E27FC236}">
              <a16:creationId xmlns:a16="http://schemas.microsoft.com/office/drawing/2014/main" id="{570028CE-7320-4559-A10B-85EB4774C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24779</xdr:colOff>
      <xdr:row>62</xdr:row>
      <xdr:rowOff>111104</xdr:rowOff>
    </xdr:from>
    <xdr:to>
      <xdr:col>14</xdr:col>
      <xdr:colOff>298379</xdr:colOff>
      <xdr:row>78</xdr:row>
      <xdr:rowOff>102964</xdr:rowOff>
    </xdr:to>
    <xdr:graphicFrame macro="">
      <xdr:nvGraphicFramePr>
        <xdr:cNvPr id="6" name="Chart 5">
          <a:extLst>
            <a:ext uri="{FF2B5EF4-FFF2-40B4-BE49-F238E27FC236}">
              <a16:creationId xmlns:a16="http://schemas.microsoft.com/office/drawing/2014/main" id="{19DBCD0E-3590-4C68-8469-243BEEC1E5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32</xdr:col>
      <xdr:colOff>285457</xdr:colOff>
      <xdr:row>17</xdr:row>
      <xdr:rowOff>154646</xdr:rowOff>
    </xdr:from>
    <xdr:to>
      <xdr:col>41</xdr:col>
      <xdr:colOff>559057</xdr:colOff>
      <xdr:row>37</xdr:row>
      <xdr:rowOff>61877</xdr:rowOff>
    </xdr:to>
    <xdr:graphicFrame macro="">
      <xdr:nvGraphicFramePr>
        <xdr:cNvPr id="4" name="Chart 3">
          <a:extLst>
            <a:ext uri="{FF2B5EF4-FFF2-40B4-BE49-F238E27FC236}">
              <a16:creationId xmlns:a16="http://schemas.microsoft.com/office/drawing/2014/main" id="{226B75E0-15C6-4C55-9925-B5914539BC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33</xdr:col>
      <xdr:colOff>481340</xdr:colOff>
      <xdr:row>7</xdr:row>
      <xdr:rowOff>78468</xdr:rowOff>
    </xdr:from>
    <xdr:to>
      <xdr:col>43</xdr:col>
      <xdr:colOff>145340</xdr:colOff>
      <xdr:row>27</xdr:row>
      <xdr:rowOff>20868</xdr:rowOff>
    </xdr:to>
    <xdr:graphicFrame macro="">
      <xdr:nvGraphicFramePr>
        <xdr:cNvPr id="2" name="Chart 1">
          <a:extLst>
            <a:ext uri="{FF2B5EF4-FFF2-40B4-BE49-F238E27FC236}">
              <a16:creationId xmlns:a16="http://schemas.microsoft.com/office/drawing/2014/main" id="{5B2E111E-B1FA-41F4-90F4-A9E2E7B1D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8</xdr:col>
      <xdr:colOff>99213</xdr:colOff>
      <xdr:row>17</xdr:row>
      <xdr:rowOff>145232</xdr:rowOff>
    </xdr:from>
    <xdr:to>
      <xdr:col>17</xdr:col>
      <xdr:colOff>372813</xdr:colOff>
      <xdr:row>37</xdr:row>
      <xdr:rowOff>143050</xdr:rowOff>
    </xdr:to>
    <xdr:graphicFrame macro="">
      <xdr:nvGraphicFramePr>
        <xdr:cNvPr id="2" name="Chart 1">
          <a:extLst>
            <a:ext uri="{FF2B5EF4-FFF2-40B4-BE49-F238E27FC236}">
              <a16:creationId xmlns:a16="http://schemas.microsoft.com/office/drawing/2014/main" id="{A5632158-A4B6-4890-9F57-4CAA48936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absolute">
    <xdr:from>
      <xdr:col>8</xdr:col>
      <xdr:colOff>232861</xdr:colOff>
      <xdr:row>17</xdr:row>
      <xdr:rowOff>115726</xdr:rowOff>
    </xdr:from>
    <xdr:to>
      <xdr:col>17</xdr:col>
      <xdr:colOff>506461</xdr:colOff>
      <xdr:row>37</xdr:row>
      <xdr:rowOff>58126</xdr:rowOff>
    </xdr:to>
    <xdr:graphicFrame macro="">
      <xdr:nvGraphicFramePr>
        <xdr:cNvPr id="2" name="Chart 1">
          <a:extLst>
            <a:ext uri="{FF2B5EF4-FFF2-40B4-BE49-F238E27FC236}">
              <a16:creationId xmlns:a16="http://schemas.microsoft.com/office/drawing/2014/main" id="{63D660E6-B9F6-4F62-84F8-4119E7568A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tatistikdatabasen.scb.se/pxweb/sv/ssd/START__MI__MI0107/MI0107UtrikesTransp/" TargetMode="External"/><Relationship Id="rId1" Type="http://schemas.openxmlformats.org/officeDocument/2006/relationships/hyperlink" Target="https://www.statistikdatabasen.scb.se/pxweb/sv/ssd/START__MI__MI0107/TotaltUtslapp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statistikdatabasen.scb.se/pxweb/sv/ssd/START__MI__MI0107/MI0107InTrans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aturvardsverket.se/Sa-mar-miljon/Statistik-A-O/Vaxthusgaser-utslapp-handlande-o-icke-handlande-sektor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statistikdatabasen.scb.se/pxweb/sv/ssd/START__MI__MI0108/TotaltUtslapp/" TargetMode="External"/><Relationship Id="rId1" Type="http://schemas.openxmlformats.org/officeDocument/2006/relationships/hyperlink" Target="https://www.statistikdatabasen.scb.se/pxweb/sv/ssd/START__MI__MI0108/MI0108InTransp/"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statistikdatabasen.scb.se/pxweb/sv/ssd/START__MI__MI0108/TotaltUtslapp/"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statistikdatabasen.scb.se/pxweb/sv/ssd/START__MI__MI0108/TotaltUtslapp/"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www.statistikdatabasen.scb.se/pxweb/sv/ssd/START__MI__MI0108/TotaltUtsl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Z105"/>
  <sheetViews>
    <sheetView topLeftCell="C1" zoomScaleNormal="100" workbookViewId="0">
      <pane ySplit="1" topLeftCell="A2" activePane="bottomLeft" state="frozen"/>
      <selection pane="bottomLeft" activeCell="S2" sqref="S2"/>
    </sheetView>
  </sheetViews>
  <sheetFormatPr defaultRowHeight="14.4" x14ac:dyDescent="0.3"/>
  <cols>
    <col min="1" max="1" width="46.77734375" customWidth="1"/>
    <col min="2" max="2" width="8.88671875" customWidth="1"/>
    <col min="30" max="32" width="8.88671875" customWidth="1"/>
  </cols>
  <sheetData>
    <row r="1" spans="1:78" x14ac:dyDescent="0.3">
      <c r="A1" s="51"/>
      <c r="B1" s="38">
        <v>1990</v>
      </c>
      <c r="C1" s="38">
        <f>B1+1</f>
        <v>1991</v>
      </c>
      <c r="D1" s="38">
        <f t="shared" ref="D1:AE1" si="0">C1+1</f>
        <v>1992</v>
      </c>
      <c r="E1" s="38">
        <f t="shared" si="0"/>
        <v>1993</v>
      </c>
      <c r="F1" s="38">
        <f t="shared" si="0"/>
        <v>1994</v>
      </c>
      <c r="G1" s="38">
        <f t="shared" si="0"/>
        <v>1995</v>
      </c>
      <c r="H1" s="38">
        <f t="shared" si="0"/>
        <v>1996</v>
      </c>
      <c r="I1" s="38">
        <f t="shared" si="0"/>
        <v>1997</v>
      </c>
      <c r="J1" s="38">
        <f t="shared" si="0"/>
        <v>1998</v>
      </c>
      <c r="K1" s="38">
        <f t="shared" si="0"/>
        <v>1999</v>
      </c>
      <c r="L1" s="38">
        <f t="shared" si="0"/>
        <v>2000</v>
      </c>
      <c r="M1" s="38">
        <f t="shared" si="0"/>
        <v>2001</v>
      </c>
      <c r="N1" s="38">
        <f t="shared" si="0"/>
        <v>2002</v>
      </c>
      <c r="O1" s="38">
        <f t="shared" si="0"/>
        <v>2003</v>
      </c>
      <c r="P1" s="38">
        <f t="shared" si="0"/>
        <v>2004</v>
      </c>
      <c r="Q1" s="38">
        <f t="shared" si="0"/>
        <v>2005</v>
      </c>
      <c r="R1" s="38">
        <f t="shared" si="0"/>
        <v>2006</v>
      </c>
      <c r="S1" s="38">
        <f t="shared" si="0"/>
        <v>2007</v>
      </c>
      <c r="T1" s="38">
        <f t="shared" si="0"/>
        <v>2008</v>
      </c>
      <c r="U1" s="38">
        <f t="shared" si="0"/>
        <v>2009</v>
      </c>
      <c r="V1" s="38">
        <f t="shared" si="0"/>
        <v>2010</v>
      </c>
      <c r="W1" s="38">
        <f t="shared" si="0"/>
        <v>2011</v>
      </c>
      <c r="X1" s="38">
        <f t="shared" si="0"/>
        <v>2012</v>
      </c>
      <c r="Y1" s="38">
        <f t="shared" si="0"/>
        <v>2013</v>
      </c>
      <c r="Z1" s="38">
        <f t="shared" si="0"/>
        <v>2014</v>
      </c>
      <c r="AA1" s="38">
        <f t="shared" si="0"/>
        <v>2015</v>
      </c>
      <c r="AB1" s="38">
        <f t="shared" si="0"/>
        <v>2016</v>
      </c>
      <c r="AC1" s="38">
        <f t="shared" si="0"/>
        <v>2017</v>
      </c>
      <c r="AD1" s="38">
        <f t="shared" si="0"/>
        <v>2018</v>
      </c>
      <c r="AE1" s="39">
        <f t="shared" si="0"/>
        <v>2019</v>
      </c>
    </row>
    <row r="2" spans="1:78" x14ac:dyDescent="0.3">
      <c r="A2" s="52" t="str">
        <f t="shared" ref="A2:AE2" si="1">A53</f>
        <v>INRIKES TRANSPORTER, TOTALT</v>
      </c>
      <c r="B2" s="7">
        <f t="shared" si="1"/>
        <v>19695.2</v>
      </c>
      <c r="C2" s="7">
        <f t="shared" si="1"/>
        <v>19852.099999999999</v>
      </c>
      <c r="D2" s="7">
        <f t="shared" si="1"/>
        <v>20760.900000000001</v>
      </c>
      <c r="E2" s="7">
        <f t="shared" si="1"/>
        <v>19727.8</v>
      </c>
      <c r="F2" s="7">
        <f t="shared" si="1"/>
        <v>20184.2</v>
      </c>
      <c r="G2" s="7">
        <f t="shared" si="1"/>
        <v>20237.900000000001</v>
      </c>
      <c r="H2" s="7">
        <f t="shared" si="1"/>
        <v>19926</v>
      </c>
      <c r="I2" s="7">
        <f t="shared" si="1"/>
        <v>19907.8</v>
      </c>
      <c r="J2" s="7">
        <f t="shared" si="1"/>
        <v>19890.8</v>
      </c>
      <c r="K2" s="7">
        <f t="shared" si="1"/>
        <v>20167.400000000001</v>
      </c>
      <c r="L2" s="7">
        <f t="shared" si="1"/>
        <v>19983.599999999999</v>
      </c>
      <c r="M2" s="7">
        <f t="shared" si="1"/>
        <v>20011.5</v>
      </c>
      <c r="N2" s="7">
        <f t="shared" si="1"/>
        <v>20490.5</v>
      </c>
      <c r="O2" s="7">
        <f t="shared" si="1"/>
        <v>20666.599999999999</v>
      </c>
      <c r="P2" s="7">
        <f t="shared" si="1"/>
        <v>21008.5</v>
      </c>
      <c r="Q2" s="7">
        <f t="shared" si="1"/>
        <v>21139.3</v>
      </c>
      <c r="R2" s="7">
        <f t="shared" si="1"/>
        <v>21096.799999999999</v>
      </c>
      <c r="S2" s="7">
        <f t="shared" si="1"/>
        <v>21401.3</v>
      </c>
      <c r="T2" s="7">
        <f t="shared" si="1"/>
        <v>20793.099999999999</v>
      </c>
      <c r="U2" s="7">
        <f t="shared" si="1"/>
        <v>20471.8</v>
      </c>
      <c r="V2" s="7">
        <f t="shared" si="1"/>
        <v>20540.3</v>
      </c>
      <c r="W2" s="7">
        <f t="shared" si="1"/>
        <v>20170.8</v>
      </c>
      <c r="X2" s="7">
        <f t="shared" si="1"/>
        <v>19008.7</v>
      </c>
      <c r="Y2" s="7">
        <f t="shared" si="1"/>
        <v>18535.3</v>
      </c>
      <c r="Z2" s="7">
        <f t="shared" si="1"/>
        <v>18127.900000000001</v>
      </c>
      <c r="AA2" s="7">
        <f t="shared" si="1"/>
        <v>18228.5</v>
      </c>
      <c r="AB2" s="7">
        <f t="shared" si="1"/>
        <v>17513.2</v>
      </c>
      <c r="AC2" s="7">
        <f t="shared" si="1"/>
        <v>17100.5</v>
      </c>
      <c r="AD2" s="7">
        <f t="shared" si="1"/>
        <v>16799.3</v>
      </c>
      <c r="AE2" s="18">
        <f t="shared" si="1"/>
        <v>16428.099999999999</v>
      </c>
      <c r="AF2" t="s">
        <v>48</v>
      </c>
      <c r="AH2" s="25"/>
      <c r="AJ2" s="29">
        <f>'Domestic transportation'!AE2</f>
        <v>477</v>
      </c>
      <c r="AK2" s="36" t="str">
        <f>'Domestic transportation'!AF2</f>
        <v>Domestic aviation</v>
      </c>
    </row>
    <row r="3" spans="1:78" s="1" customFormat="1" x14ac:dyDescent="0.3">
      <c r="A3" s="59" t="str">
        <f t="shared" ref="A3:AE3" si="2">A54</f>
        <v>UTRIKES TRANSPORTER, TOTALT</v>
      </c>
      <c r="B3" s="21">
        <f t="shared" si="2"/>
        <v>3725.2</v>
      </c>
      <c r="C3" s="21">
        <f t="shared" si="2"/>
        <v>3754.9</v>
      </c>
      <c r="D3" s="21">
        <f t="shared" si="2"/>
        <v>3905.8</v>
      </c>
      <c r="E3" s="21">
        <f t="shared" si="2"/>
        <v>4154.1000000000004</v>
      </c>
      <c r="F3" s="21">
        <f t="shared" si="2"/>
        <v>4792.3999999999996</v>
      </c>
      <c r="G3" s="21">
        <f t="shared" si="2"/>
        <v>4870.7</v>
      </c>
      <c r="H3" s="21">
        <f t="shared" si="2"/>
        <v>5099</v>
      </c>
      <c r="I3" s="21">
        <f t="shared" si="2"/>
        <v>5916.3</v>
      </c>
      <c r="J3" s="21">
        <f t="shared" si="2"/>
        <v>6793.8</v>
      </c>
      <c r="K3" s="21">
        <f t="shared" si="2"/>
        <v>6955</v>
      </c>
      <c r="L3" s="21">
        <f t="shared" si="2"/>
        <v>6856.1</v>
      </c>
      <c r="M3" s="21">
        <f t="shared" si="2"/>
        <v>6688.7</v>
      </c>
      <c r="N3" s="21">
        <f t="shared" si="2"/>
        <v>5845.6</v>
      </c>
      <c r="O3" s="21">
        <f t="shared" si="2"/>
        <v>7290.2</v>
      </c>
      <c r="P3" s="21">
        <f t="shared" si="2"/>
        <v>8414.1</v>
      </c>
      <c r="Q3" s="21">
        <f t="shared" si="2"/>
        <v>8694.4</v>
      </c>
      <c r="R3" s="21">
        <f t="shared" si="2"/>
        <v>9204.2999999999993</v>
      </c>
      <c r="S3" s="21">
        <f t="shared" si="2"/>
        <v>9323.6</v>
      </c>
      <c r="T3" s="21">
        <f t="shared" si="2"/>
        <v>9381.2000000000007</v>
      </c>
      <c r="U3" s="21">
        <f t="shared" si="2"/>
        <v>9460.9</v>
      </c>
      <c r="V3" s="21">
        <f t="shared" si="2"/>
        <v>9080.2999999999993</v>
      </c>
      <c r="W3" s="21">
        <f t="shared" si="2"/>
        <v>8133</v>
      </c>
      <c r="X3" s="21">
        <f t="shared" si="2"/>
        <v>7774.8</v>
      </c>
      <c r="Y3" s="21">
        <f t="shared" si="2"/>
        <v>7522.1</v>
      </c>
      <c r="Z3" s="21">
        <f t="shared" si="2"/>
        <v>7989.6</v>
      </c>
      <c r="AA3" s="21">
        <f t="shared" si="2"/>
        <v>8046.8</v>
      </c>
      <c r="AB3" s="21">
        <f t="shared" si="2"/>
        <v>8979.7999999999993</v>
      </c>
      <c r="AC3" s="21">
        <f t="shared" si="2"/>
        <v>10191.4</v>
      </c>
      <c r="AD3" s="21">
        <f t="shared" si="2"/>
        <v>8563.1</v>
      </c>
      <c r="AE3" s="22">
        <f t="shared" si="2"/>
        <v>9663.7000000000007</v>
      </c>
      <c r="AF3" t="s">
        <v>57</v>
      </c>
      <c r="AH3" s="25"/>
      <c r="AJ3" s="29">
        <f t="shared" ref="AJ3:AK10" si="3">AE3</f>
        <v>9663.7000000000007</v>
      </c>
      <c r="AK3" s="36" t="str">
        <f t="shared" si="3"/>
        <v>International transportation</v>
      </c>
    </row>
    <row r="4" spans="1:78" x14ac:dyDescent="0.3">
      <c r="A4" s="52" t="str">
        <f t="shared" ref="A4:AE4" si="4">A52</f>
        <v>INDUSTRI, TOTALT</v>
      </c>
      <c r="B4" s="7">
        <f t="shared" si="4"/>
        <v>20789.8</v>
      </c>
      <c r="C4" s="7">
        <f t="shared" si="4"/>
        <v>20581.599999999999</v>
      </c>
      <c r="D4" s="7">
        <f t="shared" si="4"/>
        <v>19130.5</v>
      </c>
      <c r="E4" s="7">
        <f t="shared" si="4"/>
        <v>20348.5</v>
      </c>
      <c r="F4" s="7">
        <f t="shared" si="4"/>
        <v>21604.7</v>
      </c>
      <c r="G4" s="7">
        <f t="shared" si="4"/>
        <v>22404.2</v>
      </c>
      <c r="H4" s="7">
        <f t="shared" si="4"/>
        <v>22438.5</v>
      </c>
      <c r="I4" s="7">
        <f t="shared" si="4"/>
        <v>22431.7</v>
      </c>
      <c r="J4" s="7">
        <f t="shared" si="4"/>
        <v>22181.5</v>
      </c>
      <c r="K4" s="7">
        <f t="shared" si="4"/>
        <v>21192.2</v>
      </c>
      <c r="L4" s="7">
        <f t="shared" si="4"/>
        <v>21596</v>
      </c>
      <c r="M4" s="7">
        <f t="shared" si="4"/>
        <v>22350.2</v>
      </c>
      <c r="N4" s="7">
        <f t="shared" si="4"/>
        <v>22184.1</v>
      </c>
      <c r="O4" s="7">
        <f t="shared" si="4"/>
        <v>21775.7</v>
      </c>
      <c r="P4" s="7">
        <f t="shared" si="4"/>
        <v>21943.1</v>
      </c>
      <c r="Q4" s="7">
        <f t="shared" si="4"/>
        <v>21191.5</v>
      </c>
      <c r="R4" s="7">
        <f t="shared" si="4"/>
        <v>21664.5</v>
      </c>
      <c r="S4" s="7">
        <f t="shared" si="4"/>
        <v>20870.3</v>
      </c>
      <c r="T4" s="7">
        <f t="shared" si="4"/>
        <v>20146.2</v>
      </c>
      <c r="U4" s="7">
        <f t="shared" si="4"/>
        <v>15751.9</v>
      </c>
      <c r="V4" s="7">
        <f t="shared" si="4"/>
        <v>19381</v>
      </c>
      <c r="W4" s="7">
        <f t="shared" si="4"/>
        <v>18220.5</v>
      </c>
      <c r="X4" s="7">
        <f t="shared" si="4"/>
        <v>17512.900000000001</v>
      </c>
      <c r="Y4" s="7">
        <f t="shared" si="4"/>
        <v>16682.5</v>
      </c>
      <c r="Z4" s="7">
        <f t="shared" si="4"/>
        <v>16586.5</v>
      </c>
      <c r="AA4" s="7">
        <f t="shared" si="4"/>
        <v>16632.7</v>
      </c>
      <c r="AB4" s="7">
        <f t="shared" si="4"/>
        <v>16861</v>
      </c>
      <c r="AC4" s="7">
        <f t="shared" si="4"/>
        <v>17131.5</v>
      </c>
      <c r="AD4" s="7">
        <f t="shared" si="4"/>
        <v>16842.7</v>
      </c>
      <c r="AE4" s="18">
        <f t="shared" si="4"/>
        <v>16256</v>
      </c>
      <c r="AF4" t="s">
        <v>49</v>
      </c>
      <c r="AH4" s="25"/>
      <c r="AJ4" s="26">
        <f t="shared" si="3"/>
        <v>16256</v>
      </c>
      <c r="AK4" s="26" t="str">
        <f t="shared" si="3"/>
        <v>Industries</v>
      </c>
    </row>
    <row r="5" spans="1:78" x14ac:dyDescent="0.3">
      <c r="A5" s="52" t="str">
        <f t="shared" ref="A5:AE5" si="5">A55</f>
        <v>JORDBRUK, TOTALT</v>
      </c>
      <c r="B5" s="7">
        <f t="shared" si="5"/>
        <v>7659.1</v>
      </c>
      <c r="C5" s="7">
        <f t="shared" si="5"/>
        <v>7331.4</v>
      </c>
      <c r="D5" s="7">
        <f t="shared" si="5"/>
        <v>7281.3</v>
      </c>
      <c r="E5" s="7">
        <f t="shared" si="5"/>
        <v>7615.3</v>
      </c>
      <c r="F5" s="7">
        <f t="shared" si="5"/>
        <v>7763.5</v>
      </c>
      <c r="G5" s="7">
        <f t="shared" si="5"/>
        <v>7591.3</v>
      </c>
      <c r="H5" s="7">
        <f t="shared" si="5"/>
        <v>7679.2</v>
      </c>
      <c r="I5" s="7">
        <f t="shared" si="5"/>
        <v>7695.9</v>
      </c>
      <c r="J5" s="7">
        <f t="shared" si="5"/>
        <v>7573.9</v>
      </c>
      <c r="K5" s="7">
        <f t="shared" si="5"/>
        <v>7442.6</v>
      </c>
      <c r="L5" s="7">
        <f t="shared" si="5"/>
        <v>7413.1</v>
      </c>
      <c r="M5" s="7">
        <f t="shared" si="5"/>
        <v>7384.5</v>
      </c>
      <c r="N5" s="7">
        <f t="shared" si="5"/>
        <v>7251.7</v>
      </c>
      <c r="O5" s="7">
        <f t="shared" si="5"/>
        <v>7163.5</v>
      </c>
      <c r="P5" s="7">
        <f t="shared" si="5"/>
        <v>7191.9</v>
      </c>
      <c r="Q5" s="7">
        <f t="shared" si="5"/>
        <v>7045.9</v>
      </c>
      <c r="R5" s="7">
        <f t="shared" si="5"/>
        <v>6916.5</v>
      </c>
      <c r="S5" s="7">
        <f t="shared" si="5"/>
        <v>6929.1</v>
      </c>
      <c r="T5" s="7">
        <f t="shared" si="5"/>
        <v>6965.3</v>
      </c>
      <c r="U5" s="7">
        <f t="shared" si="5"/>
        <v>6714.4</v>
      </c>
      <c r="V5" s="7">
        <f t="shared" si="5"/>
        <v>6835.8</v>
      </c>
      <c r="W5" s="7">
        <f t="shared" si="5"/>
        <v>6830.5</v>
      </c>
      <c r="X5" s="7">
        <f t="shared" si="5"/>
        <v>6761</v>
      </c>
      <c r="Y5" s="7">
        <f t="shared" si="5"/>
        <v>6838.4</v>
      </c>
      <c r="Z5" s="7">
        <f t="shared" si="5"/>
        <v>6899.7</v>
      </c>
      <c r="AA5" s="7">
        <f t="shared" si="5"/>
        <v>6920.4</v>
      </c>
      <c r="AB5" s="7">
        <f t="shared" si="5"/>
        <v>6884.3</v>
      </c>
      <c r="AC5" s="7">
        <f t="shared" si="5"/>
        <v>7045.4</v>
      </c>
      <c r="AD5" s="7">
        <f t="shared" si="5"/>
        <v>6872.7</v>
      </c>
      <c r="AE5" s="18">
        <f t="shared" si="5"/>
        <v>6948.1</v>
      </c>
      <c r="AF5" t="s">
        <v>46</v>
      </c>
      <c r="AH5" s="25"/>
      <c r="AJ5" s="26">
        <f t="shared" si="3"/>
        <v>6948.1</v>
      </c>
      <c r="AK5" s="26" t="str">
        <f t="shared" si="3"/>
        <v>Agriculture</v>
      </c>
    </row>
    <row r="6" spans="1:78" x14ac:dyDescent="0.3">
      <c r="A6" s="52" t="str">
        <f t="shared" ref="A6:AE6" si="6">A51</f>
        <v>EL OCH FJÄRRVÄRME, TOTALT</v>
      </c>
      <c r="B6" s="7">
        <f t="shared" si="6"/>
        <v>6484.4</v>
      </c>
      <c r="C6" s="7">
        <f t="shared" si="6"/>
        <v>7509.1</v>
      </c>
      <c r="D6" s="7">
        <f t="shared" si="6"/>
        <v>7997.2</v>
      </c>
      <c r="E6" s="7">
        <f t="shared" si="6"/>
        <v>7883.2</v>
      </c>
      <c r="F6" s="7">
        <f t="shared" si="6"/>
        <v>8499.2000000000007</v>
      </c>
      <c r="G6" s="7">
        <f t="shared" si="6"/>
        <v>7573.6</v>
      </c>
      <c r="H6" s="7">
        <f t="shared" si="6"/>
        <v>11665.4</v>
      </c>
      <c r="I6" s="7">
        <f t="shared" si="6"/>
        <v>7148.2</v>
      </c>
      <c r="J6" s="7">
        <f t="shared" si="6"/>
        <v>7981.5</v>
      </c>
      <c r="K6" s="7">
        <f t="shared" si="6"/>
        <v>6241</v>
      </c>
      <c r="L6" s="7">
        <f t="shared" si="6"/>
        <v>4957.1000000000004</v>
      </c>
      <c r="M6" s="7">
        <f t="shared" si="6"/>
        <v>5808.4</v>
      </c>
      <c r="N6" s="7">
        <f t="shared" si="6"/>
        <v>6849.6</v>
      </c>
      <c r="O6" s="7">
        <f t="shared" si="6"/>
        <v>7838.1</v>
      </c>
      <c r="P6" s="7">
        <f t="shared" si="6"/>
        <v>6837.7</v>
      </c>
      <c r="Q6" s="7">
        <f t="shared" si="6"/>
        <v>5952.3</v>
      </c>
      <c r="R6" s="7">
        <f t="shared" si="6"/>
        <v>6019.5</v>
      </c>
      <c r="S6" s="7">
        <f t="shared" si="6"/>
        <v>5850.6</v>
      </c>
      <c r="T6" s="7">
        <f t="shared" si="6"/>
        <v>5495.6</v>
      </c>
      <c r="U6" s="7">
        <f t="shared" si="6"/>
        <v>6679</v>
      </c>
      <c r="V6" s="7">
        <f t="shared" si="6"/>
        <v>8687.5</v>
      </c>
      <c r="W6" s="7">
        <f t="shared" si="6"/>
        <v>6449.5</v>
      </c>
      <c r="X6" s="7">
        <f t="shared" si="6"/>
        <v>5851.1</v>
      </c>
      <c r="Y6" s="7">
        <f t="shared" si="6"/>
        <v>5689.8</v>
      </c>
      <c r="Z6" s="7">
        <f t="shared" si="6"/>
        <v>4537.3</v>
      </c>
      <c r="AA6" s="7">
        <f t="shared" si="6"/>
        <v>4725</v>
      </c>
      <c r="AB6" s="7">
        <f t="shared" si="6"/>
        <v>5083.5</v>
      </c>
      <c r="AC6" s="7">
        <f t="shared" si="6"/>
        <v>4600.3</v>
      </c>
      <c r="AD6" s="7">
        <f t="shared" si="6"/>
        <v>5017.8999999999996</v>
      </c>
      <c r="AE6" s="18">
        <f t="shared" si="6"/>
        <v>4567.6000000000004</v>
      </c>
      <c r="AF6" t="s">
        <v>45</v>
      </c>
      <c r="AH6" s="25"/>
      <c r="AJ6" s="26">
        <f t="shared" si="3"/>
        <v>4567.6000000000004</v>
      </c>
      <c r="AK6" s="26" t="str">
        <f t="shared" si="3"/>
        <v>Electricity and district heating</v>
      </c>
    </row>
    <row r="7" spans="1:78" x14ac:dyDescent="0.3">
      <c r="A7" s="52" t="str">
        <f t="shared" ref="A7:AE7" si="7">A49</f>
        <v>ARBETSMASKINER, TOTALT</v>
      </c>
      <c r="B7" s="7">
        <f t="shared" si="7"/>
        <v>3005</v>
      </c>
      <c r="C7" s="7">
        <f t="shared" si="7"/>
        <v>2804.9</v>
      </c>
      <c r="D7" s="7">
        <f t="shared" si="7"/>
        <v>3211.5</v>
      </c>
      <c r="E7" s="7">
        <f t="shared" si="7"/>
        <v>3240</v>
      </c>
      <c r="F7" s="7">
        <f t="shared" si="7"/>
        <v>3424.4</v>
      </c>
      <c r="G7" s="7">
        <f t="shared" si="7"/>
        <v>3247.8</v>
      </c>
      <c r="H7" s="7">
        <f t="shared" si="7"/>
        <v>3206.7</v>
      </c>
      <c r="I7" s="7">
        <f t="shared" si="7"/>
        <v>3338.6</v>
      </c>
      <c r="J7" s="7">
        <f t="shared" si="7"/>
        <v>3459.8</v>
      </c>
      <c r="K7" s="7">
        <f t="shared" si="7"/>
        <v>3336.8</v>
      </c>
      <c r="L7" s="7">
        <f t="shared" si="7"/>
        <v>3174.5</v>
      </c>
      <c r="M7" s="7">
        <f t="shared" si="7"/>
        <v>3158.6</v>
      </c>
      <c r="N7" s="7">
        <f t="shared" si="7"/>
        <v>3294.6</v>
      </c>
      <c r="O7" s="7">
        <f t="shared" si="7"/>
        <v>3359.1</v>
      </c>
      <c r="P7" s="7">
        <f t="shared" si="7"/>
        <v>3395.5</v>
      </c>
      <c r="Q7" s="7">
        <f t="shared" si="7"/>
        <v>3526.9</v>
      </c>
      <c r="R7" s="7">
        <f t="shared" si="7"/>
        <v>3505.8</v>
      </c>
      <c r="S7" s="7">
        <f t="shared" si="7"/>
        <v>3428.3</v>
      </c>
      <c r="T7" s="7">
        <f t="shared" si="7"/>
        <v>3497.2</v>
      </c>
      <c r="U7" s="7">
        <f t="shared" si="7"/>
        <v>3422.1</v>
      </c>
      <c r="V7" s="7">
        <f t="shared" si="7"/>
        <v>3584.2</v>
      </c>
      <c r="W7" s="7">
        <f t="shared" si="7"/>
        <v>3574.7</v>
      </c>
      <c r="X7" s="7">
        <f t="shared" si="7"/>
        <v>3506.1</v>
      </c>
      <c r="Y7" s="7">
        <f t="shared" si="7"/>
        <v>3477.7</v>
      </c>
      <c r="Z7" s="7">
        <f t="shared" si="7"/>
        <v>3358.7</v>
      </c>
      <c r="AA7" s="7">
        <f t="shared" si="7"/>
        <v>3366</v>
      </c>
      <c r="AB7" s="7">
        <f t="shared" si="7"/>
        <v>3225.9</v>
      </c>
      <c r="AC7" s="7">
        <f t="shared" si="7"/>
        <v>3234.5</v>
      </c>
      <c r="AD7" s="7">
        <f t="shared" si="7"/>
        <v>3045.9</v>
      </c>
      <c r="AE7" s="18">
        <f t="shared" si="7"/>
        <v>3302.4</v>
      </c>
      <c r="AF7" t="s">
        <v>56</v>
      </c>
      <c r="AH7" s="25"/>
      <c r="AJ7" s="26">
        <f t="shared" si="3"/>
        <v>3302.4</v>
      </c>
      <c r="AK7" s="26" t="str">
        <f t="shared" si="3"/>
        <v>Machinery</v>
      </c>
      <c r="AW7" s="11"/>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row>
    <row r="8" spans="1:78" x14ac:dyDescent="0.3">
      <c r="A8" s="52" t="str">
        <f t="shared" ref="A8:AE8" si="8">A56</f>
        <v>LÖSNINGSMEDEL OCH ÖVRIG PRODUKTANVÄNDNING, TOTALT</v>
      </c>
      <c r="B8" s="7">
        <f t="shared" si="8"/>
        <v>565.1</v>
      </c>
      <c r="C8" s="7">
        <f t="shared" si="8"/>
        <v>506.8</v>
      </c>
      <c r="D8" s="7">
        <f t="shared" si="8"/>
        <v>489.9</v>
      </c>
      <c r="E8" s="7">
        <f t="shared" si="8"/>
        <v>516.1</v>
      </c>
      <c r="F8" s="7">
        <f t="shared" si="8"/>
        <v>501.7</v>
      </c>
      <c r="G8" s="7">
        <f t="shared" si="8"/>
        <v>647.20000000000005</v>
      </c>
      <c r="H8" s="7">
        <f t="shared" si="8"/>
        <v>713.7</v>
      </c>
      <c r="I8" s="7">
        <f t="shared" si="8"/>
        <v>937.9</v>
      </c>
      <c r="J8" s="7">
        <f t="shared" si="8"/>
        <v>998.7</v>
      </c>
      <c r="K8" s="7">
        <f t="shared" si="8"/>
        <v>1223</v>
      </c>
      <c r="L8" s="7">
        <f t="shared" si="8"/>
        <v>1339.7</v>
      </c>
      <c r="M8" s="7">
        <f t="shared" si="8"/>
        <v>1441.4</v>
      </c>
      <c r="N8" s="7">
        <f t="shared" si="8"/>
        <v>1516.9</v>
      </c>
      <c r="O8" s="7">
        <f t="shared" si="8"/>
        <v>1578.5</v>
      </c>
      <c r="P8" s="7">
        <f t="shared" si="8"/>
        <v>1749.5</v>
      </c>
      <c r="Q8" s="7">
        <f t="shared" si="8"/>
        <v>1755.8</v>
      </c>
      <c r="R8" s="7">
        <f t="shared" si="8"/>
        <v>1736</v>
      </c>
      <c r="S8" s="7">
        <f t="shared" si="8"/>
        <v>1745</v>
      </c>
      <c r="T8" s="7">
        <f t="shared" si="8"/>
        <v>1792.1</v>
      </c>
      <c r="U8" s="7">
        <f t="shared" si="8"/>
        <v>1724.1</v>
      </c>
      <c r="V8" s="7">
        <f t="shared" si="8"/>
        <v>1730.1</v>
      </c>
      <c r="W8" s="7">
        <f t="shared" si="8"/>
        <v>1650.5</v>
      </c>
      <c r="X8" s="7">
        <f t="shared" si="8"/>
        <v>1698.5</v>
      </c>
      <c r="Y8" s="7">
        <f t="shared" si="8"/>
        <v>1680.8</v>
      </c>
      <c r="Z8" s="7">
        <f t="shared" si="8"/>
        <v>1702.8</v>
      </c>
      <c r="AA8" s="7">
        <f t="shared" si="8"/>
        <v>1686.3</v>
      </c>
      <c r="AB8" s="7">
        <f t="shared" si="8"/>
        <v>1702.2</v>
      </c>
      <c r="AC8" s="7">
        <f t="shared" si="8"/>
        <v>1696.4</v>
      </c>
      <c r="AD8" s="7">
        <f t="shared" si="8"/>
        <v>1570.9</v>
      </c>
      <c r="AE8" s="18">
        <f t="shared" si="8"/>
        <v>1519.3</v>
      </c>
      <c r="AF8" t="s">
        <v>44</v>
      </c>
      <c r="AH8" s="25"/>
      <c r="AJ8" s="26">
        <f t="shared" si="3"/>
        <v>1519.3</v>
      </c>
      <c r="AK8" s="26" t="str">
        <f t="shared" si="3"/>
        <v>Product use (incl. solvents)</v>
      </c>
    </row>
    <row r="9" spans="1:78" x14ac:dyDescent="0.3">
      <c r="A9" s="52" t="str">
        <f t="shared" ref="A9:AE9" si="9">A50</f>
        <v>AVFALL, TOTALT</v>
      </c>
      <c r="B9" s="7">
        <f t="shared" si="9"/>
        <v>3742.3</v>
      </c>
      <c r="C9" s="7">
        <f t="shared" si="9"/>
        <v>3807.8</v>
      </c>
      <c r="D9" s="7">
        <f t="shared" si="9"/>
        <v>3819.8</v>
      </c>
      <c r="E9" s="7">
        <f t="shared" si="9"/>
        <v>3699</v>
      </c>
      <c r="F9" s="7">
        <f t="shared" si="9"/>
        <v>3568</v>
      </c>
      <c r="G9" s="7">
        <f t="shared" si="9"/>
        <v>3561.9</v>
      </c>
      <c r="H9" s="7">
        <f t="shared" si="9"/>
        <v>3535.5</v>
      </c>
      <c r="I9" s="7">
        <f t="shared" si="9"/>
        <v>3501.1</v>
      </c>
      <c r="J9" s="7">
        <f t="shared" si="9"/>
        <v>3448.4</v>
      </c>
      <c r="K9" s="7">
        <f t="shared" si="9"/>
        <v>3317.7</v>
      </c>
      <c r="L9" s="7">
        <f t="shared" si="9"/>
        <v>3222.4</v>
      </c>
      <c r="M9" s="7">
        <f t="shared" si="9"/>
        <v>3171.7</v>
      </c>
      <c r="N9" s="7">
        <f t="shared" si="9"/>
        <v>2997.8</v>
      </c>
      <c r="O9" s="7">
        <f t="shared" si="9"/>
        <v>2868.7</v>
      </c>
      <c r="P9" s="7">
        <f t="shared" si="9"/>
        <v>2853.7</v>
      </c>
      <c r="Q9" s="7">
        <f t="shared" si="9"/>
        <v>2716.1</v>
      </c>
      <c r="R9" s="7">
        <f t="shared" si="9"/>
        <v>2624</v>
      </c>
      <c r="S9" s="7">
        <f t="shared" si="9"/>
        <v>2450.3000000000002</v>
      </c>
      <c r="T9" s="7">
        <f t="shared" si="9"/>
        <v>2189.3000000000002</v>
      </c>
      <c r="U9" s="7">
        <f t="shared" si="9"/>
        <v>2099.1999999999998</v>
      </c>
      <c r="V9" s="7">
        <f t="shared" si="9"/>
        <v>1965.8</v>
      </c>
      <c r="W9" s="7">
        <f t="shared" si="9"/>
        <v>1872</v>
      </c>
      <c r="X9" s="7">
        <f t="shared" si="9"/>
        <v>1742.9</v>
      </c>
      <c r="Y9" s="7">
        <f t="shared" si="9"/>
        <v>1644.6</v>
      </c>
      <c r="Z9" s="7">
        <f t="shared" si="9"/>
        <v>1519.4</v>
      </c>
      <c r="AA9" s="7">
        <f t="shared" si="9"/>
        <v>1414.5</v>
      </c>
      <c r="AB9" s="7">
        <f t="shared" si="9"/>
        <v>1335.6</v>
      </c>
      <c r="AC9" s="7">
        <f t="shared" si="9"/>
        <v>1280</v>
      </c>
      <c r="AD9" s="7">
        <f t="shared" si="9"/>
        <v>1204.3</v>
      </c>
      <c r="AE9" s="18">
        <f t="shared" si="9"/>
        <v>1094.4000000000001</v>
      </c>
      <c r="AF9" t="s">
        <v>43</v>
      </c>
      <c r="AH9" s="25"/>
      <c r="AJ9" s="26">
        <f t="shared" si="3"/>
        <v>1094.4000000000001</v>
      </c>
      <c r="AK9" s="26" t="str">
        <f t="shared" si="3"/>
        <v>Waste</v>
      </c>
    </row>
    <row r="10" spans="1:78" x14ac:dyDescent="0.3">
      <c r="A10" s="52" t="str">
        <f t="shared" ref="A10:AE10" si="10">A57</f>
        <v>EGEN UPPVÄRMNING AV BOSTÄDER OCH LOKALER, TOTALT</v>
      </c>
      <c r="B10" s="7">
        <f t="shared" si="10"/>
        <v>9298.1</v>
      </c>
      <c r="C10" s="7">
        <f t="shared" si="10"/>
        <v>9102.2000000000007</v>
      </c>
      <c r="D10" s="7">
        <f t="shared" si="10"/>
        <v>8341.7000000000007</v>
      </c>
      <c r="E10" s="7">
        <f t="shared" si="10"/>
        <v>8307</v>
      </c>
      <c r="F10" s="7">
        <f t="shared" si="10"/>
        <v>8306.2999999999993</v>
      </c>
      <c r="G10" s="7">
        <f t="shared" si="10"/>
        <v>7921.5</v>
      </c>
      <c r="H10" s="7">
        <f t="shared" si="10"/>
        <v>7986.2</v>
      </c>
      <c r="I10" s="7">
        <f t="shared" si="10"/>
        <v>7176.6</v>
      </c>
      <c r="J10" s="7">
        <f t="shared" si="10"/>
        <v>7053.4</v>
      </c>
      <c r="K10" s="7">
        <f t="shared" si="10"/>
        <v>6583.8</v>
      </c>
      <c r="L10" s="7">
        <f t="shared" si="10"/>
        <v>6462.7</v>
      </c>
      <c r="M10" s="7">
        <f t="shared" si="10"/>
        <v>5636.9</v>
      </c>
      <c r="N10" s="7">
        <f t="shared" si="10"/>
        <v>5099.5</v>
      </c>
      <c r="O10" s="7">
        <f t="shared" si="10"/>
        <v>4802.8</v>
      </c>
      <c r="P10" s="7">
        <f t="shared" si="10"/>
        <v>4507.7</v>
      </c>
      <c r="Q10" s="7">
        <f t="shared" si="10"/>
        <v>3334.6</v>
      </c>
      <c r="R10" s="7">
        <f t="shared" si="10"/>
        <v>2718.6</v>
      </c>
      <c r="S10" s="7">
        <f t="shared" si="10"/>
        <v>2489.4</v>
      </c>
      <c r="T10" s="7">
        <f t="shared" si="10"/>
        <v>1910.2</v>
      </c>
      <c r="U10" s="7">
        <f t="shared" si="10"/>
        <v>1661.1</v>
      </c>
      <c r="V10" s="7">
        <f t="shared" si="10"/>
        <v>1832.7</v>
      </c>
      <c r="W10" s="7">
        <f t="shared" si="10"/>
        <v>1462.2</v>
      </c>
      <c r="X10" s="7">
        <f t="shared" si="10"/>
        <v>1295.3</v>
      </c>
      <c r="Y10" s="7">
        <f t="shared" si="10"/>
        <v>1169.9000000000001</v>
      </c>
      <c r="Z10" s="7">
        <f t="shared" si="10"/>
        <v>1101</v>
      </c>
      <c r="AA10" s="7">
        <f t="shared" si="10"/>
        <v>1025.0999999999999</v>
      </c>
      <c r="AB10" s="7">
        <f t="shared" si="10"/>
        <v>965.8</v>
      </c>
      <c r="AC10" s="7">
        <f t="shared" si="10"/>
        <v>922</v>
      </c>
      <c r="AD10" s="7">
        <f t="shared" si="10"/>
        <v>816.5</v>
      </c>
      <c r="AE10" s="18">
        <f t="shared" si="10"/>
        <v>804</v>
      </c>
      <c r="AF10" t="s">
        <v>47</v>
      </c>
      <c r="AH10" s="25"/>
      <c r="AJ10" s="26">
        <f t="shared" si="3"/>
        <v>804</v>
      </c>
      <c r="AK10" s="26" t="str">
        <f t="shared" si="3"/>
        <v>On-site heating of buildings</v>
      </c>
    </row>
    <row r="11" spans="1:78" x14ac:dyDescent="0.3">
      <c r="A11" s="60" t="str">
        <f t="shared" ref="A11:AD11" si="11">A46</f>
        <v>NATIONELL TOTAL (exklusive LULUCF, inklusive internationella transporter)</v>
      </c>
      <c r="B11" s="47">
        <f t="shared" si="11"/>
        <v>74964.3</v>
      </c>
      <c r="C11" s="47">
        <f t="shared" si="11"/>
        <v>75250.899999999994</v>
      </c>
      <c r="D11" s="47">
        <f t="shared" si="11"/>
        <v>74938.7</v>
      </c>
      <c r="E11" s="47">
        <f t="shared" si="11"/>
        <v>75491</v>
      </c>
      <c r="F11" s="47">
        <f t="shared" si="11"/>
        <v>78644.399999999994</v>
      </c>
      <c r="G11" s="47">
        <f t="shared" si="11"/>
        <v>78056.100000000006</v>
      </c>
      <c r="H11" s="47">
        <f t="shared" si="11"/>
        <v>82250.2</v>
      </c>
      <c r="I11" s="47">
        <f t="shared" si="11"/>
        <v>78054.2</v>
      </c>
      <c r="J11" s="47">
        <f t="shared" si="11"/>
        <v>79381.8</v>
      </c>
      <c r="K11" s="47">
        <f t="shared" si="11"/>
        <v>76459.5</v>
      </c>
      <c r="L11" s="47">
        <f t="shared" si="11"/>
        <v>75005.100000000006</v>
      </c>
      <c r="M11" s="47">
        <f t="shared" si="11"/>
        <v>75651.899999999994</v>
      </c>
      <c r="N11" s="47">
        <f t="shared" si="11"/>
        <v>75530.399999999994</v>
      </c>
      <c r="O11" s="47">
        <f t="shared" si="11"/>
        <v>77343.199999999997</v>
      </c>
      <c r="P11" s="47">
        <f t="shared" si="11"/>
        <v>77901.600000000006</v>
      </c>
      <c r="Q11" s="47">
        <f t="shared" si="11"/>
        <v>75356.899999999994</v>
      </c>
      <c r="R11" s="47">
        <f t="shared" si="11"/>
        <v>75485.899999999994</v>
      </c>
      <c r="S11" s="47">
        <f t="shared" si="11"/>
        <v>74488</v>
      </c>
      <c r="T11" s="47">
        <f t="shared" si="11"/>
        <v>72170.100000000006</v>
      </c>
      <c r="U11" s="47">
        <f t="shared" si="11"/>
        <v>67984.600000000006</v>
      </c>
      <c r="V11" s="47">
        <f t="shared" si="11"/>
        <v>73637.7</v>
      </c>
      <c r="W11" s="47">
        <f t="shared" si="11"/>
        <v>68363.600000000006</v>
      </c>
      <c r="X11" s="47">
        <f t="shared" si="11"/>
        <v>65151.199999999997</v>
      </c>
      <c r="Y11" s="47">
        <f t="shared" si="11"/>
        <v>63241.1</v>
      </c>
      <c r="Z11" s="47">
        <f t="shared" si="11"/>
        <v>61822.9</v>
      </c>
      <c r="AA11" s="47">
        <f t="shared" si="11"/>
        <v>62045.3</v>
      </c>
      <c r="AB11" s="47">
        <f t="shared" si="11"/>
        <v>62551.4</v>
      </c>
      <c r="AC11" s="47">
        <f t="shared" si="11"/>
        <v>63202</v>
      </c>
      <c r="AD11" s="47">
        <f t="shared" si="11"/>
        <v>60733.3</v>
      </c>
      <c r="AE11" s="48">
        <f>AE46</f>
        <v>60583.5</v>
      </c>
      <c r="AF11" s="1" t="s">
        <v>35</v>
      </c>
      <c r="AH11" s="25"/>
      <c r="AJ11" s="29">
        <f>'Domestic transportation'!AE6</f>
        <v>10081.4</v>
      </c>
      <c r="AK11" s="36" t="str">
        <f>'Domestic transportation'!AF6</f>
        <v>Passenger cars</v>
      </c>
    </row>
    <row r="12" spans="1:78" ht="15" thickBot="1" x14ac:dyDescent="0.35">
      <c r="A12" s="53" t="str">
        <f t="shared" ref="A12:AE12" si="12">A58</f>
        <v>MARKANVÄNDNING, FÖRÄNDRAD MARKANVÄNDNING OCH SKOGSBRUK (LULUCF), TOTALT</v>
      </c>
      <c r="B12" s="19">
        <f t="shared" si="12"/>
        <v>-36526.699999999997</v>
      </c>
      <c r="C12" s="19">
        <f t="shared" si="12"/>
        <v>-35883.599999999999</v>
      </c>
      <c r="D12" s="19">
        <f t="shared" si="12"/>
        <v>-35495.199999999997</v>
      </c>
      <c r="E12" s="19">
        <f t="shared" si="12"/>
        <v>-31410.799999999999</v>
      </c>
      <c r="F12" s="19">
        <f t="shared" si="12"/>
        <v>-33676.300000000003</v>
      </c>
      <c r="G12" s="19">
        <f t="shared" si="12"/>
        <v>-36311.9</v>
      </c>
      <c r="H12" s="19">
        <f t="shared" si="12"/>
        <v>-38577.4</v>
      </c>
      <c r="I12" s="19">
        <f t="shared" si="12"/>
        <v>-39451</v>
      </c>
      <c r="J12" s="19">
        <f t="shared" si="12"/>
        <v>-40633.300000000003</v>
      </c>
      <c r="K12" s="19">
        <f t="shared" si="12"/>
        <v>-40310.5</v>
      </c>
      <c r="L12" s="19">
        <f t="shared" si="12"/>
        <v>-42017</v>
      </c>
      <c r="M12" s="19">
        <f t="shared" si="12"/>
        <v>-42820.3</v>
      </c>
      <c r="N12" s="19">
        <f t="shared" si="12"/>
        <v>-42429.3</v>
      </c>
      <c r="O12" s="19">
        <f t="shared" si="12"/>
        <v>-39806.199999999997</v>
      </c>
      <c r="P12" s="19">
        <f t="shared" si="12"/>
        <v>-33297</v>
      </c>
      <c r="Q12" s="19">
        <f t="shared" si="12"/>
        <v>-32334.799999999999</v>
      </c>
      <c r="R12" s="19">
        <f t="shared" si="12"/>
        <v>-42101.2</v>
      </c>
      <c r="S12" s="19">
        <f t="shared" si="12"/>
        <v>-35337.199999999997</v>
      </c>
      <c r="T12" s="19">
        <f t="shared" si="12"/>
        <v>-36486.6</v>
      </c>
      <c r="U12" s="19">
        <f t="shared" si="12"/>
        <v>-36436.6</v>
      </c>
      <c r="V12" s="19">
        <f t="shared" si="12"/>
        <v>-38558.400000000001</v>
      </c>
      <c r="W12" s="19">
        <f t="shared" si="12"/>
        <v>-38698.5</v>
      </c>
      <c r="X12" s="19">
        <f t="shared" si="12"/>
        <v>-39341.699999999997</v>
      </c>
      <c r="Y12" s="19">
        <f t="shared" si="12"/>
        <v>-37233.699999999997</v>
      </c>
      <c r="Z12" s="19">
        <f t="shared" si="12"/>
        <v>-36910.199999999997</v>
      </c>
      <c r="AA12" s="19">
        <f t="shared" si="12"/>
        <v>-34877.300000000003</v>
      </c>
      <c r="AB12" s="19">
        <f t="shared" si="12"/>
        <v>-39428.300000000003</v>
      </c>
      <c r="AC12" s="19">
        <f t="shared" si="12"/>
        <v>-37010.9</v>
      </c>
      <c r="AD12" s="19">
        <f t="shared" si="12"/>
        <v>-35309.599999999999</v>
      </c>
      <c r="AE12" s="23">
        <f t="shared" si="12"/>
        <v>-35489.4</v>
      </c>
      <c r="AF12" t="s">
        <v>29</v>
      </c>
      <c r="AH12" s="25"/>
      <c r="AJ12" s="29">
        <f>'Domestic transportation'!AE9</f>
        <v>1503.7</v>
      </c>
      <c r="AK12" s="36" t="str">
        <f>'Domestic transportation'!AF9</f>
        <v>LDVs</v>
      </c>
    </row>
    <row r="13" spans="1:78" x14ac:dyDescent="0.3">
      <c r="AE13">
        <f>AE11/B11-1</f>
        <v>-0.19183531360927808</v>
      </c>
      <c r="AH13" s="25"/>
      <c r="AJ13" s="29">
        <f>'Domestic transportation'!AE10</f>
        <v>3225.8</v>
      </c>
      <c r="AK13" s="36" t="str">
        <f>'Domestic transportation'!AF10</f>
        <v>HDVs</v>
      </c>
    </row>
    <row r="14" spans="1:78" ht="15" thickBot="1" x14ac:dyDescent="0.35">
      <c r="A14" s="30" t="s">
        <v>128</v>
      </c>
      <c r="AJ14" s="29">
        <f>'Domestic transportation'!AE5</f>
        <v>706</v>
      </c>
      <c r="AK14" s="29" t="s">
        <v>52</v>
      </c>
    </row>
    <row r="15" spans="1:78" x14ac:dyDescent="0.3">
      <c r="A15" s="51" t="s">
        <v>70</v>
      </c>
      <c r="B15" s="9">
        <f>'EU ETS'!B14*1000</f>
        <v>46200</v>
      </c>
      <c r="C15" s="9">
        <f t="shared" ref="C15:P15" si="13">B15+($Q15-$B15)/($Q1-$B1)</f>
        <v>46020</v>
      </c>
      <c r="D15" s="9">
        <f t="shared" si="13"/>
        <v>45840</v>
      </c>
      <c r="E15" s="9">
        <f t="shared" si="13"/>
        <v>45660</v>
      </c>
      <c r="F15" s="9">
        <f t="shared" si="13"/>
        <v>45480</v>
      </c>
      <c r="G15" s="9">
        <f t="shared" si="13"/>
        <v>45300</v>
      </c>
      <c r="H15" s="9">
        <f t="shared" si="13"/>
        <v>45120</v>
      </c>
      <c r="I15" s="9">
        <f t="shared" si="13"/>
        <v>44940</v>
      </c>
      <c r="J15" s="9">
        <f t="shared" si="13"/>
        <v>44760</v>
      </c>
      <c r="K15" s="9">
        <f t="shared" si="13"/>
        <v>44580</v>
      </c>
      <c r="L15" s="9">
        <f t="shared" si="13"/>
        <v>44400</v>
      </c>
      <c r="M15" s="9">
        <f t="shared" si="13"/>
        <v>44220</v>
      </c>
      <c r="N15" s="9">
        <f t="shared" si="13"/>
        <v>44040</v>
      </c>
      <c r="O15" s="9">
        <f t="shared" si="13"/>
        <v>43860</v>
      </c>
      <c r="P15" s="9">
        <f t="shared" si="13"/>
        <v>43680</v>
      </c>
      <c r="Q15" s="9">
        <f>'EU ETS'!C14*1000</f>
        <v>43500</v>
      </c>
      <c r="R15" s="9">
        <f>'EU ETS'!D14*1000</f>
        <v>42500</v>
      </c>
      <c r="S15" s="9">
        <f>'EU ETS'!E14*1000</f>
        <v>42400</v>
      </c>
      <c r="T15" s="9">
        <f>'EU ETS'!F14*1000</f>
        <v>39000</v>
      </c>
      <c r="U15" s="9">
        <f>'EU ETS'!G14*1000</f>
        <v>37400</v>
      </c>
      <c r="V15" s="9">
        <f>'EU ETS'!H14*1000</f>
        <v>38300</v>
      </c>
      <c r="W15" s="9">
        <f>'EU ETS'!I14*1000</f>
        <v>36700</v>
      </c>
      <c r="X15" s="9">
        <f>'EU ETS'!J14*1000</f>
        <v>35500</v>
      </c>
      <c r="Y15" s="9">
        <f>'EU ETS'!K14*1000</f>
        <v>35100</v>
      </c>
      <c r="Z15" s="9">
        <f>'EU ETS'!L14*1000</f>
        <v>34000</v>
      </c>
      <c r="AA15" s="9">
        <f>'EU ETS'!M14*1000</f>
        <v>34300</v>
      </c>
      <c r="AB15" s="9">
        <f>'EU ETS'!N14*1000</f>
        <v>33300</v>
      </c>
      <c r="AC15" s="9">
        <f>'EU ETS'!O14*1000</f>
        <v>32800</v>
      </c>
      <c r="AD15" s="9">
        <f>'EU ETS'!P14*1000</f>
        <v>31800</v>
      </c>
      <c r="AE15" s="17">
        <f>'EU ETS'!Q14*1000</f>
        <v>31700</v>
      </c>
      <c r="AJ15" s="29">
        <f>SUM(AK16:AK19)</f>
        <v>434.3</v>
      </c>
      <c r="AK15" s="29" t="s">
        <v>55</v>
      </c>
    </row>
    <row r="16" spans="1:78" x14ac:dyDescent="0.3">
      <c r="A16" s="52" t="str">
        <f>'Domestic transportation'!A12</f>
        <v>Domestic transportation excluding aviation</v>
      </c>
      <c r="B16" s="7">
        <f>'Domestic transportation'!B12</f>
        <v>19007.900000000001</v>
      </c>
      <c r="C16" s="7">
        <f>'Domestic transportation'!C12</f>
        <v>19226</v>
      </c>
      <c r="D16" s="7">
        <f>'Domestic transportation'!D12</f>
        <v>20112.300000000003</v>
      </c>
      <c r="E16" s="7">
        <f>'Domestic transportation'!E12</f>
        <v>19134</v>
      </c>
      <c r="F16" s="7">
        <f>'Domestic transportation'!F12</f>
        <v>19559</v>
      </c>
      <c r="G16" s="7">
        <f>'Domestic transportation'!G12</f>
        <v>19604</v>
      </c>
      <c r="H16" s="7">
        <f>'Domestic transportation'!H12</f>
        <v>19310.3</v>
      </c>
      <c r="I16" s="7">
        <f>'Domestic transportation'!I12</f>
        <v>19241.599999999999</v>
      </c>
      <c r="J16" s="7">
        <f>'Domestic transportation'!J12</f>
        <v>19211.399999999998</v>
      </c>
      <c r="K16" s="7">
        <f>'Domestic transportation'!K12</f>
        <v>19455.900000000001</v>
      </c>
      <c r="L16" s="7">
        <f>'Domestic transportation'!L12</f>
        <v>19328.099999999999</v>
      </c>
      <c r="M16" s="7">
        <f>'Domestic transportation'!M12</f>
        <v>19374.8</v>
      </c>
      <c r="N16" s="7">
        <f>'Domestic transportation'!N12</f>
        <v>19879.099999999999</v>
      </c>
      <c r="O16" s="7">
        <f>'Domestic transportation'!O12</f>
        <v>20074</v>
      </c>
      <c r="P16" s="7">
        <f>'Domestic transportation'!P12</f>
        <v>20330.099999999999</v>
      </c>
      <c r="Q16" s="7">
        <f>'Domestic transportation'!Q12</f>
        <v>20465.2</v>
      </c>
      <c r="R16" s="7">
        <f>'Domestic transportation'!R12</f>
        <v>20461.399999999998</v>
      </c>
      <c r="S16" s="7">
        <f>'Domestic transportation'!S12</f>
        <v>20787</v>
      </c>
      <c r="T16" s="7">
        <f>'Domestic transportation'!T12</f>
        <v>20194.399999999998</v>
      </c>
      <c r="U16" s="7">
        <f>'Domestic transportation'!U12</f>
        <v>19970.099999999999</v>
      </c>
      <c r="V16" s="7">
        <f>'Domestic transportation'!V12</f>
        <v>20054.8</v>
      </c>
      <c r="W16" s="7">
        <f>'Domestic transportation'!W12</f>
        <v>19636.599999999999</v>
      </c>
      <c r="X16" s="7">
        <f>'Domestic transportation'!X12</f>
        <v>18484.3</v>
      </c>
      <c r="Y16" s="7">
        <f>'Domestic transportation'!Y12</f>
        <v>18008.7</v>
      </c>
      <c r="Z16" s="7">
        <f>'Domestic transportation'!Z12</f>
        <v>17603.2</v>
      </c>
      <c r="AA16" s="7">
        <f>'Domestic transportation'!AA12</f>
        <v>17716.7</v>
      </c>
      <c r="AB16" s="7">
        <f>'Domestic transportation'!AB12</f>
        <v>16959.600000000002</v>
      </c>
      <c r="AC16" s="7">
        <f>'Domestic transportation'!AC12</f>
        <v>16547</v>
      </c>
      <c r="AD16" s="7">
        <f>'Domestic transportation'!AD12</f>
        <v>16268.5</v>
      </c>
      <c r="AE16" s="18">
        <f>'Domestic transportation'!AE12</f>
        <v>15951.099999999999</v>
      </c>
      <c r="AK16" s="29">
        <f>'Domestic transportation'!AE3</f>
        <v>45.4</v>
      </c>
      <c r="AL16" s="36" t="str">
        <f>'Domestic transportation'!AF3</f>
        <v>Rail</v>
      </c>
    </row>
    <row r="17" spans="1:41" x14ac:dyDescent="0.3">
      <c r="A17" s="52" t="s">
        <v>105</v>
      </c>
      <c r="B17" s="8">
        <f>B16/B11</f>
        <v>0.25355936092246578</v>
      </c>
      <c r="C17" s="8">
        <f t="shared" ref="C17:AD17" si="14">C16/C11</f>
        <v>0.25549196089349102</v>
      </c>
      <c r="D17" s="8">
        <f t="shared" si="14"/>
        <v>0.26838335866514901</v>
      </c>
      <c r="E17" s="8">
        <f t="shared" si="14"/>
        <v>0.25346067743174683</v>
      </c>
      <c r="F17" s="8">
        <f t="shared" si="14"/>
        <v>0.2487017511736373</v>
      </c>
      <c r="G17" s="8">
        <f t="shared" si="14"/>
        <v>0.25115269658617329</v>
      </c>
      <c r="H17" s="8">
        <f t="shared" si="14"/>
        <v>0.23477511300884374</v>
      </c>
      <c r="I17" s="8">
        <f t="shared" si="14"/>
        <v>0.2465158825534052</v>
      </c>
      <c r="J17" s="8">
        <f t="shared" si="14"/>
        <v>0.24201265277431347</v>
      </c>
      <c r="K17" s="8">
        <f t="shared" si="14"/>
        <v>0.25446020442194889</v>
      </c>
      <c r="L17" s="8">
        <f t="shared" si="14"/>
        <v>0.25769047704756071</v>
      </c>
      <c r="M17" s="8">
        <f t="shared" si="14"/>
        <v>0.2561046054362151</v>
      </c>
      <c r="N17" s="8">
        <f t="shared" si="14"/>
        <v>0.2631933632021014</v>
      </c>
      <c r="O17" s="8">
        <f t="shared" si="14"/>
        <v>0.25954447191220431</v>
      </c>
      <c r="P17" s="8">
        <f t="shared" si="14"/>
        <v>0.26097153331895617</v>
      </c>
      <c r="Q17" s="8">
        <f t="shared" si="14"/>
        <v>0.2715769889684953</v>
      </c>
      <c r="R17" s="8">
        <f t="shared" si="14"/>
        <v>0.27106254280600744</v>
      </c>
      <c r="S17" s="8">
        <f t="shared" si="14"/>
        <v>0.27906508430888199</v>
      </c>
      <c r="T17" s="8">
        <f t="shared" si="14"/>
        <v>0.27981671079851622</v>
      </c>
      <c r="U17" s="8">
        <f t="shared" si="14"/>
        <v>0.29374446565839907</v>
      </c>
      <c r="V17" s="8">
        <f t="shared" si="14"/>
        <v>0.27234419325970255</v>
      </c>
      <c r="W17" s="8">
        <f t="shared" si="14"/>
        <v>0.28723765278598545</v>
      </c>
      <c r="X17" s="8">
        <f t="shared" si="14"/>
        <v>0.2837138840113459</v>
      </c>
      <c r="Y17" s="8">
        <f t="shared" si="14"/>
        <v>0.28476259900602618</v>
      </c>
      <c r="Z17" s="8">
        <f t="shared" si="14"/>
        <v>0.28473591500883977</v>
      </c>
      <c r="AA17" s="8">
        <f t="shared" si="14"/>
        <v>0.28554459403049065</v>
      </c>
      <c r="AB17" s="8">
        <f t="shared" si="14"/>
        <v>0.27113062217632222</v>
      </c>
      <c r="AC17" s="8">
        <f t="shared" si="14"/>
        <v>0.2618113350843328</v>
      </c>
      <c r="AD17" s="8">
        <f t="shared" si="14"/>
        <v>0.26786787479027158</v>
      </c>
      <c r="AE17" s="12">
        <f>AE16/AE11</f>
        <v>0.26329116013435999</v>
      </c>
      <c r="AK17" s="36">
        <f>'Domestic transportation'!AE4</f>
        <v>183.5</v>
      </c>
      <c r="AL17" t="str">
        <f>'Domestic transportation'!AF4</f>
        <v>Military transportation</v>
      </c>
    </row>
    <row r="18" spans="1:41" x14ac:dyDescent="0.3">
      <c r="A18" s="52" t="s">
        <v>41</v>
      </c>
      <c r="B18" s="7">
        <f>'Domestic transportation'!B6</f>
        <v>12713.5</v>
      </c>
      <c r="C18" s="7">
        <f>'Domestic transportation'!C6</f>
        <v>12905.7</v>
      </c>
      <c r="D18" s="7">
        <f>'Domestic transportation'!D6</f>
        <v>13236.3</v>
      </c>
      <c r="E18" s="7">
        <f>'Domestic transportation'!E6</f>
        <v>12583.1</v>
      </c>
      <c r="F18" s="7">
        <f>'Domestic transportation'!F6</f>
        <v>12763.8</v>
      </c>
      <c r="G18" s="7">
        <f>'Domestic transportation'!G6</f>
        <v>12984.5</v>
      </c>
      <c r="H18" s="7">
        <f>'Domestic transportation'!H6</f>
        <v>12882</v>
      </c>
      <c r="I18" s="7">
        <f>'Domestic transportation'!I6</f>
        <v>12701.3</v>
      </c>
      <c r="J18" s="7">
        <f>'Domestic transportation'!J6</f>
        <v>12505.5</v>
      </c>
      <c r="K18" s="7">
        <f>'Domestic transportation'!K6</f>
        <v>12664.4</v>
      </c>
      <c r="L18" s="7">
        <f>'Domestic transportation'!L6</f>
        <v>12575.5</v>
      </c>
      <c r="M18" s="7">
        <f>'Domestic transportation'!M6</f>
        <v>12696.9</v>
      </c>
      <c r="N18" s="7">
        <f>'Domestic transportation'!N6</f>
        <v>12928</v>
      </c>
      <c r="O18" s="7">
        <f>'Domestic transportation'!O6</f>
        <v>12889.9</v>
      </c>
      <c r="P18" s="7">
        <f>'Domestic transportation'!P6</f>
        <v>12793.2</v>
      </c>
      <c r="Q18" s="7">
        <f>'Domestic transportation'!Q6</f>
        <v>12690.4</v>
      </c>
      <c r="R18" s="7">
        <f>'Domestic transportation'!R6</f>
        <v>12533.5</v>
      </c>
      <c r="S18" s="7">
        <f>'Domestic transportation'!S6</f>
        <v>12644.2</v>
      </c>
      <c r="T18" s="7">
        <f>'Domestic transportation'!T6</f>
        <v>12196.2</v>
      </c>
      <c r="U18" s="7">
        <f>'Domestic transportation'!U6</f>
        <v>12240.1</v>
      </c>
      <c r="V18" s="7">
        <f>'Domestic transportation'!V6</f>
        <v>12011.4</v>
      </c>
      <c r="W18" s="7">
        <f>'Domestic transportation'!W6</f>
        <v>11695.9</v>
      </c>
      <c r="X18" s="7">
        <f>'Domestic transportation'!X6</f>
        <v>11178.9</v>
      </c>
      <c r="Y18" s="7">
        <f>'Domestic transportation'!Y6</f>
        <v>10955.8</v>
      </c>
      <c r="Z18" s="7">
        <f>'Domestic transportation'!Z6</f>
        <v>10781.1</v>
      </c>
      <c r="AA18" s="7">
        <f>'Domestic transportation'!AA6</f>
        <v>11009.8</v>
      </c>
      <c r="AB18" s="7">
        <f>'Domestic transportation'!AB6</f>
        <v>10743.8</v>
      </c>
      <c r="AC18" s="7">
        <f>'Domestic transportation'!AC6</f>
        <v>10539.9</v>
      </c>
      <c r="AD18" s="7">
        <f>'Domestic transportation'!AD6</f>
        <v>10399.799999999999</v>
      </c>
      <c r="AE18" s="18">
        <f>'Domestic transportation'!AE6</f>
        <v>10081.4</v>
      </c>
      <c r="AG18" s="2"/>
      <c r="AK18" s="36">
        <f>'Domestic transportation'!AE7</f>
        <v>120.7</v>
      </c>
      <c r="AL18" s="36" t="str">
        <f>'Domestic transportation'!AF7</f>
        <v>Busses</v>
      </c>
    </row>
    <row r="19" spans="1:41" ht="15" thickBot="1" x14ac:dyDescent="0.35">
      <c r="A19" s="53" t="s">
        <v>42</v>
      </c>
      <c r="B19" s="14">
        <f>B18/B11</f>
        <v>0.16959406010594374</v>
      </c>
      <c r="C19" s="14">
        <f t="shared" ref="C19:AE19" si="15">C18/C11</f>
        <v>0.17150226774696384</v>
      </c>
      <c r="D19" s="14">
        <f t="shared" si="15"/>
        <v>0.17662836424971343</v>
      </c>
      <c r="E19" s="14">
        <f t="shared" si="15"/>
        <v>0.16668344570875998</v>
      </c>
      <c r="F19" s="14">
        <f t="shared" si="15"/>
        <v>0.16229763339792788</v>
      </c>
      <c r="G19" s="14">
        <f t="shared" si="15"/>
        <v>0.1663483058979375</v>
      </c>
      <c r="H19" s="14">
        <f t="shared" si="15"/>
        <v>0.15661967995214601</v>
      </c>
      <c r="I19" s="14">
        <f t="shared" si="15"/>
        <v>0.16272410709481361</v>
      </c>
      <c r="J19" s="14">
        <f t="shared" si="15"/>
        <v>0.15753611029228362</v>
      </c>
      <c r="K19" s="14">
        <f t="shared" si="15"/>
        <v>0.16563540174863817</v>
      </c>
      <c r="L19" s="14">
        <f t="shared" si="15"/>
        <v>0.16766193232193544</v>
      </c>
      <c r="M19" s="14">
        <f t="shared" si="15"/>
        <v>0.16783319387880544</v>
      </c>
      <c r="N19" s="14">
        <f t="shared" si="15"/>
        <v>0.1711628695200873</v>
      </c>
      <c r="O19" s="14">
        <f t="shared" si="15"/>
        <v>0.16665847805624801</v>
      </c>
      <c r="P19" s="14">
        <f t="shared" si="15"/>
        <v>0.16422255768816044</v>
      </c>
      <c r="Q19" s="14">
        <f t="shared" si="15"/>
        <v>0.16840395504592148</v>
      </c>
      <c r="R19" s="14">
        <f t="shared" si="15"/>
        <v>0.16603763086881126</v>
      </c>
      <c r="S19" s="14">
        <f t="shared" si="15"/>
        <v>0.16974814735259372</v>
      </c>
      <c r="T19" s="14">
        <f t="shared" si="15"/>
        <v>0.16899242206952741</v>
      </c>
      <c r="U19" s="14">
        <f t="shared" si="15"/>
        <v>0.18004224486133624</v>
      </c>
      <c r="V19" s="14">
        <f t="shared" si="15"/>
        <v>0.16311481754590379</v>
      </c>
      <c r="W19" s="14">
        <f t="shared" si="15"/>
        <v>0.17108373461900775</v>
      </c>
      <c r="X19" s="14">
        <f t="shared" si="15"/>
        <v>0.17158394626653078</v>
      </c>
      <c r="Y19" s="14">
        <f t="shared" si="15"/>
        <v>0.17323860590660187</v>
      </c>
      <c r="Z19" s="14">
        <f t="shared" si="15"/>
        <v>0.17438683723992243</v>
      </c>
      <c r="AA19" s="14">
        <f t="shared" si="15"/>
        <v>0.17744776800176643</v>
      </c>
      <c r="AB19" s="14">
        <f t="shared" si="15"/>
        <v>0.17175954495023291</v>
      </c>
      <c r="AC19" s="14">
        <f t="shared" si="15"/>
        <v>0.1667652922375874</v>
      </c>
      <c r="AD19" s="14">
        <f t="shared" si="15"/>
        <v>0.17123719606871352</v>
      </c>
      <c r="AE19" s="15">
        <f t="shared" si="15"/>
        <v>0.16640504427773237</v>
      </c>
      <c r="AG19" s="2"/>
      <c r="AK19" s="36">
        <f>'Domestic transportation'!AE8</f>
        <v>84.7</v>
      </c>
      <c r="AL19" s="36" t="str">
        <f>'Domestic transportation'!AF8</f>
        <v>Mopeds and motor bikes</v>
      </c>
    </row>
    <row r="20" spans="1:41" x14ac:dyDescent="0.3">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C20" s="29"/>
      <c r="AD20" s="29"/>
      <c r="AH20" s="24"/>
      <c r="AN20" s="29"/>
    </row>
    <row r="21" spans="1:41" ht="15" thickBot="1" x14ac:dyDescent="0.35">
      <c r="A21" s="44" t="s">
        <v>40</v>
      </c>
      <c r="AG21" s="2"/>
    </row>
    <row r="22" spans="1:41" x14ac:dyDescent="0.3">
      <c r="A22" s="51" t="s">
        <v>48</v>
      </c>
      <c r="B22" s="20">
        <f t="shared" ref="B22:B31" si="16">B2/$B2-1</f>
        <v>0</v>
      </c>
      <c r="C22" s="20">
        <f>C2/$B2-1</f>
        <v>7.9664080588162101E-3</v>
      </c>
      <c r="D22" s="20">
        <f t="shared" ref="D22:P22" si="17">D2/$B2-1</f>
        <v>5.4109630772980255E-2</v>
      </c>
      <c r="E22" s="20">
        <f t="shared" si="17"/>
        <v>1.6552256387343256E-3</v>
      </c>
      <c r="F22" s="20">
        <f t="shared" si="17"/>
        <v>2.4828384581014662E-2</v>
      </c>
      <c r="G22" s="20">
        <f t="shared" si="17"/>
        <v>2.755493724359237E-2</v>
      </c>
      <c r="H22" s="20">
        <f t="shared" si="17"/>
        <v>1.1718591331898009E-2</v>
      </c>
      <c r="I22" s="20">
        <f t="shared" si="17"/>
        <v>1.0794508306592343E-2</v>
      </c>
      <c r="J22" s="20">
        <f t="shared" si="17"/>
        <v>9.9313538324057316E-3</v>
      </c>
      <c r="K22" s="20">
        <f t="shared" si="17"/>
        <v>2.3975384865347893E-2</v>
      </c>
      <c r="L22" s="20">
        <f t="shared" si="17"/>
        <v>1.4643161785612646E-2</v>
      </c>
      <c r="M22" s="20">
        <f t="shared" si="17"/>
        <v>1.6059750599130673E-2</v>
      </c>
      <c r="N22" s="20">
        <f t="shared" si="17"/>
        <v>4.0380397254153211E-2</v>
      </c>
      <c r="O22" s="20">
        <f t="shared" si="17"/>
        <v>4.9321662130874522E-2</v>
      </c>
      <c r="P22" s="20">
        <f t="shared" si="17"/>
        <v>6.6681221820545034E-2</v>
      </c>
      <c r="Q22" s="20">
        <f t="shared" ref="Q22:AE22" si="18">Q2/$B2-1</f>
        <v>7.3322433892522021E-2</v>
      </c>
      <c r="R22" s="20">
        <f t="shared" si="18"/>
        <v>7.1164547707055492E-2</v>
      </c>
      <c r="S22" s="20">
        <f t="shared" si="18"/>
        <v>8.6625167553515459E-2</v>
      </c>
      <c r="T22" s="20">
        <f t="shared" si="18"/>
        <v>5.5744546894674674E-2</v>
      </c>
      <c r="U22" s="20">
        <f t="shared" si="18"/>
        <v>3.9430927332547938E-2</v>
      </c>
      <c r="V22" s="20">
        <f t="shared" si="18"/>
        <v>4.290893212559399E-2</v>
      </c>
      <c r="W22" s="20">
        <f t="shared" si="18"/>
        <v>2.4148015760185215E-2</v>
      </c>
      <c r="X22" s="20">
        <f t="shared" si="18"/>
        <v>-3.4856208619359008E-2</v>
      </c>
      <c r="Y22" s="20">
        <f t="shared" si="18"/>
        <v>-5.8892522035826067E-2</v>
      </c>
      <c r="Z22" s="20">
        <f t="shared" si="18"/>
        <v>-7.9577765140744883E-2</v>
      </c>
      <c r="AA22" s="20">
        <f t="shared" si="18"/>
        <v>-7.4469921605264222E-2</v>
      </c>
      <c r="AB22" s="20">
        <f t="shared" si="18"/>
        <v>-0.11078841545148055</v>
      </c>
      <c r="AC22" s="20">
        <f t="shared" si="18"/>
        <v>-0.13174275965717541</v>
      </c>
      <c r="AD22" s="20">
        <f t="shared" si="18"/>
        <v>-0.14703582598805809</v>
      </c>
      <c r="AE22" s="10">
        <f t="shared" si="18"/>
        <v>-0.16588305780088564</v>
      </c>
      <c r="AO22" s="36"/>
    </row>
    <row r="23" spans="1:41" x14ac:dyDescent="0.3">
      <c r="A23" s="52" t="s">
        <v>57</v>
      </c>
      <c r="B23" s="8">
        <f t="shared" si="16"/>
        <v>0</v>
      </c>
      <c r="C23" s="8">
        <f t="shared" ref="C23:P23" si="19">C3/$B3-1</f>
        <v>7.9727262965747503E-3</v>
      </c>
      <c r="D23" s="8">
        <f t="shared" si="19"/>
        <v>4.8480618490282401E-2</v>
      </c>
      <c r="E23" s="8">
        <f t="shared" si="19"/>
        <v>0.11513475786534966</v>
      </c>
      <c r="F23" s="8">
        <f t="shared" si="19"/>
        <v>0.28648126275099317</v>
      </c>
      <c r="G23" s="8">
        <f t="shared" si="19"/>
        <v>0.30750026844196277</v>
      </c>
      <c r="H23" s="8">
        <f t="shared" si="19"/>
        <v>0.36878556856007738</v>
      </c>
      <c r="I23" s="8">
        <f t="shared" si="19"/>
        <v>0.58818318479544729</v>
      </c>
      <c r="J23" s="8">
        <f t="shared" si="19"/>
        <v>0.82374100719424481</v>
      </c>
      <c r="K23" s="8">
        <f t="shared" si="19"/>
        <v>0.86701385160528299</v>
      </c>
      <c r="L23" s="8">
        <f t="shared" si="19"/>
        <v>0.84046494147965234</v>
      </c>
      <c r="M23" s="8">
        <f t="shared" si="19"/>
        <v>0.79552775689895849</v>
      </c>
      <c r="N23" s="8">
        <f t="shared" si="19"/>
        <v>0.56920433802211989</v>
      </c>
      <c r="O23" s="8">
        <f t="shared" si="19"/>
        <v>0.95699559755180941</v>
      </c>
      <c r="P23" s="8">
        <f t="shared" si="19"/>
        <v>1.2586975195962635</v>
      </c>
      <c r="Q23" s="8">
        <f t="shared" ref="Q23:AE23" si="20">Q3/$B3-1</f>
        <v>1.3339418017824545</v>
      </c>
      <c r="R23" s="8">
        <f t="shared" si="20"/>
        <v>1.4708203586384623</v>
      </c>
      <c r="S23" s="8">
        <f t="shared" si="20"/>
        <v>1.5028454848061852</v>
      </c>
      <c r="T23" s="8">
        <f t="shared" si="20"/>
        <v>1.518307741866209</v>
      </c>
      <c r="U23" s="8">
        <f t="shared" si="20"/>
        <v>1.5397025663051647</v>
      </c>
      <c r="V23" s="8">
        <f t="shared" si="20"/>
        <v>1.4375335552453561</v>
      </c>
      <c r="W23" s="8">
        <f t="shared" si="20"/>
        <v>1.1832384838397938</v>
      </c>
      <c r="X23" s="8">
        <f t="shared" si="20"/>
        <v>1.087082572747772</v>
      </c>
      <c r="Y23" s="8">
        <f t="shared" si="20"/>
        <v>1.0192472887361754</v>
      </c>
      <c r="Z23" s="8">
        <f t="shared" si="20"/>
        <v>1.1447439063674434</v>
      </c>
      <c r="AA23" s="8">
        <f t="shared" si="20"/>
        <v>1.1600987866423282</v>
      </c>
      <c r="AB23" s="8">
        <f t="shared" si="20"/>
        <v>1.410555137979169</v>
      </c>
      <c r="AC23" s="8">
        <f t="shared" si="20"/>
        <v>1.7357994201653604</v>
      </c>
      <c r="AD23" s="8">
        <f t="shared" si="20"/>
        <v>1.2986953720605605</v>
      </c>
      <c r="AE23" s="12">
        <f t="shared" si="20"/>
        <v>1.594142596370665</v>
      </c>
    </row>
    <row r="24" spans="1:41" x14ac:dyDescent="0.3">
      <c r="A24" s="52" t="s">
        <v>49</v>
      </c>
      <c r="B24" s="8">
        <f t="shared" si="16"/>
        <v>0</v>
      </c>
      <c r="C24" s="8">
        <f t="shared" ref="C24:P24" si="21">C4/$B4-1</f>
        <v>-1.0014526354269915E-2</v>
      </c>
      <c r="D24" s="8">
        <f t="shared" si="21"/>
        <v>-7.9813177615946196E-2</v>
      </c>
      <c r="E24" s="8">
        <f t="shared" si="21"/>
        <v>-2.1226755428142563E-2</v>
      </c>
      <c r="F24" s="8">
        <f t="shared" si="21"/>
        <v>3.9197106273268778E-2</v>
      </c>
      <c r="G24" s="8">
        <f t="shared" si="21"/>
        <v>7.7653464679795059E-2</v>
      </c>
      <c r="H24" s="8">
        <f t="shared" si="21"/>
        <v>7.9303312201175702E-2</v>
      </c>
      <c r="I24" s="8">
        <f t="shared" si="21"/>
        <v>7.8976228727549058E-2</v>
      </c>
      <c r="J24" s="8">
        <f t="shared" si="21"/>
        <v>6.6941480918527363E-2</v>
      </c>
      <c r="K24" s="8">
        <f t="shared" si="21"/>
        <v>1.9355645556955903E-2</v>
      </c>
      <c r="L24" s="8">
        <f t="shared" si="21"/>
        <v>3.8778631829070154E-2</v>
      </c>
      <c r="M24" s="8">
        <f t="shared" si="21"/>
        <v>7.5056037095114103E-2</v>
      </c>
      <c r="N24" s="8">
        <f t="shared" si="21"/>
        <v>6.7066542246678518E-2</v>
      </c>
      <c r="O24" s="8">
        <f t="shared" si="21"/>
        <v>4.742229362475836E-2</v>
      </c>
      <c r="P24" s="8">
        <f t="shared" si="21"/>
        <v>5.5474319137269301E-2</v>
      </c>
      <c r="Q24" s="8">
        <f t="shared" ref="Q24:AE24" si="22">Q4/$B4-1</f>
        <v>1.9321975199376729E-2</v>
      </c>
      <c r="R24" s="8">
        <f t="shared" si="22"/>
        <v>4.2073516820748669E-2</v>
      </c>
      <c r="S24" s="8">
        <f t="shared" si="22"/>
        <v>3.8720911216076903E-3</v>
      </c>
      <c r="T24" s="8">
        <f t="shared" si="22"/>
        <v>-3.0957488768530661E-2</v>
      </c>
      <c r="U24" s="8">
        <f t="shared" si="22"/>
        <v>-0.24232556349748435</v>
      </c>
      <c r="V24" s="8">
        <f t="shared" si="22"/>
        <v>-6.7763999653676299E-2</v>
      </c>
      <c r="W24" s="8">
        <f t="shared" si="22"/>
        <v>-0.12358464246890299</v>
      </c>
      <c r="X24" s="8">
        <f t="shared" si="22"/>
        <v>-0.15762056393038881</v>
      </c>
      <c r="Y24" s="8">
        <f t="shared" si="22"/>
        <v>-0.19756322812148264</v>
      </c>
      <c r="Z24" s="8">
        <f t="shared" si="22"/>
        <v>-0.20218087716091537</v>
      </c>
      <c r="AA24" s="8">
        <f t="shared" si="22"/>
        <v>-0.19995863356068833</v>
      </c>
      <c r="AB24" s="8">
        <f t="shared" si="22"/>
        <v>-0.18897728693878724</v>
      </c>
      <c r="AC24" s="8">
        <f t="shared" si="22"/>
        <v>-0.17596609875996883</v>
      </c>
      <c r="AD24" s="8">
        <f t="shared" si="22"/>
        <v>-0.18985752628692909</v>
      </c>
      <c r="AE24" s="12">
        <f t="shared" si="22"/>
        <v>-0.21807809598937933</v>
      </c>
    </row>
    <row r="25" spans="1:41" x14ac:dyDescent="0.3">
      <c r="A25" s="52" t="s">
        <v>46</v>
      </c>
      <c r="B25" s="8">
        <f t="shared" si="16"/>
        <v>0</v>
      </c>
      <c r="C25" s="8">
        <f t="shared" ref="C25:P25" si="23">C5/$B5-1</f>
        <v>-4.2785705892337322E-2</v>
      </c>
      <c r="D25" s="8">
        <f t="shared" si="23"/>
        <v>-4.9326944419057051E-2</v>
      </c>
      <c r="E25" s="8">
        <f t="shared" si="23"/>
        <v>-5.7186875742580856E-3</v>
      </c>
      <c r="F25" s="8">
        <f t="shared" si="23"/>
        <v>1.3630844355080773E-2</v>
      </c>
      <c r="G25" s="8">
        <f t="shared" si="23"/>
        <v>-8.8522150122076759E-3</v>
      </c>
      <c r="H25" s="8">
        <f t="shared" si="23"/>
        <v>2.6243292292826848E-3</v>
      </c>
      <c r="I25" s="8">
        <f t="shared" si="23"/>
        <v>4.8047420715227052E-3</v>
      </c>
      <c r="J25" s="8">
        <f t="shared" si="23"/>
        <v>-1.1124022404721323E-2</v>
      </c>
      <c r="K25" s="8">
        <f t="shared" si="23"/>
        <v>-2.8267028763170554E-2</v>
      </c>
      <c r="L25" s="8">
        <f t="shared" si="23"/>
        <v>-3.2118656238983689E-2</v>
      </c>
      <c r="M25" s="8">
        <f t="shared" si="23"/>
        <v>-3.5852776435873701E-2</v>
      </c>
      <c r="N25" s="8">
        <f t="shared" si="23"/>
        <v>-5.319162825919499E-2</v>
      </c>
      <c r="O25" s="8">
        <f t="shared" si="23"/>
        <v>-6.4707341593659873E-2</v>
      </c>
      <c r="P25" s="8">
        <f t="shared" si="23"/>
        <v>-6.099933412541958E-2</v>
      </c>
      <c r="Q25" s="8">
        <f t="shared" ref="Q25:AE25" si="24">Q5/$B5-1</f>
        <v>-8.0061626039613087E-2</v>
      </c>
      <c r="R25" s="8">
        <f t="shared" si="24"/>
        <v>-9.695656147589149E-2</v>
      </c>
      <c r="S25" s="8">
        <f t="shared" si="24"/>
        <v>-9.5311459570967871E-2</v>
      </c>
      <c r="T25" s="8">
        <f t="shared" si="24"/>
        <v>-9.0585055685393878E-2</v>
      </c>
      <c r="U25" s="8">
        <f t="shared" si="24"/>
        <v>-0.12334347377629229</v>
      </c>
      <c r="V25" s="8">
        <f t="shared" si="24"/>
        <v>-0.10749304748599708</v>
      </c>
      <c r="W25" s="8">
        <f t="shared" si="24"/>
        <v>-0.10818503479521102</v>
      </c>
      <c r="X25" s="8">
        <f t="shared" si="24"/>
        <v>-0.11725920800094014</v>
      </c>
      <c r="Y25" s="8">
        <f t="shared" si="24"/>
        <v>-0.10715358201355263</v>
      </c>
      <c r="Z25" s="8">
        <f t="shared" si="24"/>
        <v>-9.9150030682456203E-2</v>
      </c>
      <c r="AA25" s="8">
        <f t="shared" si="24"/>
        <v>-9.6447363267224695E-2</v>
      </c>
      <c r="AB25" s="8">
        <f t="shared" si="24"/>
        <v>-0.10116071078847388</v>
      </c>
      <c r="AC25" s="8">
        <f t="shared" si="24"/>
        <v>-8.0126907861237107E-2</v>
      </c>
      <c r="AD25" s="8">
        <f t="shared" si="24"/>
        <v>-0.10267524905014958</v>
      </c>
      <c r="AE25" s="12">
        <f t="shared" si="24"/>
        <v>-9.2830750349257696E-2</v>
      </c>
    </row>
    <row r="26" spans="1:41" x14ac:dyDescent="0.3">
      <c r="A26" s="52" t="s">
        <v>45</v>
      </c>
      <c r="B26" s="8">
        <f t="shared" si="16"/>
        <v>0</v>
      </c>
      <c r="C26" s="8">
        <f t="shared" ref="C26:P26" si="25">C6/$B6-1</f>
        <v>0.15802541484177413</v>
      </c>
      <c r="D26" s="8">
        <f t="shared" si="25"/>
        <v>0.23329837764480921</v>
      </c>
      <c r="E26" s="8">
        <f t="shared" si="25"/>
        <v>0.21571772253408183</v>
      </c>
      <c r="F26" s="8">
        <f t="shared" si="25"/>
        <v>0.31071494664116983</v>
      </c>
      <c r="G26" s="8">
        <f t="shared" si="25"/>
        <v>0.16797236444389618</v>
      </c>
      <c r="H26" s="8">
        <f t="shared" si="25"/>
        <v>0.79899450990068477</v>
      </c>
      <c r="I26" s="8">
        <f t="shared" si="25"/>
        <v>0.10236876195176126</v>
      </c>
      <c r="J26" s="8">
        <f t="shared" si="25"/>
        <v>0.23087718216026154</v>
      </c>
      <c r="K26" s="8">
        <f t="shared" si="25"/>
        <v>-3.7536240824131761E-2</v>
      </c>
      <c r="L26" s="8">
        <f t="shared" si="25"/>
        <v>-0.23553451360187516</v>
      </c>
      <c r="M26" s="8">
        <f t="shared" si="25"/>
        <v>-0.10425020048115474</v>
      </c>
      <c r="N26" s="8">
        <f t="shared" si="25"/>
        <v>5.6319782863487822E-2</v>
      </c>
      <c r="O26" s="8">
        <f t="shared" si="25"/>
        <v>0.20876256862624154</v>
      </c>
      <c r="P26" s="8">
        <f t="shared" si="25"/>
        <v>5.4484609215964541E-2</v>
      </c>
      <c r="Q26" s="8">
        <f t="shared" ref="Q26:AE26" si="26">Q6/$B6-1</f>
        <v>-8.2058478810684066E-2</v>
      </c>
      <c r="R26" s="8">
        <f t="shared" si="26"/>
        <v>-7.1695145271729044E-2</v>
      </c>
      <c r="S26" s="8">
        <f t="shared" si="26"/>
        <v>-9.774227376472755E-2</v>
      </c>
      <c r="T26" s="8">
        <f t="shared" si="26"/>
        <v>-0.15248905064462392</v>
      </c>
      <c r="U26" s="8">
        <f t="shared" si="26"/>
        <v>3.0010486706557371E-2</v>
      </c>
      <c r="V26" s="8">
        <f t="shared" si="26"/>
        <v>0.33975387082844999</v>
      </c>
      <c r="W26" s="8">
        <f t="shared" si="26"/>
        <v>-5.3821479242489589E-3</v>
      </c>
      <c r="X26" s="8">
        <f t="shared" si="26"/>
        <v>-9.7665165628276984E-2</v>
      </c>
      <c r="Y26" s="8">
        <f t="shared" si="26"/>
        <v>-0.12254025044722716</v>
      </c>
      <c r="Z26" s="8">
        <f t="shared" si="26"/>
        <v>-0.30027450496576391</v>
      </c>
      <c r="AA26" s="8">
        <f t="shared" si="26"/>
        <v>-0.27132811054222439</v>
      </c>
      <c r="AB26" s="8">
        <f t="shared" si="26"/>
        <v>-0.21604157670717405</v>
      </c>
      <c r="AC26" s="8">
        <f t="shared" si="26"/>
        <v>-0.29055887977299355</v>
      </c>
      <c r="AD26" s="8">
        <f t="shared" si="26"/>
        <v>-0.22615816420948742</v>
      </c>
      <c r="AE26" s="12">
        <f t="shared" si="26"/>
        <v>-0.29560175189686011</v>
      </c>
    </row>
    <row r="27" spans="1:41" x14ac:dyDescent="0.3">
      <c r="A27" s="52" t="s">
        <v>56</v>
      </c>
      <c r="B27" s="8">
        <f t="shared" si="16"/>
        <v>0</v>
      </c>
      <c r="C27" s="8">
        <f t="shared" ref="C27:P27" si="27">C7/$B7-1</f>
        <v>-6.6589018302828595E-2</v>
      </c>
      <c r="D27" s="8">
        <f t="shared" si="27"/>
        <v>6.8718801996672241E-2</v>
      </c>
      <c r="E27" s="8">
        <f t="shared" si="27"/>
        <v>7.8202995008319398E-2</v>
      </c>
      <c r="F27" s="8">
        <f t="shared" si="27"/>
        <v>0.13956738768718813</v>
      </c>
      <c r="G27" s="8">
        <f t="shared" si="27"/>
        <v>8.0798668885191383E-2</v>
      </c>
      <c r="H27" s="8">
        <f t="shared" si="27"/>
        <v>6.7121464226289396E-2</v>
      </c>
      <c r="I27" s="8">
        <f t="shared" si="27"/>
        <v>0.11101497504159741</v>
      </c>
      <c r="J27" s="8">
        <f t="shared" si="27"/>
        <v>0.15134775374376042</v>
      </c>
      <c r="K27" s="8">
        <f t="shared" si="27"/>
        <v>0.11041597337770392</v>
      </c>
      <c r="L27" s="8">
        <f t="shared" si="27"/>
        <v>5.6405990016638929E-2</v>
      </c>
      <c r="M27" s="8">
        <f t="shared" si="27"/>
        <v>5.1114808652246158E-2</v>
      </c>
      <c r="N27" s="8">
        <f t="shared" si="27"/>
        <v>9.6372712146422623E-2</v>
      </c>
      <c r="O27" s="8">
        <f t="shared" si="27"/>
        <v>0.11783693843594012</v>
      </c>
      <c r="P27" s="8">
        <f t="shared" si="27"/>
        <v>0.1299500831946756</v>
      </c>
      <c r="Q27" s="8">
        <f t="shared" ref="Q27:AE27" si="28">Q7/$B7-1</f>
        <v>0.17367720465890191</v>
      </c>
      <c r="R27" s="8">
        <f t="shared" si="28"/>
        <v>0.16665557404326137</v>
      </c>
      <c r="S27" s="8">
        <f t="shared" si="28"/>
        <v>0.14086522462562412</v>
      </c>
      <c r="T27" s="8">
        <f t="shared" si="28"/>
        <v>0.16379367720465887</v>
      </c>
      <c r="U27" s="8">
        <f t="shared" si="28"/>
        <v>0.13880199667221294</v>
      </c>
      <c r="V27" s="8">
        <f t="shared" si="28"/>
        <v>0.19274542429284525</v>
      </c>
      <c r="W27" s="8">
        <f t="shared" si="28"/>
        <v>0.18958402662229612</v>
      </c>
      <c r="X27" s="8">
        <f t="shared" si="28"/>
        <v>0.16675540765391017</v>
      </c>
      <c r="Y27" s="8">
        <f t="shared" si="28"/>
        <v>0.15730449251247913</v>
      </c>
      <c r="Z27" s="8">
        <f t="shared" si="28"/>
        <v>0.11770382695507475</v>
      </c>
      <c r="AA27" s="8">
        <f t="shared" si="28"/>
        <v>0.12013311148086525</v>
      </c>
      <c r="AB27" s="8">
        <f t="shared" si="28"/>
        <v>7.3510815307820332E-2</v>
      </c>
      <c r="AC27" s="8">
        <f t="shared" si="28"/>
        <v>7.6372712146422606E-2</v>
      </c>
      <c r="AD27" s="8">
        <f t="shared" si="28"/>
        <v>1.3610648918469304E-2</v>
      </c>
      <c r="AE27" s="12">
        <f t="shared" si="28"/>
        <v>9.8968386023294608E-2</v>
      </c>
    </row>
    <row r="28" spans="1:41" x14ac:dyDescent="0.3">
      <c r="A28" s="52" t="s">
        <v>44</v>
      </c>
      <c r="B28" s="8">
        <f t="shared" si="16"/>
        <v>0</v>
      </c>
      <c r="C28" s="8">
        <f t="shared" ref="C28:P28" si="29">C8/$B8-1</f>
        <v>-0.10316758095912226</v>
      </c>
      <c r="D28" s="8">
        <f t="shared" si="29"/>
        <v>-0.13307379224915949</v>
      </c>
      <c r="E28" s="8">
        <f t="shared" si="29"/>
        <v>-8.6710316758095929E-2</v>
      </c>
      <c r="F28" s="8">
        <f t="shared" si="29"/>
        <v>-0.11219253229516901</v>
      </c>
      <c r="G28" s="8">
        <f t="shared" si="29"/>
        <v>0.14528402052734024</v>
      </c>
      <c r="H28" s="8">
        <f t="shared" si="29"/>
        <v>0.26296230755618488</v>
      </c>
      <c r="I28" s="8">
        <f t="shared" si="29"/>
        <v>0.65970624668200317</v>
      </c>
      <c r="J28" s="8">
        <f t="shared" si="29"/>
        <v>0.76729782339408947</v>
      </c>
      <c r="K28" s="8">
        <f t="shared" si="29"/>
        <v>1.1642187223500264</v>
      </c>
      <c r="L28" s="8">
        <f t="shared" si="29"/>
        <v>1.3707308440983899</v>
      </c>
      <c r="M28" s="8">
        <f t="shared" si="29"/>
        <v>1.5506989913289684</v>
      </c>
      <c r="N28" s="8">
        <f t="shared" si="29"/>
        <v>1.6843036630684836</v>
      </c>
      <c r="O28" s="8">
        <f t="shared" si="29"/>
        <v>1.7933109184215184</v>
      </c>
      <c r="P28" s="8">
        <f t="shared" si="29"/>
        <v>2.095912227924261</v>
      </c>
      <c r="Q28" s="8">
        <f t="shared" ref="Q28:AE28" si="30">Q8/$B8-1</f>
        <v>2.1070606972217303</v>
      </c>
      <c r="R28" s="8">
        <f t="shared" si="30"/>
        <v>2.0720226508582549</v>
      </c>
      <c r="S28" s="8">
        <f t="shared" si="30"/>
        <v>2.0879490355689256</v>
      </c>
      <c r="T28" s="8">
        <f t="shared" si="30"/>
        <v>2.1712971155547689</v>
      </c>
      <c r="U28" s="8">
        <f t="shared" si="30"/>
        <v>2.0509644310741457</v>
      </c>
      <c r="V28" s="8">
        <f t="shared" si="30"/>
        <v>2.0615820208812599</v>
      </c>
      <c r="W28" s="8">
        <f t="shared" si="30"/>
        <v>1.9207219961068835</v>
      </c>
      <c r="X28" s="8">
        <f t="shared" si="30"/>
        <v>2.005662714563794</v>
      </c>
      <c r="Y28" s="8">
        <f t="shared" si="30"/>
        <v>1.974340824632808</v>
      </c>
      <c r="Z28" s="8">
        <f t="shared" si="30"/>
        <v>2.013271987258892</v>
      </c>
      <c r="AA28" s="8">
        <f t="shared" si="30"/>
        <v>1.9840736152893292</v>
      </c>
      <c r="AB28" s="8">
        <f t="shared" si="30"/>
        <v>2.0122102282781809</v>
      </c>
      <c r="AC28" s="8">
        <f t="shared" si="30"/>
        <v>2.0019465581313041</v>
      </c>
      <c r="AD28" s="8">
        <f t="shared" si="30"/>
        <v>1.7798619713325077</v>
      </c>
      <c r="AE28" s="12">
        <f t="shared" si="30"/>
        <v>1.6885506989913286</v>
      </c>
    </row>
    <row r="29" spans="1:41" x14ac:dyDescent="0.3">
      <c r="A29" s="52" t="s">
        <v>43</v>
      </c>
      <c r="B29" s="8">
        <f t="shared" si="16"/>
        <v>0</v>
      </c>
      <c r="C29" s="8">
        <f t="shared" ref="C29:P29" si="31">C9/$B9-1</f>
        <v>1.7502605349651201E-2</v>
      </c>
      <c r="D29" s="8">
        <f t="shared" si="31"/>
        <v>2.0709189535846884E-2</v>
      </c>
      <c r="E29" s="8">
        <f t="shared" si="31"/>
        <v>-1.1570424605189422E-2</v>
      </c>
      <c r="F29" s="8">
        <f t="shared" si="31"/>
        <v>-4.6575635304491936E-2</v>
      </c>
      <c r="G29" s="8">
        <f t="shared" si="31"/>
        <v>-4.8205648932474698E-2</v>
      </c>
      <c r="H29" s="8">
        <f t="shared" si="31"/>
        <v>-5.5260134142105177E-2</v>
      </c>
      <c r="I29" s="8">
        <f t="shared" si="31"/>
        <v>-6.4452342142532704E-2</v>
      </c>
      <c r="J29" s="8">
        <f t="shared" si="31"/>
        <v>-7.8534591026908629E-2</v>
      </c>
      <c r="K29" s="8">
        <f t="shared" si="31"/>
        <v>-0.11345963712155638</v>
      </c>
      <c r="L29" s="8">
        <f t="shared" si="31"/>
        <v>-0.13892525986692672</v>
      </c>
      <c r="M29" s="8">
        <f t="shared" si="31"/>
        <v>-0.15247307805360344</v>
      </c>
      <c r="N29" s="8">
        <f t="shared" si="31"/>
        <v>-0.19894182721855547</v>
      </c>
      <c r="O29" s="8">
        <f t="shared" si="31"/>
        <v>-0.23343932875504381</v>
      </c>
      <c r="P29" s="8">
        <f t="shared" si="31"/>
        <v>-0.23744755898778835</v>
      </c>
      <c r="Q29" s="8">
        <f t="shared" ref="Q29:AE29" si="32">Q9/$B9-1</f>
        <v>-0.27421639098949846</v>
      </c>
      <c r="R29" s="8">
        <f t="shared" si="32"/>
        <v>-0.29882692461855009</v>
      </c>
      <c r="S29" s="8">
        <f t="shared" si="32"/>
        <v>-0.34524223071373217</v>
      </c>
      <c r="T29" s="8">
        <f t="shared" si="32"/>
        <v>-0.41498543676348765</v>
      </c>
      <c r="U29" s="8">
        <f t="shared" si="32"/>
        <v>-0.43906153969484019</v>
      </c>
      <c r="V29" s="8">
        <f t="shared" si="32"/>
        <v>-0.47470806723138181</v>
      </c>
      <c r="W29" s="8">
        <f t="shared" si="32"/>
        <v>-0.49977286695347778</v>
      </c>
      <c r="X29" s="8">
        <f t="shared" si="32"/>
        <v>-0.53427036848996612</v>
      </c>
      <c r="Y29" s="8">
        <f t="shared" si="32"/>
        <v>-0.56053763728188555</v>
      </c>
      <c r="Z29" s="8">
        <f t="shared" si="32"/>
        <v>-0.59399299895786006</v>
      </c>
      <c r="AA29" s="8">
        <f t="shared" si="32"/>
        <v>-0.6220238890521872</v>
      </c>
      <c r="AB29" s="8">
        <f t="shared" si="32"/>
        <v>-0.64310718007642365</v>
      </c>
      <c r="AC29" s="8">
        <f t="shared" si="32"/>
        <v>-0.65796435347246351</v>
      </c>
      <c r="AD29" s="8">
        <f t="shared" si="32"/>
        <v>-0.67819255538038115</v>
      </c>
      <c r="AE29" s="12">
        <f t="shared" si="32"/>
        <v>-0.70755952221895624</v>
      </c>
    </row>
    <row r="30" spans="1:41" x14ac:dyDescent="0.3">
      <c r="A30" s="52" t="s">
        <v>47</v>
      </c>
      <c r="B30" s="8">
        <f t="shared" si="16"/>
        <v>0</v>
      </c>
      <c r="C30" s="8">
        <f t="shared" ref="C30:P30" si="33">C10/$B10-1</f>
        <v>-2.1068820511717434E-2</v>
      </c>
      <c r="D30" s="8">
        <f t="shared" si="33"/>
        <v>-0.10285972402964039</v>
      </c>
      <c r="E30" s="8">
        <f t="shared" si="33"/>
        <v>-0.10659166926576402</v>
      </c>
      <c r="F30" s="8">
        <f t="shared" si="33"/>
        <v>-0.10666695346361099</v>
      </c>
      <c r="G30" s="8">
        <f t="shared" si="33"/>
        <v>-0.14805175250857705</v>
      </c>
      <c r="H30" s="8">
        <f t="shared" si="33"/>
        <v>-0.14109334165044474</v>
      </c>
      <c r="I30" s="8">
        <f t="shared" si="33"/>
        <v>-0.2281648939030555</v>
      </c>
      <c r="J30" s="8">
        <f t="shared" si="33"/>
        <v>-0.24141491272410498</v>
      </c>
      <c r="K30" s="8">
        <f t="shared" si="33"/>
        <v>-0.29191985459394931</v>
      </c>
      <c r="L30" s="8">
        <f t="shared" si="33"/>
        <v>-0.30494402082145822</v>
      </c>
      <c r="M30" s="8">
        <f t="shared" si="33"/>
        <v>-0.39375786450995376</v>
      </c>
      <c r="N30" s="8">
        <f t="shared" si="33"/>
        <v>-0.45155461868553792</v>
      </c>
      <c r="O30" s="8">
        <f t="shared" si="33"/>
        <v>-0.48346436368720491</v>
      </c>
      <c r="P30" s="8">
        <f t="shared" si="33"/>
        <v>-0.5152020305223648</v>
      </c>
      <c r="Q30" s="8">
        <f t="shared" ref="Q30:AE30" si="34">Q10/$B10-1</f>
        <v>-0.64136759122831544</v>
      </c>
      <c r="R30" s="8">
        <f t="shared" si="34"/>
        <v>-0.70761768533356273</v>
      </c>
      <c r="S30" s="8">
        <f t="shared" si="34"/>
        <v>-0.73226788268570997</v>
      </c>
      <c r="T30" s="8">
        <f t="shared" si="34"/>
        <v>-0.79456017896129316</v>
      </c>
      <c r="U30" s="8">
        <f t="shared" si="34"/>
        <v>-0.82135059850937286</v>
      </c>
      <c r="V30" s="8">
        <f t="shared" si="34"/>
        <v>-0.80289521515148254</v>
      </c>
      <c r="W30" s="8">
        <f t="shared" si="34"/>
        <v>-0.84274206558329123</v>
      </c>
      <c r="X30" s="8">
        <f t="shared" si="34"/>
        <v>-0.86069196932706682</v>
      </c>
      <c r="Y30" s="8">
        <f t="shared" si="34"/>
        <v>-0.87417859562706357</v>
      </c>
      <c r="Z30" s="8">
        <f t="shared" si="34"/>
        <v>-0.88158871167227715</v>
      </c>
      <c r="AA30" s="8">
        <f t="shared" si="34"/>
        <v>-0.88975166969595942</v>
      </c>
      <c r="AB30" s="8">
        <f t="shared" si="34"/>
        <v>-0.89612931674213014</v>
      </c>
      <c r="AC30" s="8">
        <f t="shared" si="34"/>
        <v>-0.90083995655026294</v>
      </c>
      <c r="AD30" s="8">
        <f t="shared" si="34"/>
        <v>-0.91218636065432723</v>
      </c>
      <c r="AE30" s="12">
        <f t="shared" si="34"/>
        <v>-0.91353072133016422</v>
      </c>
    </row>
    <row r="31" spans="1:41" ht="15" thickBot="1" x14ac:dyDescent="0.35">
      <c r="A31" s="53" t="s">
        <v>39</v>
      </c>
      <c r="B31" s="14">
        <f t="shared" si="16"/>
        <v>0</v>
      </c>
      <c r="C31" s="14">
        <f t="shared" ref="C31:P31" si="35">C11/$B11-1</f>
        <v>3.8231531542345376E-3</v>
      </c>
      <c r="D31" s="14">
        <f t="shared" si="35"/>
        <v>-3.4149588537479847E-4</v>
      </c>
      <c r="E31" s="14">
        <f t="shared" si="35"/>
        <v>7.0260110479254401E-3</v>
      </c>
      <c r="F31" s="14">
        <f t="shared" si="35"/>
        <v>4.9091367490925464E-2</v>
      </c>
      <c r="G31" s="14">
        <f t="shared" si="35"/>
        <v>4.1243631968817196E-2</v>
      </c>
      <c r="H31" s="14">
        <f t="shared" si="35"/>
        <v>9.719159653328302E-2</v>
      </c>
      <c r="I31" s="14">
        <f t="shared" si="35"/>
        <v>4.1218286571074403E-2</v>
      </c>
      <c r="J31" s="14">
        <f t="shared" si="35"/>
        <v>5.8928049751681755E-2</v>
      </c>
      <c r="K31" s="14">
        <f t="shared" si="35"/>
        <v>1.994549405517021E-2</v>
      </c>
      <c r="L31" s="14">
        <f t="shared" si="35"/>
        <v>5.4425906731614404E-4</v>
      </c>
      <c r="M31" s="14">
        <f t="shared" si="35"/>
        <v>9.1723660462379453E-3</v>
      </c>
      <c r="N31" s="14">
        <f t="shared" si="35"/>
        <v>7.5515945590098887E-3</v>
      </c>
      <c r="O31" s="14">
        <f t="shared" si="35"/>
        <v>3.1733771942111133E-2</v>
      </c>
      <c r="P31" s="14">
        <f t="shared" si="35"/>
        <v>3.9182650941848252E-2</v>
      </c>
      <c r="Q31" s="14">
        <f t="shared" ref="Q31:AE31" si="36">Q11/$B11-1</f>
        <v>5.2371595546145677E-3</v>
      </c>
      <c r="R31" s="14">
        <f t="shared" si="36"/>
        <v>6.9579786645108666E-3</v>
      </c>
      <c r="S31" s="14">
        <f t="shared" si="36"/>
        <v>-6.3536910235939548E-3</v>
      </c>
      <c r="T31" s="14">
        <f t="shared" si="36"/>
        <v>-3.72737423013354E-2</v>
      </c>
      <c r="U31" s="14">
        <f t="shared" si="36"/>
        <v>-9.31069855918083E-2</v>
      </c>
      <c r="V31" s="14">
        <f t="shared" si="36"/>
        <v>-1.7696423497584934E-2</v>
      </c>
      <c r="W31" s="14">
        <f t="shared" si="36"/>
        <v>-8.8051245726298966E-2</v>
      </c>
      <c r="X31" s="14">
        <f t="shared" si="36"/>
        <v>-0.13090364346762395</v>
      </c>
      <c r="Y31" s="14">
        <f t="shared" si="36"/>
        <v>-0.1563837720088096</v>
      </c>
      <c r="Z31" s="14">
        <f t="shared" si="36"/>
        <v>-0.17530211047125099</v>
      </c>
      <c r="AA31" s="14">
        <f t="shared" si="36"/>
        <v>-0.17233536496705759</v>
      </c>
      <c r="AB31" s="14">
        <f t="shared" si="36"/>
        <v>-0.16558415138939475</v>
      </c>
      <c r="AC31" s="14">
        <f t="shared" si="36"/>
        <v>-0.15690535361498748</v>
      </c>
      <c r="AD31" s="14">
        <f t="shared" si="36"/>
        <v>-0.18983702909251465</v>
      </c>
      <c r="AE31" s="15">
        <f t="shared" si="36"/>
        <v>-0.19183531360927808</v>
      </c>
    </row>
    <row r="33" spans="1:31" ht="15" thickBot="1" x14ac:dyDescent="0.35">
      <c r="A33" s="44" t="s">
        <v>121</v>
      </c>
    </row>
    <row r="34" spans="1:31" x14ac:dyDescent="0.3">
      <c r="A34" s="51" t="str">
        <f t="shared" ref="A34:A42" si="37">AF2</f>
        <v>Domestic transportation</v>
      </c>
      <c r="B34" s="20">
        <f t="shared" ref="B34:AE34" si="38">B2/B$11</f>
        <v>0.26272772506379705</v>
      </c>
      <c r="C34" s="20">
        <f t="shared" si="38"/>
        <v>0.2638121271639276</v>
      </c>
      <c r="D34" s="20">
        <f t="shared" si="38"/>
        <v>0.2770384327456975</v>
      </c>
      <c r="E34" s="20">
        <f t="shared" si="38"/>
        <v>0.26132651574359855</v>
      </c>
      <c r="F34" s="20">
        <f t="shared" si="38"/>
        <v>0.25665145897228542</v>
      </c>
      <c r="G34" s="20">
        <f t="shared" si="38"/>
        <v>0.25927377873093838</v>
      </c>
      <c r="H34" s="20">
        <f t="shared" si="38"/>
        <v>0.24226080909225753</v>
      </c>
      <c r="I34" s="20">
        <f t="shared" si="38"/>
        <v>0.25505097739775695</v>
      </c>
      <c r="J34" s="20">
        <f t="shared" si="38"/>
        <v>0.25057128964069847</v>
      </c>
      <c r="K34" s="20">
        <f t="shared" si="38"/>
        <v>0.26376578450029103</v>
      </c>
      <c r="L34" s="20">
        <f t="shared" si="38"/>
        <v>0.26642988276797175</v>
      </c>
      <c r="M34" s="20">
        <f t="shared" si="38"/>
        <v>0.26452078533387796</v>
      </c>
      <c r="N34" s="20">
        <f t="shared" si="38"/>
        <v>0.27128811710251766</v>
      </c>
      <c r="O34" s="20">
        <f t="shared" si="38"/>
        <v>0.26720642538710576</v>
      </c>
      <c r="P34" s="20">
        <f t="shared" si="38"/>
        <v>0.26967995522556659</v>
      </c>
      <c r="Q34" s="20">
        <f t="shared" si="38"/>
        <v>0.28052242064097649</v>
      </c>
      <c r="R34" s="20">
        <f t="shared" si="38"/>
        <v>0.27948000884933477</v>
      </c>
      <c r="S34" s="20">
        <f t="shared" si="38"/>
        <v>0.28731205026312961</v>
      </c>
      <c r="T34" s="20">
        <f t="shared" si="38"/>
        <v>0.28811239003409994</v>
      </c>
      <c r="U34" s="20">
        <f t="shared" si="38"/>
        <v>0.30112407810004027</v>
      </c>
      <c r="V34" s="20">
        <f t="shared" si="38"/>
        <v>0.27893728348386765</v>
      </c>
      <c r="W34" s="20">
        <f t="shared" si="38"/>
        <v>0.29505175268710243</v>
      </c>
      <c r="X34" s="20">
        <f t="shared" si="38"/>
        <v>0.29176285317845263</v>
      </c>
      <c r="Y34" s="20">
        <f t="shared" si="38"/>
        <v>0.2930894623907554</v>
      </c>
      <c r="Z34" s="20">
        <f t="shared" si="38"/>
        <v>0.29322306135752285</v>
      </c>
      <c r="AA34" s="20">
        <f t="shared" si="38"/>
        <v>0.29379340578577262</v>
      </c>
      <c r="AB34" s="20">
        <f t="shared" si="38"/>
        <v>0.27998094367192422</v>
      </c>
      <c r="AC34" s="20">
        <f t="shared" si="38"/>
        <v>0.27056896933641339</v>
      </c>
      <c r="AD34" s="20">
        <f t="shared" si="38"/>
        <v>0.27660772590983856</v>
      </c>
      <c r="AE34" s="10">
        <f t="shared" si="38"/>
        <v>0.27116459101900681</v>
      </c>
    </row>
    <row r="35" spans="1:31" x14ac:dyDescent="0.3">
      <c r="A35" s="52" t="str">
        <f t="shared" si="37"/>
        <v>International transportation</v>
      </c>
      <c r="B35" s="8">
        <f t="shared" ref="B35:AE35" si="39">B3/B$11</f>
        <v>4.9692987195238264E-2</v>
      </c>
      <c r="C35" s="8">
        <f t="shared" si="39"/>
        <v>4.9898406530686015E-2</v>
      </c>
      <c r="D35" s="8">
        <f t="shared" si="39"/>
        <v>5.2119932691653319E-2</v>
      </c>
      <c r="E35" s="8">
        <f t="shared" si="39"/>
        <v>5.5027751652514875E-2</v>
      </c>
      <c r="F35" s="8">
        <f t="shared" si="39"/>
        <v>6.0937587418811764E-2</v>
      </c>
      <c r="G35" s="8">
        <f t="shared" si="39"/>
        <v>6.2399991800768925E-2</v>
      </c>
      <c r="H35" s="8">
        <f t="shared" si="39"/>
        <v>6.1993770227914344E-2</v>
      </c>
      <c r="I35" s="8">
        <f t="shared" si="39"/>
        <v>7.5797330572858354E-2</v>
      </c>
      <c r="J35" s="8">
        <f t="shared" si="39"/>
        <v>8.5583849194651673E-2</v>
      </c>
      <c r="K35" s="8">
        <f t="shared" si="39"/>
        <v>9.0963189662501068E-2</v>
      </c>
      <c r="L35" s="8">
        <f t="shared" si="39"/>
        <v>9.1408450892006013E-2</v>
      </c>
      <c r="M35" s="8">
        <f t="shared" si="39"/>
        <v>8.8414170694985861E-2</v>
      </c>
      <c r="N35" s="8">
        <f t="shared" si="39"/>
        <v>7.7394002944509765E-2</v>
      </c>
      <c r="O35" s="8">
        <f t="shared" si="39"/>
        <v>9.4257801590831511E-2</v>
      </c>
      <c r="P35" s="8">
        <f t="shared" si="39"/>
        <v>0.10800933485319941</v>
      </c>
      <c r="Q35" s="8">
        <f t="shared" si="39"/>
        <v>0.11537629599943734</v>
      </c>
      <c r="R35" s="8">
        <f t="shared" si="39"/>
        <v>0.12193403006389272</v>
      </c>
      <c r="S35" s="8">
        <f t="shared" si="39"/>
        <v>0.12516915476318333</v>
      </c>
      <c r="T35" s="8">
        <f t="shared" si="39"/>
        <v>0.12998734933164843</v>
      </c>
      <c r="U35" s="8">
        <f t="shared" si="39"/>
        <v>0.13916239854319948</v>
      </c>
      <c r="V35" s="8">
        <f t="shared" si="39"/>
        <v>0.12331047819255625</v>
      </c>
      <c r="W35" s="8">
        <f t="shared" si="39"/>
        <v>0.11896681859937158</v>
      </c>
      <c r="X35" s="8">
        <f t="shared" si="39"/>
        <v>0.11933471678188584</v>
      </c>
      <c r="Y35" s="8">
        <f t="shared" si="39"/>
        <v>0.11894321888771701</v>
      </c>
      <c r="Z35" s="8">
        <f t="shared" si="39"/>
        <v>0.12923366584226881</v>
      </c>
      <c r="AA35" s="8">
        <f t="shared" si="39"/>
        <v>0.12969233769520011</v>
      </c>
      <c r="AB35" s="8">
        <f t="shared" si="39"/>
        <v>0.14355873729444904</v>
      </c>
      <c r="AC35" s="8">
        <f t="shared" si="39"/>
        <v>0.16125122622701812</v>
      </c>
      <c r="AD35" s="8">
        <f t="shared" si="39"/>
        <v>0.14099513775803391</v>
      </c>
      <c r="AE35" s="12">
        <f t="shared" si="39"/>
        <v>0.15951042775673246</v>
      </c>
    </row>
    <row r="36" spans="1:31" x14ac:dyDescent="0.3">
      <c r="A36" s="52" t="str">
        <f t="shared" si="37"/>
        <v>Industries</v>
      </c>
      <c r="B36" s="8">
        <f t="shared" ref="B36:AE36" si="40">B4/B$11</f>
        <v>0.27732934210017302</v>
      </c>
      <c r="C36" s="8">
        <f t="shared" si="40"/>
        <v>0.27350636337904266</v>
      </c>
      <c r="D36" s="8">
        <f t="shared" si="40"/>
        <v>0.25528198380809919</v>
      </c>
      <c r="E36" s="8">
        <f t="shared" si="40"/>
        <v>0.26954868792306369</v>
      </c>
      <c r="F36" s="8">
        <f t="shared" si="40"/>
        <v>0.27471377491595084</v>
      </c>
      <c r="G36" s="8">
        <f t="shared" si="40"/>
        <v>0.28702689475902587</v>
      </c>
      <c r="H36" s="8">
        <f t="shared" si="40"/>
        <v>0.2728078472757513</v>
      </c>
      <c r="I36" s="8">
        <f t="shared" si="40"/>
        <v>0.28738620087067707</v>
      </c>
      <c r="J36" s="8">
        <f t="shared" si="40"/>
        <v>0.27942803010261796</v>
      </c>
      <c r="K36" s="8">
        <f t="shared" si="40"/>
        <v>0.27716895872978509</v>
      </c>
      <c r="L36" s="8">
        <f t="shared" si="40"/>
        <v>0.28792708762470814</v>
      </c>
      <c r="M36" s="8">
        <f t="shared" si="40"/>
        <v>0.29543474783845486</v>
      </c>
      <c r="N36" s="8">
        <f t="shared" si="40"/>
        <v>0.29371087668011819</v>
      </c>
      <c r="O36" s="8">
        <f t="shared" si="40"/>
        <v>0.28154640614818111</v>
      </c>
      <c r="P36" s="8">
        <f t="shared" si="40"/>
        <v>0.28167714141943168</v>
      </c>
      <c r="Q36" s="8">
        <f t="shared" si="40"/>
        <v>0.2812151242951873</v>
      </c>
      <c r="R36" s="8">
        <f t="shared" si="40"/>
        <v>0.28700061865858395</v>
      </c>
      <c r="S36" s="8">
        <f t="shared" si="40"/>
        <v>0.28018338524326064</v>
      </c>
      <c r="T36" s="8">
        <f t="shared" si="40"/>
        <v>0.27914884418893698</v>
      </c>
      <c r="U36" s="8">
        <f t="shared" si="40"/>
        <v>0.23169806103146887</v>
      </c>
      <c r="V36" s="8">
        <f t="shared" si="40"/>
        <v>0.26319398894859564</v>
      </c>
      <c r="W36" s="8">
        <f t="shared" si="40"/>
        <v>0.26652341304436861</v>
      </c>
      <c r="X36" s="8">
        <f t="shared" si="40"/>
        <v>0.26880395142376506</v>
      </c>
      <c r="Y36" s="8">
        <f t="shared" si="40"/>
        <v>0.26379205927790628</v>
      </c>
      <c r="Z36" s="8">
        <f t="shared" si="40"/>
        <v>0.26829055252988776</v>
      </c>
      <c r="AA36" s="8">
        <f t="shared" si="40"/>
        <v>0.26807348824165567</v>
      </c>
      <c r="AB36" s="8">
        <f t="shared" si="40"/>
        <v>0.26955431852844219</v>
      </c>
      <c r="AC36" s="8">
        <f t="shared" si="40"/>
        <v>0.27105946014366633</v>
      </c>
      <c r="AD36" s="8">
        <f t="shared" si="40"/>
        <v>0.2773223256434279</v>
      </c>
      <c r="AE36" s="12">
        <f t="shared" si="40"/>
        <v>0.26832388356565734</v>
      </c>
    </row>
    <row r="37" spans="1:31" x14ac:dyDescent="0.3">
      <c r="A37" s="52" t="str">
        <f t="shared" si="37"/>
        <v>Agriculture</v>
      </c>
      <c r="B37" s="8">
        <f t="shared" ref="B37:AE37" si="41">B5/B$11</f>
        <v>0.10216996623726227</v>
      </c>
      <c r="C37" s="8">
        <f t="shared" si="41"/>
        <v>9.7426077296085503E-2</v>
      </c>
      <c r="D37" s="8">
        <f t="shared" si="41"/>
        <v>9.7163414897776454E-2</v>
      </c>
      <c r="E37" s="8">
        <f t="shared" si="41"/>
        <v>0.10087692572624551</v>
      </c>
      <c r="F37" s="8">
        <f t="shared" si="41"/>
        <v>9.8716501111331525E-2</v>
      </c>
      <c r="G37" s="8">
        <f t="shared" si="41"/>
        <v>9.7254410609804998E-2</v>
      </c>
      <c r="H37" s="8">
        <f t="shared" si="41"/>
        <v>9.3363906713904654E-2</v>
      </c>
      <c r="I37" s="8">
        <f t="shared" si="41"/>
        <v>9.8596872429670662E-2</v>
      </c>
      <c r="J37" s="8">
        <f t="shared" si="41"/>
        <v>9.5411038802345111E-2</v>
      </c>
      <c r="K37" s="8">
        <f t="shared" si="41"/>
        <v>9.734042205350546E-2</v>
      </c>
      <c r="L37" s="8">
        <f t="shared" si="41"/>
        <v>9.8834612579677919E-2</v>
      </c>
      <c r="M37" s="8">
        <f t="shared" si="41"/>
        <v>9.7611560317718393E-2</v>
      </c>
      <c r="N37" s="8">
        <f t="shared" si="41"/>
        <v>9.6010348151208E-2</v>
      </c>
      <c r="O37" s="8">
        <f t="shared" si="41"/>
        <v>9.2619648527601656E-2</v>
      </c>
      <c r="P37" s="8">
        <f t="shared" si="41"/>
        <v>9.2320311777935232E-2</v>
      </c>
      <c r="Q37" s="8">
        <f t="shared" si="41"/>
        <v>9.3500396115020659E-2</v>
      </c>
      <c r="R37" s="8">
        <f t="shared" si="41"/>
        <v>9.1626383205340348E-2</v>
      </c>
      <c r="S37" s="8">
        <f t="shared" si="41"/>
        <v>9.3023037267747827E-2</v>
      </c>
      <c r="T37" s="8">
        <f t="shared" si="41"/>
        <v>9.6512267545701053E-2</v>
      </c>
      <c r="U37" s="8">
        <f t="shared" si="41"/>
        <v>9.8763543508382762E-2</v>
      </c>
      <c r="V37" s="8">
        <f t="shared" si="41"/>
        <v>9.283016715622569E-2</v>
      </c>
      <c r="W37" s="8">
        <f t="shared" si="41"/>
        <v>9.9914281869298863E-2</v>
      </c>
      <c r="X37" s="8">
        <f t="shared" si="41"/>
        <v>0.10377399034860448</v>
      </c>
      <c r="Y37" s="8">
        <f t="shared" si="41"/>
        <v>0.10813221148904746</v>
      </c>
      <c r="Z37" s="8">
        <f t="shared" si="41"/>
        <v>0.11160427608539877</v>
      </c>
      <c r="AA37" s="8">
        <f t="shared" si="41"/>
        <v>0.11153786024082403</v>
      </c>
      <c r="AB37" s="8">
        <f t="shared" si="41"/>
        <v>0.11005828806389625</v>
      </c>
      <c r="AC37" s="8">
        <f t="shared" si="41"/>
        <v>0.11147432043289769</v>
      </c>
      <c r="AD37" s="8">
        <f t="shared" si="41"/>
        <v>0.11316197209767952</v>
      </c>
      <c r="AE37" s="12">
        <f t="shared" si="41"/>
        <v>0.11468634199080609</v>
      </c>
    </row>
    <row r="38" spans="1:31" x14ac:dyDescent="0.3">
      <c r="A38" s="52" t="str">
        <f t="shared" si="37"/>
        <v>Electricity and district heating</v>
      </c>
      <c r="B38" s="8">
        <f t="shared" ref="B38:AE38" si="42">B6/B$11</f>
        <v>8.6499840590787871E-2</v>
      </c>
      <c r="C38" s="8">
        <f t="shared" si="42"/>
        <v>9.978751084704636E-2</v>
      </c>
      <c r="D38" s="8">
        <f t="shared" si="42"/>
        <v>0.10671655633204205</v>
      </c>
      <c r="E38" s="8">
        <f t="shared" si="42"/>
        <v>0.10442569312898226</v>
      </c>
      <c r="F38" s="8">
        <f t="shared" si="42"/>
        <v>0.1080712676299902</v>
      </c>
      <c r="G38" s="8">
        <f t="shared" si="42"/>
        <v>9.7027650625639755E-2</v>
      </c>
      <c r="H38" s="8">
        <f t="shared" si="42"/>
        <v>0.14182822655750382</v>
      </c>
      <c r="I38" s="8">
        <f t="shared" si="42"/>
        <v>9.1579953416984605E-2</v>
      </c>
      <c r="J38" s="8">
        <f t="shared" si="42"/>
        <v>0.10054571702833646</v>
      </c>
      <c r="K38" s="8">
        <f t="shared" si="42"/>
        <v>8.1624912535394556E-2</v>
      </c>
      <c r="L38" s="8">
        <f t="shared" si="42"/>
        <v>6.6090172534934294E-2</v>
      </c>
      <c r="M38" s="8">
        <f t="shared" si="42"/>
        <v>7.6777979138660107E-2</v>
      </c>
      <c r="N38" s="8">
        <f t="shared" si="42"/>
        <v>9.0686663912808635E-2</v>
      </c>
      <c r="O38" s="8">
        <f t="shared" si="42"/>
        <v>0.10134181156197314</v>
      </c>
      <c r="P38" s="8">
        <f t="shared" si="42"/>
        <v>8.7773550222331756E-2</v>
      </c>
      <c r="Q38" s="8">
        <f t="shared" si="42"/>
        <v>7.8988121857454338E-2</v>
      </c>
      <c r="R38" s="8">
        <f t="shared" si="42"/>
        <v>7.9743369291483582E-2</v>
      </c>
      <c r="S38" s="8">
        <f t="shared" si="42"/>
        <v>7.8544195038126957E-2</v>
      </c>
      <c r="T38" s="8">
        <f t="shared" si="42"/>
        <v>7.6147878415022283E-2</v>
      </c>
      <c r="U38" s="8">
        <f t="shared" si="42"/>
        <v>9.8242837348458317E-2</v>
      </c>
      <c r="V38" s="8">
        <f t="shared" si="42"/>
        <v>0.11797625401119265</v>
      </c>
      <c r="W38" s="8">
        <f t="shared" si="42"/>
        <v>9.4341140606989671E-2</v>
      </c>
      <c r="X38" s="8">
        <f t="shared" si="42"/>
        <v>8.9808015815518366E-2</v>
      </c>
      <c r="Y38" s="8">
        <f t="shared" si="42"/>
        <v>8.9969972059309539E-2</v>
      </c>
      <c r="Z38" s="8">
        <f t="shared" si="42"/>
        <v>7.3391898471278444E-2</v>
      </c>
      <c r="AA38" s="8">
        <f t="shared" si="42"/>
        <v>7.6154035841554474E-2</v>
      </c>
      <c r="AB38" s="8">
        <f t="shared" si="42"/>
        <v>8.1269164239329575E-2</v>
      </c>
      <c r="AC38" s="8">
        <f t="shared" si="42"/>
        <v>7.2787253567925064E-2</v>
      </c>
      <c r="AD38" s="8">
        <f t="shared" si="42"/>
        <v>8.2621889474143506E-2</v>
      </c>
      <c r="AE38" s="12">
        <f t="shared" si="42"/>
        <v>7.5393465217427194E-2</v>
      </c>
    </row>
    <row r="39" spans="1:31" x14ac:dyDescent="0.3">
      <c r="A39" s="52" t="str">
        <f t="shared" si="37"/>
        <v>Machinery</v>
      </c>
      <c r="B39" s="8">
        <f t="shared" ref="B39:AE39" si="43">B7/B$11</f>
        <v>4.008574748246832E-2</v>
      </c>
      <c r="C39" s="8">
        <f t="shared" si="43"/>
        <v>3.7273972802983092E-2</v>
      </c>
      <c r="D39" s="8">
        <f t="shared" si="43"/>
        <v>4.2855026841938815E-2</v>
      </c>
      <c r="E39" s="8">
        <f t="shared" si="43"/>
        <v>4.2919023459750169E-2</v>
      </c>
      <c r="F39" s="8">
        <f t="shared" si="43"/>
        <v>4.3542833310445506E-2</v>
      </c>
      <c r="G39" s="8">
        <f t="shared" si="43"/>
        <v>4.1608535399539563E-2</v>
      </c>
      <c r="H39" s="8">
        <f t="shared" si="43"/>
        <v>3.8987139240998808E-2</v>
      </c>
      <c r="I39" s="8">
        <f t="shared" si="43"/>
        <v>4.277284246075163E-2</v>
      </c>
      <c r="J39" s="8">
        <f t="shared" si="43"/>
        <v>4.3584297660168955E-2</v>
      </c>
      <c r="K39" s="8">
        <f t="shared" si="43"/>
        <v>4.3641404926791312E-2</v>
      </c>
      <c r="L39" s="8">
        <f t="shared" si="43"/>
        <v>4.2323788649038525E-2</v>
      </c>
      <c r="M39" s="8">
        <f t="shared" si="43"/>
        <v>4.1751760365569143E-2</v>
      </c>
      <c r="N39" s="8">
        <f t="shared" si="43"/>
        <v>4.3619522735216548E-2</v>
      </c>
      <c r="O39" s="8">
        <f t="shared" si="43"/>
        <v>4.3431096722142348E-2</v>
      </c>
      <c r="P39" s="8">
        <f t="shared" si="43"/>
        <v>4.3587038006921548E-2</v>
      </c>
      <c r="Q39" s="8">
        <f t="shared" si="43"/>
        <v>4.6802615288049278E-2</v>
      </c>
      <c r="R39" s="8">
        <f t="shared" si="43"/>
        <v>4.6443110567668935E-2</v>
      </c>
      <c r="S39" s="8">
        <f t="shared" si="43"/>
        <v>4.6024863065191712E-2</v>
      </c>
      <c r="T39" s="8">
        <f t="shared" si="43"/>
        <v>4.8457740809559634E-2</v>
      </c>
      <c r="U39" s="8">
        <f t="shared" si="43"/>
        <v>5.0336399714052883E-2</v>
      </c>
      <c r="V39" s="8">
        <f t="shared" si="43"/>
        <v>4.867343765489688E-2</v>
      </c>
      <c r="W39" s="8">
        <f t="shared" si="43"/>
        <v>5.2289522494426852E-2</v>
      </c>
      <c r="X39" s="8">
        <f t="shared" si="43"/>
        <v>5.3814818453075307E-2</v>
      </c>
      <c r="Y39" s="8">
        <f t="shared" si="43"/>
        <v>5.4991137092808312E-2</v>
      </c>
      <c r="Z39" s="8">
        <f t="shared" si="43"/>
        <v>5.4327765277914816E-2</v>
      </c>
      <c r="AA39" s="8">
        <f t="shared" si="43"/>
        <v>5.4250684580459757E-2</v>
      </c>
      <c r="AB39" s="8">
        <f t="shared" si="43"/>
        <v>5.157198719772859E-2</v>
      </c>
      <c r="AC39" s="8">
        <f t="shared" si="43"/>
        <v>5.1177177937407045E-2</v>
      </c>
      <c r="AD39" s="8">
        <f t="shared" si="43"/>
        <v>5.0152058261283348E-2</v>
      </c>
      <c r="AE39" s="12">
        <f t="shared" si="43"/>
        <v>5.4509891307039045E-2</v>
      </c>
    </row>
    <row r="40" spans="1:31" x14ac:dyDescent="0.3">
      <c r="A40" s="52" t="str">
        <f t="shared" si="37"/>
        <v>Product use (incl. solvents)</v>
      </c>
      <c r="B40" s="8">
        <f t="shared" ref="B40:AE40" si="44">B8/B$11</f>
        <v>7.5382548759876369E-3</v>
      </c>
      <c r="C40" s="8">
        <f t="shared" si="44"/>
        <v>6.7348031717893077E-3</v>
      </c>
      <c r="D40" s="8">
        <f t="shared" si="44"/>
        <v>6.5373431884994003E-3</v>
      </c>
      <c r="E40" s="8">
        <f t="shared" si="44"/>
        <v>6.8365765455484766E-3</v>
      </c>
      <c r="F40" s="8">
        <f t="shared" si="44"/>
        <v>6.3793480527539158E-3</v>
      </c>
      <c r="G40" s="8">
        <f t="shared" si="44"/>
        <v>8.2914724153525469E-3</v>
      </c>
      <c r="H40" s="8">
        <f t="shared" si="44"/>
        <v>8.6771825478843823E-3</v>
      </c>
      <c r="I40" s="8">
        <f t="shared" si="44"/>
        <v>1.2016009388348096E-2</v>
      </c>
      <c r="J40" s="8">
        <f t="shared" si="44"/>
        <v>1.2580969441358095E-2</v>
      </c>
      <c r="K40" s="8">
        <f t="shared" si="44"/>
        <v>1.5995396255533974E-2</v>
      </c>
      <c r="L40" s="8">
        <f t="shared" si="44"/>
        <v>1.7861452087924688E-2</v>
      </c>
      <c r="M40" s="8">
        <f t="shared" si="44"/>
        <v>1.9053057490955285E-2</v>
      </c>
      <c r="N40" s="8">
        <f t="shared" si="44"/>
        <v>2.0083304205988584E-2</v>
      </c>
      <c r="O40" s="8">
        <f t="shared" si="44"/>
        <v>2.0409034019797476E-2</v>
      </c>
      <c r="P40" s="8">
        <f t="shared" si="44"/>
        <v>2.2457818581389854E-2</v>
      </c>
      <c r="Q40" s="8">
        <f t="shared" si="44"/>
        <v>2.3299790729183395E-2</v>
      </c>
      <c r="R40" s="8">
        <f t="shared" si="44"/>
        <v>2.2997672412993688E-2</v>
      </c>
      <c r="S40" s="8">
        <f t="shared" si="44"/>
        <v>2.3426592202770918E-2</v>
      </c>
      <c r="T40" s="8">
        <f t="shared" si="44"/>
        <v>2.4831613091848281E-2</v>
      </c>
      <c r="U40" s="8">
        <f t="shared" si="44"/>
        <v>2.5360155093947744E-2</v>
      </c>
      <c r="V40" s="8">
        <f t="shared" si="44"/>
        <v>2.3494758798821798E-2</v>
      </c>
      <c r="W40" s="8">
        <f t="shared" si="44"/>
        <v>2.4142964969662215E-2</v>
      </c>
      <c r="X40" s="8">
        <f t="shared" si="44"/>
        <v>2.6070126106656516E-2</v>
      </c>
      <c r="Y40" s="8">
        <f t="shared" si="44"/>
        <v>2.6577652823875614E-2</v>
      </c>
      <c r="Z40" s="8">
        <f t="shared" si="44"/>
        <v>2.7543191924028151E-2</v>
      </c>
      <c r="AA40" s="8">
        <f t="shared" si="44"/>
        <v>2.7178529235896996E-2</v>
      </c>
      <c r="AB40" s="8">
        <f t="shared" si="44"/>
        <v>2.7212820176686692E-2</v>
      </c>
      <c r="AC40" s="8">
        <f t="shared" si="44"/>
        <v>2.6840922755609002E-2</v>
      </c>
      <c r="AD40" s="8">
        <f t="shared" si="44"/>
        <v>2.5865546578236323E-2</v>
      </c>
      <c r="AE40" s="12">
        <f t="shared" si="44"/>
        <v>2.5077785205542762E-2</v>
      </c>
    </row>
    <row r="41" spans="1:31" x14ac:dyDescent="0.3">
      <c r="A41" s="52" t="str">
        <f t="shared" si="37"/>
        <v>Waste</v>
      </c>
      <c r="B41" s="8">
        <f t="shared" ref="B41:AE41" si="45">B9/B$11</f>
        <v>4.9921095774922195E-2</v>
      </c>
      <c r="C41" s="8">
        <f t="shared" si="45"/>
        <v>5.0601388156154947E-2</v>
      </c>
      <c r="D41" s="8">
        <f t="shared" si="45"/>
        <v>5.0972328049459094E-2</v>
      </c>
      <c r="E41" s="8">
        <f t="shared" si="45"/>
        <v>4.8999218449881442E-2</v>
      </c>
      <c r="F41" s="8">
        <f t="shared" si="45"/>
        <v>4.5368773873282781E-2</v>
      </c>
      <c r="G41" s="8">
        <f t="shared" si="45"/>
        <v>4.5632564271081949E-2</v>
      </c>
      <c r="H41" s="8">
        <f t="shared" si="45"/>
        <v>4.298469790954916E-2</v>
      </c>
      <c r="I41" s="8">
        <f t="shared" si="45"/>
        <v>4.4854729149744664E-2</v>
      </c>
      <c r="J41" s="8">
        <f t="shared" si="45"/>
        <v>4.3440687915869886E-2</v>
      </c>
      <c r="K41" s="8">
        <f t="shared" si="45"/>
        <v>4.3391599474231456E-2</v>
      </c>
      <c r="L41" s="8">
        <f t="shared" si="45"/>
        <v>4.2962411889324856E-2</v>
      </c>
      <c r="M41" s="8">
        <f t="shared" si="45"/>
        <v>4.1924921912073587E-2</v>
      </c>
      <c r="N41" s="8">
        <f t="shared" si="45"/>
        <v>3.9689979134229399E-2</v>
      </c>
      <c r="O41" s="8">
        <f t="shared" si="45"/>
        <v>3.7090526381116894E-2</v>
      </c>
      <c r="P41" s="8">
        <f t="shared" si="45"/>
        <v>3.6632110251907532E-2</v>
      </c>
      <c r="Q41" s="8">
        <f t="shared" si="45"/>
        <v>3.6043149333372264E-2</v>
      </c>
      <c r="R41" s="8">
        <f t="shared" si="45"/>
        <v>3.4761458762497373E-2</v>
      </c>
      <c r="S41" s="8">
        <f t="shared" si="45"/>
        <v>3.2895231446675978E-2</v>
      </c>
      <c r="T41" s="8">
        <f t="shared" si="45"/>
        <v>3.0335277351701051E-2</v>
      </c>
      <c r="U41" s="8">
        <f t="shared" si="45"/>
        <v>3.0877581099248944E-2</v>
      </c>
      <c r="V41" s="8">
        <f t="shared" si="45"/>
        <v>2.6695564907649207E-2</v>
      </c>
      <c r="W41" s="8">
        <f t="shared" si="45"/>
        <v>2.7382993288826214E-2</v>
      </c>
      <c r="X41" s="8">
        <f t="shared" si="45"/>
        <v>2.675161777526738E-2</v>
      </c>
      <c r="Y41" s="8">
        <f t="shared" si="45"/>
        <v>2.6005240263056777E-2</v>
      </c>
      <c r="Z41" s="8">
        <f t="shared" si="45"/>
        <v>2.4576653634818167E-2</v>
      </c>
      <c r="AA41" s="8">
        <f t="shared" si="45"/>
        <v>2.2797858983678053E-2</v>
      </c>
      <c r="AB41" s="8">
        <f t="shared" si="45"/>
        <v>2.1352040082236366E-2</v>
      </c>
      <c r="AC41" s="8">
        <f t="shared" si="45"/>
        <v>2.0252523654314736E-2</v>
      </c>
      <c r="AD41" s="8">
        <f t="shared" si="45"/>
        <v>1.982931933552104E-2</v>
      </c>
      <c r="AE41" s="12">
        <f t="shared" si="45"/>
        <v>1.8064324444774568E-2</v>
      </c>
    </row>
    <row r="42" spans="1:31" ht="15" thickBot="1" x14ac:dyDescent="0.35">
      <c r="A42" s="53" t="str">
        <f t="shared" si="37"/>
        <v>On-site heating of buildings</v>
      </c>
      <c r="B42" s="14">
        <f t="shared" ref="B42:AE42" si="46">B10/B$11</f>
        <v>0.12403370671106113</v>
      </c>
      <c r="C42" s="14">
        <f t="shared" si="46"/>
        <v>0.12095802176452376</v>
      </c>
      <c r="D42" s="14">
        <f t="shared" si="46"/>
        <v>0.11131364702083171</v>
      </c>
      <c r="E42" s="14">
        <f t="shared" si="46"/>
        <v>0.11003960737041502</v>
      </c>
      <c r="F42" s="14">
        <f t="shared" si="46"/>
        <v>0.10561845471514819</v>
      </c>
      <c r="G42" s="14">
        <f t="shared" si="46"/>
        <v>0.10148470138784796</v>
      </c>
      <c r="H42" s="14">
        <f t="shared" si="46"/>
        <v>9.7096420434236025E-2</v>
      </c>
      <c r="I42" s="14">
        <f t="shared" si="46"/>
        <v>9.1943803152168629E-2</v>
      </c>
      <c r="J42" s="14">
        <f t="shared" si="46"/>
        <v>8.8854120213953322E-2</v>
      </c>
      <c r="K42" s="14">
        <f t="shared" si="46"/>
        <v>8.6108331861966148E-2</v>
      </c>
      <c r="L42" s="14">
        <f t="shared" si="46"/>
        <v>8.6163474217086561E-2</v>
      </c>
      <c r="M42" s="14">
        <f t="shared" si="46"/>
        <v>7.4511016907704897E-2</v>
      </c>
      <c r="N42" s="14">
        <f t="shared" si="46"/>
        <v>6.751586116318728E-2</v>
      </c>
      <c r="O42" s="14">
        <f t="shared" si="46"/>
        <v>6.2097249661250124E-2</v>
      </c>
      <c r="P42" s="14">
        <f t="shared" si="46"/>
        <v>5.7864023331998311E-2</v>
      </c>
      <c r="Q42" s="14">
        <f t="shared" si="46"/>
        <v>4.4250758722824322E-2</v>
      </c>
      <c r="R42" s="14">
        <f t="shared" si="46"/>
        <v>3.6014672938919717E-2</v>
      </c>
      <c r="S42" s="14">
        <f t="shared" si="46"/>
        <v>3.3420148211792504E-2</v>
      </c>
      <c r="T42" s="14">
        <f t="shared" si="46"/>
        <v>2.646802484685486E-2</v>
      </c>
      <c r="U42" s="14">
        <f t="shared" si="46"/>
        <v>2.4433474639844903E-2</v>
      </c>
      <c r="V42" s="14">
        <f t="shared" si="46"/>
        <v>2.4888066846194275E-2</v>
      </c>
      <c r="W42" s="14">
        <f t="shared" si="46"/>
        <v>2.138857520668894E-2</v>
      </c>
      <c r="X42" s="14">
        <f t="shared" si="46"/>
        <v>1.9881445007920037E-2</v>
      </c>
      <c r="Y42" s="14">
        <f t="shared" si="46"/>
        <v>1.8499045715523608E-2</v>
      </c>
      <c r="Z42" s="14">
        <f t="shared" si="46"/>
        <v>1.780893487688219E-2</v>
      </c>
      <c r="AA42" s="14">
        <f t="shared" si="46"/>
        <v>1.6521799394958198E-2</v>
      </c>
      <c r="AB42" s="14">
        <f t="shared" si="46"/>
        <v>1.54401020600658E-2</v>
      </c>
      <c r="AC42" s="14">
        <f t="shared" si="46"/>
        <v>1.4588145944748583E-2</v>
      </c>
      <c r="AD42" s="14">
        <f t="shared" si="46"/>
        <v>1.3444024941835862E-2</v>
      </c>
      <c r="AE42" s="15">
        <f t="shared" si="46"/>
        <v>1.3270940107455E-2</v>
      </c>
    </row>
    <row r="44" spans="1:31" x14ac:dyDescent="0.3">
      <c r="A44" s="30" t="s">
        <v>140</v>
      </c>
    </row>
    <row r="45" spans="1:31" x14ac:dyDescent="0.3">
      <c r="A45" t="s">
        <v>74</v>
      </c>
      <c r="B45">
        <v>71239.199999999997</v>
      </c>
      <c r="C45">
        <v>71495.899999999994</v>
      </c>
      <c r="D45">
        <v>71032.899999999994</v>
      </c>
      <c r="E45">
        <v>71336.899999999994</v>
      </c>
      <c r="F45">
        <v>73852</v>
      </c>
      <c r="G45">
        <v>73185.399999999994</v>
      </c>
      <c r="H45">
        <v>77151.199999999997</v>
      </c>
      <c r="I45">
        <v>72137.8</v>
      </c>
      <c r="J45">
        <v>72588</v>
      </c>
      <c r="K45">
        <v>69504.5</v>
      </c>
      <c r="L45">
        <v>68149</v>
      </c>
      <c r="M45">
        <v>68963.199999999997</v>
      </c>
      <c r="N45">
        <v>69684.7</v>
      </c>
      <c r="O45">
        <v>70052.899999999994</v>
      </c>
      <c r="P45">
        <v>69487.600000000006</v>
      </c>
      <c r="Q45">
        <v>66662.5</v>
      </c>
      <c r="R45">
        <v>66281.600000000006</v>
      </c>
      <c r="S45">
        <v>65164.5</v>
      </c>
      <c r="T45">
        <v>62788.9</v>
      </c>
      <c r="U45">
        <v>58523.7</v>
      </c>
      <c r="V45">
        <v>64557.4</v>
      </c>
      <c r="W45">
        <v>60230.6</v>
      </c>
      <c r="X45">
        <v>57376.4</v>
      </c>
      <c r="Y45">
        <v>55719</v>
      </c>
      <c r="Z45">
        <v>53833.3</v>
      </c>
      <c r="AA45">
        <v>53998.5</v>
      </c>
      <c r="AB45">
        <v>53571.5</v>
      </c>
      <c r="AC45">
        <v>53010.6</v>
      </c>
      <c r="AD45">
        <v>52170.2</v>
      </c>
      <c r="AE45">
        <v>50919.9</v>
      </c>
    </row>
    <row r="46" spans="1:31" x14ac:dyDescent="0.3">
      <c r="A46" t="s">
        <v>75</v>
      </c>
      <c r="B46">
        <v>74964.3</v>
      </c>
      <c r="C46">
        <v>75250.899999999994</v>
      </c>
      <c r="D46">
        <v>74938.7</v>
      </c>
      <c r="E46">
        <v>75491</v>
      </c>
      <c r="F46">
        <v>78644.399999999994</v>
      </c>
      <c r="G46">
        <v>78056.100000000006</v>
      </c>
      <c r="H46">
        <v>82250.2</v>
      </c>
      <c r="I46">
        <v>78054.2</v>
      </c>
      <c r="J46">
        <v>79381.8</v>
      </c>
      <c r="K46">
        <v>76459.5</v>
      </c>
      <c r="L46">
        <v>75005.100000000006</v>
      </c>
      <c r="M46">
        <v>75651.899999999994</v>
      </c>
      <c r="N46">
        <v>75530.399999999994</v>
      </c>
      <c r="O46">
        <v>77343.199999999997</v>
      </c>
      <c r="P46">
        <v>77901.600000000006</v>
      </c>
      <c r="Q46">
        <v>75356.899999999994</v>
      </c>
      <c r="R46">
        <v>75485.899999999994</v>
      </c>
      <c r="S46">
        <v>74488</v>
      </c>
      <c r="T46">
        <v>72170.100000000006</v>
      </c>
      <c r="U46">
        <v>67984.600000000006</v>
      </c>
      <c r="V46">
        <v>73637.7</v>
      </c>
      <c r="W46">
        <v>68363.600000000006</v>
      </c>
      <c r="X46">
        <v>65151.199999999997</v>
      </c>
      <c r="Y46">
        <v>63241.1</v>
      </c>
      <c r="Z46">
        <v>61822.9</v>
      </c>
      <c r="AA46">
        <v>62045.3</v>
      </c>
      <c r="AB46">
        <v>62551.4</v>
      </c>
      <c r="AC46">
        <v>63202</v>
      </c>
      <c r="AD46">
        <v>60733.3</v>
      </c>
      <c r="AE46">
        <v>60583.5</v>
      </c>
    </row>
    <row r="47" spans="1:31" x14ac:dyDescent="0.3">
      <c r="A47" t="s">
        <v>76</v>
      </c>
      <c r="B47">
        <v>34712.5</v>
      </c>
      <c r="C47">
        <v>35612.300000000003</v>
      </c>
      <c r="D47">
        <v>35537.699999999997</v>
      </c>
      <c r="E47">
        <v>39926.1</v>
      </c>
      <c r="F47">
        <v>40175.699999999997</v>
      </c>
      <c r="G47">
        <v>36873.5</v>
      </c>
      <c r="H47">
        <v>38573.699999999997</v>
      </c>
      <c r="I47">
        <v>32686.799999999999</v>
      </c>
      <c r="J47">
        <v>31954.7</v>
      </c>
      <c r="K47">
        <v>29194</v>
      </c>
      <c r="L47">
        <v>26132.1</v>
      </c>
      <c r="M47">
        <v>26142.9</v>
      </c>
      <c r="N47">
        <v>27255.4</v>
      </c>
      <c r="O47">
        <v>30246.7</v>
      </c>
      <c r="P47">
        <v>36190.6</v>
      </c>
      <c r="Q47">
        <v>34327.699999999997</v>
      </c>
      <c r="R47">
        <v>24180.400000000001</v>
      </c>
      <c r="S47">
        <v>29827.200000000001</v>
      </c>
      <c r="T47">
        <v>26302.3</v>
      </c>
      <c r="U47">
        <v>22087.1</v>
      </c>
      <c r="V47">
        <v>25999</v>
      </c>
      <c r="W47">
        <v>21532.1</v>
      </c>
      <c r="X47">
        <v>18034.7</v>
      </c>
      <c r="Y47">
        <v>18485.2</v>
      </c>
      <c r="Z47">
        <v>16923.099999999999</v>
      </c>
      <c r="AA47">
        <v>19121.2</v>
      </c>
      <c r="AB47">
        <v>14143.2</v>
      </c>
      <c r="AC47">
        <v>15999.7</v>
      </c>
      <c r="AD47">
        <v>16860.599999999999</v>
      </c>
      <c r="AE47">
        <v>15430.4</v>
      </c>
    </row>
    <row r="48" spans="1:31" x14ac:dyDescent="0.3">
      <c r="A48" t="s">
        <v>77</v>
      </c>
      <c r="B48">
        <v>38437.699999999997</v>
      </c>
      <c r="C48">
        <v>39367.300000000003</v>
      </c>
      <c r="D48">
        <v>39443.5</v>
      </c>
      <c r="E48">
        <v>44080.2</v>
      </c>
      <c r="F48">
        <v>44968.1</v>
      </c>
      <c r="G48">
        <v>41744.1</v>
      </c>
      <c r="H48">
        <v>43672.800000000003</v>
      </c>
      <c r="I48">
        <v>38603.199999999997</v>
      </c>
      <c r="J48">
        <v>38748.5</v>
      </c>
      <c r="K48">
        <v>36149.1</v>
      </c>
      <c r="L48">
        <v>32988.199999999997</v>
      </c>
      <c r="M48">
        <v>32831.599999999999</v>
      </c>
      <c r="N48">
        <v>33101.1</v>
      </c>
      <c r="O48">
        <v>37536.9</v>
      </c>
      <c r="P48">
        <v>44604.7</v>
      </c>
      <c r="Q48">
        <v>43022.1</v>
      </c>
      <c r="R48">
        <v>33384.699999999997</v>
      </c>
      <c r="S48">
        <v>39150.800000000003</v>
      </c>
      <c r="T48">
        <v>35683.5</v>
      </c>
      <c r="U48">
        <v>31548</v>
      </c>
      <c r="V48">
        <v>35079.4</v>
      </c>
      <c r="W48">
        <v>29665.1</v>
      </c>
      <c r="X48">
        <v>25809.5</v>
      </c>
      <c r="Y48">
        <v>26007.3</v>
      </c>
      <c r="Z48">
        <v>24912.799999999999</v>
      </c>
      <c r="AA48">
        <v>27167.9</v>
      </c>
      <c r="AB48">
        <v>23123</v>
      </c>
      <c r="AC48">
        <v>26191.1</v>
      </c>
      <c r="AD48">
        <v>25423.7</v>
      </c>
      <c r="AE48">
        <v>25094.1</v>
      </c>
    </row>
    <row r="49" spans="1:31" x14ac:dyDescent="0.3">
      <c r="A49" t="s">
        <v>78</v>
      </c>
      <c r="B49">
        <v>3005</v>
      </c>
      <c r="C49">
        <v>2804.9</v>
      </c>
      <c r="D49">
        <v>3211.5</v>
      </c>
      <c r="E49">
        <v>3240</v>
      </c>
      <c r="F49">
        <v>3424.4</v>
      </c>
      <c r="G49">
        <v>3247.8</v>
      </c>
      <c r="H49">
        <v>3206.7</v>
      </c>
      <c r="I49">
        <v>3338.6</v>
      </c>
      <c r="J49">
        <v>3459.8</v>
      </c>
      <c r="K49">
        <v>3336.8</v>
      </c>
      <c r="L49">
        <v>3174.5</v>
      </c>
      <c r="M49">
        <v>3158.6</v>
      </c>
      <c r="N49">
        <v>3294.6</v>
      </c>
      <c r="O49">
        <v>3359.1</v>
      </c>
      <c r="P49">
        <v>3395.5</v>
      </c>
      <c r="Q49">
        <v>3526.9</v>
      </c>
      <c r="R49">
        <v>3505.8</v>
      </c>
      <c r="S49">
        <v>3428.3</v>
      </c>
      <c r="T49">
        <v>3497.2</v>
      </c>
      <c r="U49">
        <v>3422.1</v>
      </c>
      <c r="V49">
        <v>3584.2</v>
      </c>
      <c r="W49">
        <v>3574.7</v>
      </c>
      <c r="X49">
        <v>3506.1</v>
      </c>
      <c r="Y49">
        <v>3477.7</v>
      </c>
      <c r="Z49">
        <v>3358.7</v>
      </c>
      <c r="AA49">
        <v>3366</v>
      </c>
      <c r="AB49">
        <v>3225.9</v>
      </c>
      <c r="AC49">
        <v>3234.5</v>
      </c>
      <c r="AD49">
        <v>3045.9</v>
      </c>
      <c r="AE49">
        <v>3302.4</v>
      </c>
    </row>
    <row r="50" spans="1:31" x14ac:dyDescent="0.3">
      <c r="A50" t="s">
        <v>79</v>
      </c>
      <c r="B50">
        <v>3742.3</v>
      </c>
      <c r="C50">
        <v>3807.8</v>
      </c>
      <c r="D50">
        <v>3819.8</v>
      </c>
      <c r="E50">
        <v>3699</v>
      </c>
      <c r="F50">
        <v>3568</v>
      </c>
      <c r="G50">
        <v>3561.9</v>
      </c>
      <c r="H50">
        <v>3535.5</v>
      </c>
      <c r="I50">
        <v>3501.1</v>
      </c>
      <c r="J50">
        <v>3448.4</v>
      </c>
      <c r="K50">
        <v>3317.7</v>
      </c>
      <c r="L50">
        <v>3222.4</v>
      </c>
      <c r="M50">
        <v>3171.7</v>
      </c>
      <c r="N50">
        <v>2997.8</v>
      </c>
      <c r="O50">
        <v>2868.7</v>
      </c>
      <c r="P50">
        <v>2853.7</v>
      </c>
      <c r="Q50">
        <v>2716.1</v>
      </c>
      <c r="R50">
        <v>2624</v>
      </c>
      <c r="S50">
        <v>2450.3000000000002</v>
      </c>
      <c r="T50">
        <v>2189.3000000000002</v>
      </c>
      <c r="U50">
        <v>2099.1999999999998</v>
      </c>
      <c r="V50">
        <v>1965.8</v>
      </c>
      <c r="W50">
        <v>1872</v>
      </c>
      <c r="X50">
        <v>1742.9</v>
      </c>
      <c r="Y50">
        <v>1644.6</v>
      </c>
      <c r="Z50">
        <v>1519.4</v>
      </c>
      <c r="AA50">
        <v>1414.5</v>
      </c>
      <c r="AB50">
        <v>1335.6</v>
      </c>
      <c r="AC50">
        <v>1280</v>
      </c>
      <c r="AD50">
        <v>1204.3</v>
      </c>
      <c r="AE50">
        <v>1094.4000000000001</v>
      </c>
    </row>
    <row r="51" spans="1:31" x14ac:dyDescent="0.3">
      <c r="A51" t="s">
        <v>80</v>
      </c>
      <c r="B51">
        <v>6484.4</v>
      </c>
      <c r="C51">
        <v>7509.1</v>
      </c>
      <c r="D51">
        <v>7997.2</v>
      </c>
      <c r="E51">
        <v>7883.2</v>
      </c>
      <c r="F51">
        <v>8499.2000000000007</v>
      </c>
      <c r="G51">
        <v>7573.6</v>
      </c>
      <c r="H51">
        <v>11665.4</v>
      </c>
      <c r="I51">
        <v>7148.2</v>
      </c>
      <c r="J51">
        <v>7981.5</v>
      </c>
      <c r="K51">
        <v>6241</v>
      </c>
      <c r="L51">
        <v>4957.1000000000004</v>
      </c>
      <c r="M51">
        <v>5808.4</v>
      </c>
      <c r="N51">
        <v>6849.6</v>
      </c>
      <c r="O51">
        <v>7838.1</v>
      </c>
      <c r="P51">
        <v>6837.7</v>
      </c>
      <c r="Q51">
        <v>5952.3</v>
      </c>
      <c r="R51">
        <v>6019.5</v>
      </c>
      <c r="S51">
        <v>5850.6</v>
      </c>
      <c r="T51">
        <v>5495.6</v>
      </c>
      <c r="U51">
        <v>6679</v>
      </c>
      <c r="V51">
        <v>8687.5</v>
      </c>
      <c r="W51">
        <v>6449.5</v>
      </c>
      <c r="X51">
        <v>5851.1</v>
      </c>
      <c r="Y51">
        <v>5689.8</v>
      </c>
      <c r="Z51">
        <v>4537.3</v>
      </c>
      <c r="AA51">
        <v>4725</v>
      </c>
      <c r="AB51">
        <v>5083.5</v>
      </c>
      <c r="AC51">
        <v>4600.3</v>
      </c>
      <c r="AD51">
        <v>5017.8999999999996</v>
      </c>
      <c r="AE51">
        <v>4567.6000000000004</v>
      </c>
    </row>
    <row r="52" spans="1:31" x14ac:dyDescent="0.3">
      <c r="A52" t="s">
        <v>81</v>
      </c>
      <c r="B52">
        <v>20789.8</v>
      </c>
      <c r="C52">
        <v>20581.599999999999</v>
      </c>
      <c r="D52">
        <v>19130.5</v>
      </c>
      <c r="E52">
        <v>20348.5</v>
      </c>
      <c r="F52">
        <v>21604.7</v>
      </c>
      <c r="G52">
        <v>22404.2</v>
      </c>
      <c r="H52">
        <v>22438.5</v>
      </c>
      <c r="I52">
        <v>22431.7</v>
      </c>
      <c r="J52">
        <v>22181.5</v>
      </c>
      <c r="K52">
        <v>21192.2</v>
      </c>
      <c r="L52">
        <v>21596</v>
      </c>
      <c r="M52">
        <v>22350.2</v>
      </c>
      <c r="N52">
        <v>22184.1</v>
      </c>
      <c r="O52">
        <v>21775.7</v>
      </c>
      <c r="P52">
        <v>21943.1</v>
      </c>
      <c r="Q52">
        <v>21191.5</v>
      </c>
      <c r="R52">
        <v>21664.5</v>
      </c>
      <c r="S52">
        <v>20870.3</v>
      </c>
      <c r="T52">
        <v>20146.2</v>
      </c>
      <c r="U52">
        <v>15751.9</v>
      </c>
      <c r="V52">
        <v>19381</v>
      </c>
      <c r="W52">
        <v>18220.5</v>
      </c>
      <c r="X52">
        <v>17512.900000000001</v>
      </c>
      <c r="Y52">
        <v>16682.5</v>
      </c>
      <c r="Z52">
        <v>16586.5</v>
      </c>
      <c r="AA52">
        <v>16632.7</v>
      </c>
      <c r="AB52">
        <v>16861</v>
      </c>
      <c r="AC52">
        <v>17131.5</v>
      </c>
      <c r="AD52">
        <v>16842.7</v>
      </c>
      <c r="AE52">
        <v>16256</v>
      </c>
    </row>
    <row r="53" spans="1:31" x14ac:dyDescent="0.3">
      <c r="A53" t="s">
        <v>82</v>
      </c>
      <c r="B53">
        <v>19695.2</v>
      </c>
      <c r="C53">
        <v>19852.099999999999</v>
      </c>
      <c r="D53">
        <v>20760.900000000001</v>
      </c>
      <c r="E53">
        <v>19727.8</v>
      </c>
      <c r="F53">
        <v>20184.2</v>
      </c>
      <c r="G53">
        <v>20237.900000000001</v>
      </c>
      <c r="H53">
        <v>19926</v>
      </c>
      <c r="I53">
        <v>19907.8</v>
      </c>
      <c r="J53">
        <v>19890.8</v>
      </c>
      <c r="K53">
        <v>20167.400000000001</v>
      </c>
      <c r="L53">
        <v>19983.599999999999</v>
      </c>
      <c r="M53">
        <v>20011.5</v>
      </c>
      <c r="N53">
        <v>20490.5</v>
      </c>
      <c r="O53">
        <v>20666.599999999999</v>
      </c>
      <c r="P53">
        <v>21008.5</v>
      </c>
      <c r="Q53">
        <v>21139.3</v>
      </c>
      <c r="R53">
        <v>21096.799999999999</v>
      </c>
      <c r="S53">
        <v>21401.3</v>
      </c>
      <c r="T53">
        <v>20793.099999999999</v>
      </c>
      <c r="U53">
        <v>20471.8</v>
      </c>
      <c r="V53">
        <v>20540.3</v>
      </c>
      <c r="W53">
        <v>20170.8</v>
      </c>
      <c r="X53">
        <v>19008.7</v>
      </c>
      <c r="Y53">
        <v>18535.3</v>
      </c>
      <c r="Z53">
        <v>18127.900000000001</v>
      </c>
      <c r="AA53">
        <v>18228.5</v>
      </c>
      <c r="AB53">
        <v>17513.2</v>
      </c>
      <c r="AC53">
        <v>17100.5</v>
      </c>
      <c r="AD53">
        <v>16799.3</v>
      </c>
      <c r="AE53">
        <v>16428.099999999999</v>
      </c>
    </row>
    <row r="54" spans="1:31" x14ac:dyDescent="0.3">
      <c r="A54" t="s">
        <v>83</v>
      </c>
      <c r="B54">
        <v>3725.2</v>
      </c>
      <c r="C54">
        <v>3754.9</v>
      </c>
      <c r="D54">
        <v>3905.8</v>
      </c>
      <c r="E54">
        <v>4154.1000000000004</v>
      </c>
      <c r="F54">
        <v>4792.3999999999996</v>
      </c>
      <c r="G54">
        <v>4870.7</v>
      </c>
      <c r="H54">
        <v>5099</v>
      </c>
      <c r="I54">
        <v>5916.3</v>
      </c>
      <c r="J54">
        <v>6793.8</v>
      </c>
      <c r="K54">
        <v>6955</v>
      </c>
      <c r="L54">
        <v>6856.1</v>
      </c>
      <c r="M54">
        <v>6688.7</v>
      </c>
      <c r="N54">
        <v>5845.6</v>
      </c>
      <c r="O54">
        <v>7290.2</v>
      </c>
      <c r="P54">
        <v>8414.1</v>
      </c>
      <c r="Q54">
        <v>8694.4</v>
      </c>
      <c r="R54">
        <v>9204.2999999999993</v>
      </c>
      <c r="S54">
        <v>9323.6</v>
      </c>
      <c r="T54">
        <v>9381.2000000000007</v>
      </c>
      <c r="U54">
        <v>9460.9</v>
      </c>
      <c r="V54">
        <v>9080.2999999999993</v>
      </c>
      <c r="W54">
        <v>8133</v>
      </c>
      <c r="X54">
        <v>7774.8</v>
      </c>
      <c r="Y54">
        <v>7522.1</v>
      </c>
      <c r="Z54">
        <v>7989.6</v>
      </c>
      <c r="AA54">
        <v>8046.8</v>
      </c>
      <c r="AB54">
        <v>8979.7999999999993</v>
      </c>
      <c r="AC54">
        <v>10191.4</v>
      </c>
      <c r="AD54">
        <v>8563.1</v>
      </c>
      <c r="AE54">
        <v>9663.7000000000007</v>
      </c>
    </row>
    <row r="55" spans="1:31" x14ac:dyDescent="0.3">
      <c r="A55" t="s">
        <v>84</v>
      </c>
      <c r="B55">
        <v>7659.1</v>
      </c>
      <c r="C55">
        <v>7331.4</v>
      </c>
      <c r="D55">
        <v>7281.3</v>
      </c>
      <c r="E55">
        <v>7615.3</v>
      </c>
      <c r="F55">
        <v>7763.5</v>
      </c>
      <c r="G55">
        <v>7591.3</v>
      </c>
      <c r="H55">
        <v>7679.2</v>
      </c>
      <c r="I55">
        <v>7695.9</v>
      </c>
      <c r="J55">
        <v>7573.9</v>
      </c>
      <c r="K55">
        <v>7442.6</v>
      </c>
      <c r="L55">
        <v>7413.1</v>
      </c>
      <c r="M55">
        <v>7384.5</v>
      </c>
      <c r="N55">
        <v>7251.7</v>
      </c>
      <c r="O55">
        <v>7163.5</v>
      </c>
      <c r="P55">
        <v>7191.9</v>
      </c>
      <c r="Q55">
        <v>7045.9</v>
      </c>
      <c r="R55">
        <v>6916.5</v>
      </c>
      <c r="S55">
        <v>6929.1</v>
      </c>
      <c r="T55">
        <v>6965.3</v>
      </c>
      <c r="U55">
        <v>6714.4</v>
      </c>
      <c r="V55">
        <v>6835.8</v>
      </c>
      <c r="W55">
        <v>6830.5</v>
      </c>
      <c r="X55">
        <v>6761</v>
      </c>
      <c r="Y55">
        <v>6838.4</v>
      </c>
      <c r="Z55">
        <v>6899.7</v>
      </c>
      <c r="AA55">
        <v>6920.4</v>
      </c>
      <c r="AB55">
        <v>6884.3</v>
      </c>
      <c r="AC55">
        <v>7045.4</v>
      </c>
      <c r="AD55">
        <v>6872.7</v>
      </c>
      <c r="AE55">
        <v>6948.1</v>
      </c>
    </row>
    <row r="56" spans="1:31" x14ac:dyDescent="0.3">
      <c r="A56" t="s">
        <v>85</v>
      </c>
      <c r="B56">
        <v>565.1</v>
      </c>
      <c r="C56">
        <v>506.8</v>
      </c>
      <c r="D56">
        <v>489.9</v>
      </c>
      <c r="E56">
        <v>516.1</v>
      </c>
      <c r="F56">
        <v>501.7</v>
      </c>
      <c r="G56">
        <v>647.20000000000005</v>
      </c>
      <c r="H56">
        <v>713.7</v>
      </c>
      <c r="I56">
        <v>937.9</v>
      </c>
      <c r="J56">
        <v>998.7</v>
      </c>
      <c r="K56">
        <v>1223</v>
      </c>
      <c r="L56">
        <v>1339.7</v>
      </c>
      <c r="M56">
        <v>1441.4</v>
      </c>
      <c r="N56">
        <v>1516.9</v>
      </c>
      <c r="O56">
        <v>1578.5</v>
      </c>
      <c r="P56">
        <v>1749.5</v>
      </c>
      <c r="Q56">
        <v>1755.8</v>
      </c>
      <c r="R56">
        <v>1736</v>
      </c>
      <c r="S56">
        <v>1745</v>
      </c>
      <c r="T56">
        <v>1792.1</v>
      </c>
      <c r="U56">
        <v>1724.1</v>
      </c>
      <c r="V56">
        <v>1730.1</v>
      </c>
      <c r="W56">
        <v>1650.5</v>
      </c>
      <c r="X56">
        <v>1698.5</v>
      </c>
      <c r="Y56">
        <v>1680.8</v>
      </c>
      <c r="Z56">
        <v>1702.8</v>
      </c>
      <c r="AA56">
        <v>1686.3</v>
      </c>
      <c r="AB56">
        <v>1702.2</v>
      </c>
      <c r="AC56">
        <v>1696.4</v>
      </c>
      <c r="AD56">
        <v>1570.9</v>
      </c>
      <c r="AE56">
        <v>1519.3</v>
      </c>
    </row>
    <row r="57" spans="1:31" x14ac:dyDescent="0.3">
      <c r="A57" t="s">
        <v>86</v>
      </c>
      <c r="B57">
        <v>9298.1</v>
      </c>
      <c r="C57">
        <v>9102.2000000000007</v>
      </c>
      <c r="D57">
        <v>8341.7000000000007</v>
      </c>
      <c r="E57">
        <v>8307</v>
      </c>
      <c r="F57">
        <v>8306.2999999999993</v>
      </c>
      <c r="G57">
        <v>7921.5</v>
      </c>
      <c r="H57">
        <v>7986.2</v>
      </c>
      <c r="I57">
        <v>7176.6</v>
      </c>
      <c r="J57">
        <v>7053.4</v>
      </c>
      <c r="K57">
        <v>6583.8</v>
      </c>
      <c r="L57">
        <v>6462.7</v>
      </c>
      <c r="M57">
        <v>5636.9</v>
      </c>
      <c r="N57">
        <v>5099.5</v>
      </c>
      <c r="O57">
        <v>4802.8</v>
      </c>
      <c r="P57">
        <v>4507.7</v>
      </c>
      <c r="Q57">
        <v>3334.6</v>
      </c>
      <c r="R57">
        <v>2718.6</v>
      </c>
      <c r="S57">
        <v>2489.4</v>
      </c>
      <c r="T57">
        <v>1910.2</v>
      </c>
      <c r="U57">
        <v>1661.1</v>
      </c>
      <c r="V57">
        <v>1832.7</v>
      </c>
      <c r="W57">
        <v>1462.2</v>
      </c>
      <c r="X57">
        <v>1295.3</v>
      </c>
      <c r="Y57">
        <v>1169.9000000000001</v>
      </c>
      <c r="Z57">
        <v>1101</v>
      </c>
      <c r="AA57">
        <v>1025.0999999999999</v>
      </c>
      <c r="AB57">
        <v>965.8</v>
      </c>
      <c r="AC57">
        <v>922</v>
      </c>
      <c r="AD57">
        <v>816.5</v>
      </c>
      <c r="AE57">
        <v>804</v>
      </c>
    </row>
    <row r="58" spans="1:31" x14ac:dyDescent="0.3">
      <c r="A58" t="s">
        <v>87</v>
      </c>
      <c r="B58">
        <v>-36526.699999999997</v>
      </c>
      <c r="C58">
        <v>-35883.599999999999</v>
      </c>
      <c r="D58">
        <v>-35495.199999999997</v>
      </c>
      <c r="E58">
        <v>-31410.799999999999</v>
      </c>
      <c r="F58">
        <v>-33676.300000000003</v>
      </c>
      <c r="G58">
        <v>-36311.9</v>
      </c>
      <c r="H58">
        <v>-38577.4</v>
      </c>
      <c r="I58">
        <v>-39451</v>
      </c>
      <c r="J58">
        <v>-40633.300000000003</v>
      </c>
      <c r="K58">
        <v>-40310.5</v>
      </c>
      <c r="L58">
        <v>-42017</v>
      </c>
      <c r="M58">
        <v>-42820.3</v>
      </c>
      <c r="N58">
        <v>-42429.3</v>
      </c>
      <c r="O58">
        <v>-39806.199999999997</v>
      </c>
      <c r="P58">
        <v>-33297</v>
      </c>
      <c r="Q58">
        <v>-32334.799999999999</v>
      </c>
      <c r="R58">
        <v>-42101.2</v>
      </c>
      <c r="S58">
        <v>-35337.199999999997</v>
      </c>
      <c r="T58">
        <v>-36486.6</v>
      </c>
      <c r="U58">
        <v>-36436.6</v>
      </c>
      <c r="V58">
        <v>-38558.400000000001</v>
      </c>
      <c r="W58">
        <v>-38698.5</v>
      </c>
      <c r="X58">
        <v>-39341.699999999997</v>
      </c>
      <c r="Y58">
        <v>-37233.699999999997</v>
      </c>
      <c r="Z58">
        <v>-36910.199999999997</v>
      </c>
      <c r="AA58">
        <v>-34877.300000000003</v>
      </c>
      <c r="AB58">
        <v>-39428.300000000003</v>
      </c>
      <c r="AC58">
        <v>-37010.9</v>
      </c>
      <c r="AD58">
        <v>-35309.599999999999</v>
      </c>
      <c r="AE58">
        <v>-35489.4</v>
      </c>
    </row>
    <row r="59" spans="1:31" x14ac:dyDescent="0.3">
      <c r="A59" s="45" t="s">
        <v>120</v>
      </c>
    </row>
    <row r="62" spans="1:31" x14ac:dyDescent="0.3">
      <c r="A62" s="30" t="s">
        <v>147</v>
      </c>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x14ac:dyDescent="0.3">
      <c r="A63" t="s">
        <v>83</v>
      </c>
      <c r="B63" s="5">
        <v>3725.2</v>
      </c>
      <c r="C63" s="5">
        <v>3754.9</v>
      </c>
      <c r="D63" s="5">
        <v>3905.8</v>
      </c>
      <c r="E63" s="5">
        <v>4154.1000000000004</v>
      </c>
      <c r="F63" s="5">
        <v>4792.3999999999996</v>
      </c>
      <c r="G63" s="5">
        <v>4870.7</v>
      </c>
      <c r="H63" s="5">
        <v>5099</v>
      </c>
      <c r="I63" s="5">
        <v>5916.3</v>
      </c>
      <c r="J63" s="5">
        <v>6793.8</v>
      </c>
      <c r="K63" s="5">
        <v>6955</v>
      </c>
      <c r="L63" s="5">
        <v>6856.1</v>
      </c>
      <c r="M63" s="5">
        <v>6688.7</v>
      </c>
      <c r="N63" s="5">
        <v>5845.6</v>
      </c>
      <c r="O63" s="5">
        <v>7290.2</v>
      </c>
      <c r="P63" s="5">
        <v>8414.1</v>
      </c>
      <c r="Q63" s="5">
        <v>8694.4</v>
      </c>
      <c r="R63" s="5">
        <v>9204.2999999999993</v>
      </c>
      <c r="S63" s="5">
        <v>9323.6</v>
      </c>
      <c r="T63" s="5">
        <v>9381.2000000000007</v>
      </c>
      <c r="U63" s="5">
        <v>9460.9</v>
      </c>
      <c r="V63" s="5">
        <v>9080.2999999999993</v>
      </c>
      <c r="W63" s="5">
        <v>8133</v>
      </c>
      <c r="X63" s="5">
        <v>7774.8</v>
      </c>
      <c r="Y63" s="5">
        <v>7522.1</v>
      </c>
      <c r="Z63" s="5">
        <v>7989.6</v>
      </c>
      <c r="AA63" s="5">
        <v>8046.8</v>
      </c>
      <c r="AB63" s="5">
        <v>8979.7999999999993</v>
      </c>
      <c r="AC63" s="5">
        <v>10191.4</v>
      </c>
      <c r="AD63" s="5">
        <v>8563.1</v>
      </c>
      <c r="AE63" s="5">
        <v>9663.7000000000007</v>
      </c>
    </row>
    <row r="64" spans="1:31" x14ac:dyDescent="0.3">
      <c r="A64" t="s">
        <v>143</v>
      </c>
      <c r="B64" s="5" t="s">
        <v>145</v>
      </c>
      <c r="C64" s="5">
        <v>1104.4000000000001</v>
      </c>
      <c r="D64" s="5">
        <v>914.8</v>
      </c>
      <c r="E64" s="5">
        <v>1248.2</v>
      </c>
      <c r="F64" s="5">
        <v>1370.1</v>
      </c>
      <c r="G64" s="5">
        <v>1457.9</v>
      </c>
      <c r="H64" s="5">
        <v>1497.2</v>
      </c>
      <c r="I64" s="5">
        <v>1583.4</v>
      </c>
      <c r="J64" s="5">
        <v>1698</v>
      </c>
      <c r="K64" s="5">
        <v>1907</v>
      </c>
      <c r="L64" s="5">
        <v>1954.7</v>
      </c>
      <c r="M64" s="5">
        <v>1898.3</v>
      </c>
      <c r="N64" s="5">
        <v>1635.3</v>
      </c>
      <c r="O64" s="5">
        <v>1589.8</v>
      </c>
      <c r="P64" s="5">
        <v>1797.4</v>
      </c>
      <c r="Q64" s="5">
        <v>1963.8</v>
      </c>
      <c r="R64" s="5">
        <v>2035.5</v>
      </c>
      <c r="S64" s="5">
        <v>2225.4</v>
      </c>
      <c r="T64" s="5">
        <v>2490.6</v>
      </c>
      <c r="U64" s="5">
        <v>2117</v>
      </c>
      <c r="V64" s="5">
        <v>2139.8000000000002</v>
      </c>
      <c r="W64" s="5">
        <v>2305.6999999999998</v>
      </c>
      <c r="X64" s="5">
        <v>2195.6</v>
      </c>
      <c r="Y64" s="5">
        <v>2271.4</v>
      </c>
      <c r="Z64" s="5">
        <v>2300.6</v>
      </c>
      <c r="AA64" s="5">
        <v>2198.6999999999998</v>
      </c>
      <c r="AB64" s="5">
        <v>2562.6999999999998</v>
      </c>
      <c r="AC64" s="5">
        <v>2791.1</v>
      </c>
      <c r="AD64" s="5">
        <v>2825.5</v>
      </c>
      <c r="AE64" s="5">
        <v>2680.3</v>
      </c>
    </row>
    <row r="65" spans="1:31" x14ac:dyDescent="0.3">
      <c r="A65" t="s">
        <v>144</v>
      </c>
      <c r="B65" s="5" t="s">
        <v>146</v>
      </c>
      <c r="C65" s="5">
        <v>2650.6</v>
      </c>
      <c r="D65" s="5">
        <v>2991</v>
      </c>
      <c r="E65" s="5">
        <v>2905.9</v>
      </c>
      <c r="F65" s="5">
        <v>3422.3</v>
      </c>
      <c r="G65" s="5">
        <v>3412.8</v>
      </c>
      <c r="H65" s="5">
        <v>3601.8</v>
      </c>
      <c r="I65" s="5">
        <v>4333</v>
      </c>
      <c r="J65" s="5">
        <v>5095.8</v>
      </c>
      <c r="K65" s="5">
        <v>5048</v>
      </c>
      <c r="L65" s="5">
        <v>4901.3999999999996</v>
      </c>
      <c r="M65" s="5">
        <v>4790.3999999999996</v>
      </c>
      <c r="N65" s="5">
        <v>4210.3</v>
      </c>
      <c r="O65" s="5">
        <v>5700.5</v>
      </c>
      <c r="P65" s="5">
        <v>6616.7</v>
      </c>
      <c r="Q65" s="5">
        <v>6730.6</v>
      </c>
      <c r="R65" s="5">
        <v>7168.8</v>
      </c>
      <c r="S65" s="5">
        <v>7098.2</v>
      </c>
      <c r="T65" s="5">
        <v>6890.6</v>
      </c>
      <c r="U65" s="5">
        <v>7343.9</v>
      </c>
      <c r="V65" s="5">
        <v>6940.5</v>
      </c>
      <c r="W65" s="5">
        <v>5827.3</v>
      </c>
      <c r="X65" s="5">
        <v>5579.2</v>
      </c>
      <c r="Y65" s="5">
        <v>5250.7</v>
      </c>
      <c r="Z65" s="5">
        <v>5689</v>
      </c>
      <c r="AA65" s="5">
        <v>5848</v>
      </c>
      <c r="AB65" s="5">
        <v>6417.1</v>
      </c>
      <c r="AC65" s="5">
        <v>7400.3</v>
      </c>
      <c r="AD65" s="5">
        <v>5737.5</v>
      </c>
      <c r="AE65" s="5">
        <v>6983.3</v>
      </c>
    </row>
    <row r="66" spans="1:31" x14ac:dyDescent="0.3">
      <c r="A66" s="45" t="s">
        <v>148</v>
      </c>
      <c r="W66" s="36">
        <f t="shared" ref="W66:AD67" si="47">W64/W63</f>
        <v>0.28349932374277631</v>
      </c>
      <c r="X66" s="36">
        <f t="shared" si="47"/>
        <v>0.28239954725523486</v>
      </c>
      <c r="Y66" s="36">
        <f t="shared" si="47"/>
        <v>0.30196354741362119</v>
      </c>
      <c r="Z66" s="36">
        <f t="shared" si="47"/>
        <v>0.28794933413437468</v>
      </c>
      <c r="AA66" s="36">
        <f t="shared" si="47"/>
        <v>0.27323905154844158</v>
      </c>
      <c r="AB66" s="36">
        <f t="shared" si="47"/>
        <v>0.28538497516648476</v>
      </c>
      <c r="AC66" s="36">
        <f t="shared" si="47"/>
        <v>0.27386816335341563</v>
      </c>
      <c r="AD66" s="36">
        <f t="shared" si="47"/>
        <v>0.32996228001541494</v>
      </c>
      <c r="AE66" s="36">
        <f>AE64/AE63</f>
        <v>0.27735753386384099</v>
      </c>
    </row>
    <row r="67" spans="1:31" x14ac:dyDescent="0.3">
      <c r="V67" s="36"/>
      <c r="W67" s="36">
        <f t="shared" si="47"/>
        <v>2.5273452747538712</v>
      </c>
      <c r="X67" s="36">
        <f t="shared" si="47"/>
        <v>2.5410821643286572</v>
      </c>
      <c r="Y67" s="36">
        <f t="shared" si="47"/>
        <v>2.3116580082768334</v>
      </c>
      <c r="Z67" s="36">
        <f t="shared" si="47"/>
        <v>2.4728331739546205</v>
      </c>
      <c r="AA67" s="36">
        <f t="shared" si="47"/>
        <v>2.6597534906990496</v>
      </c>
      <c r="AB67" s="36">
        <f t="shared" si="47"/>
        <v>2.5040387091739182</v>
      </c>
      <c r="AC67" s="36">
        <f t="shared" si="47"/>
        <v>2.651391924330909</v>
      </c>
      <c r="AD67" s="36">
        <f t="shared" si="47"/>
        <v>2.0306140506105113</v>
      </c>
      <c r="AE67" s="36">
        <f>AE65/AE63</f>
        <v>0.72263211813280626</v>
      </c>
    </row>
    <row r="105" spans="2:2" x14ac:dyDescent="0.3">
      <c r="B105" s="37"/>
    </row>
  </sheetData>
  <phoneticPr fontId="3" type="noConversion"/>
  <conditionalFormatting sqref="A1:AE12 A15:AE19 A22:AE31 A34:AE42">
    <cfRule type="expression" dxfId="7" priority="1">
      <formula>MOD(ROW(),2)=1</formula>
    </cfRule>
  </conditionalFormatting>
  <hyperlinks>
    <hyperlink ref="A59" r:id="rId1" xr:uid="{BDB0A072-3D12-4C58-B55C-040F10B72CBA}"/>
    <hyperlink ref="A66" r:id="rId2" xr:uid="{0DF0EEF0-E5EE-4817-88FF-444B75EE1AE1}"/>
  </hyperlinks>
  <pageMargins left="0.7" right="0.7" top="0.75" bottom="0.75" header="0.3" footer="0.3"/>
  <pageSetup paperSize="9" orientation="portrait" horizontalDpi="90" verticalDpi="9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87"/>
  <sheetViews>
    <sheetView topLeftCell="B1" zoomScaleNormal="100" workbookViewId="0">
      <pane ySplit="1" topLeftCell="A20" activePane="bottomLeft" state="frozen"/>
      <selection pane="bottomLeft" activeCell="D62" sqref="D62"/>
    </sheetView>
  </sheetViews>
  <sheetFormatPr defaultRowHeight="14.4" x14ac:dyDescent="0.3"/>
  <cols>
    <col min="1" max="1" width="42" customWidth="1"/>
    <col min="2" max="62" width="8.88671875" customWidth="1"/>
  </cols>
  <sheetData>
    <row r="1" spans="1:32" x14ac:dyDescent="0.3">
      <c r="A1" s="16"/>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9" t="s">
        <v>18</v>
      </c>
      <c r="U1" s="9" t="s">
        <v>19</v>
      </c>
      <c r="V1" s="9" t="s">
        <v>20</v>
      </c>
      <c r="W1" s="9" t="s">
        <v>21</v>
      </c>
      <c r="X1" s="9" t="s">
        <v>22</v>
      </c>
      <c r="Y1" s="9" t="s">
        <v>23</v>
      </c>
      <c r="Z1" s="9" t="s">
        <v>24</v>
      </c>
      <c r="AA1" s="9" t="s">
        <v>25</v>
      </c>
      <c r="AB1" s="9" t="s">
        <v>26</v>
      </c>
      <c r="AC1" s="9" t="s">
        <v>27</v>
      </c>
      <c r="AD1" s="9" t="s">
        <v>28</v>
      </c>
      <c r="AE1" s="17" t="s">
        <v>69</v>
      </c>
    </row>
    <row r="2" spans="1:32" x14ac:dyDescent="0.3">
      <c r="A2" s="11" t="str">
        <f t="shared" ref="A2:AE2" si="0">A49</f>
        <v>FLYG, TOTALT</v>
      </c>
      <c r="B2" s="7">
        <f t="shared" si="0"/>
        <v>687.3</v>
      </c>
      <c r="C2" s="7">
        <f t="shared" si="0"/>
        <v>626.1</v>
      </c>
      <c r="D2" s="7">
        <f t="shared" si="0"/>
        <v>648.6</v>
      </c>
      <c r="E2" s="7">
        <f t="shared" si="0"/>
        <v>593.79999999999995</v>
      </c>
      <c r="F2" s="7">
        <f t="shared" si="0"/>
        <v>625.20000000000005</v>
      </c>
      <c r="G2" s="7">
        <f t="shared" si="0"/>
        <v>633.9</v>
      </c>
      <c r="H2" s="7">
        <f t="shared" si="0"/>
        <v>615.70000000000005</v>
      </c>
      <c r="I2" s="7">
        <f t="shared" si="0"/>
        <v>666.2</v>
      </c>
      <c r="J2" s="7">
        <f t="shared" si="0"/>
        <v>679.4</v>
      </c>
      <c r="K2" s="7">
        <f t="shared" si="0"/>
        <v>711.5</v>
      </c>
      <c r="L2" s="7">
        <f t="shared" si="0"/>
        <v>655.5</v>
      </c>
      <c r="M2" s="7">
        <f t="shared" si="0"/>
        <v>636.70000000000005</v>
      </c>
      <c r="N2" s="7">
        <f t="shared" si="0"/>
        <v>611.4</v>
      </c>
      <c r="O2" s="7">
        <f t="shared" si="0"/>
        <v>592.6</v>
      </c>
      <c r="P2" s="7">
        <f t="shared" si="0"/>
        <v>678.4</v>
      </c>
      <c r="Q2" s="7">
        <f t="shared" si="0"/>
        <v>674.1</v>
      </c>
      <c r="R2" s="7">
        <f t="shared" si="0"/>
        <v>635.4</v>
      </c>
      <c r="S2" s="7">
        <f t="shared" si="0"/>
        <v>614.29999999999995</v>
      </c>
      <c r="T2" s="7">
        <f t="shared" si="0"/>
        <v>598.70000000000005</v>
      </c>
      <c r="U2" s="7">
        <f t="shared" si="0"/>
        <v>501.7</v>
      </c>
      <c r="V2" s="7">
        <f t="shared" si="0"/>
        <v>485.5</v>
      </c>
      <c r="W2" s="7">
        <f t="shared" si="0"/>
        <v>534.20000000000005</v>
      </c>
      <c r="X2" s="7">
        <f t="shared" si="0"/>
        <v>524.4</v>
      </c>
      <c r="Y2" s="7">
        <f t="shared" si="0"/>
        <v>526.6</v>
      </c>
      <c r="Z2" s="7">
        <f t="shared" si="0"/>
        <v>524.70000000000005</v>
      </c>
      <c r="AA2" s="7">
        <f t="shared" si="0"/>
        <v>511.8</v>
      </c>
      <c r="AB2" s="7">
        <f t="shared" si="0"/>
        <v>553.6</v>
      </c>
      <c r="AC2" s="7">
        <f t="shared" si="0"/>
        <v>553.5</v>
      </c>
      <c r="AD2" s="7">
        <f t="shared" si="0"/>
        <v>530.79999999999995</v>
      </c>
      <c r="AE2" s="18">
        <f t="shared" si="0"/>
        <v>477</v>
      </c>
      <c r="AF2" t="s">
        <v>54</v>
      </c>
    </row>
    <row r="3" spans="1:32" x14ac:dyDescent="0.3">
      <c r="A3" s="11" t="str">
        <f t="shared" ref="A3:AE3" si="1">A50</f>
        <v>JÄRNVÄG,TOTALT</v>
      </c>
      <c r="B3" s="7">
        <f t="shared" si="1"/>
        <v>101.8</v>
      </c>
      <c r="C3" s="7">
        <f t="shared" si="1"/>
        <v>90.2</v>
      </c>
      <c r="D3" s="7">
        <f t="shared" si="1"/>
        <v>86.3</v>
      </c>
      <c r="E3" s="7">
        <f t="shared" si="1"/>
        <v>82.9</v>
      </c>
      <c r="F3" s="7">
        <f t="shared" si="1"/>
        <v>78.400000000000006</v>
      </c>
      <c r="G3" s="7">
        <f t="shared" si="1"/>
        <v>76.400000000000006</v>
      </c>
      <c r="H3" s="7">
        <f t="shared" si="1"/>
        <v>67.8</v>
      </c>
      <c r="I3" s="7">
        <f t="shared" si="1"/>
        <v>65.7</v>
      </c>
      <c r="J3" s="7">
        <f t="shared" si="1"/>
        <v>69.5</v>
      </c>
      <c r="K3" s="7">
        <f t="shared" si="1"/>
        <v>74.599999999999994</v>
      </c>
      <c r="L3" s="7">
        <f t="shared" si="1"/>
        <v>75.400000000000006</v>
      </c>
      <c r="M3" s="7">
        <f t="shared" si="1"/>
        <v>71.8</v>
      </c>
      <c r="N3" s="7">
        <f t="shared" si="1"/>
        <v>69.099999999999994</v>
      </c>
      <c r="O3" s="7">
        <f t="shared" si="1"/>
        <v>68.099999999999994</v>
      </c>
      <c r="P3" s="7">
        <f t="shared" si="1"/>
        <v>67.3</v>
      </c>
      <c r="Q3" s="7">
        <f t="shared" si="1"/>
        <v>64.599999999999994</v>
      </c>
      <c r="R3" s="7">
        <f t="shared" si="1"/>
        <v>68.400000000000006</v>
      </c>
      <c r="S3" s="7">
        <f t="shared" si="1"/>
        <v>65.7</v>
      </c>
      <c r="T3" s="7">
        <f t="shared" si="1"/>
        <v>69.900000000000006</v>
      </c>
      <c r="U3" s="7">
        <f t="shared" si="1"/>
        <v>62.5</v>
      </c>
      <c r="V3" s="7">
        <f t="shared" si="1"/>
        <v>60.4</v>
      </c>
      <c r="W3" s="7">
        <f t="shared" si="1"/>
        <v>59.4</v>
      </c>
      <c r="X3" s="7">
        <f t="shared" si="1"/>
        <v>58.9</v>
      </c>
      <c r="Y3" s="7">
        <f t="shared" si="1"/>
        <v>52.6</v>
      </c>
      <c r="Z3" s="7">
        <f t="shared" si="1"/>
        <v>46.9</v>
      </c>
      <c r="AA3" s="7">
        <f t="shared" si="1"/>
        <v>45.8</v>
      </c>
      <c r="AB3" s="7">
        <f t="shared" si="1"/>
        <v>44.1</v>
      </c>
      <c r="AC3" s="7">
        <f t="shared" si="1"/>
        <v>41.5</v>
      </c>
      <c r="AD3" s="7">
        <f t="shared" si="1"/>
        <v>44.3</v>
      </c>
      <c r="AE3" s="18">
        <f t="shared" si="1"/>
        <v>45.4</v>
      </c>
      <c r="AF3" t="s">
        <v>36</v>
      </c>
    </row>
    <row r="4" spans="1:32" x14ac:dyDescent="0.3">
      <c r="A4" s="11" t="str">
        <f t="shared" ref="A4:AE4" si="2">A51</f>
        <v>MILITÄR TRANSPORT, TOTALT</v>
      </c>
      <c r="B4" s="7">
        <f t="shared" si="2"/>
        <v>861.6</v>
      </c>
      <c r="C4" s="7">
        <f t="shared" si="2"/>
        <v>1086.7</v>
      </c>
      <c r="D4" s="7">
        <f t="shared" si="2"/>
        <v>1138.9000000000001</v>
      </c>
      <c r="E4" s="7">
        <f t="shared" si="2"/>
        <v>889.8</v>
      </c>
      <c r="F4" s="7">
        <f t="shared" si="2"/>
        <v>784</v>
      </c>
      <c r="G4" s="7">
        <f t="shared" si="2"/>
        <v>711.1</v>
      </c>
      <c r="H4" s="7">
        <f t="shared" si="2"/>
        <v>652.79999999999995</v>
      </c>
      <c r="I4" s="7">
        <f t="shared" si="2"/>
        <v>592.20000000000005</v>
      </c>
      <c r="J4" s="7">
        <f t="shared" si="2"/>
        <v>477.1</v>
      </c>
      <c r="K4" s="7">
        <f t="shared" si="2"/>
        <v>414.2</v>
      </c>
      <c r="L4" s="7">
        <f t="shared" si="2"/>
        <v>396.8</v>
      </c>
      <c r="M4" s="7">
        <f t="shared" si="2"/>
        <v>272.5</v>
      </c>
      <c r="N4" s="7">
        <f t="shared" si="2"/>
        <v>321.8</v>
      </c>
      <c r="O4" s="7">
        <f t="shared" si="2"/>
        <v>302.7</v>
      </c>
      <c r="P4" s="7">
        <f t="shared" si="2"/>
        <v>281.3</v>
      </c>
      <c r="Q4" s="7">
        <f t="shared" si="2"/>
        <v>224.7</v>
      </c>
      <c r="R4" s="7">
        <f t="shared" si="2"/>
        <v>243.1</v>
      </c>
      <c r="S4" s="7">
        <f t="shared" si="2"/>
        <v>250.7</v>
      </c>
      <c r="T4" s="7">
        <f t="shared" si="2"/>
        <v>152.5</v>
      </c>
      <c r="U4" s="7">
        <f t="shared" si="2"/>
        <v>242.7</v>
      </c>
      <c r="V4" s="7">
        <f t="shared" si="2"/>
        <v>174.8</v>
      </c>
      <c r="W4" s="7">
        <f t="shared" si="2"/>
        <v>184.5</v>
      </c>
      <c r="X4" s="7">
        <f t="shared" si="2"/>
        <v>164.4</v>
      </c>
      <c r="Y4" s="7">
        <f t="shared" si="2"/>
        <v>149.30000000000001</v>
      </c>
      <c r="Z4" s="7">
        <f t="shared" si="2"/>
        <v>164.4</v>
      </c>
      <c r="AA4" s="7">
        <f t="shared" si="2"/>
        <v>188.7</v>
      </c>
      <c r="AB4" s="7">
        <f t="shared" si="2"/>
        <v>176.1</v>
      </c>
      <c r="AC4" s="7">
        <f t="shared" si="2"/>
        <v>184.4</v>
      </c>
      <c r="AD4" s="7">
        <f t="shared" si="2"/>
        <v>169.6</v>
      </c>
      <c r="AE4" s="18">
        <f t="shared" si="2"/>
        <v>183.5</v>
      </c>
      <c r="AF4" t="s">
        <v>53</v>
      </c>
    </row>
    <row r="5" spans="1:32" x14ac:dyDescent="0.3">
      <c r="A5" s="11" t="str">
        <f t="shared" ref="A5:AE5" si="3">A52</f>
        <v>SJÖFART, TOTALT</v>
      </c>
      <c r="B5" s="7">
        <f t="shared" si="3"/>
        <v>461.8</v>
      </c>
      <c r="C5" s="7">
        <f t="shared" si="3"/>
        <v>469.3</v>
      </c>
      <c r="D5" s="7">
        <f t="shared" si="3"/>
        <v>476.8</v>
      </c>
      <c r="E5" s="7">
        <f t="shared" si="3"/>
        <v>484.2</v>
      </c>
      <c r="F5" s="7">
        <f t="shared" si="3"/>
        <v>492.7</v>
      </c>
      <c r="G5" s="7">
        <f t="shared" si="3"/>
        <v>500.8</v>
      </c>
      <c r="H5" s="7">
        <f t="shared" si="3"/>
        <v>508.6</v>
      </c>
      <c r="I5" s="7">
        <f t="shared" si="3"/>
        <v>517.20000000000005</v>
      </c>
      <c r="J5" s="7">
        <f t="shared" si="3"/>
        <v>525.29999999999995</v>
      </c>
      <c r="K5" s="7">
        <f t="shared" si="3"/>
        <v>533.20000000000005</v>
      </c>
      <c r="L5" s="7">
        <f t="shared" si="3"/>
        <v>541.79999999999995</v>
      </c>
      <c r="M5" s="7">
        <f t="shared" si="3"/>
        <v>529.70000000000005</v>
      </c>
      <c r="N5" s="7">
        <f t="shared" si="3"/>
        <v>536.70000000000005</v>
      </c>
      <c r="O5" s="7">
        <f t="shared" si="3"/>
        <v>571.1</v>
      </c>
      <c r="P5" s="7">
        <f t="shared" si="3"/>
        <v>573.20000000000005</v>
      </c>
      <c r="Q5" s="7">
        <f t="shared" si="3"/>
        <v>574.6</v>
      </c>
      <c r="R5" s="7">
        <f t="shared" si="3"/>
        <v>599.9</v>
      </c>
      <c r="S5" s="7">
        <f t="shared" si="3"/>
        <v>602.1</v>
      </c>
      <c r="T5" s="7">
        <f t="shared" si="3"/>
        <v>603.29999999999995</v>
      </c>
      <c r="U5" s="7">
        <f t="shared" si="3"/>
        <v>621.29999999999995</v>
      </c>
      <c r="V5" s="7">
        <f t="shared" si="3"/>
        <v>667</v>
      </c>
      <c r="W5" s="7">
        <f t="shared" si="3"/>
        <v>684.8</v>
      </c>
      <c r="X5" s="7">
        <f t="shared" si="3"/>
        <v>647.70000000000005</v>
      </c>
      <c r="Y5" s="7">
        <f t="shared" si="3"/>
        <v>663.5</v>
      </c>
      <c r="Z5" s="7">
        <f t="shared" si="3"/>
        <v>652.1</v>
      </c>
      <c r="AA5" s="7">
        <f t="shared" si="3"/>
        <v>652.79999999999995</v>
      </c>
      <c r="AB5" s="7">
        <f t="shared" si="3"/>
        <v>678.3</v>
      </c>
      <c r="AC5" s="7">
        <f t="shared" si="3"/>
        <v>668.1</v>
      </c>
      <c r="AD5" s="7">
        <f t="shared" si="3"/>
        <v>720.2</v>
      </c>
      <c r="AE5" s="18">
        <f t="shared" si="3"/>
        <v>706</v>
      </c>
      <c r="AF5" t="s">
        <v>52</v>
      </c>
    </row>
    <row r="6" spans="1:32" x14ac:dyDescent="0.3">
      <c r="A6" s="11" t="str">
        <f t="shared" ref="A6:AE6" si="4">A54</f>
        <v>Bilar (CRF 1A3b)</v>
      </c>
      <c r="B6" s="7">
        <f t="shared" si="4"/>
        <v>12713.5</v>
      </c>
      <c r="C6" s="7">
        <f t="shared" si="4"/>
        <v>12905.7</v>
      </c>
      <c r="D6" s="7">
        <f t="shared" si="4"/>
        <v>13236.3</v>
      </c>
      <c r="E6" s="7">
        <f t="shared" si="4"/>
        <v>12583.1</v>
      </c>
      <c r="F6" s="7">
        <f t="shared" si="4"/>
        <v>12763.8</v>
      </c>
      <c r="G6" s="7">
        <f t="shared" si="4"/>
        <v>12984.5</v>
      </c>
      <c r="H6" s="7">
        <f t="shared" si="4"/>
        <v>12882</v>
      </c>
      <c r="I6" s="7">
        <f t="shared" si="4"/>
        <v>12701.3</v>
      </c>
      <c r="J6" s="7">
        <f t="shared" si="4"/>
        <v>12505.5</v>
      </c>
      <c r="K6" s="7">
        <f t="shared" si="4"/>
        <v>12664.4</v>
      </c>
      <c r="L6" s="7">
        <f t="shared" si="4"/>
        <v>12575.5</v>
      </c>
      <c r="M6" s="7">
        <f t="shared" si="4"/>
        <v>12696.9</v>
      </c>
      <c r="N6" s="7">
        <f t="shared" si="4"/>
        <v>12928</v>
      </c>
      <c r="O6" s="7">
        <f t="shared" si="4"/>
        <v>12889.9</v>
      </c>
      <c r="P6" s="7">
        <f t="shared" si="4"/>
        <v>12793.2</v>
      </c>
      <c r="Q6" s="7">
        <f t="shared" si="4"/>
        <v>12690.4</v>
      </c>
      <c r="R6" s="7">
        <f t="shared" si="4"/>
        <v>12533.5</v>
      </c>
      <c r="S6" s="7">
        <f t="shared" si="4"/>
        <v>12644.2</v>
      </c>
      <c r="T6" s="7">
        <f t="shared" si="4"/>
        <v>12196.2</v>
      </c>
      <c r="U6" s="7">
        <f t="shared" si="4"/>
        <v>12240.1</v>
      </c>
      <c r="V6" s="7">
        <f t="shared" si="4"/>
        <v>12011.4</v>
      </c>
      <c r="W6" s="7">
        <f t="shared" si="4"/>
        <v>11695.9</v>
      </c>
      <c r="X6" s="7">
        <f t="shared" si="4"/>
        <v>11178.9</v>
      </c>
      <c r="Y6" s="7">
        <f t="shared" si="4"/>
        <v>10955.8</v>
      </c>
      <c r="Z6" s="7">
        <f t="shared" si="4"/>
        <v>10781.1</v>
      </c>
      <c r="AA6" s="7">
        <f t="shared" si="4"/>
        <v>11009.8</v>
      </c>
      <c r="AB6" s="7">
        <f t="shared" si="4"/>
        <v>10743.8</v>
      </c>
      <c r="AC6" s="7">
        <f t="shared" si="4"/>
        <v>10539.9</v>
      </c>
      <c r="AD6" s="7">
        <f t="shared" si="4"/>
        <v>10399.799999999999</v>
      </c>
      <c r="AE6" s="18">
        <f t="shared" si="4"/>
        <v>10081.4</v>
      </c>
      <c r="AF6" t="s">
        <v>41</v>
      </c>
    </row>
    <row r="7" spans="1:32" x14ac:dyDescent="0.3">
      <c r="A7" s="11" t="str">
        <f t="shared" ref="A7:AE7" si="5">A55</f>
        <v>Bussar (CRF 1A3b)</v>
      </c>
      <c r="B7" s="7">
        <f t="shared" si="5"/>
        <v>867.7</v>
      </c>
      <c r="C7" s="7">
        <f t="shared" si="5"/>
        <v>854.9</v>
      </c>
      <c r="D7" s="7">
        <f t="shared" si="5"/>
        <v>901.7</v>
      </c>
      <c r="E7" s="7">
        <f t="shared" si="5"/>
        <v>881</v>
      </c>
      <c r="F7" s="7">
        <f t="shared" si="5"/>
        <v>902.7</v>
      </c>
      <c r="G7" s="7">
        <f t="shared" si="5"/>
        <v>897.1</v>
      </c>
      <c r="H7" s="7">
        <f t="shared" si="5"/>
        <v>886.5</v>
      </c>
      <c r="I7" s="7">
        <f t="shared" si="5"/>
        <v>887.5</v>
      </c>
      <c r="J7" s="7">
        <f t="shared" si="5"/>
        <v>887.7</v>
      </c>
      <c r="K7" s="7">
        <f t="shared" si="5"/>
        <v>870.3</v>
      </c>
      <c r="L7" s="7">
        <f t="shared" si="5"/>
        <v>806.2</v>
      </c>
      <c r="M7" s="7">
        <f t="shared" si="5"/>
        <v>799.1</v>
      </c>
      <c r="N7" s="7">
        <f t="shared" si="5"/>
        <v>798.7</v>
      </c>
      <c r="O7" s="7">
        <f t="shared" si="5"/>
        <v>808.2</v>
      </c>
      <c r="P7" s="7">
        <f t="shared" si="5"/>
        <v>814.6</v>
      </c>
      <c r="Q7" s="7">
        <f t="shared" si="5"/>
        <v>830.6</v>
      </c>
      <c r="R7" s="7">
        <f t="shared" si="5"/>
        <v>819.8</v>
      </c>
      <c r="S7" s="7">
        <f t="shared" si="5"/>
        <v>806.8</v>
      </c>
      <c r="T7" s="7">
        <f t="shared" si="5"/>
        <v>772.6</v>
      </c>
      <c r="U7" s="7">
        <f t="shared" si="5"/>
        <v>751.2</v>
      </c>
      <c r="V7" s="7">
        <f t="shared" si="5"/>
        <v>748.1</v>
      </c>
      <c r="W7" s="7">
        <f t="shared" si="5"/>
        <v>732.3</v>
      </c>
      <c r="X7" s="7">
        <f t="shared" si="5"/>
        <v>564.1</v>
      </c>
      <c r="Y7" s="7">
        <f t="shared" si="5"/>
        <v>482.1</v>
      </c>
      <c r="Z7" s="7">
        <f t="shared" si="5"/>
        <v>422.4</v>
      </c>
      <c r="AA7" s="7">
        <f t="shared" si="5"/>
        <v>343.4</v>
      </c>
      <c r="AB7" s="7">
        <f t="shared" si="5"/>
        <v>214.3</v>
      </c>
      <c r="AC7" s="7">
        <f t="shared" si="5"/>
        <v>147.19999999999999</v>
      </c>
      <c r="AD7" s="7">
        <f t="shared" si="5"/>
        <v>147.1</v>
      </c>
      <c r="AE7" s="18">
        <f t="shared" si="5"/>
        <v>120.7</v>
      </c>
      <c r="AF7" t="s">
        <v>38</v>
      </c>
    </row>
    <row r="8" spans="1:32" x14ac:dyDescent="0.3">
      <c r="A8" s="11" t="str">
        <f t="shared" ref="A8:AE8" si="6">A57</f>
        <v>Mopeder och motorcyklar (CRF 1A3b)</v>
      </c>
      <c r="B8" s="7">
        <f t="shared" si="6"/>
        <v>38.299999999999997</v>
      </c>
      <c r="C8" s="7">
        <f t="shared" si="6"/>
        <v>40.4</v>
      </c>
      <c r="D8" s="7">
        <f t="shared" si="6"/>
        <v>44.1</v>
      </c>
      <c r="E8" s="7">
        <f t="shared" si="6"/>
        <v>44.5</v>
      </c>
      <c r="F8" s="7">
        <f t="shared" si="6"/>
        <v>45.5</v>
      </c>
      <c r="G8" s="7">
        <f t="shared" si="6"/>
        <v>47.4</v>
      </c>
      <c r="H8" s="7">
        <f t="shared" si="6"/>
        <v>48.9</v>
      </c>
      <c r="I8" s="7">
        <f t="shared" si="6"/>
        <v>51.8</v>
      </c>
      <c r="J8" s="7">
        <f t="shared" si="6"/>
        <v>52.8</v>
      </c>
      <c r="K8" s="7">
        <f t="shared" si="6"/>
        <v>57.1</v>
      </c>
      <c r="L8" s="7">
        <f t="shared" si="6"/>
        <v>73</v>
      </c>
      <c r="M8" s="7">
        <f t="shared" si="6"/>
        <v>76.599999999999994</v>
      </c>
      <c r="N8" s="7">
        <f t="shared" si="6"/>
        <v>85.3</v>
      </c>
      <c r="O8" s="7">
        <f t="shared" si="6"/>
        <v>93.2</v>
      </c>
      <c r="P8" s="7">
        <f t="shared" si="6"/>
        <v>95.4</v>
      </c>
      <c r="Q8" s="7">
        <f t="shared" si="6"/>
        <v>97.4</v>
      </c>
      <c r="R8" s="7">
        <f t="shared" si="6"/>
        <v>103.7</v>
      </c>
      <c r="S8" s="7">
        <f t="shared" si="6"/>
        <v>114.7</v>
      </c>
      <c r="T8" s="7">
        <f t="shared" si="6"/>
        <v>112.7</v>
      </c>
      <c r="U8" s="7">
        <f t="shared" si="6"/>
        <v>112.5</v>
      </c>
      <c r="V8" s="7">
        <f t="shared" si="6"/>
        <v>105.6</v>
      </c>
      <c r="W8" s="7">
        <f t="shared" si="6"/>
        <v>102.9</v>
      </c>
      <c r="X8" s="7">
        <f t="shared" si="6"/>
        <v>88.7</v>
      </c>
      <c r="Y8" s="7">
        <f t="shared" si="6"/>
        <v>96.1</v>
      </c>
      <c r="Z8" s="7">
        <f t="shared" si="6"/>
        <v>93.6</v>
      </c>
      <c r="AA8" s="7">
        <f t="shared" si="6"/>
        <v>98.1</v>
      </c>
      <c r="AB8" s="7">
        <f t="shared" si="6"/>
        <v>93.2</v>
      </c>
      <c r="AC8" s="7">
        <f t="shared" si="6"/>
        <v>86</v>
      </c>
      <c r="AD8" s="7">
        <f t="shared" si="6"/>
        <v>85.2</v>
      </c>
      <c r="AE8" s="18">
        <f t="shared" si="6"/>
        <v>84.7</v>
      </c>
      <c r="AF8" t="s">
        <v>37</v>
      </c>
    </row>
    <row r="9" spans="1:32" x14ac:dyDescent="0.3">
      <c r="A9" s="11" t="str">
        <f t="shared" ref="A9:AE9" si="7">A56</f>
        <v>Lätta lastbilar (CRF 1A3b)</v>
      </c>
      <c r="B9" s="7">
        <f t="shared" si="7"/>
        <v>911.1</v>
      </c>
      <c r="C9" s="7">
        <f t="shared" si="7"/>
        <v>966.5</v>
      </c>
      <c r="D9" s="7">
        <f t="shared" si="7"/>
        <v>1018.1</v>
      </c>
      <c r="E9" s="7">
        <f t="shared" si="7"/>
        <v>964.5</v>
      </c>
      <c r="F9" s="7">
        <f t="shared" si="7"/>
        <v>989.7</v>
      </c>
      <c r="G9" s="7">
        <f t="shared" si="7"/>
        <v>985.2</v>
      </c>
      <c r="H9" s="7">
        <f t="shared" si="7"/>
        <v>983</v>
      </c>
      <c r="I9" s="7">
        <f t="shared" si="7"/>
        <v>992.3</v>
      </c>
      <c r="J9" s="7">
        <f t="shared" si="7"/>
        <v>1023.4</v>
      </c>
      <c r="K9" s="7">
        <f t="shared" si="7"/>
        <v>1037.4000000000001</v>
      </c>
      <c r="L9" s="7">
        <f t="shared" si="7"/>
        <v>998.2</v>
      </c>
      <c r="M9" s="7">
        <f t="shared" si="7"/>
        <v>1094.7</v>
      </c>
      <c r="N9" s="7">
        <f t="shared" si="7"/>
        <v>1186</v>
      </c>
      <c r="O9" s="7">
        <f t="shared" si="7"/>
        <v>1251.5</v>
      </c>
      <c r="P9" s="7">
        <f t="shared" si="7"/>
        <v>1340.3</v>
      </c>
      <c r="Q9" s="7">
        <f t="shared" si="7"/>
        <v>1368.6</v>
      </c>
      <c r="R9" s="7">
        <f t="shared" si="7"/>
        <v>1433.4</v>
      </c>
      <c r="S9" s="7">
        <f t="shared" si="7"/>
        <v>1510.7</v>
      </c>
      <c r="T9" s="7">
        <f t="shared" si="7"/>
        <v>1536.4</v>
      </c>
      <c r="U9" s="7">
        <f t="shared" si="7"/>
        <v>1523.4</v>
      </c>
      <c r="V9" s="7">
        <f t="shared" si="7"/>
        <v>1600.1</v>
      </c>
      <c r="W9" s="7">
        <f t="shared" si="7"/>
        <v>1642.7</v>
      </c>
      <c r="X9" s="7">
        <f t="shared" si="7"/>
        <v>1591.5</v>
      </c>
      <c r="Y9" s="7">
        <f t="shared" si="7"/>
        <v>1574.2</v>
      </c>
      <c r="Z9" s="7">
        <f t="shared" si="7"/>
        <v>1545.6</v>
      </c>
      <c r="AA9" s="7">
        <f t="shared" si="7"/>
        <v>1589.9</v>
      </c>
      <c r="AB9" s="7">
        <f t="shared" si="7"/>
        <v>1506.6</v>
      </c>
      <c r="AC9" s="7">
        <f t="shared" si="7"/>
        <v>1526.6</v>
      </c>
      <c r="AD9" s="7">
        <f t="shared" si="7"/>
        <v>1494</v>
      </c>
      <c r="AE9" s="18">
        <f t="shared" si="7"/>
        <v>1503.7</v>
      </c>
      <c r="AF9" t="s">
        <v>50</v>
      </c>
    </row>
    <row r="10" spans="1:32" x14ac:dyDescent="0.3">
      <c r="A10" s="11" t="str">
        <f t="shared" ref="A10:AE10" si="8">A58</f>
        <v>Tunga lastbilar (CRF 1A3b)</v>
      </c>
      <c r="B10" s="7">
        <f t="shared" si="8"/>
        <v>3052.1</v>
      </c>
      <c r="C10" s="7">
        <f t="shared" si="8"/>
        <v>2812.4</v>
      </c>
      <c r="D10" s="7">
        <f t="shared" si="8"/>
        <v>3210.1</v>
      </c>
      <c r="E10" s="7">
        <f t="shared" si="8"/>
        <v>3204</v>
      </c>
      <c r="F10" s="7">
        <f t="shared" si="8"/>
        <v>3502.1</v>
      </c>
      <c r="G10" s="7">
        <f t="shared" si="8"/>
        <v>3401.4</v>
      </c>
      <c r="H10" s="7">
        <f t="shared" si="8"/>
        <v>3280.7</v>
      </c>
      <c r="I10" s="7">
        <f t="shared" si="8"/>
        <v>3433.7</v>
      </c>
      <c r="J10" s="7">
        <f t="shared" si="8"/>
        <v>3670.1</v>
      </c>
      <c r="K10" s="7">
        <f t="shared" si="8"/>
        <v>3804.7</v>
      </c>
      <c r="L10" s="7">
        <f t="shared" si="8"/>
        <v>3861.1</v>
      </c>
      <c r="M10" s="7">
        <f t="shared" si="8"/>
        <v>3833.5</v>
      </c>
      <c r="N10" s="7">
        <f t="shared" si="8"/>
        <v>3953.5</v>
      </c>
      <c r="O10" s="7">
        <f t="shared" si="8"/>
        <v>4089.3</v>
      </c>
      <c r="P10" s="7">
        <f t="shared" si="8"/>
        <v>4364.8</v>
      </c>
      <c r="Q10" s="7">
        <f t="shared" si="8"/>
        <v>4614.3</v>
      </c>
      <c r="R10" s="7">
        <f t="shared" si="8"/>
        <v>4659.6000000000004</v>
      </c>
      <c r="S10" s="7">
        <f t="shared" si="8"/>
        <v>4792</v>
      </c>
      <c r="T10" s="7">
        <f t="shared" si="8"/>
        <v>4750.8</v>
      </c>
      <c r="U10" s="7">
        <f t="shared" si="8"/>
        <v>4416.3999999999996</v>
      </c>
      <c r="V10" s="7">
        <f t="shared" si="8"/>
        <v>4687.3999999999996</v>
      </c>
      <c r="W10" s="7">
        <f t="shared" si="8"/>
        <v>4534.1000000000004</v>
      </c>
      <c r="X10" s="7">
        <f t="shared" si="8"/>
        <v>4190</v>
      </c>
      <c r="Y10" s="7">
        <f t="shared" si="8"/>
        <v>4035.2</v>
      </c>
      <c r="Z10" s="7">
        <f t="shared" si="8"/>
        <v>3897</v>
      </c>
      <c r="AA10" s="7">
        <f t="shared" si="8"/>
        <v>3788.2</v>
      </c>
      <c r="AB10" s="7">
        <f t="shared" si="8"/>
        <v>3503.1</v>
      </c>
      <c r="AC10" s="7">
        <f t="shared" si="8"/>
        <v>3353.3</v>
      </c>
      <c r="AD10" s="7">
        <f t="shared" si="8"/>
        <v>3208.3</v>
      </c>
      <c r="AE10" s="18">
        <f t="shared" si="8"/>
        <v>3225.8</v>
      </c>
      <c r="AF10" t="s">
        <v>51</v>
      </c>
    </row>
    <row r="11" spans="1:32" x14ac:dyDescent="0.3">
      <c r="A11" s="46" t="str">
        <f t="shared" ref="A11:AE11" si="9">A48</f>
        <v>INRIKES TRANSPORTER, TOTALT</v>
      </c>
      <c r="B11" s="47">
        <f t="shared" si="9"/>
        <v>19695.2</v>
      </c>
      <c r="C11" s="47">
        <f t="shared" si="9"/>
        <v>19852.099999999999</v>
      </c>
      <c r="D11" s="47">
        <f t="shared" si="9"/>
        <v>20760.900000000001</v>
      </c>
      <c r="E11" s="47">
        <f t="shared" si="9"/>
        <v>19727.8</v>
      </c>
      <c r="F11" s="47">
        <f t="shared" si="9"/>
        <v>20184.2</v>
      </c>
      <c r="G11" s="47">
        <f t="shared" si="9"/>
        <v>20237.900000000001</v>
      </c>
      <c r="H11" s="47">
        <f t="shared" si="9"/>
        <v>19926</v>
      </c>
      <c r="I11" s="47">
        <f t="shared" si="9"/>
        <v>19907.8</v>
      </c>
      <c r="J11" s="47">
        <f t="shared" si="9"/>
        <v>19890.8</v>
      </c>
      <c r="K11" s="47">
        <f>K48</f>
        <v>20167.400000000001</v>
      </c>
      <c r="L11" s="47">
        <f t="shared" si="9"/>
        <v>19983.599999999999</v>
      </c>
      <c r="M11" s="47">
        <f t="shared" si="9"/>
        <v>20011.5</v>
      </c>
      <c r="N11" s="47">
        <f t="shared" si="9"/>
        <v>20490.5</v>
      </c>
      <c r="O11" s="47">
        <f t="shared" si="9"/>
        <v>20666.599999999999</v>
      </c>
      <c r="P11" s="47">
        <f t="shared" si="9"/>
        <v>21008.5</v>
      </c>
      <c r="Q11" s="47">
        <f t="shared" si="9"/>
        <v>21139.3</v>
      </c>
      <c r="R11" s="47">
        <f t="shared" si="9"/>
        <v>21096.799999999999</v>
      </c>
      <c r="S11" s="47">
        <f t="shared" si="9"/>
        <v>21401.3</v>
      </c>
      <c r="T11" s="47">
        <f t="shared" si="9"/>
        <v>20793.099999999999</v>
      </c>
      <c r="U11" s="47">
        <f t="shared" si="9"/>
        <v>20471.8</v>
      </c>
      <c r="V11" s="47">
        <f t="shared" si="9"/>
        <v>20540.3</v>
      </c>
      <c r="W11" s="47">
        <f t="shared" si="9"/>
        <v>20170.8</v>
      </c>
      <c r="X11" s="47">
        <f t="shared" si="9"/>
        <v>19008.7</v>
      </c>
      <c r="Y11" s="47">
        <f t="shared" si="9"/>
        <v>18535.3</v>
      </c>
      <c r="Z11" s="47">
        <f t="shared" si="9"/>
        <v>18127.900000000001</v>
      </c>
      <c r="AA11" s="47">
        <f t="shared" si="9"/>
        <v>18228.5</v>
      </c>
      <c r="AB11" s="47">
        <f t="shared" si="9"/>
        <v>17513.2</v>
      </c>
      <c r="AC11" s="47">
        <f t="shared" si="9"/>
        <v>17100.5</v>
      </c>
      <c r="AD11" s="47">
        <f t="shared" si="9"/>
        <v>16799.3</v>
      </c>
      <c r="AE11" s="48">
        <f t="shared" si="9"/>
        <v>16428.099999999999</v>
      </c>
    </row>
    <row r="12" spans="1:32" x14ac:dyDescent="0.3">
      <c r="A12" s="11" t="s">
        <v>59</v>
      </c>
      <c r="B12" s="7">
        <f>B11-B2</f>
        <v>19007.900000000001</v>
      </c>
      <c r="C12" s="7">
        <f t="shared" ref="C12:AE12" si="10">C11-C2</f>
        <v>19226</v>
      </c>
      <c r="D12" s="7">
        <f t="shared" si="10"/>
        <v>20112.300000000003</v>
      </c>
      <c r="E12" s="7">
        <f t="shared" si="10"/>
        <v>19134</v>
      </c>
      <c r="F12" s="7">
        <f t="shared" si="10"/>
        <v>19559</v>
      </c>
      <c r="G12" s="7">
        <f t="shared" si="10"/>
        <v>19604</v>
      </c>
      <c r="H12" s="7">
        <f t="shared" si="10"/>
        <v>19310.3</v>
      </c>
      <c r="I12" s="7">
        <f t="shared" si="10"/>
        <v>19241.599999999999</v>
      </c>
      <c r="J12" s="7">
        <f t="shared" si="10"/>
        <v>19211.399999999998</v>
      </c>
      <c r="K12" s="7">
        <f>K11-K2</f>
        <v>19455.900000000001</v>
      </c>
      <c r="L12" s="7">
        <f t="shared" si="10"/>
        <v>19328.099999999999</v>
      </c>
      <c r="M12" s="7">
        <f t="shared" si="10"/>
        <v>19374.8</v>
      </c>
      <c r="N12" s="7">
        <f t="shared" si="10"/>
        <v>19879.099999999999</v>
      </c>
      <c r="O12" s="7">
        <f t="shared" si="10"/>
        <v>20074</v>
      </c>
      <c r="P12" s="7">
        <f t="shared" si="10"/>
        <v>20330.099999999999</v>
      </c>
      <c r="Q12" s="7">
        <f t="shared" si="10"/>
        <v>20465.2</v>
      </c>
      <c r="R12" s="7">
        <f t="shared" si="10"/>
        <v>20461.399999999998</v>
      </c>
      <c r="S12" s="7">
        <f t="shared" si="10"/>
        <v>20787</v>
      </c>
      <c r="T12" s="7">
        <f t="shared" si="10"/>
        <v>20194.399999999998</v>
      </c>
      <c r="U12" s="7">
        <f t="shared" si="10"/>
        <v>19970.099999999999</v>
      </c>
      <c r="V12" s="7">
        <f t="shared" si="10"/>
        <v>20054.8</v>
      </c>
      <c r="W12" s="7">
        <f t="shared" si="10"/>
        <v>19636.599999999999</v>
      </c>
      <c r="X12" s="7">
        <f t="shared" si="10"/>
        <v>18484.3</v>
      </c>
      <c r="Y12" s="7">
        <f t="shared" si="10"/>
        <v>18008.7</v>
      </c>
      <c r="Z12" s="7">
        <f t="shared" si="10"/>
        <v>17603.2</v>
      </c>
      <c r="AA12" s="7">
        <f t="shared" si="10"/>
        <v>17716.7</v>
      </c>
      <c r="AB12" s="7">
        <f t="shared" si="10"/>
        <v>16959.600000000002</v>
      </c>
      <c r="AC12" s="7">
        <f t="shared" si="10"/>
        <v>16547</v>
      </c>
      <c r="AD12" s="7">
        <f t="shared" si="10"/>
        <v>16268.5</v>
      </c>
      <c r="AE12" s="18">
        <f t="shared" si="10"/>
        <v>15951.099999999999</v>
      </c>
    </row>
    <row r="13" spans="1:32" ht="15" thickBot="1" x14ac:dyDescent="0.35">
      <c r="A13" s="13" t="s">
        <v>58</v>
      </c>
      <c r="B13" s="14">
        <f>B6/B12</f>
        <v>0.66885347671231432</v>
      </c>
      <c r="C13" s="14">
        <f t="shared" ref="C13:AE13" si="11">C6/C12</f>
        <v>0.67126287319255185</v>
      </c>
      <c r="D13" s="14">
        <f t="shared" si="11"/>
        <v>0.658119658119658</v>
      </c>
      <c r="E13" s="14">
        <f t="shared" si="11"/>
        <v>0.6576303961534441</v>
      </c>
      <c r="F13" s="14">
        <f t="shared" si="11"/>
        <v>0.65257937522368215</v>
      </c>
      <c r="G13" s="14">
        <f t="shared" si="11"/>
        <v>0.66233931850642724</v>
      </c>
      <c r="H13" s="14">
        <f t="shared" si="11"/>
        <v>0.6671051200654573</v>
      </c>
      <c r="I13" s="14">
        <f t="shared" si="11"/>
        <v>0.66009583402627636</v>
      </c>
      <c r="J13" s="14">
        <f t="shared" si="11"/>
        <v>0.65094162840813274</v>
      </c>
      <c r="K13" s="14">
        <f t="shared" si="11"/>
        <v>0.65092851011775343</v>
      </c>
      <c r="L13" s="14">
        <f t="shared" si="11"/>
        <v>0.65063301617851732</v>
      </c>
      <c r="M13" s="14">
        <f t="shared" si="11"/>
        <v>0.65533063567107785</v>
      </c>
      <c r="N13" s="14">
        <f t="shared" si="11"/>
        <v>0.6503312524208843</v>
      </c>
      <c r="O13" s="14">
        <f t="shared" si="11"/>
        <v>0.64211915911128825</v>
      </c>
      <c r="P13" s="14">
        <f t="shared" si="11"/>
        <v>0.62927383534758818</v>
      </c>
      <c r="Q13" s="14">
        <f t="shared" si="11"/>
        <v>0.62009655415046028</v>
      </c>
      <c r="R13" s="14">
        <f t="shared" si="11"/>
        <v>0.61254361871621699</v>
      </c>
      <c r="S13" s="14">
        <f t="shared" si="11"/>
        <v>0.60827440227064999</v>
      </c>
      <c r="T13" s="14">
        <f t="shared" si="11"/>
        <v>0.60393970605712488</v>
      </c>
      <c r="U13" s="14">
        <f t="shared" si="11"/>
        <v>0.61292131736946742</v>
      </c>
      <c r="V13" s="14">
        <f t="shared" si="11"/>
        <v>0.59892893471887032</v>
      </c>
      <c r="W13" s="14">
        <f t="shared" si="11"/>
        <v>0.59561736756872374</v>
      </c>
      <c r="X13" s="14">
        <f t="shared" si="11"/>
        <v>0.60477810898979134</v>
      </c>
      <c r="Y13" s="14">
        <f t="shared" si="11"/>
        <v>0.6083615141570462</v>
      </c>
      <c r="Z13" s="14">
        <f t="shared" si="11"/>
        <v>0.61245114524631883</v>
      </c>
      <c r="AA13" s="14">
        <f t="shared" si="11"/>
        <v>0.62143627199196227</v>
      </c>
      <c r="AB13" s="14">
        <f t="shared" si="11"/>
        <v>0.63349371447439784</v>
      </c>
      <c r="AC13" s="14">
        <f t="shared" si="11"/>
        <v>0.63696742611953827</v>
      </c>
      <c r="AD13" s="14">
        <f t="shared" si="11"/>
        <v>0.63925991947628846</v>
      </c>
      <c r="AE13" s="15">
        <f t="shared" si="11"/>
        <v>0.63201910840004771</v>
      </c>
      <c r="AF13" s="27"/>
    </row>
    <row r="14" spans="1:32" x14ac:dyDescent="0.3">
      <c r="AE14" s="2">
        <f>AE12/V12</f>
        <v>0.79537567066238501</v>
      </c>
    </row>
    <row r="15" spans="1:32" ht="15" thickBot="1" x14ac:dyDescent="0.35">
      <c r="A15" s="6" t="s">
        <v>117</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8"/>
    </row>
    <row r="16" spans="1:32" x14ac:dyDescent="0.3">
      <c r="A16" s="51" t="s">
        <v>36</v>
      </c>
      <c r="B16" s="20">
        <f>B3/$B3-1</f>
        <v>0</v>
      </c>
      <c r="C16" s="20">
        <f t="shared" ref="C16:AE16" si="12">C3/$B3-1</f>
        <v>-0.11394891944990171</v>
      </c>
      <c r="D16" s="20">
        <f t="shared" si="12"/>
        <v>-0.15225933202357567</v>
      </c>
      <c r="E16" s="20">
        <f t="shared" si="12"/>
        <v>-0.18565815324165025</v>
      </c>
      <c r="F16" s="20">
        <f t="shared" si="12"/>
        <v>-0.22986247544204319</v>
      </c>
      <c r="G16" s="20">
        <f t="shared" si="12"/>
        <v>-0.24950884086444003</v>
      </c>
      <c r="H16" s="20">
        <f t="shared" si="12"/>
        <v>-0.33398821218074659</v>
      </c>
      <c r="I16" s="20">
        <f t="shared" si="12"/>
        <v>-0.35461689587426326</v>
      </c>
      <c r="J16" s="20">
        <f t="shared" si="12"/>
        <v>-0.31728880157170924</v>
      </c>
      <c r="K16" s="20">
        <f t="shared" si="12"/>
        <v>-0.26719056974459732</v>
      </c>
      <c r="L16" s="20">
        <f t="shared" si="12"/>
        <v>-0.25933202357563845</v>
      </c>
      <c r="M16" s="20">
        <f t="shared" si="12"/>
        <v>-0.2946954813359528</v>
      </c>
      <c r="N16" s="20">
        <f t="shared" si="12"/>
        <v>-0.32121807465618868</v>
      </c>
      <c r="O16" s="20">
        <f t="shared" si="12"/>
        <v>-0.3310412573673871</v>
      </c>
      <c r="P16" s="20">
        <f t="shared" si="12"/>
        <v>-0.33889980353634575</v>
      </c>
      <c r="Q16" s="20">
        <f t="shared" si="12"/>
        <v>-0.36542239685658162</v>
      </c>
      <c r="R16" s="20">
        <f t="shared" si="12"/>
        <v>-0.32809430255402738</v>
      </c>
      <c r="S16" s="20">
        <f t="shared" si="12"/>
        <v>-0.35461689587426326</v>
      </c>
      <c r="T16" s="20">
        <f t="shared" si="12"/>
        <v>-0.31335952848722981</v>
      </c>
      <c r="U16" s="20">
        <f t="shared" si="12"/>
        <v>-0.38605108055009818</v>
      </c>
      <c r="V16" s="20">
        <f t="shared" si="12"/>
        <v>-0.40667976424361496</v>
      </c>
      <c r="W16" s="20">
        <f t="shared" si="12"/>
        <v>-0.41650294695481338</v>
      </c>
      <c r="X16" s="20">
        <f t="shared" si="12"/>
        <v>-0.42141453831041253</v>
      </c>
      <c r="Y16" s="20">
        <f t="shared" si="12"/>
        <v>-0.48330058939096265</v>
      </c>
      <c r="Z16" s="20">
        <f t="shared" si="12"/>
        <v>-0.53929273084479368</v>
      </c>
      <c r="AA16" s="20">
        <f t="shared" si="12"/>
        <v>-0.55009823182711193</v>
      </c>
      <c r="AB16" s="20">
        <f t="shared" si="12"/>
        <v>-0.56679764243614927</v>
      </c>
      <c r="AC16" s="20">
        <f t="shared" si="12"/>
        <v>-0.59233791748526521</v>
      </c>
      <c r="AD16" s="20">
        <f t="shared" si="12"/>
        <v>-0.56483300589390972</v>
      </c>
      <c r="AE16" s="10">
        <f t="shared" si="12"/>
        <v>-0.55402750491159136</v>
      </c>
    </row>
    <row r="17" spans="1:31" x14ac:dyDescent="0.3">
      <c r="A17" s="52" t="s">
        <v>151</v>
      </c>
      <c r="B17" s="8">
        <f t="shared" ref="B17:AE17" si="13">B4/$B4-1</f>
        <v>0</v>
      </c>
      <c r="C17" s="8">
        <f t="shared" si="13"/>
        <v>0.26125812441968432</v>
      </c>
      <c r="D17" s="8">
        <f t="shared" si="13"/>
        <v>0.32184308263695449</v>
      </c>
      <c r="E17" s="8">
        <f t="shared" si="13"/>
        <v>3.2729805013927527E-2</v>
      </c>
      <c r="F17" s="8">
        <f t="shared" si="13"/>
        <v>-9.0064995357474475E-2</v>
      </c>
      <c r="G17" s="8">
        <f t="shared" si="13"/>
        <v>-0.17467502321262762</v>
      </c>
      <c r="H17" s="8">
        <f t="shared" si="13"/>
        <v>-0.2423398328690809</v>
      </c>
      <c r="I17" s="8">
        <f t="shared" si="13"/>
        <v>-0.31267409470752083</v>
      </c>
      <c r="J17" s="8">
        <f t="shared" si="13"/>
        <v>-0.44626276694521816</v>
      </c>
      <c r="K17" s="8">
        <f t="shared" si="13"/>
        <v>-0.51926648096564532</v>
      </c>
      <c r="L17" s="8">
        <f t="shared" si="13"/>
        <v>-0.53946146703806863</v>
      </c>
      <c r="M17" s="8">
        <f t="shared" si="13"/>
        <v>-0.68372794800371395</v>
      </c>
      <c r="N17" s="8">
        <f t="shared" si="13"/>
        <v>-0.62650882079851433</v>
      </c>
      <c r="O17" s="8">
        <f t="shared" si="13"/>
        <v>-0.64867688022284131</v>
      </c>
      <c r="P17" s="8">
        <f t="shared" si="13"/>
        <v>-0.67351439182915507</v>
      </c>
      <c r="Q17" s="8">
        <f t="shared" si="13"/>
        <v>-0.73920612813370479</v>
      </c>
      <c r="R17" s="8">
        <f t="shared" si="13"/>
        <v>-0.71785051067780881</v>
      </c>
      <c r="S17" s="8">
        <f t="shared" si="13"/>
        <v>-0.70902971216341693</v>
      </c>
      <c r="T17" s="8">
        <f t="shared" si="13"/>
        <v>-0.82300371402042716</v>
      </c>
      <c r="U17" s="8">
        <f t="shared" si="13"/>
        <v>-0.71831476323119781</v>
      </c>
      <c r="V17" s="8">
        <f t="shared" si="13"/>
        <v>-0.79712163416898796</v>
      </c>
      <c r="W17" s="8">
        <f t="shared" si="13"/>
        <v>-0.78586350974930363</v>
      </c>
      <c r="X17" s="8">
        <f t="shared" si="13"/>
        <v>-0.80919220055710306</v>
      </c>
      <c r="Y17" s="8">
        <f t="shared" si="13"/>
        <v>-0.82671773444753949</v>
      </c>
      <c r="Z17" s="8">
        <f t="shared" si="13"/>
        <v>-0.80919220055710306</v>
      </c>
      <c r="AA17" s="8">
        <f t="shared" si="13"/>
        <v>-0.78098885793871875</v>
      </c>
      <c r="AB17" s="8">
        <f t="shared" si="13"/>
        <v>-0.79561281337047352</v>
      </c>
      <c r="AC17" s="8">
        <f t="shared" si="13"/>
        <v>-0.78597957288765086</v>
      </c>
      <c r="AD17" s="8">
        <f t="shared" si="13"/>
        <v>-0.80315691736304551</v>
      </c>
      <c r="AE17" s="12">
        <f t="shared" si="13"/>
        <v>-0.7870241411327763</v>
      </c>
    </row>
    <row r="18" spans="1:31" x14ac:dyDescent="0.3">
      <c r="A18" s="52" t="s">
        <v>150</v>
      </c>
      <c r="B18" s="8">
        <f t="shared" ref="B18:AE18" si="14">B5/$B5-1</f>
        <v>0</v>
      </c>
      <c r="C18" s="8">
        <f t="shared" si="14"/>
        <v>1.624079688176705E-2</v>
      </c>
      <c r="D18" s="8">
        <f t="shared" si="14"/>
        <v>3.24815937635341E-2</v>
      </c>
      <c r="E18" s="8">
        <f t="shared" si="14"/>
        <v>4.8505846686877296E-2</v>
      </c>
      <c r="F18" s="8">
        <f t="shared" si="14"/>
        <v>6.6912083152879998E-2</v>
      </c>
      <c r="G18" s="8">
        <f t="shared" si="14"/>
        <v>8.4452143785188394E-2</v>
      </c>
      <c r="H18" s="8">
        <f t="shared" si="14"/>
        <v>0.10134257254222612</v>
      </c>
      <c r="I18" s="8">
        <f t="shared" si="14"/>
        <v>0.11996535296665223</v>
      </c>
      <c r="J18" s="8">
        <f t="shared" si="14"/>
        <v>0.1375054135989604</v>
      </c>
      <c r="K18" s="8">
        <f t="shared" si="14"/>
        <v>0.15461238631442198</v>
      </c>
      <c r="L18" s="8">
        <f t="shared" si="14"/>
        <v>0.17323516673884787</v>
      </c>
      <c r="M18" s="8">
        <f t="shared" si="14"/>
        <v>0.14703334776959731</v>
      </c>
      <c r="N18" s="8">
        <f t="shared" si="14"/>
        <v>0.16219142485924642</v>
      </c>
      <c r="O18" s="8">
        <f t="shared" si="14"/>
        <v>0.23668254655695109</v>
      </c>
      <c r="P18" s="8">
        <f t="shared" si="14"/>
        <v>0.2412299696838458</v>
      </c>
      <c r="Q18" s="8">
        <f t="shared" si="14"/>
        <v>0.24426158510177576</v>
      </c>
      <c r="R18" s="8">
        <f t="shared" si="14"/>
        <v>0.29904720658293615</v>
      </c>
      <c r="S18" s="8">
        <f t="shared" si="14"/>
        <v>0.30381117366825472</v>
      </c>
      <c r="T18" s="8">
        <f t="shared" si="14"/>
        <v>0.30640970116933719</v>
      </c>
      <c r="U18" s="8">
        <f t="shared" si="14"/>
        <v>0.34538761368557802</v>
      </c>
      <c r="V18" s="8">
        <f t="shared" si="14"/>
        <v>0.44434820268514508</v>
      </c>
      <c r="W18" s="8">
        <f t="shared" si="14"/>
        <v>0.48289302728453865</v>
      </c>
      <c r="X18" s="8">
        <f t="shared" si="14"/>
        <v>0.40255521870939814</v>
      </c>
      <c r="Y18" s="8">
        <f t="shared" si="14"/>
        <v>0.43676916414032041</v>
      </c>
      <c r="Z18" s="8">
        <f t="shared" si="14"/>
        <v>0.41208315288003461</v>
      </c>
      <c r="AA18" s="8">
        <f t="shared" si="14"/>
        <v>0.41359896058899936</v>
      </c>
      <c r="AB18" s="8">
        <f t="shared" si="14"/>
        <v>0.46881766998700725</v>
      </c>
      <c r="AC18" s="8">
        <f t="shared" si="14"/>
        <v>0.44673018622780436</v>
      </c>
      <c r="AD18" s="8">
        <f t="shared" si="14"/>
        <v>0.55954958856647896</v>
      </c>
      <c r="AE18" s="12">
        <f t="shared" si="14"/>
        <v>0.52880034647033347</v>
      </c>
    </row>
    <row r="19" spans="1:31" x14ac:dyDescent="0.3">
      <c r="A19" s="52" t="s">
        <v>41</v>
      </c>
      <c r="B19" s="8">
        <f t="shared" ref="B19:AE19" si="15">B6/$B6-1</f>
        <v>0</v>
      </c>
      <c r="C19" s="8">
        <f t="shared" si="15"/>
        <v>1.5117788177921199E-2</v>
      </c>
      <c r="D19" s="8">
        <f t="shared" si="15"/>
        <v>4.1121642348684428E-2</v>
      </c>
      <c r="E19" s="8">
        <f t="shared" si="15"/>
        <v>-1.0256813623313765E-2</v>
      </c>
      <c r="F19" s="8">
        <f t="shared" si="15"/>
        <v>3.9564242734100308E-3</v>
      </c>
      <c r="G19" s="8">
        <f t="shared" si="15"/>
        <v>2.1315924017776489E-2</v>
      </c>
      <c r="H19" s="8">
        <f t="shared" si="15"/>
        <v>1.3253628033192966E-2</v>
      </c>
      <c r="I19" s="8">
        <f t="shared" si="15"/>
        <v>-9.5960986353094135E-4</v>
      </c>
      <c r="J19" s="8">
        <f t="shared" si="15"/>
        <v>-1.6360561607739799E-2</v>
      </c>
      <c r="K19" s="8">
        <f t="shared" si="15"/>
        <v>-3.8620364179808853E-3</v>
      </c>
      <c r="L19" s="8">
        <f t="shared" si="15"/>
        <v>-1.0854603374365834E-2</v>
      </c>
      <c r="M19" s="8">
        <f t="shared" si="15"/>
        <v>-1.3056986667715487E-3</v>
      </c>
      <c r="N19" s="8">
        <f t="shared" si="15"/>
        <v>1.6871829157981688E-2</v>
      </c>
      <c r="O19" s="8">
        <f t="shared" si="15"/>
        <v>1.3875014748102377E-2</v>
      </c>
      <c r="P19" s="8">
        <f t="shared" si="15"/>
        <v>6.2689267314273156E-3</v>
      </c>
      <c r="Q19" s="8">
        <f t="shared" si="15"/>
        <v>-1.8169662170134382E-3</v>
      </c>
      <c r="R19" s="8">
        <f t="shared" si="15"/>
        <v>-1.4158178314390257E-2</v>
      </c>
      <c r="S19" s="8">
        <f t="shared" si="15"/>
        <v>-5.4508986510402035E-3</v>
      </c>
      <c r="T19" s="8">
        <f t="shared" si="15"/>
        <v>-4.0689031344633642E-2</v>
      </c>
      <c r="U19" s="8">
        <f t="shared" si="15"/>
        <v>-3.7236008966846201E-2</v>
      </c>
      <c r="V19" s="8">
        <f t="shared" si="15"/>
        <v>-5.5224761080740925E-2</v>
      </c>
      <c r="W19" s="8">
        <f t="shared" si="15"/>
        <v>-8.0040901404019427E-2</v>
      </c>
      <c r="X19" s="8">
        <f t="shared" si="15"/>
        <v>-0.12070633578479573</v>
      </c>
      <c r="Y19" s="8">
        <f t="shared" si="15"/>
        <v>-0.13825461124002048</v>
      </c>
      <c r="Z19" s="8">
        <f t="shared" si="15"/>
        <v>-0.15199590985959799</v>
      </c>
      <c r="AA19" s="8">
        <f t="shared" si="15"/>
        <v>-0.13400715774570349</v>
      </c>
      <c r="AB19" s="8">
        <f t="shared" si="15"/>
        <v>-0.15492979903252457</v>
      </c>
      <c r="AC19" s="8">
        <f t="shared" si="15"/>
        <v>-0.170967868800881</v>
      </c>
      <c r="AD19" s="8">
        <f t="shared" si="15"/>
        <v>-0.18198765092224811</v>
      </c>
      <c r="AE19" s="12">
        <f t="shared" si="15"/>
        <v>-0.20703189522948051</v>
      </c>
    </row>
    <row r="20" spans="1:31" x14ac:dyDescent="0.3">
      <c r="A20" s="52" t="s">
        <v>38</v>
      </c>
      <c r="B20" s="8">
        <f t="shared" ref="B20:AE20" si="16">B7/$B7-1</f>
        <v>0</v>
      </c>
      <c r="C20" s="8">
        <f t="shared" si="16"/>
        <v>-1.4751642272675003E-2</v>
      </c>
      <c r="D20" s="8">
        <f t="shared" si="16"/>
        <v>3.9184049786792574E-2</v>
      </c>
      <c r="E20" s="8">
        <f t="shared" si="16"/>
        <v>1.5327878298951214E-2</v>
      </c>
      <c r="F20" s="8">
        <f t="shared" si="16"/>
        <v>4.0336521839345441E-2</v>
      </c>
      <c r="G20" s="8">
        <f t="shared" si="16"/>
        <v>3.3882678345050099E-2</v>
      </c>
      <c r="H20" s="8">
        <f t="shared" si="16"/>
        <v>2.1666474587991091E-2</v>
      </c>
      <c r="I20" s="8">
        <f t="shared" si="16"/>
        <v>2.2818946640543958E-2</v>
      </c>
      <c r="J20" s="8">
        <f t="shared" si="16"/>
        <v>2.3049441051054442E-2</v>
      </c>
      <c r="K20" s="8">
        <f t="shared" si="16"/>
        <v>2.9964273366369643E-3</v>
      </c>
      <c r="L20" s="8">
        <f t="shared" si="16"/>
        <v>-7.0877031231992627E-2</v>
      </c>
      <c r="M20" s="8">
        <f t="shared" si="16"/>
        <v>-7.9059582805117046E-2</v>
      </c>
      <c r="N20" s="8">
        <f t="shared" si="16"/>
        <v>-7.9520571626138015E-2</v>
      </c>
      <c r="O20" s="8">
        <f t="shared" si="16"/>
        <v>-6.8572087126887116E-2</v>
      </c>
      <c r="P20" s="8">
        <f t="shared" si="16"/>
        <v>-6.1196265990549725E-2</v>
      </c>
      <c r="Q20" s="8">
        <f t="shared" si="16"/>
        <v>-4.2756713149706194E-2</v>
      </c>
      <c r="R20" s="8">
        <f t="shared" si="16"/>
        <v>-5.5203411317275686E-2</v>
      </c>
      <c r="S20" s="8">
        <f t="shared" si="16"/>
        <v>-7.0185548000461062E-2</v>
      </c>
      <c r="T20" s="8">
        <f t="shared" si="16"/>
        <v>-0.10960009219776423</v>
      </c>
      <c r="U20" s="8">
        <f t="shared" si="16"/>
        <v>-0.13426299412239251</v>
      </c>
      <c r="V20" s="8">
        <f t="shared" si="16"/>
        <v>-0.13783565748530602</v>
      </c>
      <c r="W20" s="8">
        <f t="shared" si="16"/>
        <v>-0.15604471591563918</v>
      </c>
      <c r="X20" s="8">
        <f t="shared" si="16"/>
        <v>-0.34989051515500746</v>
      </c>
      <c r="Y20" s="8">
        <f t="shared" si="16"/>
        <v>-0.44439322346433097</v>
      </c>
      <c r="Z20" s="8">
        <f t="shared" si="16"/>
        <v>-0.51319580500172868</v>
      </c>
      <c r="AA20" s="8">
        <f t="shared" si="16"/>
        <v>-0.60424109715339402</v>
      </c>
      <c r="AB20" s="8">
        <f t="shared" si="16"/>
        <v>-0.75302523913795094</v>
      </c>
      <c r="AC20" s="8">
        <f t="shared" si="16"/>
        <v>-0.8303561138642388</v>
      </c>
      <c r="AD20" s="8">
        <f t="shared" si="16"/>
        <v>-0.83047136106949404</v>
      </c>
      <c r="AE20" s="12">
        <f t="shared" si="16"/>
        <v>-0.86089662325688598</v>
      </c>
    </row>
    <row r="21" spans="1:31" x14ac:dyDescent="0.3">
      <c r="A21" s="52" t="s">
        <v>152</v>
      </c>
      <c r="B21" s="8">
        <f t="shared" ref="B21:AE21" si="17">B8/$B8-1</f>
        <v>0</v>
      </c>
      <c r="C21" s="8">
        <f t="shared" si="17"/>
        <v>5.4830287206266259E-2</v>
      </c>
      <c r="D21" s="8">
        <f t="shared" si="17"/>
        <v>0.15143603133159278</v>
      </c>
      <c r="E21" s="8">
        <f t="shared" si="17"/>
        <v>0.16187989556135784</v>
      </c>
      <c r="F21" s="8">
        <f t="shared" si="17"/>
        <v>0.18798955613577029</v>
      </c>
      <c r="G21" s="8">
        <f t="shared" si="17"/>
        <v>0.23759791122715401</v>
      </c>
      <c r="H21" s="8">
        <f t="shared" si="17"/>
        <v>0.2767624020887729</v>
      </c>
      <c r="I21" s="8">
        <f t="shared" si="17"/>
        <v>0.35248041775456929</v>
      </c>
      <c r="J21" s="8">
        <f t="shared" si="17"/>
        <v>0.37859007832898173</v>
      </c>
      <c r="K21" s="8">
        <f t="shared" si="17"/>
        <v>0.49086161879895585</v>
      </c>
      <c r="L21" s="8">
        <f t="shared" si="17"/>
        <v>0.90600522193211508</v>
      </c>
      <c r="M21" s="8">
        <f t="shared" si="17"/>
        <v>1</v>
      </c>
      <c r="N21" s="8">
        <f t="shared" si="17"/>
        <v>1.2271540469973892</v>
      </c>
      <c r="O21" s="8">
        <f t="shared" si="17"/>
        <v>1.4334203655352482</v>
      </c>
      <c r="P21" s="8">
        <f t="shared" si="17"/>
        <v>1.4908616187989558</v>
      </c>
      <c r="Q21" s="8">
        <f t="shared" si="17"/>
        <v>1.5430809399477812</v>
      </c>
      <c r="R21" s="8">
        <f t="shared" si="17"/>
        <v>1.7075718015665799</v>
      </c>
      <c r="S21" s="8">
        <f t="shared" si="17"/>
        <v>1.9947780678851177</v>
      </c>
      <c r="T21" s="8">
        <f t="shared" si="17"/>
        <v>1.9425587467362928</v>
      </c>
      <c r="U21" s="8">
        <f t="shared" si="17"/>
        <v>1.9373368146214101</v>
      </c>
      <c r="V21" s="8">
        <f t="shared" si="17"/>
        <v>1.7571801566579635</v>
      </c>
      <c r="W21" s="8">
        <f t="shared" si="17"/>
        <v>1.6866840731070498</v>
      </c>
      <c r="X21" s="8">
        <f t="shared" si="17"/>
        <v>1.315926892950392</v>
      </c>
      <c r="Y21" s="8">
        <f t="shared" si="17"/>
        <v>1.5091383812010446</v>
      </c>
      <c r="Z21" s="8">
        <f t="shared" si="17"/>
        <v>1.4438642297650133</v>
      </c>
      <c r="AA21" s="8">
        <f t="shared" si="17"/>
        <v>1.5613577023498695</v>
      </c>
      <c r="AB21" s="8">
        <f t="shared" si="17"/>
        <v>1.4334203655352482</v>
      </c>
      <c r="AC21" s="8">
        <f t="shared" si="17"/>
        <v>1.2454308093994779</v>
      </c>
      <c r="AD21" s="8">
        <f t="shared" si="17"/>
        <v>1.2245430809399482</v>
      </c>
      <c r="AE21" s="12">
        <f t="shared" si="17"/>
        <v>1.2114882506527418</v>
      </c>
    </row>
    <row r="22" spans="1:31" x14ac:dyDescent="0.3">
      <c r="A22" s="52" t="s">
        <v>50</v>
      </c>
      <c r="B22" s="8">
        <f t="shared" ref="B22:AE22" si="18">B9/$B9-1</f>
        <v>0</v>
      </c>
      <c r="C22" s="8">
        <f t="shared" si="18"/>
        <v>6.08056195807265E-2</v>
      </c>
      <c r="D22" s="8">
        <f t="shared" si="18"/>
        <v>0.11744045659093394</v>
      </c>
      <c r="E22" s="8">
        <f t="shared" si="18"/>
        <v>5.8610470859400632E-2</v>
      </c>
      <c r="F22" s="8">
        <f t="shared" si="18"/>
        <v>8.6269344748106658E-2</v>
      </c>
      <c r="G22" s="8">
        <f t="shared" si="18"/>
        <v>8.1330260125123566E-2</v>
      </c>
      <c r="H22" s="8">
        <f t="shared" si="18"/>
        <v>7.8915596531665022E-2</v>
      </c>
      <c r="I22" s="8">
        <f t="shared" si="18"/>
        <v>8.9123038085830331E-2</v>
      </c>
      <c r="J22" s="8">
        <f t="shared" si="18"/>
        <v>0.12325760070244751</v>
      </c>
      <c r="K22" s="8">
        <f t="shared" si="18"/>
        <v>0.13862364175172881</v>
      </c>
      <c r="L22" s="8">
        <f t="shared" si="18"/>
        <v>9.5598726813741708E-2</v>
      </c>
      <c r="M22" s="8">
        <f t="shared" si="18"/>
        <v>0.20151465261771495</v>
      </c>
      <c r="N22" s="8">
        <f t="shared" si="18"/>
        <v>0.30172319174624085</v>
      </c>
      <c r="O22" s="8">
        <f t="shared" si="18"/>
        <v>0.37361431236966292</v>
      </c>
      <c r="P22" s="8">
        <f t="shared" si="18"/>
        <v>0.47107891559653159</v>
      </c>
      <c r="Q22" s="8">
        <f t="shared" si="18"/>
        <v>0.50214027000329264</v>
      </c>
      <c r="R22" s="8">
        <f t="shared" si="18"/>
        <v>0.5732630885742509</v>
      </c>
      <c r="S22" s="8">
        <f t="shared" si="18"/>
        <v>0.65810558665349572</v>
      </c>
      <c r="T22" s="8">
        <f t="shared" si="18"/>
        <v>0.68631324772253333</v>
      </c>
      <c r="U22" s="8">
        <f t="shared" si="18"/>
        <v>0.67204478103391518</v>
      </c>
      <c r="V22" s="8">
        <f t="shared" si="18"/>
        <v>0.75622873449676198</v>
      </c>
      <c r="W22" s="8">
        <f t="shared" si="18"/>
        <v>0.80298540226100323</v>
      </c>
      <c r="X22" s="8">
        <f t="shared" si="18"/>
        <v>0.74678959499506092</v>
      </c>
      <c r="Y22" s="8">
        <f t="shared" si="18"/>
        <v>0.72780155855559214</v>
      </c>
      <c r="Z22" s="8">
        <f t="shared" si="18"/>
        <v>0.69641093184063196</v>
      </c>
      <c r="AA22" s="8">
        <f t="shared" si="18"/>
        <v>0.74503347601800018</v>
      </c>
      <c r="AB22" s="8">
        <f t="shared" si="18"/>
        <v>0.65360553177477754</v>
      </c>
      <c r="AC22" s="8">
        <f t="shared" si="18"/>
        <v>0.67555701898803622</v>
      </c>
      <c r="AD22" s="8">
        <f t="shared" si="18"/>
        <v>0.63977609483042475</v>
      </c>
      <c r="AE22" s="12">
        <f t="shared" si="18"/>
        <v>0.65042256612885518</v>
      </c>
    </row>
    <row r="23" spans="1:31" x14ac:dyDescent="0.3">
      <c r="A23" s="52" t="s">
        <v>51</v>
      </c>
      <c r="B23" s="8">
        <f t="shared" ref="B23:AE23" si="19">B10/$B10-1</f>
        <v>0</v>
      </c>
      <c r="C23" s="8">
        <f t="shared" si="19"/>
        <v>-7.8536089905311024E-2</v>
      </c>
      <c r="D23" s="8">
        <f t="shared" si="19"/>
        <v>5.1767635398578093E-2</v>
      </c>
      <c r="E23" s="8">
        <f t="shared" si="19"/>
        <v>4.9769011500278459E-2</v>
      </c>
      <c r="F23" s="8">
        <f t="shared" si="19"/>
        <v>0.14743946790734253</v>
      </c>
      <c r="G23" s="8">
        <f t="shared" si="19"/>
        <v>0.11444579142229938</v>
      </c>
      <c r="H23" s="8">
        <f t="shared" si="19"/>
        <v>7.4899249696929848E-2</v>
      </c>
      <c r="I23" s="8">
        <f t="shared" si="19"/>
        <v>0.12502866878542651</v>
      </c>
      <c r="J23" s="8">
        <f t="shared" si="19"/>
        <v>0.2024835359260837</v>
      </c>
      <c r="K23" s="8">
        <f t="shared" si="19"/>
        <v>0.24658431899347977</v>
      </c>
      <c r="L23" s="8">
        <f t="shared" si="19"/>
        <v>0.26506339897120013</v>
      </c>
      <c r="M23" s="8">
        <f t="shared" si="19"/>
        <v>0.25602044493954978</v>
      </c>
      <c r="N23" s="8">
        <f t="shared" si="19"/>
        <v>0.2953376363815079</v>
      </c>
      <c r="O23" s="8">
        <f t="shared" si="19"/>
        <v>0.33983159136332364</v>
      </c>
      <c r="P23" s="8">
        <f t="shared" si="19"/>
        <v>0.43009731004881901</v>
      </c>
      <c r="Q23" s="8">
        <f t="shared" si="19"/>
        <v>0.51184430392188984</v>
      </c>
      <c r="R23" s="8">
        <f t="shared" si="19"/>
        <v>0.52668654369122914</v>
      </c>
      <c r="S23" s="8">
        <f t="shared" si="19"/>
        <v>0.57006651158218946</v>
      </c>
      <c r="T23" s="8">
        <f t="shared" si="19"/>
        <v>0.55656760918711723</v>
      </c>
      <c r="U23" s="8">
        <f t="shared" si="19"/>
        <v>0.44700370236886067</v>
      </c>
      <c r="V23" s="8">
        <f t="shared" si="19"/>
        <v>0.53579502637528242</v>
      </c>
      <c r="W23" s="8">
        <f t="shared" si="19"/>
        <v>0.48556731430818134</v>
      </c>
      <c r="X23" s="8">
        <f t="shared" si="19"/>
        <v>0.37282526784836678</v>
      </c>
      <c r="Y23" s="8">
        <f t="shared" si="19"/>
        <v>0.32210609088824094</v>
      </c>
      <c r="Z23" s="8">
        <f t="shared" si="19"/>
        <v>0.27682579207758606</v>
      </c>
      <c r="AA23" s="8">
        <f t="shared" si="19"/>
        <v>0.24117820517021071</v>
      </c>
      <c r="AB23" s="8">
        <f t="shared" si="19"/>
        <v>0.14776711116935881</v>
      </c>
      <c r="AC23" s="8">
        <f t="shared" si="19"/>
        <v>9.8686150519314619E-2</v>
      </c>
      <c r="AD23" s="8">
        <f t="shared" si="19"/>
        <v>5.117787752694869E-2</v>
      </c>
      <c r="AE23" s="12">
        <f t="shared" si="19"/>
        <v>5.6911634612234252E-2</v>
      </c>
    </row>
    <row r="24" spans="1:31" ht="15" thickBot="1" x14ac:dyDescent="0.35">
      <c r="A24" s="54" t="s">
        <v>39</v>
      </c>
      <c r="B24" s="49">
        <f t="shared" ref="B24:AE24" si="20">B11/$B11-1</f>
        <v>0</v>
      </c>
      <c r="C24" s="49">
        <f t="shared" si="20"/>
        <v>7.9664080588162101E-3</v>
      </c>
      <c r="D24" s="49">
        <f t="shared" si="20"/>
        <v>5.4109630772980255E-2</v>
      </c>
      <c r="E24" s="49">
        <f t="shared" si="20"/>
        <v>1.6552256387343256E-3</v>
      </c>
      <c r="F24" s="49">
        <f t="shared" si="20"/>
        <v>2.4828384581014662E-2</v>
      </c>
      <c r="G24" s="49">
        <f t="shared" si="20"/>
        <v>2.755493724359237E-2</v>
      </c>
      <c r="H24" s="49">
        <f t="shared" si="20"/>
        <v>1.1718591331898009E-2</v>
      </c>
      <c r="I24" s="49">
        <f t="shared" si="20"/>
        <v>1.0794508306592343E-2</v>
      </c>
      <c r="J24" s="49">
        <f t="shared" si="20"/>
        <v>9.9313538324057316E-3</v>
      </c>
      <c r="K24" s="49">
        <f t="shared" si="20"/>
        <v>2.3975384865347893E-2</v>
      </c>
      <c r="L24" s="49">
        <f t="shared" si="20"/>
        <v>1.4643161785612646E-2</v>
      </c>
      <c r="M24" s="49">
        <f t="shared" si="20"/>
        <v>1.6059750599130673E-2</v>
      </c>
      <c r="N24" s="49">
        <f t="shared" si="20"/>
        <v>4.0380397254153211E-2</v>
      </c>
      <c r="O24" s="49">
        <f t="shared" si="20"/>
        <v>4.9321662130874522E-2</v>
      </c>
      <c r="P24" s="49">
        <f t="shared" si="20"/>
        <v>6.6681221820545034E-2</v>
      </c>
      <c r="Q24" s="49">
        <f t="shared" si="20"/>
        <v>7.3322433892522021E-2</v>
      </c>
      <c r="R24" s="49">
        <f t="shared" si="20"/>
        <v>7.1164547707055492E-2</v>
      </c>
      <c r="S24" s="49">
        <f t="shared" si="20"/>
        <v>8.6625167553515459E-2</v>
      </c>
      <c r="T24" s="49">
        <f t="shared" si="20"/>
        <v>5.5744546894674674E-2</v>
      </c>
      <c r="U24" s="49">
        <f t="shared" si="20"/>
        <v>3.9430927332547938E-2</v>
      </c>
      <c r="V24" s="49">
        <f t="shared" si="20"/>
        <v>4.290893212559399E-2</v>
      </c>
      <c r="W24" s="49">
        <f t="shared" si="20"/>
        <v>2.4148015760185215E-2</v>
      </c>
      <c r="X24" s="49">
        <f t="shared" si="20"/>
        <v>-3.4856208619359008E-2</v>
      </c>
      <c r="Y24" s="49">
        <f t="shared" si="20"/>
        <v>-5.8892522035826067E-2</v>
      </c>
      <c r="Z24" s="49">
        <f t="shared" si="20"/>
        <v>-7.9577765140744883E-2</v>
      </c>
      <c r="AA24" s="49">
        <f t="shared" si="20"/>
        <v>-7.4469921605264222E-2</v>
      </c>
      <c r="AB24" s="49">
        <f t="shared" si="20"/>
        <v>-0.11078841545148055</v>
      </c>
      <c r="AC24" s="49">
        <f t="shared" si="20"/>
        <v>-0.13174275965717541</v>
      </c>
      <c r="AD24" s="49">
        <f t="shared" si="20"/>
        <v>-0.14703582598805809</v>
      </c>
      <c r="AE24" s="50">
        <f t="shared" si="20"/>
        <v>-0.16588305780088564</v>
      </c>
    </row>
    <row r="25" spans="1:31" x14ac:dyDescent="0.3">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1" ht="15" thickBot="1" x14ac:dyDescent="0.35">
      <c r="A26" s="6" t="s">
        <v>116</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1" x14ac:dyDescent="0.3">
      <c r="A27" s="51" t="str">
        <f>A16</f>
        <v>Rail</v>
      </c>
      <c r="B27" s="9"/>
      <c r="C27" s="20"/>
      <c r="D27" s="20"/>
      <c r="E27" s="20"/>
      <c r="F27" s="20"/>
      <c r="G27" s="20"/>
      <c r="H27" s="20"/>
      <c r="I27" s="20"/>
      <c r="J27" s="20"/>
      <c r="K27" s="20"/>
      <c r="L27" s="20"/>
      <c r="M27" s="20"/>
      <c r="N27" s="20"/>
      <c r="O27" s="20"/>
      <c r="P27" s="20"/>
      <c r="Q27" s="20"/>
      <c r="R27" s="20"/>
      <c r="S27" s="20"/>
      <c r="T27" s="20"/>
      <c r="U27" s="20"/>
      <c r="V27" s="20">
        <f t="shared" ref="V27:AE27" si="21">V3/$V3-1</f>
        <v>0</v>
      </c>
      <c r="W27" s="20">
        <f t="shared" si="21"/>
        <v>-1.655629139072845E-2</v>
      </c>
      <c r="X27" s="20">
        <f t="shared" si="21"/>
        <v>-2.4834437086092676E-2</v>
      </c>
      <c r="Y27" s="20">
        <f t="shared" si="21"/>
        <v>-0.12913907284768211</v>
      </c>
      <c r="Z27" s="20">
        <f t="shared" si="21"/>
        <v>-0.22350993377483441</v>
      </c>
      <c r="AA27" s="20">
        <f t="shared" si="21"/>
        <v>-0.24172185430463577</v>
      </c>
      <c r="AB27" s="20">
        <f t="shared" si="21"/>
        <v>-0.26986754966887416</v>
      </c>
      <c r="AC27" s="20">
        <f t="shared" si="21"/>
        <v>-0.3129139072847682</v>
      </c>
      <c r="AD27" s="20">
        <f t="shared" si="21"/>
        <v>-0.26655629139072856</v>
      </c>
      <c r="AE27" s="10">
        <f t="shared" si="21"/>
        <v>-0.2483443708609272</v>
      </c>
    </row>
    <row r="28" spans="1:31" x14ac:dyDescent="0.3">
      <c r="A28" s="52" t="str">
        <f t="shared" ref="A28:A35" si="22">A17</f>
        <v>Military trans.</v>
      </c>
      <c r="B28" s="7"/>
      <c r="C28" s="8"/>
      <c r="D28" s="8"/>
      <c r="E28" s="8"/>
      <c r="F28" s="8"/>
      <c r="G28" s="8"/>
      <c r="H28" s="8"/>
      <c r="I28" s="8"/>
      <c r="J28" s="8"/>
      <c r="K28" s="8"/>
      <c r="L28" s="8"/>
      <c r="M28" s="8"/>
      <c r="N28" s="8"/>
      <c r="O28" s="8"/>
      <c r="P28" s="8"/>
      <c r="Q28" s="8"/>
      <c r="R28" s="8"/>
      <c r="S28" s="8"/>
      <c r="T28" s="8"/>
      <c r="U28" s="8"/>
      <c r="V28" s="8">
        <f t="shared" ref="V28:AE28" si="23">V8/$V8-1</f>
        <v>0</v>
      </c>
      <c r="W28" s="8">
        <f t="shared" si="23"/>
        <v>-2.5568181818181657E-2</v>
      </c>
      <c r="X28" s="8">
        <f t="shared" si="23"/>
        <v>-0.16003787878787867</v>
      </c>
      <c r="Y28" s="8">
        <f t="shared" si="23"/>
        <v>-8.9962121212121215E-2</v>
      </c>
      <c r="Z28" s="8">
        <f t="shared" si="23"/>
        <v>-0.11363636363636365</v>
      </c>
      <c r="AA28" s="8">
        <f t="shared" si="23"/>
        <v>-7.1022727272727293E-2</v>
      </c>
      <c r="AB28" s="8">
        <f t="shared" si="23"/>
        <v>-0.11742424242424232</v>
      </c>
      <c r="AC28" s="8">
        <f t="shared" si="23"/>
        <v>-0.18560606060606055</v>
      </c>
      <c r="AD28" s="8">
        <f t="shared" si="23"/>
        <v>-0.19318181818181812</v>
      </c>
      <c r="AE28" s="12">
        <f t="shared" si="23"/>
        <v>-0.19791666666666663</v>
      </c>
    </row>
    <row r="29" spans="1:31" x14ac:dyDescent="0.3">
      <c r="A29" s="52" t="str">
        <f t="shared" si="22"/>
        <v>Maritime trans.</v>
      </c>
      <c r="B29" s="7"/>
      <c r="C29" s="8"/>
      <c r="D29" s="8"/>
      <c r="E29" s="8"/>
      <c r="F29" s="8"/>
      <c r="G29" s="8"/>
      <c r="H29" s="8"/>
      <c r="I29" s="8"/>
      <c r="J29" s="8"/>
      <c r="K29" s="8"/>
      <c r="L29" s="8"/>
      <c r="M29" s="8"/>
      <c r="N29" s="8"/>
      <c r="O29" s="8"/>
      <c r="P29" s="8"/>
      <c r="Q29" s="8"/>
      <c r="R29" s="8"/>
      <c r="S29" s="8"/>
      <c r="T29" s="8"/>
      <c r="U29" s="8"/>
      <c r="V29" s="8">
        <f t="shared" ref="V29:AE29" si="24">V4/$V4-1</f>
        <v>0</v>
      </c>
      <c r="W29" s="8">
        <f t="shared" si="24"/>
        <v>5.5491990846681771E-2</v>
      </c>
      <c r="X29" s="8">
        <f t="shared" si="24"/>
        <v>-5.9496567505720854E-2</v>
      </c>
      <c r="Y29" s="8">
        <f t="shared" si="24"/>
        <v>-0.14588100686498851</v>
      </c>
      <c r="Z29" s="8">
        <f t="shared" si="24"/>
        <v>-5.9496567505720854E-2</v>
      </c>
      <c r="AA29" s="8">
        <f t="shared" si="24"/>
        <v>7.9519450800915159E-2</v>
      </c>
      <c r="AB29" s="8">
        <f t="shared" si="24"/>
        <v>7.4370709382149958E-3</v>
      </c>
      <c r="AC29" s="8">
        <f t="shared" si="24"/>
        <v>5.4919908466819267E-2</v>
      </c>
      <c r="AD29" s="8">
        <f t="shared" si="24"/>
        <v>-2.9748283752860538E-2</v>
      </c>
      <c r="AE29" s="12">
        <f t="shared" si="24"/>
        <v>4.9771167048054954E-2</v>
      </c>
    </row>
    <row r="30" spans="1:31" x14ac:dyDescent="0.3">
      <c r="A30" s="52" t="str">
        <f t="shared" si="22"/>
        <v>Passenger cars</v>
      </c>
      <c r="B30" s="7"/>
      <c r="C30" s="8"/>
      <c r="D30" s="8"/>
      <c r="E30" s="8"/>
      <c r="F30" s="8"/>
      <c r="G30" s="8"/>
      <c r="H30" s="8"/>
      <c r="I30" s="8"/>
      <c r="J30" s="8"/>
      <c r="K30" s="8"/>
      <c r="L30" s="8"/>
      <c r="M30" s="8"/>
      <c r="N30" s="8"/>
      <c r="O30" s="8"/>
      <c r="P30" s="8"/>
      <c r="Q30" s="8"/>
      <c r="R30" s="8"/>
      <c r="S30" s="8"/>
      <c r="T30" s="8"/>
      <c r="U30" s="8"/>
      <c r="V30" s="8">
        <f t="shared" ref="V30:AE30" si="25">V7/$V7-1</f>
        <v>0</v>
      </c>
      <c r="W30" s="8">
        <f t="shared" si="25"/>
        <v>-2.1120171100120433E-2</v>
      </c>
      <c r="X30" s="8">
        <f t="shared" si="25"/>
        <v>-0.24595642293810982</v>
      </c>
      <c r="Y30" s="8">
        <f t="shared" si="25"/>
        <v>-0.35556743750835451</v>
      </c>
      <c r="Z30" s="8">
        <f t="shared" si="25"/>
        <v>-0.4353696029942522</v>
      </c>
      <c r="AA30" s="8">
        <f t="shared" si="25"/>
        <v>-0.5409704584948537</v>
      </c>
      <c r="AB30" s="8">
        <f t="shared" si="25"/>
        <v>-0.71354097045849485</v>
      </c>
      <c r="AC30" s="8">
        <f t="shared" si="25"/>
        <v>-0.80323486164951208</v>
      </c>
      <c r="AD30" s="8">
        <f t="shared" si="25"/>
        <v>-0.80336853361850025</v>
      </c>
      <c r="AE30" s="12">
        <f t="shared" si="25"/>
        <v>-0.83865793343135941</v>
      </c>
    </row>
    <row r="31" spans="1:31" x14ac:dyDescent="0.3">
      <c r="A31" s="52" t="str">
        <f t="shared" si="22"/>
        <v>Busses</v>
      </c>
      <c r="B31" s="7"/>
      <c r="C31" s="8"/>
      <c r="D31" s="8"/>
      <c r="E31" s="8"/>
      <c r="F31" s="8"/>
      <c r="G31" s="8"/>
      <c r="H31" s="8"/>
      <c r="I31" s="8"/>
      <c r="J31" s="8"/>
      <c r="K31" s="8"/>
      <c r="L31" s="8"/>
      <c r="M31" s="8"/>
      <c r="N31" s="8"/>
      <c r="O31" s="8"/>
      <c r="P31" s="8"/>
      <c r="Q31" s="8"/>
      <c r="R31" s="8"/>
      <c r="S31" s="8"/>
      <c r="T31" s="8"/>
      <c r="U31" s="8"/>
      <c r="V31" s="8">
        <f t="shared" ref="V31:AE31" si="26">V5/$V5-1</f>
        <v>0</v>
      </c>
      <c r="W31" s="8">
        <f t="shared" si="26"/>
        <v>2.6686656671664144E-2</v>
      </c>
      <c r="X31" s="8">
        <f t="shared" si="26"/>
        <v>-2.893553223388301E-2</v>
      </c>
      <c r="Y31" s="8">
        <f t="shared" si="26"/>
        <v>-5.2473763118441319E-3</v>
      </c>
      <c r="Z31" s="8">
        <f t="shared" si="26"/>
        <v>-2.2338830584707647E-2</v>
      </c>
      <c r="AA31" s="8">
        <f t="shared" si="26"/>
        <v>-2.1289355322338888E-2</v>
      </c>
      <c r="AB31" s="8">
        <f t="shared" si="26"/>
        <v>1.694152923538228E-2</v>
      </c>
      <c r="AC31" s="8">
        <f t="shared" si="26"/>
        <v>1.6491754122938129E-3</v>
      </c>
      <c r="AD31" s="8">
        <f t="shared" si="26"/>
        <v>7.9760119940029961E-2</v>
      </c>
      <c r="AE31" s="12">
        <f t="shared" si="26"/>
        <v>5.8470764617691184E-2</v>
      </c>
    </row>
    <row r="32" spans="1:31" x14ac:dyDescent="0.3">
      <c r="A32" s="52" t="str">
        <f>A21</f>
        <v>Two-wheelers</v>
      </c>
      <c r="B32" s="7"/>
      <c r="C32" s="8"/>
      <c r="D32" s="8"/>
      <c r="E32" s="8"/>
      <c r="F32" s="8"/>
      <c r="G32" s="8"/>
      <c r="H32" s="8"/>
      <c r="I32" s="8"/>
      <c r="J32" s="8"/>
      <c r="K32" s="8"/>
      <c r="L32" s="8"/>
      <c r="M32" s="8"/>
      <c r="N32" s="8"/>
      <c r="O32" s="8"/>
      <c r="P32" s="8"/>
      <c r="Q32" s="8"/>
      <c r="R32" s="8"/>
      <c r="S32" s="8"/>
      <c r="T32" s="8"/>
      <c r="U32" s="8"/>
      <c r="V32" s="8">
        <f t="shared" ref="V32:AE32" si="27">V9/$V9-1</f>
        <v>0</v>
      </c>
      <c r="W32" s="8">
        <f t="shared" si="27"/>
        <v>2.6623336041497581E-2</v>
      </c>
      <c r="X32" s="8">
        <f t="shared" si="27"/>
        <v>-5.3746640834947401E-3</v>
      </c>
      <c r="Y32" s="8">
        <f t="shared" si="27"/>
        <v>-1.6186488344478334E-2</v>
      </c>
      <c r="Z32" s="8">
        <f t="shared" si="27"/>
        <v>-3.4060371226798281E-2</v>
      </c>
      <c r="AA32" s="8">
        <f t="shared" si="27"/>
        <v>-6.3746015874006634E-3</v>
      </c>
      <c r="AB32" s="8">
        <f t="shared" si="27"/>
        <v>-5.8433847884507228E-2</v>
      </c>
      <c r="AC32" s="8">
        <f t="shared" si="27"/>
        <v>-4.5934629085682133E-2</v>
      </c>
      <c r="AD32" s="8">
        <f t="shared" si="27"/>
        <v>-6.6308355727766943E-2</v>
      </c>
      <c r="AE32" s="12">
        <f t="shared" si="27"/>
        <v>-6.0246234610336735E-2</v>
      </c>
    </row>
    <row r="33" spans="1:31" x14ac:dyDescent="0.3">
      <c r="A33" s="52" t="str">
        <f t="shared" si="22"/>
        <v>LDVs</v>
      </c>
      <c r="B33" s="7"/>
      <c r="C33" s="8"/>
      <c r="D33" s="8"/>
      <c r="E33" s="8"/>
      <c r="F33" s="8"/>
      <c r="G33" s="8"/>
      <c r="H33" s="8"/>
      <c r="I33" s="8"/>
      <c r="J33" s="8"/>
      <c r="K33" s="8"/>
      <c r="L33" s="8"/>
      <c r="M33" s="8"/>
      <c r="N33" s="8"/>
      <c r="O33" s="8"/>
      <c r="P33" s="8"/>
      <c r="Q33" s="8"/>
      <c r="R33" s="8"/>
      <c r="S33" s="8"/>
      <c r="T33" s="8"/>
      <c r="U33" s="8"/>
      <c r="V33" s="8">
        <f t="shared" ref="V33:AE33" si="28">V10/$V10-1</f>
        <v>0</v>
      </c>
      <c r="W33" s="8">
        <f t="shared" si="28"/>
        <v>-3.2704697700217444E-2</v>
      </c>
      <c r="X33" s="8">
        <f t="shared" si="28"/>
        <v>-0.10611426377096034</v>
      </c>
      <c r="Y33" s="8">
        <f t="shared" si="28"/>
        <v>-0.13913896829799033</v>
      </c>
      <c r="Z33" s="8">
        <f t="shared" si="28"/>
        <v>-0.16862226394163071</v>
      </c>
      <c r="AA33" s="8">
        <f t="shared" si="28"/>
        <v>-0.19183342577974993</v>
      </c>
      <c r="AB33" s="8">
        <f t="shared" si="28"/>
        <v>-0.25265605666254209</v>
      </c>
      <c r="AC33" s="8">
        <f t="shared" si="28"/>
        <v>-0.28461407176686426</v>
      </c>
      <c r="AD33" s="8">
        <f t="shared" si="28"/>
        <v>-0.31554806502538713</v>
      </c>
      <c r="AE33" s="12">
        <f t="shared" si="28"/>
        <v>-0.31181465204591019</v>
      </c>
    </row>
    <row r="34" spans="1:31" x14ac:dyDescent="0.3">
      <c r="A34" s="52" t="str">
        <f t="shared" si="22"/>
        <v>HDVs</v>
      </c>
      <c r="B34" s="7"/>
      <c r="C34" s="8"/>
      <c r="D34" s="8"/>
      <c r="E34" s="8"/>
      <c r="F34" s="8"/>
      <c r="G34" s="8"/>
      <c r="H34" s="8"/>
      <c r="I34" s="8"/>
      <c r="J34" s="8"/>
      <c r="K34" s="8"/>
      <c r="L34" s="8"/>
      <c r="M34" s="8"/>
      <c r="N34" s="8"/>
      <c r="O34" s="8"/>
      <c r="P34" s="8"/>
      <c r="Q34" s="8"/>
      <c r="R34" s="8"/>
      <c r="S34" s="8"/>
      <c r="T34" s="8"/>
      <c r="U34" s="8"/>
      <c r="V34" s="8">
        <f t="shared" ref="V34:AE34" si="29">V6/$V6-1</f>
        <v>0</v>
      </c>
      <c r="W34" s="8">
        <f t="shared" si="29"/>
        <v>-2.6266713289042065E-2</v>
      </c>
      <c r="X34" s="8">
        <f t="shared" si="29"/>
        <v>-6.9309156301513575E-2</v>
      </c>
      <c r="Y34" s="8">
        <f t="shared" si="29"/>
        <v>-8.7883177647901212E-2</v>
      </c>
      <c r="Z34" s="8">
        <f t="shared" si="29"/>
        <v>-0.10242769369099347</v>
      </c>
      <c r="AA34" s="8">
        <f t="shared" si="29"/>
        <v>-8.3387448590505731E-2</v>
      </c>
      <c r="AB34" s="8">
        <f t="shared" si="29"/>
        <v>-0.10553307691026859</v>
      </c>
      <c r="AC34" s="8">
        <f t="shared" si="29"/>
        <v>-0.12250861681402669</v>
      </c>
      <c r="AD34" s="8">
        <f t="shared" si="29"/>
        <v>-0.13417253609071389</v>
      </c>
      <c r="AE34" s="12">
        <f t="shared" si="29"/>
        <v>-0.16068068668098645</v>
      </c>
    </row>
    <row r="35" spans="1:31" ht="15" thickBot="1" x14ac:dyDescent="0.35">
      <c r="A35" s="53" t="str">
        <f t="shared" si="22"/>
        <v>Total</v>
      </c>
      <c r="B35" s="19"/>
      <c r="C35" s="14"/>
      <c r="D35" s="14"/>
      <c r="E35" s="14"/>
      <c r="F35" s="14"/>
      <c r="G35" s="14"/>
      <c r="H35" s="14"/>
      <c r="I35" s="14"/>
      <c r="J35" s="14"/>
      <c r="K35" s="14"/>
      <c r="L35" s="14"/>
      <c r="M35" s="14"/>
      <c r="N35" s="14"/>
      <c r="O35" s="14"/>
      <c r="P35" s="14"/>
      <c r="Q35" s="14"/>
      <c r="R35" s="14"/>
      <c r="S35" s="14"/>
      <c r="T35" s="14"/>
      <c r="U35" s="14"/>
      <c r="V35" s="14">
        <f>V11/$V11-1</f>
        <v>0</v>
      </c>
      <c r="W35" s="14">
        <f t="shared" ref="W35:AD35" si="30">W11/$V11-1</f>
        <v>-1.7989026450441314E-2</v>
      </c>
      <c r="X35" s="14">
        <f t="shared" si="30"/>
        <v>-7.4565610044643904E-2</v>
      </c>
      <c r="Y35" s="14">
        <f t="shared" si="30"/>
        <v>-9.7612985204695191E-2</v>
      </c>
      <c r="Z35" s="14">
        <f t="shared" si="30"/>
        <v>-0.11744716484179873</v>
      </c>
      <c r="AA35" s="14">
        <f t="shared" si="30"/>
        <v>-0.1125494759083363</v>
      </c>
      <c r="AB35" s="14">
        <f t="shared" si="30"/>
        <v>-0.14737369950779677</v>
      </c>
      <c r="AC35" s="14">
        <f t="shared" si="30"/>
        <v>-0.16746590848234932</v>
      </c>
      <c r="AD35" s="14">
        <f t="shared" si="30"/>
        <v>-0.18212976441434647</v>
      </c>
      <c r="AE35" s="15">
        <f t="shared" ref="AE35" si="31">AE11/$V11-1</f>
        <v>-0.20020155499189407</v>
      </c>
    </row>
    <row r="37" spans="1:31" ht="15" thickBot="1" x14ac:dyDescent="0.35">
      <c r="A37" s="4" t="s">
        <v>118</v>
      </c>
    </row>
    <row r="38" spans="1:31" x14ac:dyDescent="0.3">
      <c r="A38" s="51" t="str">
        <f>A27</f>
        <v>Rail</v>
      </c>
      <c r="B38" s="20">
        <f>B3/B$12</f>
        <v>5.3556679065020329E-3</v>
      </c>
      <c r="C38" s="20">
        <f t="shared" ref="C38:AE44" si="32">C3/C$12</f>
        <v>4.6915635077499221E-3</v>
      </c>
      <c r="D38" s="20">
        <f t="shared" si="32"/>
        <v>4.2909065596674666E-3</v>
      </c>
      <c r="E38" s="20">
        <f t="shared" si="32"/>
        <v>4.3326016515104005E-3</v>
      </c>
      <c r="F38" s="20">
        <f t="shared" si="32"/>
        <v>4.0083848867529014E-3</v>
      </c>
      <c r="G38" s="20">
        <f t="shared" si="32"/>
        <v>3.8971638441134466E-3</v>
      </c>
      <c r="H38" s="20">
        <f t="shared" si="32"/>
        <v>3.5110795792918804E-3</v>
      </c>
      <c r="I38" s="20">
        <f t="shared" si="32"/>
        <v>3.4144769665724268E-3</v>
      </c>
      <c r="J38" s="20">
        <f t="shared" si="32"/>
        <v>3.6176436907252988E-3</v>
      </c>
      <c r="K38" s="20">
        <f t="shared" si="32"/>
        <v>3.8343124707672215E-3</v>
      </c>
      <c r="L38" s="20">
        <f t="shared" si="32"/>
        <v>3.9010559754968162E-3</v>
      </c>
      <c r="M38" s="20">
        <f t="shared" si="32"/>
        <v>3.705844705493734E-3</v>
      </c>
      <c r="N38" s="20">
        <f t="shared" si="32"/>
        <v>3.476012495535512E-3</v>
      </c>
      <c r="O38" s="20">
        <f t="shared" si="32"/>
        <v>3.3924479426123339E-3</v>
      </c>
      <c r="P38" s="20">
        <f t="shared" si="32"/>
        <v>3.310362467474336E-3</v>
      </c>
      <c r="Q38" s="20">
        <f t="shared" si="32"/>
        <v>3.1565779958172896E-3</v>
      </c>
      <c r="R38" s="20">
        <f t="shared" si="32"/>
        <v>3.3428797638480265E-3</v>
      </c>
      <c r="S38" s="20">
        <f t="shared" si="32"/>
        <v>3.1606292394284891E-3</v>
      </c>
      <c r="T38" s="20">
        <f t="shared" si="32"/>
        <v>3.461355623341125E-3</v>
      </c>
      <c r="U38" s="20">
        <f t="shared" si="32"/>
        <v>3.1296788699105163E-3</v>
      </c>
      <c r="V38" s="20">
        <f t="shared" si="32"/>
        <v>3.011747810997866E-3</v>
      </c>
      <c r="W38" s="20">
        <f t="shared" si="32"/>
        <v>3.0249635884012508E-3</v>
      </c>
      <c r="X38" s="20">
        <f t="shared" si="32"/>
        <v>3.1864879925125648E-3</v>
      </c>
      <c r="Y38" s="20">
        <f t="shared" si="32"/>
        <v>2.9208104971486003E-3</v>
      </c>
      <c r="Z38" s="20">
        <f t="shared" si="32"/>
        <v>2.6642883112161422E-3</v>
      </c>
      <c r="AA38" s="20">
        <f t="shared" si="32"/>
        <v>2.5851315425558935E-3</v>
      </c>
      <c r="AB38" s="20">
        <f t="shared" si="32"/>
        <v>2.6002971768202079E-3</v>
      </c>
      <c r="AC38" s="20">
        <f t="shared" si="32"/>
        <v>2.5080074938055238E-3</v>
      </c>
      <c r="AD38" s="20">
        <f t="shared" si="32"/>
        <v>2.7230537541875401E-3</v>
      </c>
      <c r="AE38" s="10">
        <f t="shared" si="32"/>
        <v>2.8461986947608629E-3</v>
      </c>
    </row>
    <row r="39" spans="1:31" x14ac:dyDescent="0.3">
      <c r="A39" s="52" t="str">
        <f t="shared" ref="A39:A45" si="33">A28</f>
        <v>Military trans.</v>
      </c>
      <c r="B39" s="8">
        <f t="shared" ref="B39:Q44" si="34">B4/B$12</f>
        <v>4.5328521299038818E-2</v>
      </c>
      <c r="C39" s="8">
        <f t="shared" si="34"/>
        <v>5.6522417559554769E-2</v>
      </c>
      <c r="D39" s="8">
        <f t="shared" si="34"/>
        <v>5.6627039175032187E-2</v>
      </c>
      <c r="E39" s="8">
        <f t="shared" si="34"/>
        <v>4.6503606146127308E-2</v>
      </c>
      <c r="F39" s="8">
        <f t="shared" si="34"/>
        <v>4.0083848867529012E-2</v>
      </c>
      <c r="G39" s="8">
        <f t="shared" si="34"/>
        <v>3.6273209549071622E-2</v>
      </c>
      <c r="H39" s="8">
        <f t="shared" si="34"/>
        <v>3.3805792763447487E-2</v>
      </c>
      <c r="I39" s="8">
        <f t="shared" si="34"/>
        <v>3.0777066356228178E-2</v>
      </c>
      <c r="J39" s="8">
        <f t="shared" si="34"/>
        <v>2.4834213019353096E-2</v>
      </c>
      <c r="K39" s="8">
        <f t="shared" si="34"/>
        <v>2.1289171922141869E-2</v>
      </c>
      <c r="L39" s="8">
        <f t="shared" si="34"/>
        <v>2.0529695107123828E-2</v>
      </c>
      <c r="M39" s="8">
        <f t="shared" si="34"/>
        <v>1.4064661312632905E-2</v>
      </c>
      <c r="N39" s="8">
        <f t="shared" si="34"/>
        <v>1.6187855587023559E-2</v>
      </c>
      <c r="O39" s="8">
        <f t="shared" si="34"/>
        <v>1.5079206934342931E-2</v>
      </c>
      <c r="P39" s="8">
        <f t="shared" si="34"/>
        <v>1.3836626479948452E-2</v>
      </c>
      <c r="Q39" s="8">
        <f t="shared" si="34"/>
        <v>1.097961417430565E-2</v>
      </c>
      <c r="R39" s="8">
        <f t="shared" si="32"/>
        <v>1.1880907464787357E-2</v>
      </c>
      <c r="S39" s="8">
        <f t="shared" si="32"/>
        <v>1.2060422379371723E-2</v>
      </c>
      <c r="T39" s="8">
        <f t="shared" si="32"/>
        <v>7.5515984629402223E-3</v>
      </c>
      <c r="U39" s="8">
        <f t="shared" si="32"/>
        <v>1.2153168987636517E-2</v>
      </c>
      <c r="V39" s="8">
        <f t="shared" si="32"/>
        <v>8.7161178371262752E-3</v>
      </c>
      <c r="W39" s="8">
        <f t="shared" si="32"/>
        <v>9.3957202367008549E-3</v>
      </c>
      <c r="X39" s="8">
        <f t="shared" si="32"/>
        <v>8.8940343967583314E-3</v>
      </c>
      <c r="Y39" s="8">
        <f t="shared" si="32"/>
        <v>8.2904373997012559E-3</v>
      </c>
      <c r="Z39" s="8">
        <f t="shared" si="32"/>
        <v>9.3392110525359028E-3</v>
      </c>
      <c r="AA39" s="8">
        <f t="shared" si="32"/>
        <v>1.0650967731010853E-2</v>
      </c>
      <c r="AB39" s="8">
        <f t="shared" si="32"/>
        <v>1.0383499610839876E-2</v>
      </c>
      <c r="AC39" s="8">
        <f t="shared" si="32"/>
        <v>1.11440140206684E-2</v>
      </c>
      <c r="AD39" s="8">
        <f t="shared" si="32"/>
        <v>1.0425054553277807E-2</v>
      </c>
      <c r="AE39" s="12">
        <f t="shared" si="32"/>
        <v>1.1503908821335207E-2</v>
      </c>
    </row>
    <row r="40" spans="1:31" x14ac:dyDescent="0.3">
      <c r="A40" s="52" t="str">
        <f t="shared" si="33"/>
        <v>Maritime trans.</v>
      </c>
      <c r="B40" s="8">
        <f t="shared" si="34"/>
        <v>2.4295161485487611E-2</v>
      </c>
      <c r="C40" s="8">
        <f t="shared" si="32"/>
        <v>2.4409653594091335E-2</v>
      </c>
      <c r="D40" s="8">
        <f t="shared" si="32"/>
        <v>2.3706885836030686E-2</v>
      </c>
      <c r="E40" s="8">
        <f t="shared" si="32"/>
        <v>2.5305738476011287E-2</v>
      </c>
      <c r="F40" s="8">
        <f t="shared" si="32"/>
        <v>2.5190449409479013E-2</v>
      </c>
      <c r="G40" s="8">
        <f t="shared" si="32"/>
        <v>2.5545806978167721E-2</v>
      </c>
      <c r="H40" s="8">
        <f t="shared" si="32"/>
        <v>2.633827542813939E-2</v>
      </c>
      <c r="I40" s="8">
        <f t="shared" si="32"/>
        <v>2.687926159986696E-2</v>
      </c>
      <c r="J40" s="8">
        <f t="shared" si="32"/>
        <v>2.7343140010618695E-2</v>
      </c>
      <c r="K40" s="8">
        <f t="shared" si="32"/>
        <v>2.7405568490791996E-2</v>
      </c>
      <c r="L40" s="8">
        <f t="shared" si="32"/>
        <v>2.8031725829233085E-2</v>
      </c>
      <c r="M40" s="8">
        <f t="shared" si="32"/>
        <v>2.7339637054317984E-2</v>
      </c>
      <c r="N40" s="8">
        <f t="shared" si="32"/>
        <v>2.699820414405079E-2</v>
      </c>
      <c r="O40" s="8">
        <f t="shared" si="32"/>
        <v>2.8449735976885524E-2</v>
      </c>
      <c r="P40" s="8">
        <f t="shared" si="32"/>
        <v>2.8194647345561513E-2</v>
      </c>
      <c r="Q40" s="8">
        <f t="shared" si="32"/>
        <v>2.8076930594374841E-2</v>
      </c>
      <c r="R40" s="8">
        <f t="shared" si="32"/>
        <v>2.9318619449304546E-2</v>
      </c>
      <c r="S40" s="8">
        <f t="shared" si="32"/>
        <v>2.8965218646269303E-2</v>
      </c>
      <c r="T40" s="8">
        <f t="shared" si="32"/>
        <v>2.987461870617597E-2</v>
      </c>
      <c r="U40" s="8">
        <f t="shared" si="32"/>
        <v>3.1111511710006461E-2</v>
      </c>
      <c r="V40" s="8">
        <f t="shared" si="32"/>
        <v>3.3258870694297622E-2</v>
      </c>
      <c r="W40" s="8">
        <f t="shared" si="32"/>
        <v>3.4873654298605665E-2</v>
      </c>
      <c r="X40" s="8">
        <f t="shared" si="32"/>
        <v>3.504054792445481E-2</v>
      </c>
      <c r="Y40" s="8">
        <f t="shared" si="32"/>
        <v>3.6843303514412479E-2</v>
      </c>
      <c r="Z40" s="8">
        <f t="shared" si="32"/>
        <v>3.7044401017996727E-2</v>
      </c>
      <c r="AA40" s="8">
        <f t="shared" si="32"/>
        <v>3.6846591069442949E-2</v>
      </c>
      <c r="AB40" s="8">
        <f t="shared" si="32"/>
        <v>3.9995047052996523E-2</v>
      </c>
      <c r="AC40" s="8">
        <f t="shared" si="32"/>
        <v>4.0375898954493263E-2</v>
      </c>
      <c r="AD40" s="8">
        <f t="shared" si="32"/>
        <v>4.4269600762209177E-2</v>
      </c>
      <c r="AE40" s="12">
        <f t="shared" si="32"/>
        <v>4.4260270451567607E-2</v>
      </c>
    </row>
    <row r="41" spans="1:31" x14ac:dyDescent="0.3">
      <c r="A41" s="52" t="str">
        <f t="shared" si="33"/>
        <v>Passenger cars</v>
      </c>
      <c r="B41" s="8">
        <f t="shared" si="34"/>
        <v>0.66885347671231432</v>
      </c>
      <c r="C41" s="8">
        <f t="shared" si="32"/>
        <v>0.67126287319255185</v>
      </c>
      <c r="D41" s="8">
        <f t="shared" si="32"/>
        <v>0.658119658119658</v>
      </c>
      <c r="E41" s="8">
        <f t="shared" si="32"/>
        <v>0.6576303961534441</v>
      </c>
      <c r="F41" s="8">
        <f t="shared" si="32"/>
        <v>0.65257937522368215</v>
      </c>
      <c r="G41" s="8">
        <f t="shared" si="32"/>
        <v>0.66233931850642724</v>
      </c>
      <c r="H41" s="8">
        <f t="shared" si="32"/>
        <v>0.6671051200654573</v>
      </c>
      <c r="I41" s="8">
        <f t="shared" si="32"/>
        <v>0.66009583402627636</v>
      </c>
      <c r="J41" s="8">
        <f t="shared" si="32"/>
        <v>0.65094162840813274</v>
      </c>
      <c r="K41" s="8">
        <f t="shared" si="32"/>
        <v>0.65092851011775343</v>
      </c>
      <c r="L41" s="8">
        <f t="shared" si="32"/>
        <v>0.65063301617851732</v>
      </c>
      <c r="M41" s="8">
        <f t="shared" si="32"/>
        <v>0.65533063567107785</v>
      </c>
      <c r="N41" s="8">
        <f t="shared" si="32"/>
        <v>0.6503312524208843</v>
      </c>
      <c r="O41" s="8">
        <f t="shared" si="32"/>
        <v>0.64211915911128825</v>
      </c>
      <c r="P41" s="8">
        <f t="shared" si="32"/>
        <v>0.62927383534758818</v>
      </c>
      <c r="Q41" s="8">
        <f t="shared" si="32"/>
        <v>0.62009655415046028</v>
      </c>
      <c r="R41" s="8">
        <f t="shared" si="32"/>
        <v>0.61254361871621699</v>
      </c>
      <c r="S41" s="8">
        <f t="shared" si="32"/>
        <v>0.60827440227064999</v>
      </c>
      <c r="T41" s="8">
        <f t="shared" si="32"/>
        <v>0.60393970605712488</v>
      </c>
      <c r="U41" s="8">
        <f t="shared" si="32"/>
        <v>0.61292131736946742</v>
      </c>
      <c r="V41" s="8">
        <f t="shared" si="32"/>
        <v>0.59892893471887032</v>
      </c>
      <c r="W41" s="8">
        <f t="shared" si="32"/>
        <v>0.59561736756872374</v>
      </c>
      <c r="X41" s="8">
        <f t="shared" si="32"/>
        <v>0.60477810898979134</v>
      </c>
      <c r="Y41" s="8">
        <f t="shared" si="32"/>
        <v>0.6083615141570462</v>
      </c>
      <c r="Z41" s="8">
        <f t="shared" si="32"/>
        <v>0.61245114524631883</v>
      </c>
      <c r="AA41" s="8">
        <f t="shared" si="32"/>
        <v>0.62143627199196227</v>
      </c>
      <c r="AB41" s="8">
        <f t="shared" si="32"/>
        <v>0.63349371447439784</v>
      </c>
      <c r="AC41" s="8">
        <f t="shared" si="32"/>
        <v>0.63696742611953827</v>
      </c>
      <c r="AD41" s="8">
        <f t="shared" si="32"/>
        <v>0.63925991947628846</v>
      </c>
      <c r="AE41" s="12">
        <f t="shared" si="32"/>
        <v>0.63201910840004771</v>
      </c>
    </row>
    <row r="42" spans="1:31" x14ac:dyDescent="0.3">
      <c r="A42" s="52" t="str">
        <f t="shared" si="33"/>
        <v>Busses</v>
      </c>
      <c r="B42" s="8">
        <f t="shared" si="34"/>
        <v>4.564944049579385E-2</v>
      </c>
      <c r="C42" s="8">
        <f t="shared" si="32"/>
        <v>4.4465827525226258E-2</v>
      </c>
      <c r="D42" s="8">
        <f t="shared" si="32"/>
        <v>4.4833261238147799E-2</v>
      </c>
      <c r="E42" s="8">
        <f t="shared" si="32"/>
        <v>4.6043691857426572E-2</v>
      </c>
      <c r="F42" s="8">
        <f t="shared" si="32"/>
        <v>4.6152666291732709E-2</v>
      </c>
      <c r="G42" s="8">
        <f t="shared" si="32"/>
        <v>4.5761069169557238E-2</v>
      </c>
      <c r="H42" s="8">
        <f t="shared" si="32"/>
        <v>4.590814228675888E-2</v>
      </c>
      <c r="I42" s="8">
        <f t="shared" si="32"/>
        <v>4.6124022950274408E-2</v>
      </c>
      <c r="J42" s="8">
        <f t="shared" si="32"/>
        <v>4.6206939629594934E-2</v>
      </c>
      <c r="K42" s="8">
        <f t="shared" si="32"/>
        <v>4.4731932215934495E-2</v>
      </c>
      <c r="L42" s="8">
        <f t="shared" si="32"/>
        <v>4.1711290814927492E-2</v>
      </c>
      <c r="M42" s="8">
        <f t="shared" si="32"/>
        <v>4.1244296715320934E-2</v>
      </c>
      <c r="N42" s="8">
        <f t="shared" si="32"/>
        <v>4.0177875255922056E-2</v>
      </c>
      <c r="O42" s="8">
        <f t="shared" si="32"/>
        <v>4.0261034173557836E-2</v>
      </c>
      <c r="P42" s="8">
        <f t="shared" si="32"/>
        <v>4.0068666656829038E-2</v>
      </c>
      <c r="Q42" s="8">
        <f t="shared" si="32"/>
        <v>4.0585970330121374E-2</v>
      </c>
      <c r="R42" s="8">
        <f t="shared" si="32"/>
        <v>4.0065684655008947E-2</v>
      </c>
      <c r="S42" s="8">
        <f t="shared" si="32"/>
        <v>3.8812719488141627E-2</v>
      </c>
      <c r="T42" s="8">
        <f t="shared" si="32"/>
        <v>3.8258130967000759E-2</v>
      </c>
      <c r="U42" s="8">
        <f t="shared" si="32"/>
        <v>3.7616236273228479E-2</v>
      </c>
      <c r="V42" s="8">
        <f t="shared" si="32"/>
        <v>3.7302790354428871E-2</v>
      </c>
      <c r="W42" s="8">
        <f t="shared" si="32"/>
        <v>3.7292606663067947E-2</v>
      </c>
      <c r="X42" s="8">
        <f t="shared" si="32"/>
        <v>3.0517790773791815E-2</v>
      </c>
      <c r="Y42" s="8">
        <f t="shared" si="32"/>
        <v>2.6770394309417116E-2</v>
      </c>
      <c r="Z42" s="8">
        <f t="shared" si="32"/>
        <v>2.3995637156880564E-2</v>
      </c>
      <c r="AA42" s="8">
        <f t="shared" si="32"/>
        <v>1.9382842177154885E-2</v>
      </c>
      <c r="AB42" s="8">
        <f t="shared" si="32"/>
        <v>1.2635911224321327E-2</v>
      </c>
      <c r="AC42" s="8">
        <f t="shared" si="32"/>
        <v>8.895872363570435E-3</v>
      </c>
      <c r="AD42" s="8">
        <f t="shared" si="32"/>
        <v>9.0420137074714944E-3</v>
      </c>
      <c r="AE42" s="12">
        <f t="shared" si="32"/>
        <v>7.5668762655867004E-3</v>
      </c>
    </row>
    <row r="43" spans="1:31" x14ac:dyDescent="0.3">
      <c r="A43" s="52" t="str">
        <f>A32</f>
        <v>Two-wheelers</v>
      </c>
      <c r="B43" s="8">
        <f t="shared" si="34"/>
        <v>2.0149516779865212E-3</v>
      </c>
      <c r="C43" s="8">
        <f t="shared" si="32"/>
        <v>2.1013211276396547E-3</v>
      </c>
      <c r="D43" s="8">
        <f t="shared" si="32"/>
        <v>2.1926880565624018E-3</v>
      </c>
      <c r="E43" s="8">
        <f t="shared" si="32"/>
        <v>2.3257029371798891E-3</v>
      </c>
      <c r="F43" s="8">
        <f t="shared" si="32"/>
        <v>2.3262948003476662E-3</v>
      </c>
      <c r="G43" s="8">
        <f t="shared" si="32"/>
        <v>2.4178739032850436E-3</v>
      </c>
      <c r="H43" s="8">
        <f t="shared" si="32"/>
        <v>2.5323273071883915E-3</v>
      </c>
      <c r="I43" s="8">
        <f t="shared" si="32"/>
        <v>2.6920838183934807E-3</v>
      </c>
      <c r="J43" s="8">
        <f t="shared" si="32"/>
        <v>2.7483681564071335E-3</v>
      </c>
      <c r="K43" s="8">
        <f t="shared" si="32"/>
        <v>2.9348423871422037E-3</v>
      </c>
      <c r="L43" s="8">
        <f t="shared" si="32"/>
        <v>3.7768844325101799E-3</v>
      </c>
      <c r="M43" s="8">
        <f t="shared" si="32"/>
        <v>3.9535891983401121E-3</v>
      </c>
      <c r="N43" s="8">
        <f t="shared" si="32"/>
        <v>4.2909387245901476E-3</v>
      </c>
      <c r="O43" s="8">
        <f t="shared" si="32"/>
        <v>4.6428215602271599E-3</v>
      </c>
      <c r="P43" s="8">
        <f t="shared" si="32"/>
        <v>4.6925494709814516E-3</v>
      </c>
      <c r="Q43" s="8">
        <f t="shared" si="32"/>
        <v>4.7592987119598152E-3</v>
      </c>
      <c r="R43" s="8">
        <f t="shared" si="32"/>
        <v>5.0680794080561458E-3</v>
      </c>
      <c r="S43" s="8">
        <f t="shared" si="32"/>
        <v>5.5178717467648051E-3</v>
      </c>
      <c r="T43" s="8">
        <f t="shared" si="32"/>
        <v>5.5807550608089375E-3</v>
      </c>
      <c r="U43" s="8">
        <f t="shared" si="32"/>
        <v>5.6334219658389292E-3</v>
      </c>
      <c r="V43" s="8">
        <f t="shared" si="32"/>
        <v>5.265572331810838E-3</v>
      </c>
      <c r="W43" s="8">
        <f t="shared" si="32"/>
        <v>5.2402147011193388E-3</v>
      </c>
      <c r="X43" s="8">
        <f t="shared" si="32"/>
        <v>4.7986669768398053E-3</v>
      </c>
      <c r="Y43" s="8">
        <f t="shared" si="32"/>
        <v>5.3363096725471569E-3</v>
      </c>
      <c r="Z43" s="8">
        <f t="shared" si="32"/>
        <v>5.3172150518087614E-3</v>
      </c>
      <c r="AA43" s="8">
        <f t="shared" si="32"/>
        <v>5.5371485660422083E-3</v>
      </c>
      <c r="AB43" s="8">
        <f t="shared" si="32"/>
        <v>5.4954126276563122E-3</v>
      </c>
      <c r="AC43" s="8">
        <f t="shared" si="32"/>
        <v>5.1973167341512055E-3</v>
      </c>
      <c r="AD43" s="8">
        <f t="shared" si="32"/>
        <v>5.2371146694532378E-3</v>
      </c>
      <c r="AE43" s="12">
        <f t="shared" si="32"/>
        <v>5.3099786221639895E-3</v>
      </c>
    </row>
    <row r="44" spans="1:31" x14ac:dyDescent="0.3">
      <c r="A44" s="52" t="str">
        <f t="shared" si="33"/>
        <v>LDVs</v>
      </c>
      <c r="B44" s="8">
        <f t="shared" si="34"/>
        <v>4.7932701666149338E-2</v>
      </c>
      <c r="C44" s="8">
        <f t="shared" si="32"/>
        <v>5.027046707583481E-2</v>
      </c>
      <c r="D44" s="8">
        <f t="shared" si="32"/>
        <v>5.0620764407849919E-2</v>
      </c>
      <c r="E44" s="8">
        <f t="shared" si="32"/>
        <v>5.0407651301348388E-2</v>
      </c>
      <c r="F44" s="8">
        <f t="shared" si="32"/>
        <v>5.060074645943044E-2</v>
      </c>
      <c r="G44" s="8">
        <f t="shared" si="32"/>
        <v>5.0255049989798004E-2</v>
      </c>
      <c r="H44" s="8">
        <f t="shared" si="32"/>
        <v>5.0905475316281985E-2</v>
      </c>
      <c r="I44" s="8">
        <f t="shared" si="32"/>
        <v>5.1570555463163151E-2</v>
      </c>
      <c r="J44" s="8">
        <f t="shared" si="32"/>
        <v>5.3270454001270083E-2</v>
      </c>
      <c r="K44" s="8">
        <f t="shared" si="32"/>
        <v>5.3320586557291105E-2</v>
      </c>
      <c r="L44" s="8">
        <f t="shared" si="32"/>
        <v>5.1645014253858375E-2</v>
      </c>
      <c r="M44" s="8">
        <f t="shared" si="32"/>
        <v>5.6501228399777031E-2</v>
      </c>
      <c r="N44" s="8">
        <f t="shared" si="32"/>
        <v>5.9660648620913428E-2</v>
      </c>
      <c r="O44" s="8">
        <f t="shared" si="32"/>
        <v>6.2344325993822856E-2</v>
      </c>
      <c r="P44" s="8">
        <f t="shared" si="32"/>
        <v>6.5926876896818018E-2</v>
      </c>
      <c r="Q44" s="8">
        <f t="shared" si="32"/>
        <v>6.6874499149776195E-2</v>
      </c>
      <c r="R44" s="8">
        <f t="shared" si="32"/>
        <v>7.0053857507306458E-2</v>
      </c>
      <c r="S44" s="8">
        <f t="shared" si="32"/>
        <v>7.267522971087699E-2</v>
      </c>
      <c r="T44" s="8">
        <f t="shared" si="32"/>
        <v>7.6080497563681029E-2</v>
      </c>
      <c r="U44" s="8">
        <f t="shared" si="32"/>
        <v>7.6284044646746901E-2</v>
      </c>
      <c r="V44" s="8">
        <f t="shared" si="32"/>
        <v>7.9786385304266308E-2</v>
      </c>
      <c r="W44" s="8">
        <f t="shared" si="32"/>
        <v>8.3655011560046039E-2</v>
      </c>
      <c r="X44" s="8">
        <f t="shared" si="32"/>
        <v>8.6100095756939679E-2</v>
      </c>
      <c r="Y44" s="8">
        <f t="shared" si="32"/>
        <v>8.7413305791089857E-2</v>
      </c>
      <c r="Z44" s="8">
        <f t="shared" si="32"/>
        <v>8.7802217778585698E-2</v>
      </c>
      <c r="AA44" s="8">
        <f t="shared" si="32"/>
        <v>8.9740188635581114E-2</v>
      </c>
      <c r="AB44" s="8">
        <f t="shared" si="32"/>
        <v>8.8834642326469954E-2</v>
      </c>
      <c r="AC44" s="8">
        <f t="shared" si="32"/>
        <v>9.2258415422735232E-2</v>
      </c>
      <c r="AD44" s="8">
        <f t="shared" si="32"/>
        <v>9.1833912161539175E-2</v>
      </c>
      <c r="AE44" s="12">
        <f t="shared" si="32"/>
        <v>9.4269360733742508E-2</v>
      </c>
    </row>
    <row r="45" spans="1:31" ht="15" thickBot="1" x14ac:dyDescent="0.35">
      <c r="A45" s="53" t="str">
        <f t="shared" si="33"/>
        <v>HDVs</v>
      </c>
      <c r="B45" s="14">
        <f>B10/B$12</f>
        <v>0.16057007875672744</v>
      </c>
      <c r="C45" s="14">
        <f t="shared" ref="C45:AE45" si="35">C10/C$12</f>
        <v>0.14628107770727142</v>
      </c>
      <c r="D45" s="14">
        <f t="shared" si="35"/>
        <v>0.15960879660705138</v>
      </c>
      <c r="E45" s="14">
        <f t="shared" si="35"/>
        <v>0.16745061147695203</v>
      </c>
      <c r="F45" s="14">
        <f t="shared" si="35"/>
        <v>0.17905312132522111</v>
      </c>
      <c r="G45" s="14">
        <f t="shared" si="35"/>
        <v>0.17350540705978373</v>
      </c>
      <c r="H45" s="14">
        <f t="shared" si="35"/>
        <v>0.16989378725343468</v>
      </c>
      <c r="I45" s="14">
        <f t="shared" si="35"/>
        <v>0.17845189589223351</v>
      </c>
      <c r="J45" s="14">
        <f t="shared" si="35"/>
        <v>0.19103761308389811</v>
      </c>
      <c r="K45" s="14">
        <f t="shared" si="35"/>
        <v>0.19555507583817761</v>
      </c>
      <c r="L45" s="14">
        <f t="shared" si="35"/>
        <v>0.19976614359404185</v>
      </c>
      <c r="M45" s="14">
        <f t="shared" si="35"/>
        <v>0.19786010694303943</v>
      </c>
      <c r="N45" s="14">
        <f t="shared" si="35"/>
        <v>0.19887721275108031</v>
      </c>
      <c r="O45" s="14">
        <f t="shared" si="35"/>
        <v>0.20371126830726313</v>
      </c>
      <c r="P45" s="14">
        <f t="shared" si="35"/>
        <v>0.21469643533479915</v>
      </c>
      <c r="Q45" s="14">
        <f t="shared" si="35"/>
        <v>0.22547055489318452</v>
      </c>
      <c r="R45" s="14">
        <f t="shared" si="35"/>
        <v>0.2277263530354717</v>
      </c>
      <c r="S45" s="14">
        <f t="shared" si="35"/>
        <v>0.23052869581950258</v>
      </c>
      <c r="T45" s="14">
        <f t="shared" si="35"/>
        <v>0.23525333755892727</v>
      </c>
      <c r="U45" s="14">
        <f t="shared" si="35"/>
        <v>0.22115062017716486</v>
      </c>
      <c r="V45" s="14">
        <f t="shared" si="35"/>
        <v>0.23372958094820193</v>
      </c>
      <c r="W45" s="14">
        <f t="shared" si="35"/>
        <v>0.23090046138333523</v>
      </c>
      <c r="X45" s="14">
        <f t="shared" si="35"/>
        <v>0.22667885719231998</v>
      </c>
      <c r="Y45" s="14">
        <f t="shared" si="35"/>
        <v>0.22406947753030479</v>
      </c>
      <c r="Z45" s="14">
        <f t="shared" si="35"/>
        <v>0.22138020359934557</v>
      </c>
      <c r="AA45" s="14">
        <f t="shared" si="35"/>
        <v>0.21382085828624967</v>
      </c>
      <c r="AB45" s="14">
        <f t="shared" si="35"/>
        <v>0.20655557914101744</v>
      </c>
      <c r="AC45" s="14">
        <f t="shared" si="35"/>
        <v>0.20265304889103766</v>
      </c>
      <c r="AD45" s="14">
        <f t="shared" si="35"/>
        <v>0.19720933091557305</v>
      </c>
      <c r="AE45" s="15">
        <f t="shared" si="35"/>
        <v>0.20223056717091614</v>
      </c>
    </row>
    <row r="46" spans="1:31" x14ac:dyDescent="0.3">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1" x14ac:dyDescent="0.3">
      <c r="A47" s="30" t="s">
        <v>88</v>
      </c>
    </row>
    <row r="48" spans="1:31" x14ac:dyDescent="0.3">
      <c r="A48" t="s">
        <v>82</v>
      </c>
      <c r="B48">
        <v>19695.2</v>
      </c>
      <c r="C48">
        <v>19852.099999999999</v>
      </c>
      <c r="D48">
        <v>20760.900000000001</v>
      </c>
      <c r="E48">
        <v>19727.8</v>
      </c>
      <c r="F48">
        <v>20184.2</v>
      </c>
      <c r="G48">
        <v>20237.900000000001</v>
      </c>
      <c r="H48">
        <v>19926</v>
      </c>
      <c r="I48">
        <v>19907.8</v>
      </c>
      <c r="J48">
        <v>19890.8</v>
      </c>
      <c r="K48">
        <v>20167.400000000001</v>
      </c>
      <c r="L48">
        <v>19983.599999999999</v>
      </c>
      <c r="M48">
        <v>20011.5</v>
      </c>
      <c r="N48">
        <v>20490.5</v>
      </c>
      <c r="O48">
        <v>20666.599999999999</v>
      </c>
      <c r="P48">
        <v>21008.5</v>
      </c>
      <c r="Q48">
        <v>21139.3</v>
      </c>
      <c r="R48">
        <v>21096.799999999999</v>
      </c>
      <c r="S48">
        <v>21401.3</v>
      </c>
      <c r="T48">
        <v>20793.099999999999</v>
      </c>
      <c r="U48">
        <v>20471.8</v>
      </c>
      <c r="V48">
        <v>20540.3</v>
      </c>
      <c r="W48">
        <v>20170.8</v>
      </c>
      <c r="X48">
        <v>19008.7</v>
      </c>
      <c r="Y48">
        <v>18535.3</v>
      </c>
      <c r="Z48">
        <v>18127.900000000001</v>
      </c>
      <c r="AA48">
        <v>18228.5</v>
      </c>
      <c r="AB48">
        <v>17513.2</v>
      </c>
      <c r="AC48">
        <v>17100.5</v>
      </c>
      <c r="AD48">
        <v>16799.3</v>
      </c>
      <c r="AE48">
        <v>16428.099999999999</v>
      </c>
    </row>
    <row r="49" spans="1:31" x14ac:dyDescent="0.3">
      <c r="A49" t="s">
        <v>106</v>
      </c>
      <c r="B49">
        <v>687.3</v>
      </c>
      <c r="C49">
        <v>626.1</v>
      </c>
      <c r="D49">
        <v>648.6</v>
      </c>
      <c r="E49">
        <v>593.79999999999995</v>
      </c>
      <c r="F49">
        <v>625.20000000000005</v>
      </c>
      <c r="G49">
        <v>633.9</v>
      </c>
      <c r="H49">
        <v>615.70000000000005</v>
      </c>
      <c r="I49">
        <v>666.2</v>
      </c>
      <c r="J49">
        <v>679.4</v>
      </c>
      <c r="K49">
        <v>711.5</v>
      </c>
      <c r="L49">
        <v>655.5</v>
      </c>
      <c r="M49">
        <v>636.70000000000005</v>
      </c>
      <c r="N49">
        <v>611.4</v>
      </c>
      <c r="O49">
        <v>592.6</v>
      </c>
      <c r="P49">
        <v>678.4</v>
      </c>
      <c r="Q49">
        <v>674.1</v>
      </c>
      <c r="R49">
        <v>635.4</v>
      </c>
      <c r="S49">
        <v>614.29999999999995</v>
      </c>
      <c r="T49">
        <v>598.70000000000005</v>
      </c>
      <c r="U49">
        <v>501.7</v>
      </c>
      <c r="V49">
        <v>485.5</v>
      </c>
      <c r="W49">
        <v>534.20000000000005</v>
      </c>
      <c r="X49">
        <v>524.4</v>
      </c>
      <c r="Y49">
        <v>526.6</v>
      </c>
      <c r="Z49">
        <v>524.70000000000005</v>
      </c>
      <c r="AA49">
        <v>511.8</v>
      </c>
      <c r="AB49">
        <v>553.6</v>
      </c>
      <c r="AC49">
        <v>553.5</v>
      </c>
      <c r="AD49">
        <v>530.79999999999995</v>
      </c>
      <c r="AE49">
        <v>477</v>
      </c>
    </row>
    <row r="50" spans="1:31" x14ac:dyDescent="0.3">
      <c r="A50" t="s">
        <v>107</v>
      </c>
      <c r="B50">
        <v>101.8</v>
      </c>
      <c r="C50">
        <v>90.2</v>
      </c>
      <c r="D50">
        <v>86.3</v>
      </c>
      <c r="E50">
        <v>82.9</v>
      </c>
      <c r="F50">
        <v>78.400000000000006</v>
      </c>
      <c r="G50">
        <v>76.400000000000006</v>
      </c>
      <c r="H50">
        <v>67.8</v>
      </c>
      <c r="I50">
        <v>65.7</v>
      </c>
      <c r="J50">
        <v>69.5</v>
      </c>
      <c r="K50">
        <v>74.599999999999994</v>
      </c>
      <c r="L50">
        <v>75.400000000000006</v>
      </c>
      <c r="M50">
        <v>71.8</v>
      </c>
      <c r="N50">
        <v>69.099999999999994</v>
      </c>
      <c r="O50">
        <v>68.099999999999994</v>
      </c>
      <c r="P50">
        <v>67.3</v>
      </c>
      <c r="Q50">
        <v>64.599999999999994</v>
      </c>
      <c r="R50">
        <v>68.400000000000006</v>
      </c>
      <c r="S50">
        <v>65.7</v>
      </c>
      <c r="T50">
        <v>69.900000000000006</v>
      </c>
      <c r="U50">
        <v>62.5</v>
      </c>
      <c r="V50">
        <v>60.4</v>
      </c>
      <c r="W50">
        <v>59.4</v>
      </c>
      <c r="X50">
        <v>58.9</v>
      </c>
      <c r="Y50">
        <v>52.6</v>
      </c>
      <c r="Z50">
        <v>46.9</v>
      </c>
      <c r="AA50">
        <v>45.8</v>
      </c>
      <c r="AB50">
        <v>44.1</v>
      </c>
      <c r="AC50">
        <v>41.5</v>
      </c>
      <c r="AD50">
        <v>44.3</v>
      </c>
      <c r="AE50">
        <v>45.4</v>
      </c>
    </row>
    <row r="51" spans="1:31" x14ac:dyDescent="0.3">
      <c r="A51" t="s">
        <v>108</v>
      </c>
      <c r="B51">
        <v>861.6</v>
      </c>
      <c r="C51">
        <v>1086.7</v>
      </c>
      <c r="D51">
        <v>1138.9000000000001</v>
      </c>
      <c r="E51">
        <v>889.8</v>
      </c>
      <c r="F51">
        <v>784</v>
      </c>
      <c r="G51">
        <v>711.1</v>
      </c>
      <c r="H51">
        <v>652.79999999999995</v>
      </c>
      <c r="I51">
        <v>592.20000000000005</v>
      </c>
      <c r="J51">
        <v>477.1</v>
      </c>
      <c r="K51">
        <v>414.2</v>
      </c>
      <c r="L51">
        <v>396.8</v>
      </c>
      <c r="M51">
        <v>272.5</v>
      </c>
      <c r="N51">
        <v>321.8</v>
      </c>
      <c r="O51">
        <v>302.7</v>
      </c>
      <c r="P51">
        <v>281.3</v>
      </c>
      <c r="Q51">
        <v>224.7</v>
      </c>
      <c r="R51">
        <v>243.1</v>
      </c>
      <c r="S51">
        <v>250.7</v>
      </c>
      <c r="T51">
        <v>152.5</v>
      </c>
      <c r="U51">
        <v>242.7</v>
      </c>
      <c r="V51">
        <v>174.8</v>
      </c>
      <c r="W51">
        <v>184.5</v>
      </c>
      <c r="X51">
        <v>164.4</v>
      </c>
      <c r="Y51">
        <v>149.30000000000001</v>
      </c>
      <c r="Z51">
        <v>164.4</v>
      </c>
      <c r="AA51">
        <v>188.7</v>
      </c>
      <c r="AB51">
        <v>176.1</v>
      </c>
      <c r="AC51">
        <v>184.4</v>
      </c>
      <c r="AD51">
        <v>169.6</v>
      </c>
      <c r="AE51">
        <v>183.5</v>
      </c>
    </row>
    <row r="52" spans="1:31" x14ac:dyDescent="0.3">
      <c r="A52" t="s">
        <v>109</v>
      </c>
      <c r="B52">
        <v>461.8</v>
      </c>
      <c r="C52">
        <v>469.3</v>
      </c>
      <c r="D52">
        <v>476.8</v>
      </c>
      <c r="E52">
        <v>484.2</v>
      </c>
      <c r="F52">
        <v>492.7</v>
      </c>
      <c r="G52">
        <v>500.8</v>
      </c>
      <c r="H52">
        <v>508.6</v>
      </c>
      <c r="I52">
        <v>517.20000000000005</v>
      </c>
      <c r="J52">
        <v>525.29999999999995</v>
      </c>
      <c r="K52">
        <v>533.20000000000005</v>
      </c>
      <c r="L52">
        <v>541.79999999999995</v>
      </c>
      <c r="M52">
        <v>529.70000000000005</v>
      </c>
      <c r="N52">
        <v>536.70000000000005</v>
      </c>
      <c r="O52">
        <v>571.1</v>
      </c>
      <c r="P52">
        <v>573.20000000000005</v>
      </c>
      <c r="Q52">
        <v>574.6</v>
      </c>
      <c r="R52">
        <v>599.9</v>
      </c>
      <c r="S52">
        <v>602.1</v>
      </c>
      <c r="T52">
        <v>603.29999999999995</v>
      </c>
      <c r="U52">
        <v>621.29999999999995</v>
      </c>
      <c r="V52">
        <v>667</v>
      </c>
      <c r="W52">
        <v>684.8</v>
      </c>
      <c r="X52">
        <v>647.70000000000005</v>
      </c>
      <c r="Y52">
        <v>663.5</v>
      </c>
      <c r="Z52">
        <v>652.1</v>
      </c>
      <c r="AA52">
        <v>652.79999999999995</v>
      </c>
      <c r="AB52">
        <v>678.3</v>
      </c>
      <c r="AC52">
        <v>668.1</v>
      </c>
      <c r="AD52">
        <v>720.2</v>
      </c>
      <c r="AE52">
        <v>706</v>
      </c>
    </row>
    <row r="53" spans="1:31" x14ac:dyDescent="0.3">
      <c r="A53" t="s">
        <v>110</v>
      </c>
      <c r="B53">
        <v>17582.8</v>
      </c>
      <c r="C53">
        <v>17579.8</v>
      </c>
      <c r="D53">
        <v>18410.400000000001</v>
      </c>
      <c r="E53">
        <v>17677.099999999999</v>
      </c>
      <c r="F53">
        <v>18203.900000000001</v>
      </c>
      <c r="G53">
        <v>18315.7</v>
      </c>
      <c r="H53">
        <v>18081.099999999999</v>
      </c>
      <c r="I53">
        <v>18066.5</v>
      </c>
      <c r="J53">
        <v>18139.5</v>
      </c>
      <c r="K53">
        <v>18433.900000000001</v>
      </c>
      <c r="L53">
        <v>18314.099999999999</v>
      </c>
      <c r="M53">
        <v>18500.8</v>
      </c>
      <c r="N53">
        <v>18951.5</v>
      </c>
      <c r="O53">
        <v>19132.099999999999</v>
      </c>
      <c r="P53">
        <v>19408.3</v>
      </c>
      <c r="Q53">
        <v>19601.3</v>
      </c>
      <c r="R53">
        <v>19549.900000000001</v>
      </c>
      <c r="S53">
        <v>19868.400000000001</v>
      </c>
      <c r="T53">
        <v>19368.599999999999</v>
      </c>
      <c r="U53">
        <v>19043.7</v>
      </c>
      <c r="V53">
        <v>19152.599999999999</v>
      </c>
      <c r="W53">
        <v>18707.900000000001</v>
      </c>
      <c r="X53">
        <v>17613.3</v>
      </c>
      <c r="Y53">
        <v>17143.400000000001</v>
      </c>
      <c r="Z53">
        <v>16739.8</v>
      </c>
      <c r="AA53">
        <v>16829.400000000001</v>
      </c>
      <c r="AB53">
        <v>16061</v>
      </c>
      <c r="AC53">
        <v>15653</v>
      </c>
      <c r="AD53">
        <v>15334.3</v>
      </c>
      <c r="AE53">
        <v>15016.3</v>
      </c>
    </row>
    <row r="54" spans="1:31" x14ac:dyDescent="0.3">
      <c r="A54" t="s">
        <v>111</v>
      </c>
      <c r="B54">
        <v>12713.5</v>
      </c>
      <c r="C54">
        <v>12905.7</v>
      </c>
      <c r="D54">
        <v>13236.3</v>
      </c>
      <c r="E54">
        <v>12583.1</v>
      </c>
      <c r="F54">
        <v>12763.8</v>
      </c>
      <c r="G54">
        <v>12984.5</v>
      </c>
      <c r="H54">
        <v>12882</v>
      </c>
      <c r="I54">
        <v>12701.3</v>
      </c>
      <c r="J54">
        <v>12505.5</v>
      </c>
      <c r="K54">
        <v>12664.4</v>
      </c>
      <c r="L54">
        <v>12575.5</v>
      </c>
      <c r="M54">
        <v>12696.9</v>
      </c>
      <c r="N54">
        <v>12928</v>
      </c>
      <c r="O54">
        <v>12889.9</v>
      </c>
      <c r="P54">
        <v>12793.2</v>
      </c>
      <c r="Q54">
        <v>12690.4</v>
      </c>
      <c r="R54">
        <v>12533.5</v>
      </c>
      <c r="S54">
        <v>12644.2</v>
      </c>
      <c r="T54">
        <v>12196.2</v>
      </c>
      <c r="U54">
        <v>12240.1</v>
      </c>
      <c r="V54">
        <v>12011.4</v>
      </c>
      <c r="W54">
        <v>11695.9</v>
      </c>
      <c r="X54">
        <v>11178.9</v>
      </c>
      <c r="Y54">
        <v>10955.8</v>
      </c>
      <c r="Z54">
        <v>10781.1</v>
      </c>
      <c r="AA54">
        <v>11009.8</v>
      </c>
      <c r="AB54">
        <v>10743.8</v>
      </c>
      <c r="AC54">
        <v>10539.9</v>
      </c>
      <c r="AD54">
        <v>10399.799999999999</v>
      </c>
      <c r="AE54">
        <v>10081.4</v>
      </c>
    </row>
    <row r="55" spans="1:31" x14ac:dyDescent="0.3">
      <c r="A55" t="s">
        <v>112</v>
      </c>
      <c r="B55">
        <v>867.7</v>
      </c>
      <c r="C55">
        <v>854.9</v>
      </c>
      <c r="D55">
        <v>901.7</v>
      </c>
      <c r="E55">
        <v>881</v>
      </c>
      <c r="F55">
        <v>902.7</v>
      </c>
      <c r="G55">
        <v>897.1</v>
      </c>
      <c r="H55">
        <v>886.5</v>
      </c>
      <c r="I55">
        <v>887.5</v>
      </c>
      <c r="J55">
        <v>887.7</v>
      </c>
      <c r="K55">
        <v>870.3</v>
      </c>
      <c r="L55">
        <v>806.2</v>
      </c>
      <c r="M55">
        <v>799.1</v>
      </c>
      <c r="N55">
        <v>798.7</v>
      </c>
      <c r="O55">
        <v>808.2</v>
      </c>
      <c r="P55">
        <v>814.6</v>
      </c>
      <c r="Q55">
        <v>830.6</v>
      </c>
      <c r="R55">
        <v>819.8</v>
      </c>
      <c r="S55">
        <v>806.8</v>
      </c>
      <c r="T55">
        <v>772.6</v>
      </c>
      <c r="U55">
        <v>751.2</v>
      </c>
      <c r="V55">
        <v>748.1</v>
      </c>
      <c r="W55">
        <v>732.3</v>
      </c>
      <c r="X55">
        <v>564.1</v>
      </c>
      <c r="Y55">
        <v>482.1</v>
      </c>
      <c r="Z55">
        <v>422.4</v>
      </c>
      <c r="AA55">
        <v>343.4</v>
      </c>
      <c r="AB55">
        <v>214.3</v>
      </c>
      <c r="AC55">
        <v>147.19999999999999</v>
      </c>
      <c r="AD55">
        <v>147.1</v>
      </c>
      <c r="AE55">
        <v>120.7</v>
      </c>
    </row>
    <row r="56" spans="1:31" x14ac:dyDescent="0.3">
      <c r="A56" t="s">
        <v>113</v>
      </c>
      <c r="B56">
        <v>911.1</v>
      </c>
      <c r="C56">
        <v>966.5</v>
      </c>
      <c r="D56">
        <v>1018.1</v>
      </c>
      <c r="E56">
        <v>964.5</v>
      </c>
      <c r="F56">
        <v>989.7</v>
      </c>
      <c r="G56">
        <v>985.2</v>
      </c>
      <c r="H56">
        <v>983</v>
      </c>
      <c r="I56">
        <v>992.3</v>
      </c>
      <c r="J56">
        <v>1023.4</v>
      </c>
      <c r="K56">
        <v>1037.4000000000001</v>
      </c>
      <c r="L56">
        <v>998.2</v>
      </c>
      <c r="M56">
        <v>1094.7</v>
      </c>
      <c r="N56">
        <v>1186</v>
      </c>
      <c r="O56">
        <v>1251.5</v>
      </c>
      <c r="P56">
        <v>1340.3</v>
      </c>
      <c r="Q56">
        <v>1368.6</v>
      </c>
      <c r="R56">
        <v>1433.4</v>
      </c>
      <c r="S56">
        <v>1510.7</v>
      </c>
      <c r="T56">
        <v>1536.4</v>
      </c>
      <c r="U56">
        <v>1523.4</v>
      </c>
      <c r="V56">
        <v>1600.1</v>
      </c>
      <c r="W56">
        <v>1642.7</v>
      </c>
      <c r="X56">
        <v>1591.5</v>
      </c>
      <c r="Y56">
        <v>1574.2</v>
      </c>
      <c r="Z56">
        <v>1545.6</v>
      </c>
      <c r="AA56">
        <v>1589.9</v>
      </c>
      <c r="AB56">
        <v>1506.6</v>
      </c>
      <c r="AC56">
        <v>1526.6</v>
      </c>
      <c r="AD56">
        <v>1494</v>
      </c>
      <c r="AE56">
        <v>1503.7</v>
      </c>
    </row>
    <row r="57" spans="1:31" x14ac:dyDescent="0.3">
      <c r="A57" t="s">
        <v>114</v>
      </c>
      <c r="B57">
        <v>38.299999999999997</v>
      </c>
      <c r="C57">
        <v>40.4</v>
      </c>
      <c r="D57">
        <v>44.1</v>
      </c>
      <c r="E57">
        <v>44.5</v>
      </c>
      <c r="F57">
        <v>45.5</v>
      </c>
      <c r="G57">
        <v>47.4</v>
      </c>
      <c r="H57">
        <v>48.9</v>
      </c>
      <c r="I57">
        <v>51.8</v>
      </c>
      <c r="J57">
        <v>52.8</v>
      </c>
      <c r="K57">
        <v>57.1</v>
      </c>
      <c r="L57">
        <v>73</v>
      </c>
      <c r="M57">
        <v>76.599999999999994</v>
      </c>
      <c r="N57">
        <v>85.3</v>
      </c>
      <c r="O57">
        <v>93.2</v>
      </c>
      <c r="P57">
        <v>95.4</v>
      </c>
      <c r="Q57">
        <v>97.4</v>
      </c>
      <c r="R57">
        <v>103.7</v>
      </c>
      <c r="S57">
        <v>114.7</v>
      </c>
      <c r="T57">
        <v>112.7</v>
      </c>
      <c r="U57">
        <v>112.5</v>
      </c>
      <c r="V57">
        <v>105.6</v>
      </c>
      <c r="W57">
        <v>102.9</v>
      </c>
      <c r="X57">
        <v>88.7</v>
      </c>
      <c r="Y57">
        <v>96.1</v>
      </c>
      <c r="Z57">
        <v>93.6</v>
      </c>
      <c r="AA57">
        <v>98.1</v>
      </c>
      <c r="AB57">
        <v>93.2</v>
      </c>
      <c r="AC57">
        <v>86</v>
      </c>
      <c r="AD57">
        <v>85.2</v>
      </c>
      <c r="AE57">
        <v>84.7</v>
      </c>
    </row>
    <row r="58" spans="1:31" x14ac:dyDescent="0.3">
      <c r="A58" t="s">
        <v>115</v>
      </c>
      <c r="B58">
        <v>3052.1</v>
      </c>
      <c r="C58">
        <v>2812.4</v>
      </c>
      <c r="D58">
        <v>3210.1</v>
      </c>
      <c r="E58">
        <v>3204</v>
      </c>
      <c r="F58">
        <v>3502.1</v>
      </c>
      <c r="G58">
        <v>3401.4</v>
      </c>
      <c r="H58">
        <v>3280.7</v>
      </c>
      <c r="I58">
        <v>3433.7</v>
      </c>
      <c r="J58">
        <v>3670.1</v>
      </c>
      <c r="K58">
        <v>3804.7</v>
      </c>
      <c r="L58">
        <v>3861.1</v>
      </c>
      <c r="M58">
        <v>3833.5</v>
      </c>
      <c r="N58">
        <v>3953.5</v>
      </c>
      <c r="O58">
        <v>4089.3</v>
      </c>
      <c r="P58">
        <v>4364.8</v>
      </c>
      <c r="Q58">
        <v>4614.3</v>
      </c>
      <c r="R58">
        <v>4659.6000000000004</v>
      </c>
      <c r="S58">
        <v>4792</v>
      </c>
      <c r="T58">
        <v>4750.8</v>
      </c>
      <c r="U58">
        <v>4416.3999999999996</v>
      </c>
      <c r="V58">
        <v>4687.3999999999996</v>
      </c>
      <c r="W58">
        <v>4534.1000000000004</v>
      </c>
      <c r="X58">
        <v>4190</v>
      </c>
      <c r="Y58">
        <v>4035.2</v>
      </c>
      <c r="Z58">
        <v>3897</v>
      </c>
      <c r="AA58">
        <v>3788.2</v>
      </c>
      <c r="AB58">
        <v>3503.1</v>
      </c>
      <c r="AC58">
        <v>3353.3</v>
      </c>
      <c r="AD58">
        <v>3208.3</v>
      </c>
      <c r="AE58">
        <v>3225.8</v>
      </c>
    </row>
    <row r="59" spans="1:31" x14ac:dyDescent="0.3">
      <c r="A59" s="45" t="s">
        <v>119</v>
      </c>
    </row>
    <row r="65" spans="2:16" x14ac:dyDescent="0.3">
      <c r="B65" s="55">
        <v>2010</v>
      </c>
      <c r="C65" s="36" t="s">
        <v>60</v>
      </c>
    </row>
    <row r="66" spans="2:16" x14ac:dyDescent="0.3">
      <c r="B66" s="56">
        <f>V12/1000</f>
        <v>20.0548</v>
      </c>
      <c r="C66" s="36" t="s">
        <v>61</v>
      </c>
      <c r="F66" s="5"/>
    </row>
    <row r="67" spans="2:16" x14ac:dyDescent="0.3">
      <c r="B67" s="56">
        <f>AE12/1000</f>
        <v>15.951099999999999</v>
      </c>
      <c r="C67" s="36" t="s">
        <v>101</v>
      </c>
      <c r="F67">
        <f>B67*0.625</f>
        <v>9.9694374999999997</v>
      </c>
    </row>
    <row r="68" spans="2:16" x14ac:dyDescent="0.3">
      <c r="B68" s="57">
        <f>B67/B66-1</f>
        <v>-0.20462432933761499</v>
      </c>
      <c r="C68" s="36" t="s">
        <v>102</v>
      </c>
    </row>
    <row r="69" spans="2:16" x14ac:dyDescent="0.3">
      <c r="B69" s="2">
        <v>0.7</v>
      </c>
      <c r="C69" s="36" t="s">
        <v>68</v>
      </c>
    </row>
    <row r="70" spans="2:16" x14ac:dyDescent="0.3">
      <c r="B70" s="58">
        <f>B66*(1-B69)</f>
        <v>6.0164400000000011</v>
      </c>
      <c r="C70" s="36" t="s">
        <v>62</v>
      </c>
      <c r="F70" s="2"/>
      <c r="L70" s="36"/>
    </row>
    <row r="71" spans="2:16" x14ac:dyDescent="0.3">
      <c r="B71" s="58">
        <f>B67-B70</f>
        <v>9.9346599999999974</v>
      </c>
      <c r="C71" s="36" t="s">
        <v>103</v>
      </c>
      <c r="L71" s="36"/>
    </row>
    <row r="72" spans="2:16" x14ac:dyDescent="0.3">
      <c r="B72" s="2">
        <f>B70/B67-1</f>
        <v>-0.62281974283905173</v>
      </c>
      <c r="C72" s="36" t="s">
        <v>104</v>
      </c>
      <c r="L72" s="36"/>
    </row>
    <row r="73" spans="2:16" x14ac:dyDescent="0.3">
      <c r="E73" s="3"/>
      <c r="L73" s="36"/>
    </row>
    <row r="74" spans="2:16" x14ac:dyDescent="0.3">
      <c r="E74" s="2"/>
      <c r="L74" s="36"/>
    </row>
    <row r="75" spans="2:16" x14ac:dyDescent="0.3">
      <c r="B75" s="2"/>
      <c r="L75" s="36"/>
    </row>
    <row r="76" spans="2:16" x14ac:dyDescent="0.3">
      <c r="L76" s="36"/>
      <c r="O76" s="55"/>
      <c r="P76" s="55"/>
    </row>
    <row r="77" spans="2:16" x14ac:dyDescent="0.3">
      <c r="B77" s="2"/>
      <c r="L77" s="36"/>
      <c r="O77" s="55"/>
      <c r="P77" s="55"/>
    </row>
    <row r="78" spans="2:16" x14ac:dyDescent="0.3">
      <c r="B78" s="2"/>
      <c r="O78" s="55"/>
      <c r="P78" s="55"/>
    </row>
    <row r="79" spans="2:16" x14ac:dyDescent="0.3">
      <c r="B79" s="2"/>
      <c r="O79" s="57"/>
      <c r="P79" s="57"/>
    </row>
    <row r="80" spans="2:16" x14ac:dyDescent="0.3">
      <c r="B80" s="2"/>
      <c r="O80" s="27"/>
      <c r="P80" s="27"/>
    </row>
    <row r="81" spans="10:16" x14ac:dyDescent="0.3">
      <c r="O81" s="36"/>
      <c r="P81" s="33"/>
    </row>
    <row r="82" spans="10:16" x14ac:dyDescent="0.3">
      <c r="O82" s="33"/>
      <c r="P82" s="33"/>
    </row>
    <row r="83" spans="10:16" x14ac:dyDescent="0.3">
      <c r="O83" s="2"/>
      <c r="P83" s="2"/>
    </row>
    <row r="84" spans="10:16" x14ac:dyDescent="0.3">
      <c r="J84" s="36"/>
    </row>
    <row r="85" spans="10:16" x14ac:dyDescent="0.3">
      <c r="J85" s="36"/>
    </row>
    <row r="86" spans="10:16" x14ac:dyDescent="0.3">
      <c r="J86" s="36"/>
    </row>
    <row r="87" spans="10:16" x14ac:dyDescent="0.3">
      <c r="J87" s="36"/>
    </row>
  </sheetData>
  <phoneticPr fontId="3" type="noConversion"/>
  <conditionalFormatting sqref="A1:AE13 A27:AE35 A16:AE24 A38:AE45">
    <cfRule type="expression" dxfId="6" priority="1">
      <formula>MOD(ROW(),2)=1</formula>
    </cfRule>
  </conditionalFormatting>
  <hyperlinks>
    <hyperlink ref="A59" r:id="rId1" xr:uid="{1D38B16D-1E5B-489F-8ACF-B5B80AC0BD04}"/>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5655B-E960-40E3-A2CA-B5FC97346A4F}">
  <sheetPr codeName="Sheet3"/>
  <dimension ref="A1:W30"/>
  <sheetViews>
    <sheetView workbookViewId="0">
      <pane ySplit="1" topLeftCell="A2" activePane="bottomLeft" state="frozen"/>
      <selection pane="bottomLeft" activeCell="J14" sqref="J14"/>
    </sheetView>
  </sheetViews>
  <sheetFormatPr defaultRowHeight="14.4" x14ac:dyDescent="0.3"/>
  <cols>
    <col min="1" max="1" width="25.5546875" customWidth="1"/>
  </cols>
  <sheetData>
    <row r="1" spans="1:23" x14ac:dyDescent="0.3">
      <c r="A1" s="40" t="s">
        <v>99</v>
      </c>
      <c r="B1" s="9">
        <v>1990</v>
      </c>
      <c r="C1" s="9">
        <v>2005</v>
      </c>
      <c r="D1" s="9">
        <v>2006</v>
      </c>
      <c r="E1" s="9">
        <v>2007</v>
      </c>
      <c r="F1" s="9">
        <v>2008</v>
      </c>
      <c r="G1" s="9">
        <v>2009</v>
      </c>
      <c r="H1" s="9">
        <v>2010</v>
      </c>
      <c r="I1" s="9">
        <v>2011</v>
      </c>
      <c r="J1" s="9">
        <v>2012</v>
      </c>
      <c r="K1" s="9">
        <v>2013</v>
      </c>
      <c r="L1" s="9">
        <v>2014</v>
      </c>
      <c r="M1" s="9">
        <v>2015</v>
      </c>
      <c r="N1" s="9">
        <v>2016</v>
      </c>
      <c r="O1" s="9">
        <v>2017</v>
      </c>
      <c r="P1" s="9">
        <v>2018</v>
      </c>
      <c r="Q1" s="17">
        <v>2019</v>
      </c>
    </row>
    <row r="2" spans="1:23" x14ac:dyDescent="0.3">
      <c r="A2" s="11" t="s">
        <v>63</v>
      </c>
      <c r="B2" s="7">
        <v>0.7</v>
      </c>
      <c r="C2" s="7">
        <f t="shared" ref="C2:Q2" si="0">D18</f>
        <v>0.7</v>
      </c>
      <c r="D2" s="7">
        <f t="shared" si="0"/>
        <v>0.6</v>
      </c>
      <c r="E2" s="7">
        <f t="shared" si="0"/>
        <v>0.6</v>
      </c>
      <c r="F2" s="7">
        <f t="shared" si="0"/>
        <v>0.6</v>
      </c>
      <c r="G2" s="7">
        <f t="shared" si="0"/>
        <v>0.5</v>
      </c>
      <c r="H2" s="7">
        <f t="shared" si="0"/>
        <v>0.5</v>
      </c>
      <c r="I2" s="7">
        <f t="shared" si="0"/>
        <v>0.5</v>
      </c>
      <c r="J2" s="7">
        <f t="shared" si="0"/>
        <v>0.5</v>
      </c>
      <c r="K2" s="7">
        <f t="shared" si="0"/>
        <v>0.5</v>
      </c>
      <c r="L2" s="7">
        <f t="shared" si="0"/>
        <v>0.5</v>
      </c>
      <c r="M2" s="7">
        <f t="shared" si="0"/>
        <v>0.5</v>
      </c>
      <c r="N2" s="7">
        <f t="shared" si="0"/>
        <v>0.5</v>
      </c>
      <c r="O2" s="7">
        <f t="shared" si="0"/>
        <v>0.5</v>
      </c>
      <c r="P2" s="7">
        <f t="shared" si="0"/>
        <v>0.5</v>
      </c>
      <c r="Q2" s="18">
        <f t="shared" si="0"/>
        <v>0.5</v>
      </c>
    </row>
    <row r="3" spans="1:23" x14ac:dyDescent="0.3">
      <c r="A3" s="28" t="s">
        <v>64</v>
      </c>
      <c r="B3" s="31">
        <v>24.3</v>
      </c>
      <c r="C3" s="31">
        <f t="shared" ref="C3:Q3" si="1">D19</f>
        <v>22.5</v>
      </c>
      <c r="D3" s="31">
        <f t="shared" si="1"/>
        <v>23.2</v>
      </c>
      <c r="E3" s="31">
        <f t="shared" si="1"/>
        <v>22.2</v>
      </c>
      <c r="F3" s="31">
        <f t="shared" si="1"/>
        <v>23.2</v>
      </c>
      <c r="G3" s="31">
        <f t="shared" si="1"/>
        <v>20.6</v>
      </c>
      <c r="H3" s="31">
        <f t="shared" si="1"/>
        <v>25.8</v>
      </c>
      <c r="I3" s="31">
        <f t="shared" si="1"/>
        <v>23</v>
      </c>
      <c r="J3" s="31">
        <f t="shared" si="1"/>
        <v>21.3</v>
      </c>
      <c r="K3" s="31">
        <f t="shared" si="1"/>
        <v>20.100000000000001</v>
      </c>
      <c r="L3" s="31">
        <f t="shared" si="1"/>
        <v>19.3</v>
      </c>
      <c r="M3" s="31">
        <f t="shared" si="1"/>
        <v>19.2</v>
      </c>
      <c r="N3" s="31">
        <f t="shared" si="1"/>
        <v>19.7</v>
      </c>
      <c r="O3" s="31">
        <f t="shared" si="1"/>
        <v>19.600000000000001</v>
      </c>
      <c r="P3" s="31">
        <f t="shared" si="1"/>
        <v>19.899999999999999</v>
      </c>
      <c r="Q3" s="32">
        <f t="shared" si="1"/>
        <v>18.8</v>
      </c>
    </row>
    <row r="4" spans="1:23" ht="15" thickBot="1" x14ac:dyDescent="0.35">
      <c r="A4" s="13" t="s">
        <v>39</v>
      </c>
      <c r="B4" s="19">
        <f>SUM(B2:B3)</f>
        <v>25</v>
      </c>
      <c r="C4" s="19">
        <f>SUM(C2:C3)</f>
        <v>23.2</v>
      </c>
      <c r="D4" s="19">
        <f t="shared" ref="D4:O4" si="2">SUM(D2:D3)</f>
        <v>23.8</v>
      </c>
      <c r="E4" s="19">
        <f t="shared" si="2"/>
        <v>22.8</v>
      </c>
      <c r="F4" s="19">
        <f t="shared" si="2"/>
        <v>23.8</v>
      </c>
      <c r="G4" s="19">
        <f t="shared" si="2"/>
        <v>21.1</v>
      </c>
      <c r="H4" s="19">
        <f t="shared" si="2"/>
        <v>26.3</v>
      </c>
      <c r="I4" s="19">
        <f t="shared" si="2"/>
        <v>23.5</v>
      </c>
      <c r="J4" s="19">
        <f t="shared" si="2"/>
        <v>21.8</v>
      </c>
      <c r="K4" s="19">
        <f t="shared" si="2"/>
        <v>20.6</v>
      </c>
      <c r="L4" s="19">
        <f t="shared" si="2"/>
        <v>19.8</v>
      </c>
      <c r="M4" s="19">
        <f t="shared" si="2"/>
        <v>19.7</v>
      </c>
      <c r="N4" s="19">
        <f t="shared" si="2"/>
        <v>20.2</v>
      </c>
      <c r="O4" s="19">
        <f t="shared" si="2"/>
        <v>20.100000000000001</v>
      </c>
      <c r="P4" s="19">
        <f>SUM(P2:P3)</f>
        <v>20.399999999999999</v>
      </c>
      <c r="Q4" s="23">
        <f>SUM(Q2:Q3)</f>
        <v>19.3</v>
      </c>
    </row>
    <row r="6" spans="1:23" ht="15" thickBot="1" x14ac:dyDescent="0.35">
      <c r="A6" s="30" t="s">
        <v>67</v>
      </c>
    </row>
    <row r="7" spans="1:23" x14ac:dyDescent="0.3">
      <c r="A7" s="16" t="s">
        <v>33</v>
      </c>
      <c r="B7" s="9"/>
      <c r="C7" s="9">
        <f t="shared" ref="C7:Q7" si="3">D20</f>
        <v>3.3</v>
      </c>
      <c r="D7" s="9">
        <f t="shared" si="3"/>
        <v>2.7</v>
      </c>
      <c r="E7" s="9">
        <f t="shared" si="3"/>
        <v>2.5</v>
      </c>
      <c r="F7" s="9">
        <f t="shared" si="3"/>
        <v>1.9</v>
      </c>
      <c r="G7" s="9">
        <f t="shared" si="3"/>
        <v>1.7</v>
      </c>
      <c r="H7" s="9">
        <f t="shared" si="3"/>
        <v>1.8</v>
      </c>
      <c r="I7" s="9">
        <f t="shared" si="3"/>
        <v>1.5</v>
      </c>
      <c r="J7" s="9">
        <f t="shared" si="3"/>
        <v>1.3</v>
      </c>
      <c r="K7" s="9">
        <f t="shared" si="3"/>
        <v>1.2</v>
      </c>
      <c r="L7" s="9">
        <f t="shared" si="3"/>
        <v>1.1000000000000001</v>
      </c>
      <c r="M7" s="9">
        <f t="shared" si="3"/>
        <v>1</v>
      </c>
      <c r="N7" s="9">
        <f t="shared" si="3"/>
        <v>1</v>
      </c>
      <c r="O7" s="9">
        <f t="shared" si="3"/>
        <v>0.9</v>
      </c>
      <c r="P7" s="9">
        <f t="shared" si="3"/>
        <v>0.8</v>
      </c>
      <c r="Q7" s="17">
        <f t="shared" si="3"/>
        <v>0.8</v>
      </c>
      <c r="U7" s="81">
        <v>1990</v>
      </c>
      <c r="V7" s="81"/>
      <c r="W7" s="36" t="s">
        <v>60</v>
      </c>
    </row>
    <row r="8" spans="1:23" x14ac:dyDescent="0.3">
      <c r="A8" s="11" t="s">
        <v>31</v>
      </c>
      <c r="B8" s="7"/>
      <c r="C8" s="7">
        <f t="shared" ref="C8:Q8" si="4">D21</f>
        <v>2.7</v>
      </c>
      <c r="D8" s="7">
        <f t="shared" si="4"/>
        <v>2.6</v>
      </c>
      <c r="E8" s="7">
        <f t="shared" si="4"/>
        <v>2.5</v>
      </c>
      <c r="F8" s="7">
        <f t="shared" si="4"/>
        <v>2.2000000000000002</v>
      </c>
      <c r="G8" s="7">
        <f t="shared" si="4"/>
        <v>2.1</v>
      </c>
      <c r="H8" s="7">
        <f t="shared" si="4"/>
        <v>2</v>
      </c>
      <c r="I8" s="7">
        <f t="shared" si="4"/>
        <v>1.9</v>
      </c>
      <c r="J8" s="7">
        <f t="shared" si="4"/>
        <v>1.7</v>
      </c>
      <c r="K8" s="7">
        <f t="shared" si="4"/>
        <v>1.6</v>
      </c>
      <c r="L8" s="7">
        <f t="shared" si="4"/>
        <v>1.5</v>
      </c>
      <c r="M8" s="7">
        <f t="shared" si="4"/>
        <v>1.4</v>
      </c>
      <c r="N8" s="7">
        <f t="shared" si="4"/>
        <v>1.3</v>
      </c>
      <c r="O8" s="7">
        <f t="shared" si="4"/>
        <v>1.3</v>
      </c>
      <c r="P8" s="7">
        <f t="shared" si="4"/>
        <v>1.2</v>
      </c>
      <c r="Q8" s="18">
        <f t="shared" si="4"/>
        <v>1.1000000000000001</v>
      </c>
      <c r="U8" s="81">
        <f>B14</f>
        <v>46.2</v>
      </c>
      <c r="V8" s="81"/>
      <c r="W8" s="36" t="s">
        <v>61</v>
      </c>
    </row>
    <row r="9" spans="1:23" x14ac:dyDescent="0.3">
      <c r="A9" s="11" t="s">
        <v>30</v>
      </c>
      <c r="B9" s="7"/>
      <c r="C9" s="7">
        <f t="shared" ref="C9:Q9" si="5">D22</f>
        <v>1.8</v>
      </c>
      <c r="D9" s="7">
        <f t="shared" si="5"/>
        <v>1.7</v>
      </c>
      <c r="E9" s="7">
        <f t="shared" si="5"/>
        <v>1.7</v>
      </c>
      <c r="F9" s="7">
        <f t="shared" si="5"/>
        <v>1.8</v>
      </c>
      <c r="G9" s="7">
        <f t="shared" si="5"/>
        <v>1.7</v>
      </c>
      <c r="H9" s="7">
        <f t="shared" si="5"/>
        <v>1.7</v>
      </c>
      <c r="I9" s="7">
        <f t="shared" si="5"/>
        <v>1.7</v>
      </c>
      <c r="J9" s="7">
        <f t="shared" si="5"/>
        <v>1.7</v>
      </c>
      <c r="K9" s="7">
        <f t="shared" si="5"/>
        <v>1.7</v>
      </c>
      <c r="L9" s="7">
        <f t="shared" si="5"/>
        <v>1.7</v>
      </c>
      <c r="M9" s="7">
        <f t="shared" si="5"/>
        <v>1.7</v>
      </c>
      <c r="N9" s="7">
        <f t="shared" si="5"/>
        <v>1.7</v>
      </c>
      <c r="O9" s="7">
        <f t="shared" si="5"/>
        <v>1.7</v>
      </c>
      <c r="P9" s="7">
        <f t="shared" si="5"/>
        <v>1.6</v>
      </c>
      <c r="Q9" s="18">
        <f t="shared" si="5"/>
        <v>1.5</v>
      </c>
      <c r="U9" s="81">
        <f>Q14</f>
        <v>31.7</v>
      </c>
      <c r="V9" s="81"/>
      <c r="W9" s="36" t="s">
        <v>101</v>
      </c>
    </row>
    <row r="10" spans="1:23" x14ac:dyDescent="0.3">
      <c r="A10" s="11" t="s">
        <v>65</v>
      </c>
      <c r="B10" s="7"/>
      <c r="C10" s="7">
        <f t="shared" ref="C10:Q10" si="6">D23</f>
        <v>4.5999999999999996</v>
      </c>
      <c r="D10" s="7">
        <f t="shared" si="6"/>
        <v>4.5</v>
      </c>
      <c r="E10" s="7">
        <f t="shared" si="6"/>
        <v>4.5</v>
      </c>
      <c r="F10" s="7">
        <f t="shared" si="6"/>
        <v>2.4</v>
      </c>
      <c r="G10" s="7">
        <f t="shared" si="6"/>
        <v>1.8</v>
      </c>
      <c r="H10" s="7">
        <f t="shared" si="6"/>
        <v>2.2999999999999998</v>
      </c>
      <c r="I10" s="7">
        <f t="shared" si="6"/>
        <v>1.7</v>
      </c>
      <c r="J10" s="7">
        <f t="shared" si="6"/>
        <v>2</v>
      </c>
      <c r="K10" s="7">
        <f t="shared" si="6"/>
        <v>2.2000000000000002</v>
      </c>
      <c r="L10" s="7">
        <f t="shared" si="6"/>
        <v>1.8</v>
      </c>
      <c r="M10" s="7">
        <f t="shared" si="6"/>
        <v>2.1</v>
      </c>
      <c r="N10" s="7">
        <f t="shared" si="6"/>
        <v>2.2000000000000002</v>
      </c>
      <c r="O10" s="7">
        <f t="shared" si="6"/>
        <v>2.1</v>
      </c>
      <c r="P10" s="7">
        <f t="shared" si="6"/>
        <v>2</v>
      </c>
      <c r="Q10" s="18">
        <f t="shared" si="6"/>
        <v>2.1</v>
      </c>
      <c r="U10" s="82">
        <f>U9/U8-1</f>
        <v>-0.31385281385281394</v>
      </c>
      <c r="V10" s="82"/>
      <c r="W10" s="36" t="s">
        <v>102</v>
      </c>
    </row>
    <row r="11" spans="1:23" x14ac:dyDescent="0.3">
      <c r="A11" s="11" t="s">
        <v>32</v>
      </c>
      <c r="B11" s="7"/>
      <c r="C11" s="7">
        <f t="shared" ref="C11:Q11" si="7">D24</f>
        <v>3.5</v>
      </c>
      <c r="D11" s="7">
        <f t="shared" si="7"/>
        <v>3.5</v>
      </c>
      <c r="E11" s="7">
        <f t="shared" si="7"/>
        <v>3.4</v>
      </c>
      <c r="F11" s="7">
        <f t="shared" si="7"/>
        <v>3.5</v>
      </c>
      <c r="G11" s="7">
        <f t="shared" si="7"/>
        <v>3.4</v>
      </c>
      <c r="H11" s="7">
        <f t="shared" si="7"/>
        <v>3.6</v>
      </c>
      <c r="I11" s="7">
        <f t="shared" si="7"/>
        <v>3.6</v>
      </c>
      <c r="J11" s="7">
        <f t="shared" si="7"/>
        <v>3.5</v>
      </c>
      <c r="K11" s="7">
        <f t="shared" si="7"/>
        <v>3.5</v>
      </c>
      <c r="L11" s="7">
        <f t="shared" si="7"/>
        <v>3.4</v>
      </c>
      <c r="M11" s="7">
        <f t="shared" si="7"/>
        <v>3.4</v>
      </c>
      <c r="N11" s="7">
        <f t="shared" si="7"/>
        <v>3.2</v>
      </c>
      <c r="O11" s="7">
        <f t="shared" si="7"/>
        <v>3.2</v>
      </c>
      <c r="P11" s="7">
        <f t="shared" si="7"/>
        <v>3</v>
      </c>
      <c r="Q11" s="18">
        <f t="shared" si="7"/>
        <v>3.3</v>
      </c>
      <c r="U11" s="27">
        <v>0.63</v>
      </c>
      <c r="V11" s="27">
        <v>0.55000000000000004</v>
      </c>
      <c r="W11" s="36" t="s">
        <v>68</v>
      </c>
    </row>
    <row r="12" spans="1:23" x14ac:dyDescent="0.3">
      <c r="A12" s="11" t="s">
        <v>34</v>
      </c>
      <c r="B12" s="7"/>
      <c r="C12" s="7">
        <f t="shared" ref="C12:Q12" si="8">D25</f>
        <v>7</v>
      </c>
      <c r="D12" s="7">
        <f t="shared" si="8"/>
        <v>6.9</v>
      </c>
      <c r="E12" s="7">
        <f t="shared" si="8"/>
        <v>6.9</v>
      </c>
      <c r="F12" s="7">
        <f t="shared" si="8"/>
        <v>7</v>
      </c>
      <c r="G12" s="7">
        <f t="shared" si="8"/>
        <v>6.7</v>
      </c>
      <c r="H12" s="7">
        <f t="shared" si="8"/>
        <v>6.8</v>
      </c>
      <c r="I12" s="7">
        <f t="shared" si="8"/>
        <v>6.8</v>
      </c>
      <c r="J12" s="7">
        <f t="shared" si="8"/>
        <v>6.8</v>
      </c>
      <c r="K12" s="7">
        <f t="shared" si="8"/>
        <v>6.8</v>
      </c>
      <c r="L12" s="7">
        <f t="shared" si="8"/>
        <v>6.9</v>
      </c>
      <c r="M12" s="7">
        <f t="shared" si="8"/>
        <v>6.9</v>
      </c>
      <c r="N12" s="7">
        <f t="shared" si="8"/>
        <v>6.9</v>
      </c>
      <c r="O12" s="7">
        <f t="shared" si="8"/>
        <v>7</v>
      </c>
      <c r="P12" s="7">
        <f t="shared" si="8"/>
        <v>6.9</v>
      </c>
      <c r="Q12" s="18">
        <f t="shared" si="8"/>
        <v>6.9</v>
      </c>
      <c r="U12" s="58">
        <f>U8*(1-U11)</f>
        <v>17.094000000000001</v>
      </c>
      <c r="V12" s="58">
        <f>U8*(1-V11)</f>
        <v>20.79</v>
      </c>
      <c r="W12" s="36" t="s">
        <v>62</v>
      </c>
    </row>
    <row r="13" spans="1:23" x14ac:dyDescent="0.3">
      <c r="A13" s="11" t="s">
        <v>66</v>
      </c>
      <c r="B13" s="7"/>
      <c r="C13" s="7">
        <f t="shared" ref="C13:Q13" si="9">D26</f>
        <v>20.5</v>
      </c>
      <c r="D13" s="7">
        <f t="shared" si="9"/>
        <v>20.5</v>
      </c>
      <c r="E13" s="7">
        <f t="shared" si="9"/>
        <v>20.5</v>
      </c>
      <c r="F13" s="7">
        <f t="shared" si="9"/>
        <v>20.5</v>
      </c>
      <c r="G13" s="7">
        <f t="shared" si="9"/>
        <v>20.5</v>
      </c>
      <c r="H13" s="7">
        <f t="shared" si="9"/>
        <v>20.5</v>
      </c>
      <c r="I13" s="7">
        <f t="shared" si="9"/>
        <v>20.5</v>
      </c>
      <c r="J13" s="7">
        <f t="shared" si="9"/>
        <v>20.5</v>
      </c>
      <c r="K13" s="7">
        <f t="shared" si="9"/>
        <v>20.5</v>
      </c>
      <c r="L13" s="7">
        <f t="shared" si="9"/>
        <v>20.5</v>
      </c>
      <c r="M13" s="7">
        <f t="shared" si="9"/>
        <v>20.5</v>
      </c>
      <c r="N13" s="7">
        <f t="shared" si="9"/>
        <v>20.5</v>
      </c>
      <c r="O13" s="7">
        <f t="shared" si="9"/>
        <v>20.5</v>
      </c>
      <c r="P13" s="7">
        <f t="shared" si="9"/>
        <v>20.5</v>
      </c>
      <c r="Q13" s="18">
        <f t="shared" si="9"/>
        <v>20.5</v>
      </c>
      <c r="U13" s="58">
        <f>U9-U12</f>
        <v>14.605999999999998</v>
      </c>
      <c r="V13" s="58">
        <f>U9-V12</f>
        <v>10.91</v>
      </c>
      <c r="W13" s="36" t="s">
        <v>103</v>
      </c>
    </row>
    <row r="14" spans="1:23" ht="15" thickBot="1" x14ac:dyDescent="0.35">
      <c r="A14" s="41" t="s">
        <v>39</v>
      </c>
      <c r="B14" s="42">
        <f>B29</f>
        <v>46.2</v>
      </c>
      <c r="C14" s="42">
        <f>D27</f>
        <v>43.5</v>
      </c>
      <c r="D14" s="42">
        <f t="shared" ref="D14:P14" si="10">E27</f>
        <v>42.5</v>
      </c>
      <c r="E14" s="42">
        <f t="shared" si="10"/>
        <v>42.4</v>
      </c>
      <c r="F14" s="42">
        <f t="shared" si="10"/>
        <v>39</v>
      </c>
      <c r="G14" s="42">
        <f t="shared" si="10"/>
        <v>37.4</v>
      </c>
      <c r="H14" s="42">
        <f t="shared" si="10"/>
        <v>38.299999999999997</v>
      </c>
      <c r="I14" s="42">
        <f t="shared" si="10"/>
        <v>36.700000000000003</v>
      </c>
      <c r="J14" s="42">
        <f t="shared" si="10"/>
        <v>35.5</v>
      </c>
      <c r="K14" s="42">
        <f t="shared" si="10"/>
        <v>35.1</v>
      </c>
      <c r="L14" s="42">
        <f t="shared" si="10"/>
        <v>34</v>
      </c>
      <c r="M14" s="42">
        <f t="shared" si="10"/>
        <v>34.299999999999997</v>
      </c>
      <c r="N14" s="42">
        <f t="shared" si="10"/>
        <v>33.299999999999997</v>
      </c>
      <c r="O14" s="42">
        <f t="shared" si="10"/>
        <v>32.799999999999997</v>
      </c>
      <c r="P14" s="42">
        <f t="shared" si="10"/>
        <v>31.8</v>
      </c>
      <c r="Q14" s="43">
        <f>R27</f>
        <v>31.7</v>
      </c>
      <c r="U14" s="2">
        <f>U12/U9-1</f>
        <v>-0.46075709779179808</v>
      </c>
      <c r="V14" s="2">
        <f>V12/U9-1</f>
        <v>-0.34416403785488958</v>
      </c>
      <c r="W14" t="s">
        <v>104</v>
      </c>
    </row>
    <row r="17" spans="1:22" x14ac:dyDescent="0.3">
      <c r="A17" s="44" t="s">
        <v>141</v>
      </c>
      <c r="B17" s="36">
        <v>1990</v>
      </c>
      <c r="C17" s="36"/>
      <c r="D17" s="36">
        <v>2005</v>
      </c>
      <c r="E17" s="36">
        <v>2006</v>
      </c>
      <c r="F17" s="36">
        <v>2007</v>
      </c>
      <c r="G17" s="36">
        <v>2008</v>
      </c>
      <c r="H17" s="36">
        <v>2009</v>
      </c>
      <c r="I17" s="36">
        <v>2010</v>
      </c>
      <c r="J17" s="36">
        <v>2011</v>
      </c>
      <c r="K17" s="36">
        <v>2012</v>
      </c>
      <c r="L17" s="36">
        <v>2013</v>
      </c>
      <c r="M17" s="36">
        <v>2014</v>
      </c>
      <c r="N17" s="36">
        <v>2015</v>
      </c>
      <c r="O17" s="36">
        <v>2016</v>
      </c>
      <c r="P17" s="36">
        <v>2017</v>
      </c>
      <c r="Q17" s="36">
        <v>2018</v>
      </c>
      <c r="R17" s="36">
        <v>2019</v>
      </c>
      <c r="U17" s="55"/>
      <c r="V17" s="55"/>
    </row>
    <row r="18" spans="1:22" x14ac:dyDescent="0.3">
      <c r="A18" s="36" t="s">
        <v>63</v>
      </c>
      <c r="B18" s="36"/>
      <c r="C18" s="36"/>
      <c r="D18" s="36">
        <v>0.7</v>
      </c>
      <c r="E18" s="36">
        <v>0.6</v>
      </c>
      <c r="F18" s="36">
        <v>0.6</v>
      </c>
      <c r="G18" s="36">
        <v>0.6</v>
      </c>
      <c r="H18" s="36">
        <v>0.5</v>
      </c>
      <c r="I18" s="36">
        <v>0.5</v>
      </c>
      <c r="J18" s="36">
        <v>0.5</v>
      </c>
      <c r="K18" s="36">
        <v>0.5</v>
      </c>
      <c r="L18" s="36">
        <v>0.5</v>
      </c>
      <c r="M18" s="36">
        <v>0.5</v>
      </c>
      <c r="N18" s="36">
        <v>0.5</v>
      </c>
      <c r="O18" s="36">
        <v>0.5</v>
      </c>
      <c r="P18" s="36">
        <v>0.5</v>
      </c>
      <c r="Q18" s="36">
        <v>0.5</v>
      </c>
      <c r="R18" s="36">
        <v>0.5</v>
      </c>
      <c r="U18" s="55"/>
      <c r="V18" s="55"/>
    </row>
    <row r="19" spans="1:22" x14ac:dyDescent="0.3">
      <c r="A19" s="36" t="s">
        <v>64</v>
      </c>
      <c r="B19" s="36"/>
      <c r="C19" s="36"/>
      <c r="D19" s="36">
        <v>22.5</v>
      </c>
      <c r="E19" s="36">
        <v>23.2</v>
      </c>
      <c r="F19" s="36">
        <v>22.2</v>
      </c>
      <c r="G19" s="36">
        <v>23.2</v>
      </c>
      <c r="H19" s="36">
        <v>20.6</v>
      </c>
      <c r="I19" s="36">
        <v>25.8</v>
      </c>
      <c r="J19" s="36">
        <v>23</v>
      </c>
      <c r="K19" s="36">
        <v>21.3</v>
      </c>
      <c r="L19" s="36">
        <v>20.100000000000001</v>
      </c>
      <c r="M19" s="36">
        <v>19.3</v>
      </c>
      <c r="N19" s="36">
        <v>19.2</v>
      </c>
      <c r="O19" s="36">
        <v>19.7</v>
      </c>
      <c r="P19" s="36">
        <v>19.600000000000001</v>
      </c>
      <c r="Q19" s="36">
        <v>19.899999999999999</v>
      </c>
      <c r="R19" s="36">
        <v>18.8</v>
      </c>
      <c r="U19" s="55"/>
      <c r="V19" s="55"/>
    </row>
    <row r="20" spans="1:22" x14ac:dyDescent="0.3">
      <c r="A20" s="36" t="s">
        <v>89</v>
      </c>
      <c r="B20" s="36"/>
      <c r="C20" s="36"/>
      <c r="D20" s="36">
        <v>3.3</v>
      </c>
      <c r="E20" s="36">
        <v>2.7</v>
      </c>
      <c r="F20" s="36">
        <v>2.5</v>
      </c>
      <c r="G20" s="36">
        <v>1.9</v>
      </c>
      <c r="H20" s="36">
        <v>1.7</v>
      </c>
      <c r="I20" s="36">
        <v>1.8</v>
      </c>
      <c r="J20" s="36">
        <v>1.5</v>
      </c>
      <c r="K20" s="36">
        <v>1.3</v>
      </c>
      <c r="L20" s="36">
        <v>1.2</v>
      </c>
      <c r="M20" s="36">
        <v>1.1000000000000001</v>
      </c>
      <c r="N20" s="36">
        <v>1</v>
      </c>
      <c r="O20" s="36">
        <v>1</v>
      </c>
      <c r="P20" s="36">
        <v>0.9</v>
      </c>
      <c r="Q20" s="36">
        <v>0.8</v>
      </c>
      <c r="R20" s="36">
        <v>0.8</v>
      </c>
      <c r="U20" s="55"/>
      <c r="V20" s="55"/>
    </row>
    <row r="21" spans="1:22" x14ac:dyDescent="0.3">
      <c r="A21" s="36" t="s">
        <v>90</v>
      </c>
      <c r="B21" s="36"/>
      <c r="C21" s="36"/>
      <c r="D21" s="36">
        <v>2.7</v>
      </c>
      <c r="E21" s="36">
        <v>2.6</v>
      </c>
      <c r="F21" s="36">
        <v>2.5</v>
      </c>
      <c r="G21" s="36">
        <v>2.2000000000000002</v>
      </c>
      <c r="H21" s="36">
        <v>2.1</v>
      </c>
      <c r="I21" s="36">
        <v>2</v>
      </c>
      <c r="J21" s="36">
        <v>1.9</v>
      </c>
      <c r="K21" s="36">
        <v>1.7</v>
      </c>
      <c r="L21" s="36">
        <v>1.6</v>
      </c>
      <c r="M21" s="36">
        <v>1.5</v>
      </c>
      <c r="N21" s="36">
        <v>1.4</v>
      </c>
      <c r="O21" s="36">
        <v>1.3</v>
      </c>
      <c r="P21" s="36">
        <v>1.3</v>
      </c>
      <c r="Q21" s="36">
        <v>1.2</v>
      </c>
      <c r="R21" s="36">
        <v>1.1000000000000001</v>
      </c>
      <c r="U21" s="55"/>
      <c r="V21" s="55"/>
    </row>
    <row r="22" spans="1:22" x14ac:dyDescent="0.3">
      <c r="A22" s="36" t="s">
        <v>91</v>
      </c>
      <c r="B22" s="36"/>
      <c r="C22" s="36"/>
      <c r="D22" s="36">
        <v>1.8</v>
      </c>
      <c r="E22" s="36">
        <v>1.7</v>
      </c>
      <c r="F22" s="36">
        <v>1.7</v>
      </c>
      <c r="G22" s="36">
        <v>1.8</v>
      </c>
      <c r="H22" s="36">
        <v>1.7</v>
      </c>
      <c r="I22" s="36">
        <v>1.7</v>
      </c>
      <c r="J22" s="36">
        <v>1.7</v>
      </c>
      <c r="K22" s="36">
        <v>1.7</v>
      </c>
      <c r="L22" s="36">
        <v>1.7</v>
      </c>
      <c r="M22" s="36">
        <v>1.7</v>
      </c>
      <c r="N22" s="36">
        <v>1.7</v>
      </c>
      <c r="O22" s="36">
        <v>1.7</v>
      </c>
      <c r="P22" s="36">
        <v>1.7</v>
      </c>
      <c r="Q22" s="36">
        <v>1.6</v>
      </c>
      <c r="R22" s="36">
        <v>1.5</v>
      </c>
      <c r="U22" s="55"/>
      <c r="V22" s="55"/>
    </row>
    <row r="23" spans="1:22" x14ac:dyDescent="0.3">
      <c r="A23" s="36" t="s">
        <v>92</v>
      </c>
      <c r="B23" s="36"/>
      <c r="C23" s="36"/>
      <c r="D23" s="36">
        <v>4.5999999999999996</v>
      </c>
      <c r="E23" s="36">
        <v>4.5</v>
      </c>
      <c r="F23" s="36">
        <v>4.5</v>
      </c>
      <c r="G23" s="36">
        <v>2.4</v>
      </c>
      <c r="H23" s="36">
        <v>1.8</v>
      </c>
      <c r="I23" s="36">
        <v>2.2999999999999998</v>
      </c>
      <c r="J23" s="36">
        <v>1.7</v>
      </c>
      <c r="K23" s="36">
        <v>2</v>
      </c>
      <c r="L23" s="36">
        <v>2.2000000000000002</v>
      </c>
      <c r="M23" s="36">
        <v>1.8</v>
      </c>
      <c r="N23" s="36">
        <v>2.1</v>
      </c>
      <c r="O23" s="36">
        <v>2.2000000000000002</v>
      </c>
      <c r="P23" s="36">
        <v>2.1</v>
      </c>
      <c r="Q23" s="36">
        <v>2</v>
      </c>
      <c r="R23" s="36">
        <v>2.1</v>
      </c>
      <c r="U23" s="58"/>
      <c r="V23" s="58"/>
    </row>
    <row r="24" spans="1:22" x14ac:dyDescent="0.3">
      <c r="A24" s="36" t="s">
        <v>93</v>
      </c>
      <c r="B24" s="36"/>
      <c r="C24" s="36"/>
      <c r="D24" s="36">
        <v>3.5</v>
      </c>
      <c r="E24" s="36">
        <v>3.5</v>
      </c>
      <c r="F24" s="36">
        <v>3.4</v>
      </c>
      <c r="G24" s="36">
        <v>3.5</v>
      </c>
      <c r="H24" s="36">
        <v>3.4</v>
      </c>
      <c r="I24" s="36">
        <v>3.6</v>
      </c>
      <c r="J24" s="36">
        <v>3.6</v>
      </c>
      <c r="K24" s="36">
        <v>3.5</v>
      </c>
      <c r="L24" s="36">
        <v>3.5</v>
      </c>
      <c r="M24" s="36">
        <v>3.4</v>
      </c>
      <c r="N24" s="36">
        <v>3.4</v>
      </c>
      <c r="O24" s="36">
        <v>3.2</v>
      </c>
      <c r="P24" s="36">
        <v>3.2</v>
      </c>
      <c r="Q24" s="36">
        <v>3</v>
      </c>
      <c r="R24" s="36">
        <v>3.3</v>
      </c>
      <c r="U24" s="2"/>
      <c r="V24" s="2"/>
    </row>
    <row r="25" spans="1:22" x14ac:dyDescent="0.3">
      <c r="A25" s="36" t="s">
        <v>94</v>
      </c>
      <c r="B25" s="36"/>
      <c r="C25" s="36"/>
      <c r="D25" s="36">
        <v>7</v>
      </c>
      <c r="E25" s="36">
        <v>6.9</v>
      </c>
      <c r="F25" s="36">
        <v>6.9</v>
      </c>
      <c r="G25" s="36">
        <v>7</v>
      </c>
      <c r="H25" s="36">
        <v>6.7</v>
      </c>
      <c r="I25" s="36">
        <v>6.8</v>
      </c>
      <c r="J25" s="36">
        <v>6.8</v>
      </c>
      <c r="K25" s="36">
        <v>6.8</v>
      </c>
      <c r="L25" s="36">
        <v>6.8</v>
      </c>
      <c r="M25" s="36">
        <v>6.9</v>
      </c>
      <c r="N25" s="36">
        <v>6.9</v>
      </c>
      <c r="O25" s="36">
        <v>6.9</v>
      </c>
      <c r="P25" s="36">
        <v>7</v>
      </c>
      <c r="Q25" s="36">
        <v>6.9</v>
      </c>
      <c r="R25" s="36">
        <v>6.9</v>
      </c>
    </row>
    <row r="26" spans="1:22" x14ac:dyDescent="0.3">
      <c r="A26" s="36" t="s">
        <v>95</v>
      </c>
      <c r="B26" s="36"/>
      <c r="C26" s="36"/>
      <c r="D26" s="36">
        <v>20.5</v>
      </c>
      <c r="E26" s="36">
        <v>20.5</v>
      </c>
      <c r="F26" s="36">
        <v>20.5</v>
      </c>
      <c r="G26" s="36">
        <v>20.5</v>
      </c>
      <c r="H26" s="36">
        <v>20.5</v>
      </c>
      <c r="I26" s="36">
        <v>20.5</v>
      </c>
      <c r="J26" s="36">
        <v>20.5</v>
      </c>
      <c r="K26" s="36">
        <v>20.5</v>
      </c>
      <c r="L26" s="36">
        <v>20.5</v>
      </c>
      <c r="M26" s="36">
        <v>20.5</v>
      </c>
      <c r="N26" s="36">
        <v>20.5</v>
      </c>
      <c r="O26" s="36">
        <v>20.5</v>
      </c>
      <c r="P26" s="36">
        <v>20.5</v>
      </c>
      <c r="Q26" s="36">
        <v>20.5</v>
      </c>
      <c r="R26" s="36">
        <v>20.5</v>
      </c>
    </row>
    <row r="27" spans="1:22" x14ac:dyDescent="0.3">
      <c r="A27" s="36" t="s">
        <v>96</v>
      </c>
      <c r="B27" s="36"/>
      <c r="C27" s="36"/>
      <c r="D27" s="36">
        <v>43.5</v>
      </c>
      <c r="E27" s="36">
        <v>42.5</v>
      </c>
      <c r="F27" s="36">
        <v>42.4</v>
      </c>
      <c r="G27" s="36">
        <v>39</v>
      </c>
      <c r="H27" s="36">
        <v>37.4</v>
      </c>
      <c r="I27" s="36">
        <v>38.299999999999997</v>
      </c>
      <c r="J27" s="36">
        <v>36.700000000000003</v>
      </c>
      <c r="K27" s="36">
        <v>35.5</v>
      </c>
      <c r="L27" s="36">
        <v>35.1</v>
      </c>
      <c r="M27" s="36">
        <v>34</v>
      </c>
      <c r="N27" s="36">
        <v>34.299999999999997</v>
      </c>
      <c r="O27" s="36">
        <v>33.299999999999997</v>
      </c>
      <c r="P27" s="36">
        <v>32.799999999999997</v>
      </c>
      <c r="Q27" s="36">
        <v>31.8</v>
      </c>
      <c r="R27" s="36">
        <v>31.7</v>
      </c>
    </row>
    <row r="28" spans="1:22" x14ac:dyDescent="0.3">
      <c r="A28" s="36" t="s">
        <v>97</v>
      </c>
      <c r="B28" s="36">
        <v>25</v>
      </c>
      <c r="C28" s="36"/>
      <c r="D28" s="36"/>
      <c r="E28" s="36"/>
      <c r="F28" s="36"/>
      <c r="G28" s="36"/>
      <c r="H28" s="36"/>
      <c r="I28" s="36"/>
      <c r="J28" s="36"/>
      <c r="K28" s="36"/>
      <c r="L28" s="36"/>
      <c r="M28" s="36"/>
      <c r="N28" s="36"/>
      <c r="O28" s="36"/>
      <c r="P28" s="36"/>
      <c r="Q28" s="36"/>
      <c r="R28" s="36"/>
    </row>
    <row r="29" spans="1:22" x14ac:dyDescent="0.3">
      <c r="A29" s="36" t="s">
        <v>98</v>
      </c>
      <c r="B29" s="36">
        <v>46.2</v>
      </c>
      <c r="C29" s="36"/>
      <c r="D29" s="36"/>
      <c r="E29" s="36"/>
      <c r="F29" s="36"/>
      <c r="G29" s="36"/>
      <c r="H29" s="36"/>
      <c r="I29" s="36"/>
      <c r="J29" s="36"/>
      <c r="K29" s="36"/>
      <c r="L29" s="36"/>
      <c r="M29" s="36"/>
      <c r="N29" s="36"/>
      <c r="O29" s="36"/>
      <c r="P29" s="36"/>
      <c r="Q29" s="36"/>
      <c r="R29" s="36"/>
    </row>
    <row r="30" spans="1:22" x14ac:dyDescent="0.3">
      <c r="A30" s="45" t="s">
        <v>100</v>
      </c>
    </row>
  </sheetData>
  <mergeCells count="4">
    <mergeCell ref="U7:V7"/>
    <mergeCell ref="U8:V8"/>
    <mergeCell ref="U9:V9"/>
    <mergeCell ref="U10:V10"/>
  </mergeCells>
  <conditionalFormatting sqref="A7:Q14 A1:Q4">
    <cfRule type="expression" dxfId="5" priority="1">
      <formula>MOD(ROW(),2)=1</formula>
    </cfRule>
  </conditionalFormatting>
  <hyperlinks>
    <hyperlink ref="A30" r:id="rId1" xr:uid="{A63EE6A2-7408-4A0F-B0CD-F82D57676C7A}"/>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5D221-CF7E-493E-9D91-32C32FAB824B}">
  <sheetPr codeName="Sheet4"/>
  <dimension ref="A1:AF65"/>
  <sheetViews>
    <sheetView topLeftCell="AE1" zoomScale="130" zoomScaleNormal="130" workbookViewId="0">
      <pane ySplit="1" topLeftCell="A11" activePane="bottomLeft" state="frozen"/>
      <selection pane="bottomLeft" activeCell="AQ14" sqref="AQ14"/>
    </sheetView>
  </sheetViews>
  <sheetFormatPr defaultRowHeight="14.4" x14ac:dyDescent="0.3"/>
  <cols>
    <col min="1" max="1" width="56.109375" bestFit="1" customWidth="1"/>
  </cols>
  <sheetData>
    <row r="1" spans="1:32" x14ac:dyDescent="0.3">
      <c r="A1" s="51"/>
      <c r="B1" s="9">
        <v>1990</v>
      </c>
      <c r="C1" s="9">
        <f>B1+1</f>
        <v>1991</v>
      </c>
      <c r="D1" s="9">
        <f t="shared" ref="D1:AD1" si="0">C1+1</f>
        <v>1992</v>
      </c>
      <c r="E1" s="9">
        <f t="shared" si="0"/>
        <v>1993</v>
      </c>
      <c r="F1" s="9">
        <f t="shared" si="0"/>
        <v>1994</v>
      </c>
      <c r="G1" s="9">
        <f t="shared" si="0"/>
        <v>1995</v>
      </c>
      <c r="H1" s="9">
        <f t="shared" si="0"/>
        <v>1996</v>
      </c>
      <c r="I1" s="9">
        <f t="shared" si="0"/>
        <v>1997</v>
      </c>
      <c r="J1" s="9">
        <f t="shared" si="0"/>
        <v>1998</v>
      </c>
      <c r="K1" s="9">
        <f t="shared" si="0"/>
        <v>1999</v>
      </c>
      <c r="L1" s="9">
        <f t="shared" si="0"/>
        <v>2000</v>
      </c>
      <c r="M1" s="9">
        <f t="shared" si="0"/>
        <v>2001</v>
      </c>
      <c r="N1" s="9">
        <f t="shared" si="0"/>
        <v>2002</v>
      </c>
      <c r="O1" s="9">
        <f t="shared" si="0"/>
        <v>2003</v>
      </c>
      <c r="P1" s="9">
        <f t="shared" si="0"/>
        <v>2004</v>
      </c>
      <c r="Q1" s="9">
        <f t="shared" si="0"/>
        <v>2005</v>
      </c>
      <c r="R1" s="9">
        <f t="shared" si="0"/>
        <v>2006</v>
      </c>
      <c r="S1" s="9">
        <f t="shared" si="0"/>
        <v>2007</v>
      </c>
      <c r="T1" s="9">
        <f t="shared" si="0"/>
        <v>2008</v>
      </c>
      <c r="U1" s="9">
        <f t="shared" si="0"/>
        <v>2009</v>
      </c>
      <c r="V1" s="9">
        <f t="shared" si="0"/>
        <v>2010</v>
      </c>
      <c r="W1" s="9">
        <f t="shared" si="0"/>
        <v>2011</v>
      </c>
      <c r="X1" s="9">
        <f t="shared" si="0"/>
        <v>2012</v>
      </c>
      <c r="Y1" s="9">
        <f t="shared" si="0"/>
        <v>2013</v>
      </c>
      <c r="Z1" s="9">
        <f t="shared" si="0"/>
        <v>2014</v>
      </c>
      <c r="AA1" s="9">
        <f t="shared" si="0"/>
        <v>2015</v>
      </c>
      <c r="AB1" s="9">
        <f t="shared" si="0"/>
        <v>2016</v>
      </c>
      <c r="AC1" s="9">
        <f t="shared" si="0"/>
        <v>2017</v>
      </c>
      <c r="AD1" s="9">
        <f t="shared" si="0"/>
        <v>2018</v>
      </c>
      <c r="AE1" s="17">
        <f>AD1+1</f>
        <v>2019</v>
      </c>
    </row>
    <row r="2" spans="1:32" x14ac:dyDescent="0.3">
      <c r="A2" s="52" t="str">
        <f t="shared" ref="A2:AE2" si="1">A52</f>
        <v>INRIKES TRANSPORTER, TOTALT</v>
      </c>
      <c r="B2" s="7">
        <f t="shared" si="1"/>
        <v>157517.4</v>
      </c>
      <c r="C2" s="7">
        <f t="shared" si="1"/>
        <v>160514</v>
      </c>
      <c r="D2" s="7">
        <f t="shared" si="1"/>
        <v>153854.70000000001</v>
      </c>
      <c r="E2" s="7">
        <f t="shared" si="1"/>
        <v>142349.29999999999</v>
      </c>
      <c r="F2" s="7">
        <f t="shared" si="1"/>
        <v>144137.5</v>
      </c>
      <c r="G2" s="7">
        <f t="shared" si="1"/>
        <v>140223.79999999999</v>
      </c>
      <c r="H2" s="7">
        <f t="shared" si="1"/>
        <v>134912.4</v>
      </c>
      <c r="I2" s="7">
        <f t="shared" si="1"/>
        <v>129650.7</v>
      </c>
      <c r="J2" s="7">
        <f t="shared" si="1"/>
        <v>122880.4</v>
      </c>
      <c r="K2" s="7">
        <f t="shared" si="1"/>
        <v>122799.9</v>
      </c>
      <c r="L2" s="7">
        <f t="shared" si="1"/>
        <v>122046.39999999999</v>
      </c>
      <c r="M2" s="7">
        <f t="shared" si="1"/>
        <v>113023.3</v>
      </c>
      <c r="N2" s="7">
        <f t="shared" si="1"/>
        <v>107024</v>
      </c>
      <c r="O2" s="7">
        <f t="shared" si="1"/>
        <v>104000.2</v>
      </c>
      <c r="P2" s="7">
        <f t="shared" si="1"/>
        <v>102714.3</v>
      </c>
      <c r="Q2" s="7">
        <f t="shared" si="1"/>
        <v>102413.8</v>
      </c>
      <c r="R2" s="7">
        <f t="shared" si="1"/>
        <v>101109.1</v>
      </c>
      <c r="S2" s="7">
        <f t="shared" si="1"/>
        <v>99571.6</v>
      </c>
      <c r="T2" s="7">
        <f t="shared" si="1"/>
        <v>93688.5</v>
      </c>
      <c r="U2" s="7">
        <f t="shared" si="1"/>
        <v>85731.9</v>
      </c>
      <c r="V2" s="7">
        <f t="shared" si="1"/>
        <v>84917.2</v>
      </c>
      <c r="W2" s="7">
        <f t="shared" si="1"/>
        <v>81784.800000000003</v>
      </c>
      <c r="X2" s="7">
        <f t="shared" si="1"/>
        <v>78008.2</v>
      </c>
      <c r="Y2" s="7">
        <f t="shared" si="1"/>
        <v>76138.8</v>
      </c>
      <c r="Z2" s="7">
        <f t="shared" si="1"/>
        <v>75476.2</v>
      </c>
      <c r="AA2" s="7">
        <f t="shared" si="1"/>
        <v>72878.899999999994</v>
      </c>
      <c r="AB2" s="7">
        <f t="shared" si="1"/>
        <v>70617.100000000006</v>
      </c>
      <c r="AC2" s="7">
        <f t="shared" si="1"/>
        <v>65681.5</v>
      </c>
      <c r="AD2" s="7">
        <f t="shared" si="1"/>
        <v>63685.599999999999</v>
      </c>
      <c r="AE2" s="18">
        <f t="shared" si="1"/>
        <v>54933.599999999999</v>
      </c>
      <c r="AF2" s="29" t="s">
        <v>48</v>
      </c>
    </row>
    <row r="3" spans="1:32" x14ac:dyDescent="0.3">
      <c r="A3" s="52" t="str">
        <f t="shared" ref="A3:AE3" si="2">A49</f>
        <v>UTRIKES TRANSPORTER, TOTALT</v>
      </c>
      <c r="B3" s="7">
        <f t="shared" si="2"/>
        <v>54707.199999999997</v>
      </c>
      <c r="C3" s="7">
        <f t="shared" si="2"/>
        <v>61095.4</v>
      </c>
      <c r="D3" s="7">
        <f t="shared" si="2"/>
        <v>67317.3</v>
      </c>
      <c r="E3" s="7">
        <f t="shared" si="2"/>
        <v>66978.100000000006</v>
      </c>
      <c r="F3" s="7">
        <f t="shared" si="2"/>
        <v>78626.600000000006</v>
      </c>
      <c r="G3" s="7">
        <f t="shared" si="2"/>
        <v>78977.8</v>
      </c>
      <c r="H3" s="7">
        <f t="shared" si="2"/>
        <v>82301.2</v>
      </c>
      <c r="I3" s="7">
        <f t="shared" si="2"/>
        <v>97983</v>
      </c>
      <c r="J3" s="7">
        <f t="shared" si="2"/>
        <v>113551.8</v>
      </c>
      <c r="K3" s="7">
        <f t="shared" si="2"/>
        <v>114413.6</v>
      </c>
      <c r="L3" s="7">
        <f t="shared" si="2"/>
        <v>110660.2</v>
      </c>
      <c r="M3" s="7">
        <f t="shared" si="2"/>
        <v>107871.5</v>
      </c>
      <c r="N3" s="7">
        <f t="shared" si="2"/>
        <v>93249</v>
      </c>
      <c r="O3" s="7">
        <f t="shared" si="2"/>
        <v>124544.9</v>
      </c>
      <c r="P3" s="7">
        <f t="shared" si="2"/>
        <v>147402</v>
      </c>
      <c r="Q3" s="7">
        <f t="shared" si="2"/>
        <v>146857.5</v>
      </c>
      <c r="R3" s="7">
        <f t="shared" si="2"/>
        <v>156288.5</v>
      </c>
      <c r="S3" s="7">
        <f t="shared" si="2"/>
        <v>154348.29999999999</v>
      </c>
      <c r="T3" s="7">
        <f t="shared" si="2"/>
        <v>149948</v>
      </c>
      <c r="U3" s="7">
        <f t="shared" si="2"/>
        <v>157797.1</v>
      </c>
      <c r="V3" s="7">
        <f t="shared" si="2"/>
        <v>145896.70000000001</v>
      </c>
      <c r="W3" s="7">
        <f t="shared" si="2"/>
        <v>125686.8</v>
      </c>
      <c r="X3" s="7">
        <f t="shared" si="2"/>
        <v>118769.1</v>
      </c>
      <c r="Y3" s="7">
        <f t="shared" si="2"/>
        <v>112181.9</v>
      </c>
      <c r="Z3" s="7">
        <f t="shared" si="2"/>
        <v>119456.5</v>
      </c>
      <c r="AA3" s="7">
        <f t="shared" si="2"/>
        <v>106540.9</v>
      </c>
      <c r="AB3" s="7">
        <f t="shared" si="2"/>
        <v>123283.1</v>
      </c>
      <c r="AC3" s="7">
        <f t="shared" si="2"/>
        <v>144625.20000000001</v>
      </c>
      <c r="AD3" s="7">
        <f t="shared" si="2"/>
        <v>119261</v>
      </c>
      <c r="AE3" s="18">
        <f t="shared" si="2"/>
        <v>116333.2</v>
      </c>
      <c r="AF3" t="s">
        <v>57</v>
      </c>
    </row>
    <row r="4" spans="1:32" x14ac:dyDescent="0.3">
      <c r="A4" s="52" t="str">
        <f t="shared" ref="A4:AE4" si="3">A48</f>
        <v>INDUSTRI, TOTALT</v>
      </c>
      <c r="B4" s="7">
        <f t="shared" si="3"/>
        <v>45514.2</v>
      </c>
      <c r="C4" s="7">
        <f t="shared" si="3"/>
        <v>45903.3</v>
      </c>
      <c r="D4" s="7">
        <f t="shared" si="3"/>
        <v>42809.5</v>
      </c>
      <c r="E4" s="7">
        <f t="shared" si="3"/>
        <v>42866</v>
      </c>
      <c r="F4" s="7">
        <f t="shared" si="3"/>
        <v>43385.7</v>
      </c>
      <c r="G4" s="7">
        <f t="shared" si="3"/>
        <v>41687</v>
      </c>
      <c r="H4" s="7">
        <f t="shared" si="3"/>
        <v>39583.4</v>
      </c>
      <c r="I4" s="7">
        <f t="shared" si="3"/>
        <v>38571.699999999997</v>
      </c>
      <c r="J4" s="7">
        <f t="shared" si="3"/>
        <v>35943.800000000003</v>
      </c>
      <c r="K4" s="7">
        <f t="shared" si="3"/>
        <v>33221.4</v>
      </c>
      <c r="L4" s="7">
        <f t="shared" si="3"/>
        <v>33046.800000000003</v>
      </c>
      <c r="M4" s="7">
        <f t="shared" si="3"/>
        <v>34193.4</v>
      </c>
      <c r="N4" s="7">
        <f t="shared" si="3"/>
        <v>32853.599999999999</v>
      </c>
      <c r="O4" s="7">
        <f t="shared" si="3"/>
        <v>32100.9</v>
      </c>
      <c r="P4" s="7">
        <f t="shared" si="3"/>
        <v>32439.7</v>
      </c>
      <c r="Q4" s="7">
        <f t="shared" si="3"/>
        <v>31427.3</v>
      </c>
      <c r="R4" s="7">
        <f t="shared" si="3"/>
        <v>32626.3</v>
      </c>
      <c r="S4" s="7">
        <f t="shared" si="3"/>
        <v>31825.9</v>
      </c>
      <c r="T4" s="7">
        <f t="shared" si="3"/>
        <v>30022.1</v>
      </c>
      <c r="U4" s="7">
        <f t="shared" si="3"/>
        <v>27562.9</v>
      </c>
      <c r="V4" s="7">
        <f t="shared" si="3"/>
        <v>30117.200000000001</v>
      </c>
      <c r="W4" s="7">
        <f t="shared" si="3"/>
        <v>29829.3</v>
      </c>
      <c r="X4" s="7">
        <f t="shared" si="3"/>
        <v>28668.6</v>
      </c>
      <c r="Y4" s="7">
        <f t="shared" si="3"/>
        <v>27636.7</v>
      </c>
      <c r="Z4" s="7">
        <f t="shared" si="3"/>
        <v>27491.3</v>
      </c>
      <c r="AA4" s="7">
        <f t="shared" si="3"/>
        <v>27008.5</v>
      </c>
      <c r="AB4" s="7">
        <f t="shared" si="3"/>
        <v>26781.4</v>
      </c>
      <c r="AC4" s="7">
        <f t="shared" si="3"/>
        <v>27136.2</v>
      </c>
      <c r="AD4" s="7">
        <f t="shared" si="3"/>
        <v>27279.7</v>
      </c>
      <c r="AE4" s="18">
        <f t="shared" si="3"/>
        <v>26466.7</v>
      </c>
      <c r="AF4" s="29" t="s">
        <v>49</v>
      </c>
    </row>
    <row r="5" spans="1:32" x14ac:dyDescent="0.3">
      <c r="A5" s="52" t="str">
        <f t="shared" ref="A5:AE5" si="4">A50</f>
        <v>JORDBRUK, TOTALT</v>
      </c>
      <c r="B5" s="7">
        <f t="shared" si="4"/>
        <v>14977.5</v>
      </c>
      <c r="C5" s="7">
        <f t="shared" si="4"/>
        <v>14192.6</v>
      </c>
      <c r="D5" s="7">
        <f t="shared" si="4"/>
        <v>13160.6</v>
      </c>
      <c r="E5" s="7">
        <f t="shared" si="4"/>
        <v>14361.7</v>
      </c>
      <c r="F5" s="7">
        <f t="shared" si="4"/>
        <v>14835.5</v>
      </c>
      <c r="G5" s="7">
        <f t="shared" si="4"/>
        <v>14033</v>
      </c>
      <c r="H5" s="7">
        <f t="shared" si="4"/>
        <v>13850</v>
      </c>
      <c r="I5" s="7">
        <f t="shared" si="4"/>
        <v>14365</v>
      </c>
      <c r="J5" s="7">
        <f t="shared" si="4"/>
        <v>14301.7</v>
      </c>
      <c r="K5" s="7">
        <f t="shared" si="4"/>
        <v>13148.1</v>
      </c>
      <c r="L5" s="7">
        <f t="shared" si="4"/>
        <v>13450.7</v>
      </c>
      <c r="M5" s="7">
        <f t="shared" si="4"/>
        <v>13603.9</v>
      </c>
      <c r="N5" s="7">
        <f t="shared" si="4"/>
        <v>13093.9</v>
      </c>
      <c r="O5" s="7">
        <f t="shared" si="4"/>
        <v>12831.7</v>
      </c>
      <c r="P5" s="7">
        <f t="shared" si="4"/>
        <v>12754.8</v>
      </c>
      <c r="Q5" s="7">
        <f t="shared" si="4"/>
        <v>12073</v>
      </c>
      <c r="R5" s="7">
        <f t="shared" si="4"/>
        <v>11978.1</v>
      </c>
      <c r="S5" s="7">
        <f t="shared" si="4"/>
        <v>12190.4</v>
      </c>
      <c r="T5" s="7">
        <f t="shared" si="4"/>
        <v>13005.9</v>
      </c>
      <c r="U5" s="7">
        <f t="shared" si="4"/>
        <v>11163.7</v>
      </c>
      <c r="V5" s="7">
        <f t="shared" si="4"/>
        <v>12213</v>
      </c>
      <c r="W5" s="7">
        <f t="shared" si="4"/>
        <v>12284.8</v>
      </c>
      <c r="X5" s="7">
        <f t="shared" si="4"/>
        <v>11383.7</v>
      </c>
      <c r="Y5" s="7">
        <f t="shared" si="4"/>
        <v>11932.3</v>
      </c>
      <c r="Z5" s="7">
        <f t="shared" si="4"/>
        <v>12736.4</v>
      </c>
      <c r="AA5" s="7">
        <f t="shared" si="4"/>
        <v>13157.7</v>
      </c>
      <c r="AB5" s="7">
        <f t="shared" si="4"/>
        <v>12977.4</v>
      </c>
      <c r="AC5" s="7">
        <f t="shared" si="4"/>
        <v>13488.2</v>
      </c>
      <c r="AD5" s="7">
        <f t="shared" si="4"/>
        <v>12984.1</v>
      </c>
      <c r="AE5" s="18">
        <f t="shared" si="4"/>
        <v>12869.6</v>
      </c>
      <c r="AF5" s="29" t="s">
        <v>46</v>
      </c>
    </row>
    <row r="6" spans="1:32" x14ac:dyDescent="0.3">
      <c r="A6" s="52" t="str">
        <f t="shared" ref="A6:AE6" si="5">A47</f>
        <v>EL OCH FJÄRRVÄRME, TOTALT</v>
      </c>
      <c r="B6" s="7">
        <f t="shared" si="5"/>
        <v>13910.8</v>
      </c>
      <c r="C6" s="7">
        <f t="shared" si="5"/>
        <v>16632.5</v>
      </c>
      <c r="D6" s="7">
        <f t="shared" si="5"/>
        <v>15848</v>
      </c>
      <c r="E6" s="7">
        <f t="shared" si="5"/>
        <v>14968.4</v>
      </c>
      <c r="F6" s="7">
        <f t="shared" si="5"/>
        <v>15638.3</v>
      </c>
      <c r="G6" s="7">
        <f t="shared" si="5"/>
        <v>12214.3</v>
      </c>
      <c r="H6" s="7">
        <f t="shared" si="5"/>
        <v>14925.6</v>
      </c>
      <c r="I6" s="7">
        <f t="shared" si="5"/>
        <v>10590.7</v>
      </c>
      <c r="J6" s="7">
        <f t="shared" si="5"/>
        <v>11579.6</v>
      </c>
      <c r="K6" s="7">
        <f t="shared" si="5"/>
        <v>10413.6</v>
      </c>
      <c r="L6" s="7">
        <f t="shared" si="5"/>
        <v>8852.7999999999993</v>
      </c>
      <c r="M6" s="7">
        <f t="shared" si="5"/>
        <v>9294.9</v>
      </c>
      <c r="N6" s="7">
        <f t="shared" si="5"/>
        <v>11350.9</v>
      </c>
      <c r="O6" s="7">
        <f t="shared" si="5"/>
        <v>12569.4</v>
      </c>
      <c r="P6" s="7">
        <f t="shared" si="5"/>
        <v>11601.2</v>
      </c>
      <c r="Q6" s="7">
        <f t="shared" si="5"/>
        <v>12041.6</v>
      </c>
      <c r="R6" s="7">
        <f t="shared" si="5"/>
        <v>12237.4</v>
      </c>
      <c r="S6" s="7">
        <f t="shared" si="5"/>
        <v>11317.3</v>
      </c>
      <c r="T6" s="7">
        <f t="shared" si="5"/>
        <v>11843.7</v>
      </c>
      <c r="U6" s="7">
        <f t="shared" si="5"/>
        <v>13272.9</v>
      </c>
      <c r="V6" s="7">
        <f t="shared" si="5"/>
        <v>15581.6</v>
      </c>
      <c r="W6" s="7">
        <f t="shared" si="5"/>
        <v>12793.5</v>
      </c>
      <c r="X6" s="7">
        <f t="shared" si="5"/>
        <v>12811.1</v>
      </c>
      <c r="Y6" s="7">
        <f t="shared" si="5"/>
        <v>12098.6</v>
      </c>
      <c r="Z6" s="7">
        <f t="shared" si="5"/>
        <v>11330.4</v>
      </c>
      <c r="AA6" s="7">
        <f t="shared" si="5"/>
        <v>11363.8</v>
      </c>
      <c r="AB6" s="7">
        <f t="shared" si="5"/>
        <v>12363.9</v>
      </c>
      <c r="AC6" s="7">
        <f t="shared" si="5"/>
        <v>12221.7</v>
      </c>
      <c r="AD6" s="7">
        <f t="shared" si="5"/>
        <v>12634.1</v>
      </c>
      <c r="AE6" s="18">
        <f t="shared" si="5"/>
        <v>12365.2</v>
      </c>
      <c r="AF6" s="29" t="s">
        <v>45</v>
      </c>
    </row>
    <row r="7" spans="1:32" x14ac:dyDescent="0.3">
      <c r="A7" s="52" t="str">
        <f t="shared" ref="A7:AE7" si="6">A45</f>
        <v>ARBETSMASKINER, TOTALT</v>
      </c>
      <c r="B7" s="7">
        <f t="shared" si="6"/>
        <v>33207.800000000003</v>
      </c>
      <c r="C7" s="7">
        <f t="shared" si="6"/>
        <v>32161.9</v>
      </c>
      <c r="D7" s="7">
        <f t="shared" si="6"/>
        <v>32264</v>
      </c>
      <c r="E7" s="7">
        <f t="shared" si="6"/>
        <v>32023.8</v>
      </c>
      <c r="F7" s="7">
        <f t="shared" si="6"/>
        <v>32391.8</v>
      </c>
      <c r="G7" s="7">
        <f t="shared" si="6"/>
        <v>32176.3</v>
      </c>
      <c r="H7" s="7">
        <f t="shared" si="6"/>
        <v>32299.5</v>
      </c>
      <c r="I7" s="7">
        <f t="shared" si="6"/>
        <v>32396.400000000001</v>
      </c>
      <c r="J7" s="7">
        <f t="shared" si="6"/>
        <v>32422.7</v>
      </c>
      <c r="K7" s="7">
        <f t="shared" si="6"/>
        <v>31275.8</v>
      </c>
      <c r="L7" s="7">
        <f t="shared" si="6"/>
        <v>30339.5</v>
      </c>
      <c r="M7" s="7">
        <f t="shared" si="6"/>
        <v>29200.2</v>
      </c>
      <c r="N7" s="7">
        <f t="shared" si="6"/>
        <v>28225.3</v>
      </c>
      <c r="O7" s="7">
        <f t="shared" si="6"/>
        <v>27176.400000000001</v>
      </c>
      <c r="P7" s="7">
        <f t="shared" si="6"/>
        <v>26054.6</v>
      </c>
      <c r="Q7" s="7">
        <f t="shared" si="6"/>
        <v>25279</v>
      </c>
      <c r="R7" s="7">
        <f t="shared" si="6"/>
        <v>24297.200000000001</v>
      </c>
      <c r="S7" s="7">
        <f t="shared" si="6"/>
        <v>22751.9</v>
      </c>
      <c r="T7" s="7">
        <f t="shared" si="6"/>
        <v>22084.400000000001</v>
      </c>
      <c r="U7" s="7">
        <f t="shared" si="6"/>
        <v>20852.8</v>
      </c>
      <c r="V7" s="7">
        <f t="shared" si="6"/>
        <v>20416.2</v>
      </c>
      <c r="W7" s="7">
        <f t="shared" si="6"/>
        <v>19837.599999999999</v>
      </c>
      <c r="X7" s="7">
        <f t="shared" si="6"/>
        <v>19694.5</v>
      </c>
      <c r="Y7" s="7">
        <f t="shared" si="6"/>
        <v>20050.2</v>
      </c>
      <c r="Z7" s="7">
        <f t="shared" si="6"/>
        <v>19333.3</v>
      </c>
      <c r="AA7" s="7">
        <f t="shared" si="6"/>
        <v>18344.2</v>
      </c>
      <c r="AB7" s="7">
        <f t="shared" si="6"/>
        <v>17641.3</v>
      </c>
      <c r="AC7" s="7">
        <f t="shared" si="6"/>
        <v>16782</v>
      </c>
      <c r="AD7" s="7">
        <f t="shared" si="6"/>
        <v>15890.1</v>
      </c>
      <c r="AE7" s="18">
        <f t="shared" si="6"/>
        <v>16287.6</v>
      </c>
      <c r="AF7" s="29" t="s">
        <v>56</v>
      </c>
    </row>
    <row r="8" spans="1:32" x14ac:dyDescent="0.3">
      <c r="A8" s="52" t="str">
        <f t="shared" ref="A8:AE8" si="7">A51</f>
        <v>LÖSNINGSMEDEL OCH ÖVRIG PRODUKTANVÄNDNING, TOTALT</v>
      </c>
      <c r="B8" s="7">
        <f t="shared" si="7"/>
        <v>15.5</v>
      </c>
      <c r="C8" s="7">
        <f t="shared" si="7"/>
        <v>15.4</v>
      </c>
      <c r="D8" s="7">
        <f t="shared" si="7"/>
        <v>16.100000000000001</v>
      </c>
      <c r="E8" s="7">
        <f t="shared" si="7"/>
        <v>13.2</v>
      </c>
      <c r="F8" s="7">
        <f t="shared" si="7"/>
        <v>13.1</v>
      </c>
      <c r="G8" s="7">
        <f t="shared" si="7"/>
        <v>12.5</v>
      </c>
      <c r="H8" s="7">
        <f t="shared" si="7"/>
        <v>12.7</v>
      </c>
      <c r="I8" s="7">
        <f t="shared" si="7"/>
        <v>10</v>
      </c>
      <c r="J8" s="7">
        <f t="shared" si="7"/>
        <v>9.4</v>
      </c>
      <c r="K8" s="7">
        <f t="shared" si="7"/>
        <v>10.5</v>
      </c>
      <c r="L8" s="7">
        <f t="shared" si="7"/>
        <v>10.7</v>
      </c>
      <c r="M8" s="7">
        <f t="shared" si="7"/>
        <v>10.6</v>
      </c>
      <c r="N8" s="7">
        <f t="shared" si="7"/>
        <v>11</v>
      </c>
      <c r="O8" s="7">
        <f t="shared" si="7"/>
        <v>10.9</v>
      </c>
      <c r="P8" s="7">
        <f t="shared" si="7"/>
        <v>10.5</v>
      </c>
      <c r="Q8" s="7">
        <f t="shared" si="7"/>
        <v>10.9</v>
      </c>
      <c r="R8" s="7">
        <f t="shared" si="7"/>
        <v>10.3</v>
      </c>
      <c r="S8" s="7">
        <f t="shared" si="7"/>
        <v>9.6</v>
      </c>
      <c r="T8" s="7">
        <f t="shared" si="7"/>
        <v>8</v>
      </c>
      <c r="U8" s="7">
        <f t="shared" si="7"/>
        <v>8.1999999999999993</v>
      </c>
      <c r="V8" s="7">
        <f t="shared" si="7"/>
        <v>8.1999999999999993</v>
      </c>
      <c r="W8" s="7">
        <f t="shared" si="7"/>
        <v>8.4</v>
      </c>
      <c r="X8" s="7">
        <f t="shared" si="7"/>
        <v>7.8</v>
      </c>
      <c r="Y8" s="7">
        <f t="shared" si="7"/>
        <v>7.6</v>
      </c>
      <c r="Z8" s="7">
        <f t="shared" si="7"/>
        <v>7.7</v>
      </c>
      <c r="AA8" s="7">
        <f t="shared" si="7"/>
        <v>7.3</v>
      </c>
      <c r="AB8" s="7">
        <f t="shared" si="7"/>
        <v>7.2</v>
      </c>
      <c r="AC8" s="7">
        <f t="shared" si="7"/>
        <v>6.9</v>
      </c>
      <c r="AD8" s="7">
        <f t="shared" si="7"/>
        <v>6.7</v>
      </c>
      <c r="AE8" s="18">
        <f t="shared" si="7"/>
        <v>6.6</v>
      </c>
      <c r="AF8" s="29" t="s">
        <v>44</v>
      </c>
    </row>
    <row r="9" spans="1:32" x14ac:dyDescent="0.3">
      <c r="A9" s="52" t="str">
        <f t="shared" ref="A9:AE9" si="8">A46</f>
        <v>AVFALL, TOTALT</v>
      </c>
      <c r="B9" s="7">
        <f t="shared" si="8"/>
        <v>94</v>
      </c>
      <c r="C9" s="7">
        <f t="shared" si="8"/>
        <v>122.3</v>
      </c>
      <c r="D9" s="7">
        <f t="shared" si="8"/>
        <v>110.1</v>
      </c>
      <c r="E9" s="7">
        <f t="shared" si="8"/>
        <v>115.7</v>
      </c>
      <c r="F9" s="7">
        <f t="shared" si="8"/>
        <v>133.1</v>
      </c>
      <c r="G9" s="7">
        <f t="shared" si="8"/>
        <v>128.69999999999999</v>
      </c>
      <c r="H9" s="7">
        <f t="shared" si="8"/>
        <v>146.6</v>
      </c>
      <c r="I9" s="7">
        <f t="shared" si="8"/>
        <v>126.6</v>
      </c>
      <c r="J9" s="7">
        <f t="shared" si="8"/>
        <v>125.3</v>
      </c>
      <c r="K9" s="7">
        <f t="shared" si="8"/>
        <v>122.7</v>
      </c>
      <c r="L9" s="7">
        <f t="shared" si="8"/>
        <v>125</v>
      </c>
      <c r="M9" s="7">
        <f t="shared" si="8"/>
        <v>125.5</v>
      </c>
      <c r="N9" s="7">
        <f t="shared" si="8"/>
        <v>140.80000000000001</v>
      </c>
      <c r="O9" s="7">
        <f t="shared" si="8"/>
        <v>211</v>
      </c>
      <c r="P9" s="7">
        <f t="shared" si="8"/>
        <v>208.9</v>
      </c>
      <c r="Q9" s="7">
        <f t="shared" si="8"/>
        <v>207.9</v>
      </c>
      <c r="R9" s="7">
        <f t="shared" si="8"/>
        <v>176</v>
      </c>
      <c r="S9" s="7">
        <f t="shared" si="8"/>
        <v>166.8</v>
      </c>
      <c r="T9" s="7">
        <f t="shared" si="8"/>
        <v>175.7</v>
      </c>
      <c r="U9" s="7">
        <f t="shared" si="8"/>
        <v>172.8</v>
      </c>
      <c r="V9" s="7">
        <f t="shared" si="8"/>
        <v>176.6</v>
      </c>
      <c r="W9" s="7">
        <f t="shared" si="8"/>
        <v>186.7</v>
      </c>
      <c r="X9" s="7">
        <f t="shared" si="8"/>
        <v>190.8</v>
      </c>
      <c r="Y9" s="7">
        <f t="shared" si="8"/>
        <v>187</v>
      </c>
      <c r="Z9" s="7">
        <f t="shared" si="8"/>
        <v>170</v>
      </c>
      <c r="AA9" s="7">
        <f t="shared" si="8"/>
        <v>177.6</v>
      </c>
      <c r="AB9" s="7">
        <f t="shared" si="8"/>
        <v>174.9</v>
      </c>
      <c r="AC9" s="7">
        <f t="shared" si="8"/>
        <v>208.5</v>
      </c>
      <c r="AD9" s="7">
        <f t="shared" si="8"/>
        <v>199.8</v>
      </c>
      <c r="AE9" s="18">
        <f t="shared" si="8"/>
        <v>180.6</v>
      </c>
      <c r="AF9" s="29" t="s">
        <v>43</v>
      </c>
    </row>
    <row r="10" spans="1:32" ht="15" thickBot="1" x14ac:dyDescent="0.35">
      <c r="A10" s="52" t="str">
        <f t="shared" ref="A10:AE10" si="9">A53</f>
        <v>EGEN UPPVÄRMNING AV BOSTÄDER OCH LOKALER, TOTALT</v>
      </c>
      <c r="B10" s="7">
        <f t="shared" si="9"/>
        <v>13406.3</v>
      </c>
      <c r="C10" s="7">
        <f t="shared" si="9"/>
        <v>13267.4</v>
      </c>
      <c r="D10" s="7">
        <f t="shared" si="9"/>
        <v>11859.8</v>
      </c>
      <c r="E10" s="7">
        <f t="shared" si="9"/>
        <v>10955.1</v>
      </c>
      <c r="F10" s="7">
        <f t="shared" si="9"/>
        <v>10496.4</v>
      </c>
      <c r="G10" s="7">
        <f t="shared" si="9"/>
        <v>9173</v>
      </c>
      <c r="H10" s="7">
        <f t="shared" si="9"/>
        <v>9214.1</v>
      </c>
      <c r="I10" s="7">
        <f t="shared" si="9"/>
        <v>8456.7000000000007</v>
      </c>
      <c r="J10" s="7">
        <f t="shared" si="9"/>
        <v>8051.3</v>
      </c>
      <c r="K10" s="7">
        <f t="shared" si="9"/>
        <v>7604.3</v>
      </c>
      <c r="L10" s="7">
        <f t="shared" si="9"/>
        <v>7507.9</v>
      </c>
      <c r="M10" s="7">
        <f t="shared" si="9"/>
        <v>6820</v>
      </c>
      <c r="N10" s="7">
        <f t="shared" si="9"/>
        <v>6597.4</v>
      </c>
      <c r="O10" s="7">
        <f t="shared" si="9"/>
        <v>6876.7</v>
      </c>
      <c r="P10" s="7">
        <f t="shared" si="9"/>
        <v>6565.7</v>
      </c>
      <c r="Q10" s="7">
        <f t="shared" si="9"/>
        <v>6000.9</v>
      </c>
      <c r="R10" s="7">
        <f t="shared" si="9"/>
        <v>5394.8</v>
      </c>
      <c r="S10" s="7">
        <f t="shared" si="9"/>
        <v>5585.6</v>
      </c>
      <c r="T10" s="7">
        <f t="shared" si="9"/>
        <v>5248.4</v>
      </c>
      <c r="U10" s="7">
        <f t="shared" si="9"/>
        <v>5259.6</v>
      </c>
      <c r="V10" s="7">
        <f t="shared" si="9"/>
        <v>5364.7</v>
      </c>
      <c r="W10" s="7">
        <f t="shared" si="9"/>
        <v>5198.7</v>
      </c>
      <c r="X10" s="7">
        <f t="shared" si="9"/>
        <v>4966.8999999999996</v>
      </c>
      <c r="Y10" s="7">
        <f t="shared" si="9"/>
        <v>4770.5</v>
      </c>
      <c r="Z10" s="7">
        <f t="shared" si="9"/>
        <v>4511.3</v>
      </c>
      <c r="AA10" s="7">
        <f t="shared" si="9"/>
        <v>4396.2</v>
      </c>
      <c r="AB10" s="7">
        <f t="shared" si="9"/>
        <v>4495.3999999999996</v>
      </c>
      <c r="AC10" s="7">
        <f t="shared" si="9"/>
        <v>4504.3999999999996</v>
      </c>
      <c r="AD10" s="7">
        <f t="shared" si="9"/>
        <v>3955.1</v>
      </c>
      <c r="AE10" s="18">
        <f t="shared" si="9"/>
        <v>3930.2</v>
      </c>
      <c r="AF10" s="29" t="s">
        <v>47</v>
      </c>
    </row>
    <row r="11" spans="1:32" x14ac:dyDescent="0.3">
      <c r="A11" s="51" t="str">
        <f>A43</f>
        <v>NATIONELL TOTAL (exklusive internationella transporter)</v>
      </c>
      <c r="B11" s="9">
        <f t="shared" ref="B11:AE11" si="10">B43</f>
        <v>278643.5</v>
      </c>
      <c r="C11" s="9">
        <f t="shared" si="10"/>
        <v>282809.40000000002</v>
      </c>
      <c r="D11" s="9">
        <f t="shared" si="10"/>
        <v>269922.90000000002</v>
      </c>
      <c r="E11" s="9">
        <f t="shared" si="10"/>
        <v>257653.3</v>
      </c>
      <c r="F11" s="9">
        <f t="shared" si="10"/>
        <v>261031.4</v>
      </c>
      <c r="G11" s="9">
        <f t="shared" si="10"/>
        <v>249648.5</v>
      </c>
      <c r="H11" s="9">
        <f t="shared" si="10"/>
        <v>244944.1</v>
      </c>
      <c r="I11" s="9">
        <f t="shared" si="10"/>
        <v>234167.7</v>
      </c>
      <c r="J11" s="9">
        <f t="shared" si="10"/>
        <v>225314.3</v>
      </c>
      <c r="K11" s="9">
        <f t="shared" si="10"/>
        <v>218596.3</v>
      </c>
      <c r="L11" s="9">
        <f t="shared" si="10"/>
        <v>215379.8</v>
      </c>
      <c r="M11" s="9">
        <f t="shared" si="10"/>
        <v>206271.8</v>
      </c>
      <c r="N11" s="9">
        <f t="shared" si="10"/>
        <v>199296.9</v>
      </c>
      <c r="O11" s="9">
        <f t="shared" si="10"/>
        <v>195777.2</v>
      </c>
      <c r="P11" s="9">
        <f t="shared" si="10"/>
        <v>192349.8</v>
      </c>
      <c r="Q11" s="9">
        <f t="shared" si="10"/>
        <v>189454.4</v>
      </c>
      <c r="R11" s="9">
        <f t="shared" si="10"/>
        <v>187829.4</v>
      </c>
      <c r="S11" s="9">
        <f t="shared" si="10"/>
        <v>183419</v>
      </c>
      <c r="T11" s="9">
        <f t="shared" si="10"/>
        <v>176076.7</v>
      </c>
      <c r="U11" s="9">
        <f t="shared" si="10"/>
        <v>164024.79999999999</v>
      </c>
      <c r="V11" s="9">
        <f t="shared" si="10"/>
        <v>168794.7</v>
      </c>
      <c r="W11" s="9">
        <f t="shared" si="10"/>
        <v>161923.79999999999</v>
      </c>
      <c r="X11" s="9">
        <f t="shared" si="10"/>
        <v>155731.6</v>
      </c>
      <c r="Y11" s="9">
        <f t="shared" si="10"/>
        <v>152821.70000000001</v>
      </c>
      <c r="Z11" s="9">
        <f t="shared" si="10"/>
        <v>151056.70000000001</v>
      </c>
      <c r="AA11" s="9">
        <f t="shared" si="10"/>
        <v>147334.29999999999</v>
      </c>
      <c r="AB11" s="9">
        <f t="shared" si="10"/>
        <v>145058.6</v>
      </c>
      <c r="AC11" s="9">
        <f t="shared" si="10"/>
        <v>140029.4</v>
      </c>
      <c r="AD11" s="9">
        <f t="shared" si="10"/>
        <v>136635.20000000001</v>
      </c>
      <c r="AE11" s="17">
        <f t="shared" si="10"/>
        <v>127040</v>
      </c>
      <c r="AF11" t="s">
        <v>125</v>
      </c>
    </row>
    <row r="12" spans="1:32" ht="15" thickBot="1" x14ac:dyDescent="0.35">
      <c r="A12" s="53" t="str">
        <f>A44</f>
        <v>NATIONELL TOTAL (inklusive internationella transporter)</v>
      </c>
      <c r="B12" s="19">
        <f t="shared" ref="B12:AE12" si="11">B44</f>
        <v>333350.7</v>
      </c>
      <c r="C12" s="19">
        <f t="shared" si="11"/>
        <v>343904.7</v>
      </c>
      <c r="D12" s="19">
        <f t="shared" si="11"/>
        <v>337240.2</v>
      </c>
      <c r="E12" s="19">
        <f t="shared" si="11"/>
        <v>324631.3</v>
      </c>
      <c r="F12" s="19">
        <f t="shared" si="11"/>
        <v>339658.1</v>
      </c>
      <c r="G12" s="19">
        <f t="shared" si="11"/>
        <v>328626.3</v>
      </c>
      <c r="H12" s="19">
        <f t="shared" si="11"/>
        <v>327245.3</v>
      </c>
      <c r="I12" s="19">
        <f t="shared" si="11"/>
        <v>332150.7</v>
      </c>
      <c r="J12" s="19">
        <f t="shared" si="11"/>
        <v>338866.2</v>
      </c>
      <c r="K12" s="19">
        <f t="shared" si="11"/>
        <v>333009.90000000002</v>
      </c>
      <c r="L12" s="19">
        <f t="shared" si="11"/>
        <v>326040</v>
      </c>
      <c r="M12" s="19">
        <f t="shared" si="11"/>
        <v>314143.3</v>
      </c>
      <c r="N12" s="19">
        <f t="shared" si="11"/>
        <v>292545.90000000002</v>
      </c>
      <c r="O12" s="19">
        <f t="shared" si="11"/>
        <v>320322.09999999998</v>
      </c>
      <c r="P12" s="19">
        <f t="shared" si="11"/>
        <v>339751.8</v>
      </c>
      <c r="Q12" s="19">
        <f t="shared" si="11"/>
        <v>336312</v>
      </c>
      <c r="R12" s="19">
        <f t="shared" si="11"/>
        <v>344117.9</v>
      </c>
      <c r="S12" s="19">
        <f t="shared" si="11"/>
        <v>337767.3</v>
      </c>
      <c r="T12" s="19">
        <f t="shared" si="11"/>
        <v>326024.8</v>
      </c>
      <c r="U12" s="19">
        <f t="shared" si="11"/>
        <v>321822</v>
      </c>
      <c r="V12" s="19">
        <f t="shared" si="11"/>
        <v>314691.40000000002</v>
      </c>
      <c r="W12" s="19">
        <f t="shared" si="11"/>
        <v>287610.59999999998</v>
      </c>
      <c r="X12" s="19">
        <f t="shared" si="11"/>
        <v>274500.8</v>
      </c>
      <c r="Y12" s="19">
        <f t="shared" si="11"/>
        <v>265003.59999999998</v>
      </c>
      <c r="Z12" s="19">
        <f t="shared" si="11"/>
        <v>270513.2</v>
      </c>
      <c r="AA12" s="19">
        <f t="shared" si="11"/>
        <v>253875.20000000001</v>
      </c>
      <c r="AB12" s="19">
        <f t="shared" si="11"/>
        <v>268341.8</v>
      </c>
      <c r="AC12" s="19">
        <f t="shared" si="11"/>
        <v>284654.59999999998</v>
      </c>
      <c r="AD12" s="19">
        <f t="shared" si="11"/>
        <v>255896.2</v>
      </c>
      <c r="AE12" s="23">
        <f t="shared" si="11"/>
        <v>243373.2</v>
      </c>
      <c r="AF12" s="36" t="s">
        <v>124</v>
      </c>
    </row>
    <row r="13" spans="1:32" x14ac:dyDescent="0.3">
      <c r="AE13" s="2">
        <f>AE11/B11-1</f>
        <v>-0.5440769298404593</v>
      </c>
    </row>
    <row r="14" spans="1:32" ht="15" thickBot="1" x14ac:dyDescent="0.35">
      <c r="A14" s="30" t="s">
        <v>73</v>
      </c>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row>
    <row r="15" spans="1:32" x14ac:dyDescent="0.3">
      <c r="A15" s="51" t="str">
        <f t="shared" ref="A15:AE15" si="12">A58</f>
        <v>Bilar (CRF 1A3b)</v>
      </c>
      <c r="B15" s="9">
        <f t="shared" si="12"/>
        <v>69494.899999999994</v>
      </c>
      <c r="C15" s="9">
        <f t="shared" si="12"/>
        <v>72194.2</v>
      </c>
      <c r="D15" s="9">
        <f t="shared" si="12"/>
        <v>67473.7</v>
      </c>
      <c r="E15" s="9">
        <f t="shared" si="12"/>
        <v>58888.800000000003</v>
      </c>
      <c r="F15" s="9">
        <f t="shared" si="12"/>
        <v>61193.8</v>
      </c>
      <c r="G15" s="9">
        <f t="shared" si="12"/>
        <v>56249.4</v>
      </c>
      <c r="H15" s="9">
        <f t="shared" si="12"/>
        <v>54936</v>
      </c>
      <c r="I15" s="9">
        <f t="shared" si="12"/>
        <v>50028.5</v>
      </c>
      <c r="J15" s="9">
        <f t="shared" si="12"/>
        <v>47058.8</v>
      </c>
      <c r="K15" s="9">
        <f t="shared" si="12"/>
        <v>43843.8</v>
      </c>
      <c r="L15" s="9">
        <f t="shared" si="12"/>
        <v>39519.699999999997</v>
      </c>
      <c r="M15" s="9">
        <f t="shared" si="12"/>
        <v>36469.4</v>
      </c>
      <c r="N15" s="9">
        <f t="shared" si="12"/>
        <v>33445.4</v>
      </c>
      <c r="O15" s="9">
        <f t="shared" si="12"/>
        <v>30918.2</v>
      </c>
      <c r="P15" s="9">
        <f t="shared" si="12"/>
        <v>28629.4</v>
      </c>
      <c r="Q15" s="9">
        <f t="shared" si="12"/>
        <v>27708.6</v>
      </c>
      <c r="R15" s="9">
        <f t="shared" si="12"/>
        <v>26352.3</v>
      </c>
      <c r="S15" s="9">
        <f t="shared" si="12"/>
        <v>25815.5</v>
      </c>
      <c r="T15" s="9">
        <f t="shared" si="12"/>
        <v>25331.7</v>
      </c>
      <c r="U15" s="9">
        <f t="shared" si="12"/>
        <v>24506</v>
      </c>
      <c r="V15" s="9">
        <f t="shared" si="12"/>
        <v>24712.799999999999</v>
      </c>
      <c r="W15" s="9">
        <f t="shared" si="12"/>
        <v>23888.1</v>
      </c>
      <c r="X15" s="9">
        <f t="shared" si="12"/>
        <v>25438.6</v>
      </c>
      <c r="Y15" s="9">
        <f t="shared" si="12"/>
        <v>26177.599999999999</v>
      </c>
      <c r="Z15" s="9">
        <f t="shared" si="12"/>
        <v>26998.6</v>
      </c>
      <c r="AA15" s="9">
        <f t="shared" si="12"/>
        <v>27939.200000000001</v>
      </c>
      <c r="AB15" s="9">
        <f t="shared" si="12"/>
        <v>28513.9</v>
      </c>
      <c r="AC15" s="9">
        <f t="shared" si="12"/>
        <v>27553.8</v>
      </c>
      <c r="AD15" s="9">
        <f t="shared" si="12"/>
        <v>26741.8</v>
      </c>
      <c r="AE15" s="17">
        <f t="shared" si="12"/>
        <v>24651.200000000001</v>
      </c>
      <c r="AF15" t="s">
        <v>41</v>
      </c>
    </row>
    <row r="16" spans="1:32" x14ac:dyDescent="0.3">
      <c r="A16" s="52" t="str">
        <f t="shared" ref="A16:AE16" si="13">A61</f>
        <v>Bussar (CRF 1A3b)</v>
      </c>
      <c r="B16" s="7">
        <f t="shared" si="13"/>
        <v>13696.3</v>
      </c>
      <c r="C16" s="7">
        <f t="shared" si="13"/>
        <v>13761.9</v>
      </c>
      <c r="D16" s="7">
        <f t="shared" si="13"/>
        <v>13710.4</v>
      </c>
      <c r="E16" s="7">
        <f t="shared" si="13"/>
        <v>13188.4</v>
      </c>
      <c r="F16" s="7">
        <f t="shared" si="13"/>
        <v>12816.6</v>
      </c>
      <c r="G16" s="7">
        <f t="shared" si="13"/>
        <v>12861.4</v>
      </c>
      <c r="H16" s="7">
        <f t="shared" si="13"/>
        <v>12463.5</v>
      </c>
      <c r="I16" s="7">
        <f t="shared" si="13"/>
        <v>12189.8</v>
      </c>
      <c r="J16" s="7">
        <f t="shared" si="13"/>
        <v>11544.2</v>
      </c>
      <c r="K16" s="7">
        <f t="shared" si="13"/>
        <v>11358.7</v>
      </c>
      <c r="L16" s="7">
        <f t="shared" si="13"/>
        <v>10622.3</v>
      </c>
      <c r="M16" s="7">
        <f t="shared" si="13"/>
        <v>9884.7999999999993</v>
      </c>
      <c r="N16" s="7">
        <f t="shared" si="13"/>
        <v>9349</v>
      </c>
      <c r="O16" s="7">
        <f t="shared" si="13"/>
        <v>9098.4</v>
      </c>
      <c r="P16" s="7">
        <f t="shared" si="13"/>
        <v>8830</v>
      </c>
      <c r="Q16" s="7">
        <f t="shared" si="13"/>
        <v>8576.7000000000007</v>
      </c>
      <c r="R16" s="7">
        <f t="shared" si="13"/>
        <v>8331.7999999999993</v>
      </c>
      <c r="S16" s="7">
        <f t="shared" si="13"/>
        <v>7998.1</v>
      </c>
      <c r="T16" s="7">
        <f t="shared" si="13"/>
        <v>7422.2</v>
      </c>
      <c r="U16" s="7">
        <f t="shared" si="13"/>
        <v>6980.4</v>
      </c>
      <c r="V16" s="7">
        <f t="shared" si="13"/>
        <v>6674.5</v>
      </c>
      <c r="W16" s="7">
        <f t="shared" si="13"/>
        <v>6253.5</v>
      </c>
      <c r="X16" s="7">
        <f t="shared" si="13"/>
        <v>5632</v>
      </c>
      <c r="Y16" s="7">
        <f t="shared" si="13"/>
        <v>5300.8</v>
      </c>
      <c r="Z16" s="7">
        <f t="shared" si="13"/>
        <v>4821.8</v>
      </c>
      <c r="AA16" s="7">
        <f t="shared" si="13"/>
        <v>4399.3999999999996</v>
      </c>
      <c r="AB16" s="7">
        <f t="shared" si="13"/>
        <v>3912.8</v>
      </c>
      <c r="AC16" s="7">
        <f t="shared" si="13"/>
        <v>3583.8</v>
      </c>
      <c r="AD16" s="7">
        <f t="shared" si="13"/>
        <v>3311.3</v>
      </c>
      <c r="AE16" s="18">
        <f t="shared" si="13"/>
        <v>3024.7</v>
      </c>
      <c r="AF16" t="s">
        <v>38</v>
      </c>
    </row>
    <row r="17" spans="1:32" x14ac:dyDescent="0.3">
      <c r="A17" s="52" t="str">
        <f t="shared" ref="A17:AE17" si="14">A63</f>
        <v>Mopeder och motorcyklar (CRF 1A3b)</v>
      </c>
      <c r="B17" s="7">
        <f t="shared" si="14"/>
        <v>92.6</v>
      </c>
      <c r="C17" s="7">
        <f t="shared" si="14"/>
        <v>99.6</v>
      </c>
      <c r="D17" s="7">
        <f t="shared" si="14"/>
        <v>110.2</v>
      </c>
      <c r="E17" s="7">
        <f t="shared" si="14"/>
        <v>116.3</v>
      </c>
      <c r="F17" s="7">
        <f t="shared" si="14"/>
        <v>122.1</v>
      </c>
      <c r="G17" s="7">
        <f t="shared" si="14"/>
        <v>127.2</v>
      </c>
      <c r="H17" s="7">
        <f t="shared" si="14"/>
        <v>134.6</v>
      </c>
      <c r="I17" s="7">
        <f t="shared" si="14"/>
        <v>146.5</v>
      </c>
      <c r="J17" s="7">
        <f t="shared" si="14"/>
        <v>150.30000000000001</v>
      </c>
      <c r="K17" s="7">
        <f t="shared" si="14"/>
        <v>159.6</v>
      </c>
      <c r="L17" s="7">
        <f t="shared" si="14"/>
        <v>188.8</v>
      </c>
      <c r="M17" s="7">
        <f t="shared" si="14"/>
        <v>196.7</v>
      </c>
      <c r="N17" s="7">
        <f t="shared" si="14"/>
        <v>215.1</v>
      </c>
      <c r="O17" s="7">
        <f t="shared" si="14"/>
        <v>235.5</v>
      </c>
      <c r="P17" s="7">
        <f t="shared" si="14"/>
        <v>244</v>
      </c>
      <c r="Q17" s="7">
        <f t="shared" si="14"/>
        <v>245.4</v>
      </c>
      <c r="R17" s="7">
        <f t="shared" si="14"/>
        <v>258</v>
      </c>
      <c r="S17" s="7">
        <f t="shared" si="14"/>
        <v>282.3</v>
      </c>
      <c r="T17" s="7">
        <f t="shared" si="14"/>
        <v>283.7</v>
      </c>
      <c r="U17" s="7">
        <f t="shared" si="14"/>
        <v>276.2</v>
      </c>
      <c r="V17" s="7">
        <f t="shared" si="14"/>
        <v>260.3</v>
      </c>
      <c r="W17" s="7">
        <f t="shared" si="14"/>
        <v>258.89999999999998</v>
      </c>
      <c r="X17" s="7">
        <f t="shared" si="14"/>
        <v>221.3</v>
      </c>
      <c r="Y17" s="7">
        <f t="shared" si="14"/>
        <v>233.2</v>
      </c>
      <c r="Z17" s="7">
        <f t="shared" si="14"/>
        <v>216.7</v>
      </c>
      <c r="AA17" s="7">
        <f t="shared" si="14"/>
        <v>215.5</v>
      </c>
      <c r="AB17" s="7">
        <f t="shared" si="14"/>
        <v>194.9</v>
      </c>
      <c r="AC17" s="7">
        <f t="shared" si="14"/>
        <v>179.7</v>
      </c>
      <c r="AD17" s="7">
        <f t="shared" si="14"/>
        <v>165</v>
      </c>
      <c r="AE17" s="18">
        <f t="shared" si="14"/>
        <v>157.5</v>
      </c>
      <c r="AF17" t="s">
        <v>37</v>
      </c>
    </row>
    <row r="18" spans="1:32" x14ac:dyDescent="0.3">
      <c r="A18" s="52" t="str">
        <f t="shared" ref="A18:AE18" si="15">A62</f>
        <v>Lätta lastbilar (CRF 1A3b)</v>
      </c>
      <c r="B18" s="7">
        <f t="shared" si="15"/>
        <v>6974.3</v>
      </c>
      <c r="C18" s="7">
        <f t="shared" si="15"/>
        <v>7846.5</v>
      </c>
      <c r="D18" s="7">
        <f t="shared" si="15"/>
        <v>7727.1</v>
      </c>
      <c r="E18" s="7">
        <f t="shared" si="15"/>
        <v>7269.5</v>
      </c>
      <c r="F18" s="7">
        <f t="shared" si="15"/>
        <v>7547.9</v>
      </c>
      <c r="G18" s="7">
        <f t="shared" si="15"/>
        <v>7410.9</v>
      </c>
      <c r="H18" s="7">
        <f t="shared" si="15"/>
        <v>7291</v>
      </c>
      <c r="I18" s="7">
        <f t="shared" si="15"/>
        <v>7247.6</v>
      </c>
      <c r="J18" s="7">
        <f t="shared" si="15"/>
        <v>6910.2</v>
      </c>
      <c r="K18" s="7">
        <f t="shared" si="15"/>
        <v>7000.3</v>
      </c>
      <c r="L18" s="7">
        <f t="shared" si="15"/>
        <v>6660.8</v>
      </c>
      <c r="M18" s="7">
        <f t="shared" si="15"/>
        <v>6413.2</v>
      </c>
      <c r="N18" s="7">
        <f t="shared" si="15"/>
        <v>6708.9</v>
      </c>
      <c r="O18" s="7">
        <f t="shared" si="15"/>
        <v>7076.5</v>
      </c>
      <c r="P18" s="7">
        <f t="shared" si="15"/>
        <v>7544.3</v>
      </c>
      <c r="Q18" s="7">
        <f t="shared" si="15"/>
        <v>8400</v>
      </c>
      <c r="R18" s="7">
        <f t="shared" si="15"/>
        <v>8932.5</v>
      </c>
      <c r="S18" s="7">
        <f t="shared" si="15"/>
        <v>9686.7999999999993</v>
      </c>
      <c r="T18" s="7">
        <f t="shared" si="15"/>
        <v>9964.6</v>
      </c>
      <c r="U18" s="7">
        <f t="shared" si="15"/>
        <v>9831.2000000000007</v>
      </c>
      <c r="V18" s="7">
        <f t="shared" si="15"/>
        <v>10065.799999999999</v>
      </c>
      <c r="W18" s="7">
        <f t="shared" si="15"/>
        <v>10663.1</v>
      </c>
      <c r="X18" s="7">
        <f t="shared" si="15"/>
        <v>10822.8</v>
      </c>
      <c r="Y18" s="7">
        <f t="shared" si="15"/>
        <v>10909.1</v>
      </c>
      <c r="Z18" s="7">
        <f t="shared" si="15"/>
        <v>11096.3</v>
      </c>
      <c r="AA18" s="7">
        <f t="shared" si="15"/>
        <v>11185.7</v>
      </c>
      <c r="AB18" s="7">
        <f t="shared" si="15"/>
        <v>11081.3</v>
      </c>
      <c r="AC18" s="7">
        <f t="shared" si="15"/>
        <v>10800</v>
      </c>
      <c r="AD18" s="7">
        <f t="shared" si="15"/>
        <v>10109.4</v>
      </c>
      <c r="AE18" s="18">
        <f t="shared" si="15"/>
        <v>9213.2999999999993</v>
      </c>
      <c r="AF18" t="s">
        <v>50</v>
      </c>
    </row>
    <row r="19" spans="1:32" x14ac:dyDescent="0.3">
      <c r="A19" s="52" t="str">
        <f t="shared" ref="A19:AE19" si="16">A64</f>
        <v>Tunga lastbilar (CRF 1A3b)</v>
      </c>
      <c r="B19" s="7">
        <f t="shared" si="16"/>
        <v>52851.5</v>
      </c>
      <c r="C19" s="7">
        <f t="shared" si="16"/>
        <v>51477.7</v>
      </c>
      <c r="D19" s="7">
        <f t="shared" si="16"/>
        <v>49555.9</v>
      </c>
      <c r="E19" s="7">
        <f t="shared" si="16"/>
        <v>48485.3</v>
      </c>
      <c r="F19" s="7">
        <f t="shared" si="16"/>
        <v>48173.2</v>
      </c>
      <c r="G19" s="7">
        <f t="shared" si="16"/>
        <v>49518.1</v>
      </c>
      <c r="H19" s="7">
        <f t="shared" si="16"/>
        <v>46375</v>
      </c>
      <c r="I19" s="7">
        <f t="shared" si="16"/>
        <v>46563.7</v>
      </c>
      <c r="J19" s="7">
        <f t="shared" si="16"/>
        <v>45166.400000000001</v>
      </c>
      <c r="K19" s="7">
        <f t="shared" si="16"/>
        <v>48489</v>
      </c>
      <c r="L19" s="7">
        <f t="shared" si="16"/>
        <v>53030.5</v>
      </c>
      <c r="M19" s="7">
        <f t="shared" si="16"/>
        <v>48930.3</v>
      </c>
      <c r="N19" s="7">
        <f t="shared" si="16"/>
        <v>46045.4</v>
      </c>
      <c r="O19" s="7">
        <f t="shared" si="16"/>
        <v>45042.2</v>
      </c>
      <c r="P19" s="7">
        <f t="shared" si="16"/>
        <v>45777.1</v>
      </c>
      <c r="Q19" s="7">
        <f t="shared" si="16"/>
        <v>46128</v>
      </c>
      <c r="R19" s="7">
        <f t="shared" si="16"/>
        <v>45434.5</v>
      </c>
      <c r="S19" s="7">
        <f t="shared" si="16"/>
        <v>44453.4</v>
      </c>
      <c r="T19" s="7">
        <f t="shared" si="16"/>
        <v>39835.199999999997</v>
      </c>
      <c r="U19" s="7">
        <f t="shared" si="16"/>
        <v>33043.1</v>
      </c>
      <c r="V19" s="7">
        <f t="shared" si="16"/>
        <v>31772.9</v>
      </c>
      <c r="W19" s="7">
        <f t="shared" si="16"/>
        <v>29074.5</v>
      </c>
      <c r="X19" s="7">
        <f t="shared" si="16"/>
        <v>25178.2</v>
      </c>
      <c r="Y19" s="7">
        <f t="shared" si="16"/>
        <v>22688.7</v>
      </c>
      <c r="Z19" s="7">
        <f t="shared" si="16"/>
        <v>20847.5</v>
      </c>
      <c r="AA19" s="7">
        <f t="shared" si="16"/>
        <v>17337.7</v>
      </c>
      <c r="AB19" s="7">
        <f t="shared" si="16"/>
        <v>14720.9</v>
      </c>
      <c r="AC19" s="7">
        <f t="shared" si="16"/>
        <v>11663.1</v>
      </c>
      <c r="AD19" s="7">
        <f t="shared" si="16"/>
        <v>9876.2000000000007</v>
      </c>
      <c r="AE19" s="18">
        <f t="shared" si="16"/>
        <v>7409.7</v>
      </c>
      <c r="AF19" t="s">
        <v>51</v>
      </c>
    </row>
    <row r="20" spans="1:32" ht="15" thickBot="1" x14ac:dyDescent="0.35">
      <c r="A20" s="54" t="str">
        <f t="shared" ref="A20:AE20" si="17">A57</f>
        <v>VÄGTRAFIK, TOTALT</v>
      </c>
      <c r="B20" s="42">
        <f t="shared" si="17"/>
        <v>143109.6</v>
      </c>
      <c r="C20" s="42">
        <f t="shared" si="17"/>
        <v>145379.9</v>
      </c>
      <c r="D20" s="42">
        <f t="shared" si="17"/>
        <v>138577.20000000001</v>
      </c>
      <c r="E20" s="42">
        <f t="shared" si="17"/>
        <v>127948.2</v>
      </c>
      <c r="F20" s="42">
        <f t="shared" si="17"/>
        <v>129853.6</v>
      </c>
      <c r="G20" s="42">
        <f t="shared" si="17"/>
        <v>126167</v>
      </c>
      <c r="H20" s="42">
        <f t="shared" si="17"/>
        <v>121200.1</v>
      </c>
      <c r="I20" s="42">
        <f t="shared" si="17"/>
        <v>116176</v>
      </c>
      <c r="J20" s="42">
        <f t="shared" si="17"/>
        <v>110829.9</v>
      </c>
      <c r="K20" s="42">
        <f t="shared" si="17"/>
        <v>110851.5</v>
      </c>
      <c r="L20" s="42">
        <f t="shared" si="17"/>
        <v>110022</v>
      </c>
      <c r="M20" s="42">
        <f t="shared" si="17"/>
        <v>101894.3</v>
      </c>
      <c r="N20" s="42">
        <f t="shared" si="17"/>
        <v>95763.7</v>
      </c>
      <c r="O20" s="42">
        <f t="shared" si="17"/>
        <v>92370.9</v>
      </c>
      <c r="P20" s="42">
        <f t="shared" si="17"/>
        <v>91024.8</v>
      </c>
      <c r="Q20" s="42">
        <f t="shared" si="17"/>
        <v>91058.8</v>
      </c>
      <c r="R20" s="42">
        <f t="shared" si="17"/>
        <v>89309</v>
      </c>
      <c r="S20" s="42">
        <f t="shared" si="17"/>
        <v>88236.2</v>
      </c>
      <c r="T20" s="42">
        <f t="shared" si="17"/>
        <v>82837.399999999994</v>
      </c>
      <c r="U20" s="42">
        <f t="shared" si="17"/>
        <v>74636.899999999994</v>
      </c>
      <c r="V20" s="42">
        <f t="shared" si="17"/>
        <v>73486.3</v>
      </c>
      <c r="W20" s="42">
        <f t="shared" si="17"/>
        <v>70138.100000000006</v>
      </c>
      <c r="X20" s="42">
        <f t="shared" si="17"/>
        <v>67292.899999999994</v>
      </c>
      <c r="Y20" s="42">
        <f t="shared" si="17"/>
        <v>65309.4</v>
      </c>
      <c r="Z20" s="42">
        <f t="shared" si="17"/>
        <v>63980.9</v>
      </c>
      <c r="AA20" s="42">
        <f t="shared" si="17"/>
        <v>61077.5</v>
      </c>
      <c r="AB20" s="42">
        <f t="shared" si="17"/>
        <v>58423.8</v>
      </c>
      <c r="AC20" s="42">
        <f t="shared" si="17"/>
        <v>53780.4</v>
      </c>
      <c r="AD20" s="42">
        <f t="shared" si="17"/>
        <v>50203.8</v>
      </c>
      <c r="AE20" s="43">
        <f t="shared" si="17"/>
        <v>44456.3</v>
      </c>
      <c r="AF20" t="s">
        <v>39</v>
      </c>
    </row>
    <row r="21" spans="1:32" x14ac:dyDescent="0.3">
      <c r="AE21" s="2">
        <f>AE23/B23-1</f>
        <v>-0.9318627138328911</v>
      </c>
    </row>
    <row r="22" spans="1:32" ht="15" thickBot="1" x14ac:dyDescent="0.35">
      <c r="A22" s="30" t="s">
        <v>41</v>
      </c>
      <c r="AE22" s="2">
        <f>AE24/W24-1</f>
        <v>0.47988274643917461</v>
      </c>
    </row>
    <row r="23" spans="1:32" x14ac:dyDescent="0.3">
      <c r="A23" s="16" t="str">
        <f t="shared" ref="A23:AE23" si="18">A60</f>
        <v>- Bilar, bensin</v>
      </c>
      <c r="B23" s="9">
        <f t="shared" si="18"/>
        <v>67418.3</v>
      </c>
      <c r="C23" s="9">
        <f t="shared" si="18"/>
        <v>70178.5</v>
      </c>
      <c r="D23" s="9">
        <f t="shared" si="18"/>
        <v>65541.7</v>
      </c>
      <c r="E23" s="9">
        <f t="shared" si="18"/>
        <v>57096.5</v>
      </c>
      <c r="F23" s="9">
        <f t="shared" si="18"/>
        <v>59427.5</v>
      </c>
      <c r="G23" s="9">
        <f t="shared" si="18"/>
        <v>54472.1</v>
      </c>
      <c r="H23" s="9">
        <f t="shared" si="18"/>
        <v>53015</v>
      </c>
      <c r="I23" s="9">
        <f t="shared" si="18"/>
        <v>47861.3</v>
      </c>
      <c r="J23" s="9">
        <f t="shared" si="18"/>
        <v>44583.3</v>
      </c>
      <c r="K23" s="9">
        <f t="shared" si="18"/>
        <v>40881.5</v>
      </c>
      <c r="L23" s="9">
        <f t="shared" si="18"/>
        <v>35752.9</v>
      </c>
      <c r="M23" s="9">
        <f t="shared" si="18"/>
        <v>32350.2</v>
      </c>
      <c r="N23" s="9">
        <f t="shared" si="18"/>
        <v>29111.200000000001</v>
      </c>
      <c r="O23" s="9">
        <f t="shared" si="18"/>
        <v>26353.599999999999</v>
      </c>
      <c r="P23" s="9">
        <f t="shared" si="18"/>
        <v>23837.3</v>
      </c>
      <c r="Q23" s="9">
        <f t="shared" si="18"/>
        <v>22725.5</v>
      </c>
      <c r="R23" s="9">
        <f t="shared" si="18"/>
        <v>20490.900000000001</v>
      </c>
      <c r="S23" s="9">
        <f t="shared" si="18"/>
        <v>18506.599999999999</v>
      </c>
      <c r="T23" s="9">
        <f t="shared" si="18"/>
        <v>16965.099999999999</v>
      </c>
      <c r="U23" s="9">
        <f t="shared" si="18"/>
        <v>15342.7</v>
      </c>
      <c r="V23" s="9">
        <f t="shared" si="18"/>
        <v>13785.4</v>
      </c>
      <c r="W23" s="9">
        <f t="shared" si="18"/>
        <v>10276.6</v>
      </c>
      <c r="X23" s="9">
        <f t="shared" si="18"/>
        <v>9679.5</v>
      </c>
      <c r="Y23" s="9">
        <f t="shared" si="18"/>
        <v>8576</v>
      </c>
      <c r="Z23" s="9">
        <f t="shared" si="18"/>
        <v>7727.4</v>
      </c>
      <c r="AA23" s="9">
        <f t="shared" si="18"/>
        <v>6894</v>
      </c>
      <c r="AB23" s="9">
        <f t="shared" si="18"/>
        <v>6635.7</v>
      </c>
      <c r="AC23" s="9">
        <f t="shared" si="18"/>
        <v>5980.4</v>
      </c>
      <c r="AD23" s="9">
        <f t="shared" si="18"/>
        <v>5147.3</v>
      </c>
      <c r="AE23" s="17">
        <f t="shared" si="18"/>
        <v>4593.7</v>
      </c>
      <c r="AF23" t="s">
        <v>132</v>
      </c>
    </row>
    <row r="24" spans="1:32" x14ac:dyDescent="0.3">
      <c r="A24" s="11" t="str">
        <f t="shared" ref="A24:AE24" si="19">A59</f>
        <v>- Bilar, diesel</v>
      </c>
      <c r="B24" s="7">
        <f t="shared" si="19"/>
        <v>2076.6</v>
      </c>
      <c r="C24" s="7">
        <f t="shared" si="19"/>
        <v>2015.7</v>
      </c>
      <c r="D24" s="7">
        <f t="shared" si="19"/>
        <v>1932</v>
      </c>
      <c r="E24" s="7">
        <f t="shared" si="19"/>
        <v>1792.2</v>
      </c>
      <c r="F24" s="7">
        <f t="shared" si="19"/>
        <v>1766.3</v>
      </c>
      <c r="G24" s="7">
        <f t="shared" si="19"/>
        <v>1777.3</v>
      </c>
      <c r="H24" s="7">
        <f t="shared" si="19"/>
        <v>1921.1</v>
      </c>
      <c r="I24" s="7">
        <f t="shared" si="19"/>
        <v>2167.1999999999998</v>
      </c>
      <c r="J24" s="7">
        <f t="shared" si="19"/>
        <v>2475.6</v>
      </c>
      <c r="K24" s="7">
        <f t="shared" si="19"/>
        <v>2962.2</v>
      </c>
      <c r="L24" s="7">
        <f t="shared" si="19"/>
        <v>3766.7</v>
      </c>
      <c r="M24" s="7">
        <f t="shared" si="19"/>
        <v>4119.2</v>
      </c>
      <c r="N24" s="7">
        <f t="shared" si="19"/>
        <v>4334.2</v>
      </c>
      <c r="O24" s="7">
        <f t="shared" si="19"/>
        <v>4553.3999999999996</v>
      </c>
      <c r="P24" s="7">
        <f t="shared" si="19"/>
        <v>4773.8999999999996</v>
      </c>
      <c r="Q24" s="7">
        <f t="shared" si="19"/>
        <v>4942</v>
      </c>
      <c r="R24" s="7">
        <f t="shared" si="19"/>
        <v>5790.3</v>
      </c>
      <c r="S24" s="7">
        <f t="shared" si="19"/>
        <v>7206.7</v>
      </c>
      <c r="T24" s="7">
        <f t="shared" si="19"/>
        <v>8211.7000000000007</v>
      </c>
      <c r="U24" s="7">
        <f t="shared" si="19"/>
        <v>8929.5</v>
      </c>
      <c r="V24" s="7">
        <f t="shared" si="19"/>
        <v>10662.8</v>
      </c>
      <c r="W24" s="7">
        <f t="shared" si="19"/>
        <v>13304.5</v>
      </c>
      <c r="X24" s="7">
        <f t="shared" si="19"/>
        <v>15442.4</v>
      </c>
      <c r="Y24" s="7">
        <f t="shared" si="19"/>
        <v>17244.8</v>
      </c>
      <c r="Z24" s="7">
        <f t="shared" si="19"/>
        <v>18902.2</v>
      </c>
      <c r="AA24" s="7">
        <f t="shared" si="19"/>
        <v>20663.900000000001</v>
      </c>
      <c r="AB24" s="7">
        <f t="shared" si="19"/>
        <v>21476.6</v>
      </c>
      <c r="AC24" s="7">
        <f t="shared" si="19"/>
        <v>21167.7</v>
      </c>
      <c r="AD24" s="7">
        <f t="shared" si="19"/>
        <v>21182.5</v>
      </c>
      <c r="AE24" s="18">
        <f t="shared" si="19"/>
        <v>19689.099999999999</v>
      </c>
      <c r="AF24" t="s">
        <v>133</v>
      </c>
    </row>
    <row r="25" spans="1:32" x14ac:dyDescent="0.3">
      <c r="A25" s="46" t="str">
        <f t="shared" ref="A25:AE25" si="20">A58</f>
        <v>Bilar (CRF 1A3b)</v>
      </c>
      <c r="B25" s="47">
        <f t="shared" si="20"/>
        <v>69494.899999999994</v>
      </c>
      <c r="C25" s="47">
        <f t="shared" si="20"/>
        <v>72194.2</v>
      </c>
      <c r="D25" s="47">
        <f t="shared" si="20"/>
        <v>67473.7</v>
      </c>
      <c r="E25" s="47">
        <f t="shared" si="20"/>
        <v>58888.800000000003</v>
      </c>
      <c r="F25" s="47">
        <f t="shared" si="20"/>
        <v>61193.8</v>
      </c>
      <c r="G25" s="47">
        <f t="shared" si="20"/>
        <v>56249.4</v>
      </c>
      <c r="H25" s="47">
        <f t="shared" si="20"/>
        <v>54936</v>
      </c>
      <c r="I25" s="47">
        <f t="shared" si="20"/>
        <v>50028.5</v>
      </c>
      <c r="J25" s="47">
        <f t="shared" si="20"/>
        <v>47058.8</v>
      </c>
      <c r="K25" s="47">
        <f t="shared" si="20"/>
        <v>43843.8</v>
      </c>
      <c r="L25" s="47">
        <f t="shared" si="20"/>
        <v>39519.699999999997</v>
      </c>
      <c r="M25" s="47">
        <f t="shared" si="20"/>
        <v>36469.4</v>
      </c>
      <c r="N25" s="47">
        <f t="shared" si="20"/>
        <v>33445.4</v>
      </c>
      <c r="O25" s="47">
        <f t="shared" si="20"/>
        <v>30918.2</v>
      </c>
      <c r="P25" s="47">
        <f t="shared" si="20"/>
        <v>28629.4</v>
      </c>
      <c r="Q25" s="47">
        <f t="shared" si="20"/>
        <v>27708.6</v>
      </c>
      <c r="R25" s="47">
        <f t="shared" si="20"/>
        <v>26352.3</v>
      </c>
      <c r="S25" s="47">
        <f t="shared" si="20"/>
        <v>25815.5</v>
      </c>
      <c r="T25" s="47">
        <f t="shared" si="20"/>
        <v>25331.7</v>
      </c>
      <c r="U25" s="47">
        <f t="shared" si="20"/>
        <v>24506</v>
      </c>
      <c r="V25" s="47">
        <f t="shared" si="20"/>
        <v>24712.799999999999</v>
      </c>
      <c r="W25" s="47">
        <f t="shared" si="20"/>
        <v>23888.1</v>
      </c>
      <c r="X25" s="47">
        <f t="shared" si="20"/>
        <v>25438.6</v>
      </c>
      <c r="Y25" s="47">
        <f t="shared" si="20"/>
        <v>26177.599999999999</v>
      </c>
      <c r="Z25" s="47">
        <f t="shared" si="20"/>
        <v>26998.6</v>
      </c>
      <c r="AA25" s="47">
        <f t="shared" si="20"/>
        <v>27939.200000000001</v>
      </c>
      <c r="AB25" s="47">
        <f t="shared" si="20"/>
        <v>28513.9</v>
      </c>
      <c r="AC25" s="47">
        <f t="shared" si="20"/>
        <v>27553.8</v>
      </c>
      <c r="AD25" s="47">
        <f t="shared" si="20"/>
        <v>26741.8</v>
      </c>
      <c r="AE25" s="48">
        <f t="shared" si="20"/>
        <v>24651.200000000001</v>
      </c>
      <c r="AF25" t="s">
        <v>39</v>
      </c>
    </row>
    <row r="26" spans="1:32" ht="15" thickBot="1" x14ac:dyDescent="0.35">
      <c r="A26" s="13" t="s">
        <v>134</v>
      </c>
      <c r="B26" s="19">
        <f>B25-(B23+B24)</f>
        <v>0</v>
      </c>
      <c r="C26" s="19">
        <f t="shared" ref="C26:AE26" si="21">C25-(C23+C24)</f>
        <v>0</v>
      </c>
      <c r="D26" s="19">
        <f t="shared" si="21"/>
        <v>0</v>
      </c>
      <c r="E26" s="19">
        <f t="shared" si="21"/>
        <v>0.10000000000582077</v>
      </c>
      <c r="F26" s="19">
        <f t="shared" si="21"/>
        <v>0</v>
      </c>
      <c r="G26" s="19">
        <f t="shared" si="21"/>
        <v>0</v>
      </c>
      <c r="H26" s="19">
        <f t="shared" si="21"/>
        <v>-9.9999999998544808E-2</v>
      </c>
      <c r="I26" s="19">
        <f t="shared" si="21"/>
        <v>0</v>
      </c>
      <c r="J26" s="19">
        <f t="shared" si="21"/>
        <v>-9.9999999998544808E-2</v>
      </c>
      <c r="K26" s="19">
        <f t="shared" si="21"/>
        <v>0.10000000000582077</v>
      </c>
      <c r="L26" s="19">
        <f t="shared" si="21"/>
        <v>9.9999999998544808E-2</v>
      </c>
      <c r="M26" s="19">
        <f t="shared" si="21"/>
        <v>0</v>
      </c>
      <c r="N26" s="19">
        <f t="shared" si="21"/>
        <v>0</v>
      </c>
      <c r="O26" s="19">
        <f t="shared" si="21"/>
        <v>11.200000000000728</v>
      </c>
      <c r="P26" s="19">
        <f t="shared" si="21"/>
        <v>18.200000000004366</v>
      </c>
      <c r="Q26" s="19">
        <f t="shared" si="21"/>
        <v>41.099999999998545</v>
      </c>
      <c r="R26" s="19">
        <f t="shared" si="21"/>
        <v>71.099999999998545</v>
      </c>
      <c r="S26" s="19">
        <f t="shared" si="21"/>
        <v>102.20000000000073</v>
      </c>
      <c r="T26" s="19">
        <f t="shared" si="21"/>
        <v>154.90000000000146</v>
      </c>
      <c r="U26" s="19">
        <f t="shared" si="21"/>
        <v>233.79999999999927</v>
      </c>
      <c r="V26" s="19">
        <f t="shared" si="21"/>
        <v>264.60000000000218</v>
      </c>
      <c r="W26" s="19">
        <f t="shared" si="21"/>
        <v>307</v>
      </c>
      <c r="X26" s="19">
        <f t="shared" si="21"/>
        <v>316.69999999999709</v>
      </c>
      <c r="Y26" s="19">
        <f t="shared" si="21"/>
        <v>356.79999999999927</v>
      </c>
      <c r="Z26" s="19">
        <f t="shared" si="21"/>
        <v>369</v>
      </c>
      <c r="AA26" s="19">
        <f t="shared" si="21"/>
        <v>381.29999999999927</v>
      </c>
      <c r="AB26" s="19">
        <f t="shared" si="21"/>
        <v>401.60000000000218</v>
      </c>
      <c r="AC26" s="19">
        <f t="shared" si="21"/>
        <v>405.70000000000073</v>
      </c>
      <c r="AD26" s="19">
        <f t="shared" si="21"/>
        <v>412</v>
      </c>
      <c r="AE26" s="23">
        <f t="shared" si="21"/>
        <v>368.40000000000146</v>
      </c>
      <c r="AF26" s="21" t="str">
        <f>A26</f>
        <v>Difference</v>
      </c>
    </row>
    <row r="28" spans="1:32" ht="15" thickBot="1" x14ac:dyDescent="0.35">
      <c r="A28" s="30" t="s">
        <v>131</v>
      </c>
    </row>
    <row r="29" spans="1:32" x14ac:dyDescent="0.3">
      <c r="A29" s="16" t="s">
        <v>135</v>
      </c>
      <c r="B29" s="9">
        <f>B23</f>
        <v>67418.3</v>
      </c>
      <c r="C29" s="9">
        <f t="shared" ref="C29:AE29" si="22">C23</f>
        <v>70178.5</v>
      </c>
      <c r="D29" s="9">
        <f t="shared" si="22"/>
        <v>65541.7</v>
      </c>
      <c r="E29" s="9">
        <f t="shared" si="22"/>
        <v>57096.5</v>
      </c>
      <c r="F29" s="9">
        <f t="shared" si="22"/>
        <v>59427.5</v>
      </c>
      <c r="G29" s="9">
        <f t="shared" si="22"/>
        <v>54472.1</v>
      </c>
      <c r="H29" s="9">
        <f t="shared" si="22"/>
        <v>53015</v>
      </c>
      <c r="I29" s="9">
        <f t="shared" si="22"/>
        <v>47861.3</v>
      </c>
      <c r="J29" s="9">
        <f t="shared" si="22"/>
        <v>44583.3</v>
      </c>
      <c r="K29" s="9">
        <f t="shared" si="22"/>
        <v>40881.5</v>
      </c>
      <c r="L29" s="9">
        <f t="shared" si="22"/>
        <v>35752.9</v>
      </c>
      <c r="M29" s="9">
        <f t="shared" si="22"/>
        <v>32350.2</v>
      </c>
      <c r="N29" s="9">
        <f t="shared" si="22"/>
        <v>29111.200000000001</v>
      </c>
      <c r="O29" s="9">
        <f t="shared" si="22"/>
        <v>26353.599999999999</v>
      </c>
      <c r="P29" s="9">
        <f t="shared" si="22"/>
        <v>23837.3</v>
      </c>
      <c r="Q29" s="9">
        <f t="shared" si="22"/>
        <v>22725.5</v>
      </c>
      <c r="R29" s="9">
        <f t="shared" si="22"/>
        <v>20490.900000000001</v>
      </c>
      <c r="S29" s="9">
        <f t="shared" si="22"/>
        <v>18506.599999999999</v>
      </c>
      <c r="T29" s="9">
        <f t="shared" si="22"/>
        <v>16965.099999999999</v>
      </c>
      <c r="U29" s="9">
        <f t="shared" si="22"/>
        <v>15342.7</v>
      </c>
      <c r="V29" s="9">
        <f t="shared" si="22"/>
        <v>13785.4</v>
      </c>
      <c r="W29" s="9">
        <f t="shared" si="22"/>
        <v>10276.6</v>
      </c>
      <c r="X29" s="9">
        <f t="shared" si="22"/>
        <v>9679.5</v>
      </c>
      <c r="Y29" s="9">
        <f t="shared" si="22"/>
        <v>8576</v>
      </c>
      <c r="Z29" s="9">
        <f t="shared" si="22"/>
        <v>7727.4</v>
      </c>
      <c r="AA29" s="9">
        <f t="shared" si="22"/>
        <v>6894</v>
      </c>
      <c r="AB29" s="9">
        <f t="shared" si="22"/>
        <v>6635.7</v>
      </c>
      <c r="AC29" s="9">
        <f t="shared" si="22"/>
        <v>5980.4</v>
      </c>
      <c r="AD29" s="9">
        <f t="shared" si="22"/>
        <v>5147.3</v>
      </c>
      <c r="AE29" s="17">
        <f t="shared" si="22"/>
        <v>4593.7</v>
      </c>
    </row>
    <row r="30" spans="1:32" x14ac:dyDescent="0.3">
      <c r="A30" s="11" t="s">
        <v>136</v>
      </c>
      <c r="B30" s="7">
        <f>B24</f>
        <v>2076.6</v>
      </c>
      <c r="C30" s="7">
        <f t="shared" ref="C30:AE30" si="23">C24</f>
        <v>2015.7</v>
      </c>
      <c r="D30" s="7">
        <f t="shared" si="23"/>
        <v>1932</v>
      </c>
      <c r="E30" s="7">
        <f t="shared" si="23"/>
        <v>1792.2</v>
      </c>
      <c r="F30" s="7">
        <f t="shared" si="23"/>
        <v>1766.3</v>
      </c>
      <c r="G30" s="7">
        <f t="shared" si="23"/>
        <v>1777.3</v>
      </c>
      <c r="H30" s="7">
        <f t="shared" si="23"/>
        <v>1921.1</v>
      </c>
      <c r="I30" s="7">
        <f t="shared" si="23"/>
        <v>2167.1999999999998</v>
      </c>
      <c r="J30" s="7">
        <f t="shared" si="23"/>
        <v>2475.6</v>
      </c>
      <c r="K30" s="7">
        <f t="shared" si="23"/>
        <v>2962.2</v>
      </c>
      <c r="L30" s="7">
        <f t="shared" si="23"/>
        <v>3766.7</v>
      </c>
      <c r="M30" s="7">
        <f t="shared" si="23"/>
        <v>4119.2</v>
      </c>
      <c r="N30" s="7">
        <f t="shared" si="23"/>
        <v>4334.2</v>
      </c>
      <c r="O30" s="7">
        <f t="shared" si="23"/>
        <v>4553.3999999999996</v>
      </c>
      <c r="P30" s="7">
        <f t="shared" si="23"/>
        <v>4773.8999999999996</v>
      </c>
      <c r="Q30" s="7">
        <f t="shared" si="23"/>
        <v>4942</v>
      </c>
      <c r="R30" s="7">
        <f t="shared" si="23"/>
        <v>5790.3</v>
      </c>
      <c r="S30" s="7">
        <f t="shared" si="23"/>
        <v>7206.7</v>
      </c>
      <c r="T30" s="7">
        <f t="shared" si="23"/>
        <v>8211.7000000000007</v>
      </c>
      <c r="U30" s="7">
        <f t="shared" si="23"/>
        <v>8929.5</v>
      </c>
      <c r="V30" s="7">
        <f t="shared" si="23"/>
        <v>10662.8</v>
      </c>
      <c r="W30" s="7">
        <f t="shared" si="23"/>
        <v>13304.5</v>
      </c>
      <c r="X30" s="7">
        <f t="shared" si="23"/>
        <v>15442.4</v>
      </c>
      <c r="Y30" s="7">
        <f t="shared" si="23"/>
        <v>17244.8</v>
      </c>
      <c r="Z30" s="7">
        <f t="shared" si="23"/>
        <v>18902.2</v>
      </c>
      <c r="AA30" s="7">
        <f t="shared" si="23"/>
        <v>20663.900000000001</v>
      </c>
      <c r="AB30" s="7">
        <f t="shared" si="23"/>
        <v>21476.6</v>
      </c>
      <c r="AC30" s="7">
        <f t="shared" si="23"/>
        <v>21167.7</v>
      </c>
      <c r="AD30" s="7">
        <f t="shared" si="23"/>
        <v>21182.5</v>
      </c>
      <c r="AE30" s="18">
        <f t="shared" si="23"/>
        <v>19689.099999999999</v>
      </c>
    </row>
    <row r="31" spans="1:32" x14ac:dyDescent="0.3">
      <c r="A31" s="11" t="s">
        <v>71</v>
      </c>
      <c r="B31" s="7">
        <f t="shared" ref="B31:AE31" si="24">B2-B15</f>
        <v>88022.5</v>
      </c>
      <c r="C31" s="7">
        <f t="shared" si="24"/>
        <v>88319.8</v>
      </c>
      <c r="D31" s="7">
        <f t="shared" si="24"/>
        <v>86381.000000000015</v>
      </c>
      <c r="E31" s="7">
        <f t="shared" si="24"/>
        <v>83460.499999999985</v>
      </c>
      <c r="F31" s="7">
        <f t="shared" si="24"/>
        <v>82943.7</v>
      </c>
      <c r="G31" s="7">
        <f t="shared" si="24"/>
        <v>83974.399999999994</v>
      </c>
      <c r="H31" s="7">
        <f t="shared" si="24"/>
        <v>79976.399999999994</v>
      </c>
      <c r="I31" s="7">
        <f t="shared" si="24"/>
        <v>79622.2</v>
      </c>
      <c r="J31" s="7">
        <f t="shared" si="24"/>
        <v>75821.599999999991</v>
      </c>
      <c r="K31" s="7">
        <f t="shared" si="24"/>
        <v>78956.099999999991</v>
      </c>
      <c r="L31" s="7">
        <f t="shared" si="24"/>
        <v>82526.7</v>
      </c>
      <c r="M31" s="7">
        <f t="shared" si="24"/>
        <v>76553.899999999994</v>
      </c>
      <c r="N31" s="7">
        <f t="shared" si="24"/>
        <v>73578.600000000006</v>
      </c>
      <c r="O31" s="7">
        <f t="shared" si="24"/>
        <v>73082</v>
      </c>
      <c r="P31" s="7">
        <f t="shared" si="24"/>
        <v>74084.899999999994</v>
      </c>
      <c r="Q31" s="7">
        <f t="shared" si="24"/>
        <v>74705.200000000012</v>
      </c>
      <c r="R31" s="7">
        <f t="shared" si="24"/>
        <v>74756.800000000003</v>
      </c>
      <c r="S31" s="7">
        <f t="shared" si="24"/>
        <v>73756.100000000006</v>
      </c>
      <c r="T31" s="7">
        <f t="shared" si="24"/>
        <v>68356.800000000003</v>
      </c>
      <c r="U31" s="7">
        <f t="shared" si="24"/>
        <v>61225.899999999994</v>
      </c>
      <c r="V31" s="7">
        <f t="shared" si="24"/>
        <v>60204.399999999994</v>
      </c>
      <c r="W31" s="7">
        <f t="shared" si="24"/>
        <v>57896.700000000004</v>
      </c>
      <c r="X31" s="7">
        <f t="shared" si="24"/>
        <v>52569.599999999999</v>
      </c>
      <c r="Y31" s="7">
        <f t="shared" si="24"/>
        <v>49961.200000000004</v>
      </c>
      <c r="Z31" s="7">
        <f t="shared" si="24"/>
        <v>48477.599999999999</v>
      </c>
      <c r="AA31" s="7">
        <f t="shared" si="24"/>
        <v>44939.7</v>
      </c>
      <c r="AB31" s="7">
        <f t="shared" si="24"/>
        <v>42103.200000000004</v>
      </c>
      <c r="AC31" s="7">
        <f t="shared" si="24"/>
        <v>38127.699999999997</v>
      </c>
      <c r="AD31" s="7">
        <f t="shared" si="24"/>
        <v>36943.800000000003</v>
      </c>
      <c r="AE31" s="18">
        <f t="shared" si="24"/>
        <v>30282.399999999998</v>
      </c>
    </row>
    <row r="32" spans="1:32" x14ac:dyDescent="0.3">
      <c r="A32" s="11" t="str">
        <f>AF3</f>
        <v>International transportation</v>
      </c>
      <c r="B32" s="7" cm="1">
        <f t="array" ref="B32:AE32">B3:AE3</f>
        <v>54707.199999999997</v>
      </c>
      <c r="C32" s="7">
        <v>61095.4</v>
      </c>
      <c r="D32" s="7">
        <v>67317.3</v>
      </c>
      <c r="E32" s="7">
        <v>66978.100000000006</v>
      </c>
      <c r="F32" s="7">
        <v>78626.600000000006</v>
      </c>
      <c r="G32" s="7">
        <v>78977.8</v>
      </c>
      <c r="H32" s="7">
        <v>82301.2</v>
      </c>
      <c r="I32" s="7">
        <v>97983</v>
      </c>
      <c r="J32" s="7">
        <v>113551.8</v>
      </c>
      <c r="K32" s="7">
        <v>114413.6</v>
      </c>
      <c r="L32" s="7">
        <v>110660.2</v>
      </c>
      <c r="M32" s="7">
        <v>107871.5</v>
      </c>
      <c r="N32" s="7">
        <v>93249</v>
      </c>
      <c r="O32" s="7">
        <v>124544.9</v>
      </c>
      <c r="P32" s="7">
        <v>147402</v>
      </c>
      <c r="Q32" s="7">
        <v>146857.5</v>
      </c>
      <c r="R32" s="7">
        <v>156288.5</v>
      </c>
      <c r="S32" s="7">
        <v>154348.29999999999</v>
      </c>
      <c r="T32" s="7">
        <v>149948</v>
      </c>
      <c r="U32" s="7">
        <v>157797.1</v>
      </c>
      <c r="V32" s="7">
        <v>145896.70000000001</v>
      </c>
      <c r="W32" s="7">
        <v>125686.8</v>
      </c>
      <c r="X32" s="7">
        <v>118769.1</v>
      </c>
      <c r="Y32" s="7">
        <v>112181.9</v>
      </c>
      <c r="Z32" s="7">
        <v>119456.5</v>
      </c>
      <c r="AA32" s="7">
        <v>106540.9</v>
      </c>
      <c r="AB32" s="7">
        <v>123283.1</v>
      </c>
      <c r="AC32" s="7">
        <v>144625.20000000001</v>
      </c>
      <c r="AD32" s="7">
        <v>119261</v>
      </c>
      <c r="AE32" s="18">
        <v>116333.2</v>
      </c>
    </row>
    <row r="33" spans="1:32" x14ac:dyDescent="0.3">
      <c r="A33" s="11" t="str">
        <f>AF4</f>
        <v>Industries</v>
      </c>
      <c r="B33" s="7">
        <f t="shared" ref="B33:AE33" si="25">B4</f>
        <v>45514.2</v>
      </c>
      <c r="C33" s="7">
        <f t="shared" si="25"/>
        <v>45903.3</v>
      </c>
      <c r="D33" s="7">
        <f t="shared" si="25"/>
        <v>42809.5</v>
      </c>
      <c r="E33" s="7">
        <f t="shared" si="25"/>
        <v>42866</v>
      </c>
      <c r="F33" s="7">
        <f t="shared" si="25"/>
        <v>43385.7</v>
      </c>
      <c r="G33" s="7">
        <f t="shared" si="25"/>
        <v>41687</v>
      </c>
      <c r="H33" s="7">
        <f t="shared" si="25"/>
        <v>39583.4</v>
      </c>
      <c r="I33" s="7">
        <f t="shared" si="25"/>
        <v>38571.699999999997</v>
      </c>
      <c r="J33" s="7">
        <f t="shared" si="25"/>
        <v>35943.800000000003</v>
      </c>
      <c r="K33" s="7">
        <f t="shared" si="25"/>
        <v>33221.4</v>
      </c>
      <c r="L33" s="7">
        <f t="shared" si="25"/>
        <v>33046.800000000003</v>
      </c>
      <c r="M33" s="7">
        <f t="shared" si="25"/>
        <v>34193.4</v>
      </c>
      <c r="N33" s="7">
        <f t="shared" si="25"/>
        <v>32853.599999999999</v>
      </c>
      <c r="O33" s="7">
        <f t="shared" si="25"/>
        <v>32100.9</v>
      </c>
      <c r="P33" s="7">
        <f t="shared" si="25"/>
        <v>32439.7</v>
      </c>
      <c r="Q33" s="7">
        <f t="shared" si="25"/>
        <v>31427.3</v>
      </c>
      <c r="R33" s="7">
        <f t="shared" si="25"/>
        <v>32626.3</v>
      </c>
      <c r="S33" s="7">
        <f t="shared" si="25"/>
        <v>31825.9</v>
      </c>
      <c r="T33" s="7">
        <f t="shared" si="25"/>
        <v>30022.1</v>
      </c>
      <c r="U33" s="7">
        <f t="shared" si="25"/>
        <v>27562.9</v>
      </c>
      <c r="V33" s="7">
        <f t="shared" si="25"/>
        <v>30117.200000000001</v>
      </c>
      <c r="W33" s="7">
        <f t="shared" si="25"/>
        <v>29829.3</v>
      </c>
      <c r="X33" s="7">
        <f t="shared" si="25"/>
        <v>28668.6</v>
      </c>
      <c r="Y33" s="7">
        <f t="shared" si="25"/>
        <v>27636.7</v>
      </c>
      <c r="Z33" s="7">
        <f t="shared" si="25"/>
        <v>27491.3</v>
      </c>
      <c r="AA33" s="7">
        <f t="shared" si="25"/>
        <v>27008.5</v>
      </c>
      <c r="AB33" s="7">
        <f t="shared" si="25"/>
        <v>26781.4</v>
      </c>
      <c r="AC33" s="7">
        <f t="shared" si="25"/>
        <v>27136.2</v>
      </c>
      <c r="AD33" s="7">
        <f t="shared" si="25"/>
        <v>27279.7</v>
      </c>
      <c r="AE33" s="18">
        <f t="shared" si="25"/>
        <v>26466.7</v>
      </c>
    </row>
    <row r="34" spans="1:32" x14ac:dyDescent="0.3">
      <c r="A34" s="11" t="str">
        <f>AF5</f>
        <v>Agriculture</v>
      </c>
      <c r="B34" s="7">
        <f t="shared" ref="B34:AE34" si="26">B5</f>
        <v>14977.5</v>
      </c>
      <c r="C34" s="7">
        <f t="shared" si="26"/>
        <v>14192.6</v>
      </c>
      <c r="D34" s="7">
        <f t="shared" si="26"/>
        <v>13160.6</v>
      </c>
      <c r="E34" s="7">
        <f t="shared" si="26"/>
        <v>14361.7</v>
      </c>
      <c r="F34" s="7">
        <f t="shared" si="26"/>
        <v>14835.5</v>
      </c>
      <c r="G34" s="7">
        <f t="shared" si="26"/>
        <v>14033</v>
      </c>
      <c r="H34" s="7">
        <f t="shared" si="26"/>
        <v>13850</v>
      </c>
      <c r="I34" s="7">
        <f t="shared" si="26"/>
        <v>14365</v>
      </c>
      <c r="J34" s="7">
        <f t="shared" si="26"/>
        <v>14301.7</v>
      </c>
      <c r="K34" s="7">
        <f t="shared" si="26"/>
        <v>13148.1</v>
      </c>
      <c r="L34" s="7">
        <f t="shared" si="26"/>
        <v>13450.7</v>
      </c>
      <c r="M34" s="7">
        <f t="shared" si="26"/>
        <v>13603.9</v>
      </c>
      <c r="N34" s="7">
        <f t="shared" si="26"/>
        <v>13093.9</v>
      </c>
      <c r="O34" s="7">
        <f t="shared" si="26"/>
        <v>12831.7</v>
      </c>
      <c r="P34" s="7">
        <f t="shared" si="26"/>
        <v>12754.8</v>
      </c>
      <c r="Q34" s="7">
        <f t="shared" si="26"/>
        <v>12073</v>
      </c>
      <c r="R34" s="7">
        <f t="shared" si="26"/>
        <v>11978.1</v>
      </c>
      <c r="S34" s="7">
        <f t="shared" si="26"/>
        <v>12190.4</v>
      </c>
      <c r="T34" s="7">
        <f t="shared" si="26"/>
        <v>13005.9</v>
      </c>
      <c r="U34" s="7">
        <f t="shared" si="26"/>
        <v>11163.7</v>
      </c>
      <c r="V34" s="7">
        <f t="shared" si="26"/>
        <v>12213</v>
      </c>
      <c r="W34" s="7">
        <f t="shared" si="26"/>
        <v>12284.8</v>
      </c>
      <c r="X34" s="7">
        <f t="shared" si="26"/>
        <v>11383.7</v>
      </c>
      <c r="Y34" s="7">
        <f t="shared" si="26"/>
        <v>11932.3</v>
      </c>
      <c r="Z34" s="7">
        <f t="shared" si="26"/>
        <v>12736.4</v>
      </c>
      <c r="AA34" s="7">
        <f t="shared" si="26"/>
        <v>13157.7</v>
      </c>
      <c r="AB34" s="7">
        <f t="shared" si="26"/>
        <v>12977.4</v>
      </c>
      <c r="AC34" s="7">
        <f t="shared" si="26"/>
        <v>13488.2</v>
      </c>
      <c r="AD34" s="7">
        <f t="shared" si="26"/>
        <v>12984.1</v>
      </c>
      <c r="AE34" s="18">
        <f t="shared" si="26"/>
        <v>12869.6</v>
      </c>
    </row>
    <row r="35" spans="1:32" x14ac:dyDescent="0.3">
      <c r="A35" s="11" t="str">
        <f>AF6</f>
        <v>Electricity and district heating</v>
      </c>
      <c r="B35" s="7">
        <f t="shared" ref="B35:AE35" si="27">B6</f>
        <v>13910.8</v>
      </c>
      <c r="C35" s="7">
        <f t="shared" si="27"/>
        <v>16632.5</v>
      </c>
      <c r="D35" s="7">
        <f t="shared" si="27"/>
        <v>15848</v>
      </c>
      <c r="E35" s="7">
        <f t="shared" si="27"/>
        <v>14968.4</v>
      </c>
      <c r="F35" s="7">
        <f t="shared" si="27"/>
        <v>15638.3</v>
      </c>
      <c r="G35" s="7">
        <f t="shared" si="27"/>
        <v>12214.3</v>
      </c>
      <c r="H35" s="7">
        <f t="shared" si="27"/>
        <v>14925.6</v>
      </c>
      <c r="I35" s="7">
        <f t="shared" si="27"/>
        <v>10590.7</v>
      </c>
      <c r="J35" s="7">
        <f t="shared" si="27"/>
        <v>11579.6</v>
      </c>
      <c r="K35" s="7">
        <f t="shared" si="27"/>
        <v>10413.6</v>
      </c>
      <c r="L35" s="7">
        <f t="shared" si="27"/>
        <v>8852.7999999999993</v>
      </c>
      <c r="M35" s="7">
        <f t="shared" si="27"/>
        <v>9294.9</v>
      </c>
      <c r="N35" s="7">
        <f t="shared" si="27"/>
        <v>11350.9</v>
      </c>
      <c r="O35" s="7">
        <f t="shared" si="27"/>
        <v>12569.4</v>
      </c>
      <c r="P35" s="7">
        <f t="shared" si="27"/>
        <v>11601.2</v>
      </c>
      <c r="Q35" s="7">
        <f t="shared" si="27"/>
        <v>12041.6</v>
      </c>
      <c r="R35" s="7">
        <f t="shared" si="27"/>
        <v>12237.4</v>
      </c>
      <c r="S35" s="7">
        <f t="shared" si="27"/>
        <v>11317.3</v>
      </c>
      <c r="T35" s="7">
        <f t="shared" si="27"/>
        <v>11843.7</v>
      </c>
      <c r="U35" s="7">
        <f t="shared" si="27"/>
        <v>13272.9</v>
      </c>
      <c r="V35" s="7">
        <f t="shared" si="27"/>
        <v>15581.6</v>
      </c>
      <c r="W35" s="7">
        <f t="shared" si="27"/>
        <v>12793.5</v>
      </c>
      <c r="X35" s="7">
        <f t="shared" si="27"/>
        <v>12811.1</v>
      </c>
      <c r="Y35" s="7">
        <f t="shared" si="27"/>
        <v>12098.6</v>
      </c>
      <c r="Z35" s="7">
        <f t="shared" si="27"/>
        <v>11330.4</v>
      </c>
      <c r="AA35" s="7">
        <f t="shared" si="27"/>
        <v>11363.8</v>
      </c>
      <c r="AB35" s="7">
        <f t="shared" si="27"/>
        <v>12363.9</v>
      </c>
      <c r="AC35" s="7">
        <f t="shared" si="27"/>
        <v>12221.7</v>
      </c>
      <c r="AD35" s="7">
        <f t="shared" si="27"/>
        <v>12634.1</v>
      </c>
      <c r="AE35" s="18">
        <f t="shared" si="27"/>
        <v>12365.2</v>
      </c>
    </row>
    <row r="36" spans="1:32" x14ac:dyDescent="0.3">
      <c r="A36" s="11" t="str">
        <f>AF7</f>
        <v>Machinery</v>
      </c>
      <c r="B36" s="7">
        <f t="shared" ref="B36:AE36" si="28">B7</f>
        <v>33207.800000000003</v>
      </c>
      <c r="C36" s="7">
        <f t="shared" si="28"/>
        <v>32161.9</v>
      </c>
      <c r="D36" s="7">
        <f t="shared" si="28"/>
        <v>32264</v>
      </c>
      <c r="E36" s="7">
        <f t="shared" si="28"/>
        <v>32023.8</v>
      </c>
      <c r="F36" s="7">
        <f t="shared" si="28"/>
        <v>32391.8</v>
      </c>
      <c r="G36" s="7">
        <f t="shared" si="28"/>
        <v>32176.3</v>
      </c>
      <c r="H36" s="7">
        <f t="shared" si="28"/>
        <v>32299.5</v>
      </c>
      <c r="I36" s="7">
        <f t="shared" si="28"/>
        <v>32396.400000000001</v>
      </c>
      <c r="J36" s="7">
        <f t="shared" si="28"/>
        <v>32422.7</v>
      </c>
      <c r="K36" s="7">
        <f t="shared" si="28"/>
        <v>31275.8</v>
      </c>
      <c r="L36" s="7">
        <f t="shared" si="28"/>
        <v>30339.5</v>
      </c>
      <c r="M36" s="7">
        <f t="shared" si="28"/>
        <v>29200.2</v>
      </c>
      <c r="N36" s="7">
        <f t="shared" si="28"/>
        <v>28225.3</v>
      </c>
      <c r="O36" s="7">
        <f t="shared" si="28"/>
        <v>27176.400000000001</v>
      </c>
      <c r="P36" s="7">
        <f t="shared" si="28"/>
        <v>26054.6</v>
      </c>
      <c r="Q36" s="7">
        <f t="shared" si="28"/>
        <v>25279</v>
      </c>
      <c r="R36" s="7">
        <f t="shared" si="28"/>
        <v>24297.200000000001</v>
      </c>
      <c r="S36" s="7">
        <f t="shared" si="28"/>
        <v>22751.9</v>
      </c>
      <c r="T36" s="7">
        <f t="shared" si="28"/>
        <v>22084.400000000001</v>
      </c>
      <c r="U36" s="7">
        <f t="shared" si="28"/>
        <v>20852.8</v>
      </c>
      <c r="V36" s="7">
        <f t="shared" si="28"/>
        <v>20416.2</v>
      </c>
      <c r="W36" s="7">
        <f t="shared" si="28"/>
        <v>19837.599999999999</v>
      </c>
      <c r="X36" s="7">
        <f t="shared" si="28"/>
        <v>19694.5</v>
      </c>
      <c r="Y36" s="7">
        <f t="shared" si="28"/>
        <v>20050.2</v>
      </c>
      <c r="Z36" s="7">
        <f t="shared" si="28"/>
        <v>19333.3</v>
      </c>
      <c r="AA36" s="7">
        <f t="shared" si="28"/>
        <v>18344.2</v>
      </c>
      <c r="AB36" s="7">
        <f t="shared" si="28"/>
        <v>17641.3</v>
      </c>
      <c r="AC36" s="7">
        <f t="shared" si="28"/>
        <v>16782</v>
      </c>
      <c r="AD36" s="7">
        <f t="shared" si="28"/>
        <v>15890.1</v>
      </c>
      <c r="AE36" s="18">
        <f t="shared" si="28"/>
        <v>16287.6</v>
      </c>
    </row>
    <row r="37" spans="1:32" ht="15" thickBot="1" x14ac:dyDescent="0.35">
      <c r="A37" s="13" t="str">
        <f>AF10</f>
        <v>On-site heating of buildings</v>
      </c>
      <c r="B37" s="19">
        <f t="shared" ref="B37:AE37" si="29">B10</f>
        <v>13406.3</v>
      </c>
      <c r="C37" s="19">
        <f t="shared" si="29"/>
        <v>13267.4</v>
      </c>
      <c r="D37" s="19">
        <f t="shared" si="29"/>
        <v>11859.8</v>
      </c>
      <c r="E37" s="19">
        <f t="shared" si="29"/>
        <v>10955.1</v>
      </c>
      <c r="F37" s="19">
        <f t="shared" si="29"/>
        <v>10496.4</v>
      </c>
      <c r="G37" s="19">
        <f t="shared" si="29"/>
        <v>9173</v>
      </c>
      <c r="H37" s="19">
        <f t="shared" si="29"/>
        <v>9214.1</v>
      </c>
      <c r="I37" s="19">
        <f t="shared" si="29"/>
        <v>8456.7000000000007</v>
      </c>
      <c r="J37" s="19">
        <f t="shared" si="29"/>
        <v>8051.3</v>
      </c>
      <c r="K37" s="19">
        <f t="shared" si="29"/>
        <v>7604.3</v>
      </c>
      <c r="L37" s="19">
        <f t="shared" si="29"/>
        <v>7507.9</v>
      </c>
      <c r="M37" s="19">
        <f t="shared" si="29"/>
        <v>6820</v>
      </c>
      <c r="N37" s="19">
        <f t="shared" si="29"/>
        <v>6597.4</v>
      </c>
      <c r="O37" s="19">
        <f t="shared" si="29"/>
        <v>6876.7</v>
      </c>
      <c r="P37" s="19">
        <f t="shared" si="29"/>
        <v>6565.7</v>
      </c>
      <c r="Q37" s="19">
        <f t="shared" si="29"/>
        <v>6000.9</v>
      </c>
      <c r="R37" s="19">
        <f t="shared" si="29"/>
        <v>5394.8</v>
      </c>
      <c r="S37" s="19">
        <f t="shared" si="29"/>
        <v>5585.6</v>
      </c>
      <c r="T37" s="19">
        <f t="shared" si="29"/>
        <v>5248.4</v>
      </c>
      <c r="U37" s="19">
        <f t="shared" si="29"/>
        <v>5259.6</v>
      </c>
      <c r="V37" s="19">
        <f t="shared" si="29"/>
        <v>5364.7</v>
      </c>
      <c r="W37" s="19">
        <f t="shared" si="29"/>
        <v>5198.7</v>
      </c>
      <c r="X37" s="19">
        <f t="shared" si="29"/>
        <v>4966.8999999999996</v>
      </c>
      <c r="Y37" s="19">
        <f t="shared" si="29"/>
        <v>4770.5</v>
      </c>
      <c r="Z37" s="19">
        <f t="shared" si="29"/>
        <v>4511.3</v>
      </c>
      <c r="AA37" s="19">
        <f t="shared" si="29"/>
        <v>4396.2</v>
      </c>
      <c r="AB37" s="19">
        <f t="shared" si="29"/>
        <v>4495.3999999999996</v>
      </c>
      <c r="AC37" s="19">
        <f t="shared" si="29"/>
        <v>4504.3999999999996</v>
      </c>
      <c r="AD37" s="19">
        <f t="shared" si="29"/>
        <v>3955.1</v>
      </c>
      <c r="AE37" s="23">
        <f t="shared" si="29"/>
        <v>3930.2</v>
      </c>
    </row>
    <row r="39" spans="1:32" x14ac:dyDescent="0.3">
      <c r="A39" s="36" t="s">
        <v>137</v>
      </c>
      <c r="B39" s="36">
        <f t="shared" ref="B39:AE39" si="30">B8+B9+B26</f>
        <v>109.5</v>
      </c>
      <c r="C39" s="36">
        <f t="shared" si="30"/>
        <v>137.69999999999999</v>
      </c>
      <c r="D39" s="36">
        <f t="shared" si="30"/>
        <v>126.19999999999999</v>
      </c>
      <c r="E39" s="36">
        <f t="shared" si="30"/>
        <v>129.00000000000583</v>
      </c>
      <c r="F39" s="36">
        <f t="shared" si="30"/>
        <v>146.19999999999999</v>
      </c>
      <c r="G39" s="36">
        <f t="shared" si="30"/>
        <v>141.19999999999999</v>
      </c>
      <c r="H39" s="36">
        <f t="shared" si="30"/>
        <v>159.20000000000144</v>
      </c>
      <c r="I39" s="36">
        <f t="shared" si="30"/>
        <v>136.6</v>
      </c>
      <c r="J39" s="36">
        <f t="shared" si="30"/>
        <v>134.60000000000144</v>
      </c>
      <c r="K39" s="36">
        <f t="shared" si="30"/>
        <v>133.30000000000581</v>
      </c>
      <c r="L39" s="36">
        <f t="shared" si="30"/>
        <v>135.79999999999853</v>
      </c>
      <c r="M39" s="36">
        <f t="shared" si="30"/>
        <v>136.1</v>
      </c>
      <c r="N39" s="36">
        <f t="shared" si="30"/>
        <v>151.80000000000001</v>
      </c>
      <c r="O39" s="36">
        <f t="shared" si="30"/>
        <v>233.10000000000073</v>
      </c>
      <c r="P39" s="36">
        <f t="shared" si="30"/>
        <v>237.60000000000437</v>
      </c>
      <c r="Q39" s="36">
        <f t="shared" si="30"/>
        <v>259.89999999999856</v>
      </c>
      <c r="R39" s="36">
        <f t="shared" si="30"/>
        <v>257.39999999999856</v>
      </c>
      <c r="S39" s="36">
        <f t="shared" si="30"/>
        <v>278.6000000000007</v>
      </c>
      <c r="T39" s="36">
        <f t="shared" si="30"/>
        <v>338.60000000000144</v>
      </c>
      <c r="U39" s="36">
        <f t="shared" si="30"/>
        <v>414.79999999999927</v>
      </c>
      <c r="V39" s="36">
        <f t="shared" si="30"/>
        <v>449.40000000000214</v>
      </c>
      <c r="W39" s="36">
        <f t="shared" si="30"/>
        <v>502.1</v>
      </c>
      <c r="X39" s="36">
        <f t="shared" si="30"/>
        <v>515.29999999999711</v>
      </c>
      <c r="Y39" s="36">
        <f t="shared" si="30"/>
        <v>551.3999999999993</v>
      </c>
      <c r="Z39" s="36">
        <f t="shared" si="30"/>
        <v>546.70000000000005</v>
      </c>
      <c r="AA39" s="36">
        <f t="shared" si="30"/>
        <v>566.19999999999925</v>
      </c>
      <c r="AB39" s="36">
        <f t="shared" si="30"/>
        <v>583.70000000000221</v>
      </c>
      <c r="AC39" s="36">
        <f t="shared" si="30"/>
        <v>621.1000000000007</v>
      </c>
      <c r="AD39" s="36">
        <f t="shared" si="30"/>
        <v>618.5</v>
      </c>
      <c r="AE39" s="36">
        <f t="shared" si="30"/>
        <v>555.6000000000015</v>
      </c>
    </row>
    <row r="40" spans="1:32" x14ac:dyDescent="0.3">
      <c r="A40" s="7" t="s">
        <v>139</v>
      </c>
      <c r="B40" s="67">
        <f>B39/B11</f>
        <v>3.929752533254858E-4</v>
      </c>
      <c r="C40" s="67">
        <f t="shared" ref="C40:AD40" si="31">C39/C11</f>
        <v>4.8690036469792016E-4</v>
      </c>
      <c r="D40" s="67">
        <f t="shared" si="31"/>
        <v>4.6754091631351016E-4</v>
      </c>
      <c r="E40" s="67">
        <f t="shared" si="31"/>
        <v>5.0067280333690987E-4</v>
      </c>
      <c r="F40" s="67">
        <f t="shared" si="31"/>
        <v>5.6008587472618232E-4</v>
      </c>
      <c r="G40" s="67">
        <f t="shared" si="31"/>
        <v>5.6559522688900586E-4</v>
      </c>
      <c r="H40" s="67">
        <f t="shared" si="31"/>
        <v>6.4994421176097503E-4</v>
      </c>
      <c r="I40" s="67">
        <f t="shared" si="31"/>
        <v>5.8334262154857393E-4</v>
      </c>
      <c r="J40" s="67">
        <f t="shared" si="31"/>
        <v>5.9738773792875749E-4</v>
      </c>
      <c r="K40" s="67">
        <f t="shared" si="31"/>
        <v>6.0979989139800549E-4</v>
      </c>
      <c r="L40" s="67">
        <f t="shared" si="31"/>
        <v>6.3051409649372196E-4</v>
      </c>
      <c r="M40" s="67">
        <f t="shared" si="31"/>
        <v>6.5980904806182906E-4</v>
      </c>
      <c r="N40" s="67">
        <f t="shared" si="31"/>
        <v>7.6167767787657518E-4</v>
      </c>
      <c r="O40" s="67">
        <f t="shared" si="31"/>
        <v>1.1906391551212334E-3</v>
      </c>
      <c r="P40" s="67">
        <f t="shared" si="31"/>
        <v>1.235249529762986E-3</v>
      </c>
      <c r="Q40" s="67">
        <f t="shared" si="31"/>
        <v>1.371834066667222E-3</v>
      </c>
      <c r="R40" s="67">
        <f t="shared" si="31"/>
        <v>1.3703924944657149E-3</v>
      </c>
      <c r="S40" s="67">
        <f t="shared" si="31"/>
        <v>1.5189266106564788E-3</v>
      </c>
      <c r="T40" s="67">
        <f t="shared" si="31"/>
        <v>1.9230255905523072E-3</v>
      </c>
      <c r="U40" s="67">
        <f t="shared" si="31"/>
        <v>2.5288858757943878E-3</v>
      </c>
      <c r="V40" s="67">
        <f t="shared" si="31"/>
        <v>2.6624058693786126E-3</v>
      </c>
      <c r="W40" s="67">
        <f t="shared" si="31"/>
        <v>3.1008412599012624E-3</v>
      </c>
      <c r="X40" s="67">
        <f t="shared" si="31"/>
        <v>3.3088981298593032E-3</v>
      </c>
      <c r="Y40" s="67">
        <f t="shared" si="31"/>
        <v>3.6081263328440875E-3</v>
      </c>
      <c r="Z40" s="67">
        <f t="shared" si="31"/>
        <v>3.6191708146676048E-3</v>
      </c>
      <c r="AA40" s="67">
        <f t="shared" si="31"/>
        <v>3.842961211340464E-3</v>
      </c>
      <c r="AB40" s="67">
        <f t="shared" si="31"/>
        <v>4.0238910343819824E-3</v>
      </c>
      <c r="AC40" s="67">
        <f t="shared" si="31"/>
        <v>4.4354971170339997E-3</v>
      </c>
      <c r="AD40" s="67">
        <f t="shared" si="31"/>
        <v>4.5266519901167486E-3</v>
      </c>
      <c r="AE40" s="67">
        <f>AE39/AE11</f>
        <v>4.3734256926952261E-3</v>
      </c>
      <c r="AF40" s="70">
        <f>MAX(B40:AE40)</f>
        <v>4.5266519901167486E-3</v>
      </c>
    </row>
    <row r="42" spans="1:32" x14ac:dyDescent="0.3">
      <c r="A42" s="62" t="s">
        <v>142</v>
      </c>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row>
    <row r="43" spans="1:32" x14ac:dyDescent="0.3">
      <c r="A43" s="36" t="s">
        <v>122</v>
      </c>
      <c r="B43" s="36">
        <v>278643.5</v>
      </c>
      <c r="C43" s="36">
        <v>282809.40000000002</v>
      </c>
      <c r="D43" s="36">
        <v>269922.90000000002</v>
      </c>
      <c r="E43" s="36">
        <v>257653.3</v>
      </c>
      <c r="F43" s="36">
        <v>261031.4</v>
      </c>
      <c r="G43" s="36">
        <v>249648.5</v>
      </c>
      <c r="H43" s="36">
        <v>244944.1</v>
      </c>
      <c r="I43" s="36">
        <v>234167.7</v>
      </c>
      <c r="J43" s="36">
        <v>225314.3</v>
      </c>
      <c r="K43" s="36">
        <v>218596.3</v>
      </c>
      <c r="L43" s="36">
        <v>215379.8</v>
      </c>
      <c r="M43" s="36">
        <v>206271.8</v>
      </c>
      <c r="N43" s="36">
        <v>199296.9</v>
      </c>
      <c r="O43" s="36">
        <v>195777.2</v>
      </c>
      <c r="P43" s="36">
        <v>192349.8</v>
      </c>
      <c r="Q43" s="36">
        <v>189454.4</v>
      </c>
      <c r="R43" s="36">
        <v>187829.4</v>
      </c>
      <c r="S43" s="36">
        <v>183419</v>
      </c>
      <c r="T43" s="36">
        <v>176076.7</v>
      </c>
      <c r="U43" s="36">
        <v>164024.79999999999</v>
      </c>
      <c r="V43" s="36">
        <v>168794.7</v>
      </c>
      <c r="W43" s="36">
        <v>161923.79999999999</v>
      </c>
      <c r="X43" s="36">
        <v>155731.6</v>
      </c>
      <c r="Y43" s="36">
        <v>152821.70000000001</v>
      </c>
      <c r="Z43" s="36">
        <v>151056.70000000001</v>
      </c>
      <c r="AA43" s="36">
        <v>147334.29999999999</v>
      </c>
      <c r="AB43" s="36">
        <v>145058.6</v>
      </c>
      <c r="AC43" s="36">
        <v>140029.4</v>
      </c>
      <c r="AD43" s="36">
        <v>136635.20000000001</v>
      </c>
      <c r="AE43" s="36">
        <v>127040</v>
      </c>
    </row>
    <row r="44" spans="1:32" x14ac:dyDescent="0.3">
      <c r="A44" s="36" t="s">
        <v>123</v>
      </c>
      <c r="B44" s="36">
        <v>333350.7</v>
      </c>
      <c r="C44" s="36">
        <v>343904.7</v>
      </c>
      <c r="D44" s="36">
        <v>337240.2</v>
      </c>
      <c r="E44" s="36">
        <v>324631.3</v>
      </c>
      <c r="F44" s="36">
        <v>339658.1</v>
      </c>
      <c r="G44" s="36">
        <v>328626.3</v>
      </c>
      <c r="H44" s="36">
        <v>327245.3</v>
      </c>
      <c r="I44" s="36">
        <v>332150.7</v>
      </c>
      <c r="J44" s="36">
        <v>338866.2</v>
      </c>
      <c r="K44" s="36">
        <v>333009.90000000002</v>
      </c>
      <c r="L44" s="36">
        <v>326040</v>
      </c>
      <c r="M44" s="36">
        <v>314143.3</v>
      </c>
      <c r="N44" s="36">
        <v>292545.90000000002</v>
      </c>
      <c r="O44" s="36">
        <v>320322.09999999998</v>
      </c>
      <c r="P44" s="36">
        <v>339751.8</v>
      </c>
      <c r="Q44" s="36">
        <v>336312</v>
      </c>
      <c r="R44" s="36">
        <v>344117.9</v>
      </c>
      <c r="S44" s="36">
        <v>337767.3</v>
      </c>
      <c r="T44" s="36">
        <v>326024.8</v>
      </c>
      <c r="U44" s="36">
        <v>321822</v>
      </c>
      <c r="V44" s="36">
        <v>314691.40000000002</v>
      </c>
      <c r="W44" s="36">
        <v>287610.59999999998</v>
      </c>
      <c r="X44" s="36">
        <v>274500.8</v>
      </c>
      <c r="Y44" s="36">
        <v>265003.59999999998</v>
      </c>
      <c r="Z44" s="36">
        <v>270513.2</v>
      </c>
      <c r="AA44" s="36">
        <v>253875.20000000001</v>
      </c>
      <c r="AB44" s="36">
        <v>268341.8</v>
      </c>
      <c r="AC44" s="36">
        <v>284654.59999999998</v>
      </c>
      <c r="AD44" s="36">
        <v>255896.2</v>
      </c>
      <c r="AE44" s="36">
        <v>243373.2</v>
      </c>
    </row>
    <row r="45" spans="1:32" x14ac:dyDescent="0.3">
      <c r="A45" s="36" t="s">
        <v>78</v>
      </c>
      <c r="B45" s="36">
        <v>33207.800000000003</v>
      </c>
      <c r="C45" s="36">
        <v>32161.9</v>
      </c>
      <c r="D45" s="36">
        <v>32264</v>
      </c>
      <c r="E45" s="36">
        <v>32023.8</v>
      </c>
      <c r="F45" s="36">
        <v>32391.8</v>
      </c>
      <c r="G45" s="36">
        <v>32176.3</v>
      </c>
      <c r="H45" s="36">
        <v>32299.5</v>
      </c>
      <c r="I45" s="36">
        <v>32396.400000000001</v>
      </c>
      <c r="J45" s="36">
        <v>32422.7</v>
      </c>
      <c r="K45" s="36">
        <v>31275.8</v>
      </c>
      <c r="L45" s="36">
        <v>30339.5</v>
      </c>
      <c r="M45" s="36">
        <v>29200.2</v>
      </c>
      <c r="N45" s="36">
        <v>28225.3</v>
      </c>
      <c r="O45" s="36">
        <v>27176.400000000001</v>
      </c>
      <c r="P45" s="36">
        <v>26054.6</v>
      </c>
      <c r="Q45" s="36">
        <v>25279</v>
      </c>
      <c r="R45" s="36">
        <v>24297.200000000001</v>
      </c>
      <c r="S45" s="36">
        <v>22751.9</v>
      </c>
      <c r="T45" s="36">
        <v>22084.400000000001</v>
      </c>
      <c r="U45" s="36">
        <v>20852.8</v>
      </c>
      <c r="V45" s="36">
        <v>20416.2</v>
      </c>
      <c r="W45" s="36">
        <v>19837.599999999999</v>
      </c>
      <c r="X45" s="36">
        <v>19694.5</v>
      </c>
      <c r="Y45" s="36">
        <v>20050.2</v>
      </c>
      <c r="Z45" s="36">
        <v>19333.3</v>
      </c>
      <c r="AA45" s="36">
        <v>18344.2</v>
      </c>
      <c r="AB45" s="36">
        <v>17641.3</v>
      </c>
      <c r="AC45" s="36">
        <v>16782</v>
      </c>
      <c r="AD45" s="36">
        <v>15890.1</v>
      </c>
      <c r="AE45" s="36">
        <v>16287.6</v>
      </c>
    </row>
    <row r="46" spans="1:32" x14ac:dyDescent="0.3">
      <c r="A46" s="36" t="s">
        <v>79</v>
      </c>
      <c r="B46" s="36">
        <v>94</v>
      </c>
      <c r="C46" s="36">
        <v>122.3</v>
      </c>
      <c r="D46" s="36">
        <v>110.1</v>
      </c>
      <c r="E46" s="36">
        <v>115.7</v>
      </c>
      <c r="F46" s="36">
        <v>133.1</v>
      </c>
      <c r="G46" s="36">
        <v>128.69999999999999</v>
      </c>
      <c r="H46" s="36">
        <v>146.6</v>
      </c>
      <c r="I46" s="36">
        <v>126.6</v>
      </c>
      <c r="J46" s="36">
        <v>125.3</v>
      </c>
      <c r="K46" s="36">
        <v>122.7</v>
      </c>
      <c r="L46" s="36">
        <v>125</v>
      </c>
      <c r="M46" s="36">
        <v>125.5</v>
      </c>
      <c r="N46" s="36">
        <v>140.80000000000001</v>
      </c>
      <c r="O46" s="36">
        <v>211</v>
      </c>
      <c r="P46" s="36">
        <v>208.9</v>
      </c>
      <c r="Q46" s="36">
        <v>207.9</v>
      </c>
      <c r="R46" s="36">
        <v>176</v>
      </c>
      <c r="S46" s="36">
        <v>166.8</v>
      </c>
      <c r="T46" s="36">
        <v>175.7</v>
      </c>
      <c r="U46" s="36">
        <v>172.8</v>
      </c>
      <c r="V46" s="36">
        <v>176.6</v>
      </c>
      <c r="W46" s="36">
        <v>186.7</v>
      </c>
      <c r="X46" s="36">
        <v>190.8</v>
      </c>
      <c r="Y46" s="36">
        <v>187</v>
      </c>
      <c r="Z46" s="36">
        <v>170</v>
      </c>
      <c r="AA46" s="36">
        <v>177.6</v>
      </c>
      <c r="AB46" s="36">
        <v>174.9</v>
      </c>
      <c r="AC46" s="36">
        <v>208.5</v>
      </c>
      <c r="AD46" s="36">
        <v>199.8</v>
      </c>
      <c r="AE46" s="36">
        <v>180.6</v>
      </c>
    </row>
    <row r="47" spans="1:32" x14ac:dyDescent="0.3">
      <c r="A47" s="36" t="s">
        <v>80</v>
      </c>
      <c r="B47" s="36">
        <v>13910.8</v>
      </c>
      <c r="C47" s="36">
        <v>16632.5</v>
      </c>
      <c r="D47" s="36">
        <v>15848</v>
      </c>
      <c r="E47" s="36">
        <v>14968.4</v>
      </c>
      <c r="F47" s="36">
        <v>15638.3</v>
      </c>
      <c r="G47" s="36">
        <v>12214.3</v>
      </c>
      <c r="H47" s="36">
        <v>14925.6</v>
      </c>
      <c r="I47" s="36">
        <v>10590.7</v>
      </c>
      <c r="J47" s="36">
        <v>11579.6</v>
      </c>
      <c r="K47" s="36">
        <v>10413.6</v>
      </c>
      <c r="L47" s="36">
        <v>8852.7999999999993</v>
      </c>
      <c r="M47" s="36">
        <v>9294.9</v>
      </c>
      <c r="N47" s="36">
        <v>11350.9</v>
      </c>
      <c r="O47" s="36">
        <v>12569.4</v>
      </c>
      <c r="P47" s="36">
        <v>11601.2</v>
      </c>
      <c r="Q47" s="36">
        <v>12041.6</v>
      </c>
      <c r="R47" s="36">
        <v>12237.4</v>
      </c>
      <c r="S47" s="36">
        <v>11317.3</v>
      </c>
      <c r="T47" s="36">
        <v>11843.7</v>
      </c>
      <c r="U47" s="36">
        <v>13272.9</v>
      </c>
      <c r="V47" s="36">
        <v>15581.6</v>
      </c>
      <c r="W47" s="36">
        <v>12793.5</v>
      </c>
      <c r="X47" s="36">
        <v>12811.1</v>
      </c>
      <c r="Y47" s="36">
        <v>12098.6</v>
      </c>
      <c r="Z47" s="36">
        <v>11330.4</v>
      </c>
      <c r="AA47" s="36">
        <v>11363.8</v>
      </c>
      <c r="AB47" s="36">
        <v>12363.9</v>
      </c>
      <c r="AC47" s="36">
        <v>12221.7</v>
      </c>
      <c r="AD47" s="36">
        <v>12634.1</v>
      </c>
      <c r="AE47" s="36">
        <v>12365.2</v>
      </c>
    </row>
    <row r="48" spans="1:32" x14ac:dyDescent="0.3">
      <c r="A48" s="36" t="s">
        <v>81</v>
      </c>
      <c r="B48" s="36">
        <v>45514.2</v>
      </c>
      <c r="C48" s="36">
        <v>45903.3</v>
      </c>
      <c r="D48" s="36">
        <v>42809.5</v>
      </c>
      <c r="E48" s="36">
        <v>42866</v>
      </c>
      <c r="F48" s="36">
        <v>43385.7</v>
      </c>
      <c r="G48" s="36">
        <v>41687</v>
      </c>
      <c r="H48" s="36">
        <v>39583.4</v>
      </c>
      <c r="I48" s="36">
        <v>38571.699999999997</v>
      </c>
      <c r="J48" s="36">
        <v>35943.800000000003</v>
      </c>
      <c r="K48" s="36">
        <v>33221.4</v>
      </c>
      <c r="L48" s="36">
        <v>33046.800000000003</v>
      </c>
      <c r="M48" s="36">
        <v>34193.4</v>
      </c>
      <c r="N48" s="36">
        <v>32853.599999999999</v>
      </c>
      <c r="O48" s="36">
        <v>32100.9</v>
      </c>
      <c r="P48" s="36">
        <v>32439.7</v>
      </c>
      <c r="Q48" s="36">
        <v>31427.3</v>
      </c>
      <c r="R48" s="36">
        <v>32626.3</v>
      </c>
      <c r="S48" s="36">
        <v>31825.9</v>
      </c>
      <c r="T48" s="36">
        <v>30022.1</v>
      </c>
      <c r="U48" s="36">
        <v>27562.9</v>
      </c>
      <c r="V48" s="36">
        <v>30117.200000000001</v>
      </c>
      <c r="W48" s="36">
        <v>29829.3</v>
      </c>
      <c r="X48" s="36">
        <v>28668.6</v>
      </c>
      <c r="Y48" s="36">
        <v>27636.7</v>
      </c>
      <c r="Z48" s="36">
        <v>27491.3</v>
      </c>
      <c r="AA48" s="36">
        <v>27008.5</v>
      </c>
      <c r="AB48" s="36">
        <v>26781.4</v>
      </c>
      <c r="AC48" s="36">
        <v>27136.2</v>
      </c>
      <c r="AD48" s="36">
        <v>27279.7</v>
      </c>
      <c r="AE48" s="36">
        <v>26466.7</v>
      </c>
    </row>
    <row r="49" spans="1:31" x14ac:dyDescent="0.3">
      <c r="A49" s="36" t="s">
        <v>83</v>
      </c>
      <c r="B49" s="36">
        <v>54707.199999999997</v>
      </c>
      <c r="C49" s="36">
        <v>61095.4</v>
      </c>
      <c r="D49" s="36">
        <v>67317.3</v>
      </c>
      <c r="E49" s="36">
        <v>66978.100000000006</v>
      </c>
      <c r="F49" s="36">
        <v>78626.600000000006</v>
      </c>
      <c r="G49" s="36">
        <v>78977.8</v>
      </c>
      <c r="H49" s="36">
        <v>82301.2</v>
      </c>
      <c r="I49" s="36">
        <v>97983</v>
      </c>
      <c r="J49" s="36">
        <v>113551.8</v>
      </c>
      <c r="K49" s="36">
        <v>114413.6</v>
      </c>
      <c r="L49" s="36">
        <v>110660.2</v>
      </c>
      <c r="M49" s="36">
        <v>107871.5</v>
      </c>
      <c r="N49" s="36">
        <v>93249</v>
      </c>
      <c r="O49" s="36">
        <v>124544.9</v>
      </c>
      <c r="P49" s="36">
        <v>147402</v>
      </c>
      <c r="Q49" s="36">
        <v>146857.5</v>
      </c>
      <c r="R49" s="36">
        <v>156288.5</v>
      </c>
      <c r="S49" s="36">
        <v>154348.29999999999</v>
      </c>
      <c r="T49" s="36">
        <v>149948</v>
      </c>
      <c r="U49" s="36">
        <v>157797.1</v>
      </c>
      <c r="V49" s="36">
        <v>145896.70000000001</v>
      </c>
      <c r="W49" s="36">
        <v>125686.8</v>
      </c>
      <c r="X49" s="36">
        <v>118769.1</v>
      </c>
      <c r="Y49" s="36">
        <v>112181.9</v>
      </c>
      <c r="Z49" s="36">
        <v>119456.5</v>
      </c>
      <c r="AA49" s="36">
        <v>106540.9</v>
      </c>
      <c r="AB49" s="36">
        <v>123283.1</v>
      </c>
      <c r="AC49" s="36">
        <v>144625.20000000001</v>
      </c>
      <c r="AD49" s="36">
        <v>119261</v>
      </c>
      <c r="AE49" s="36">
        <v>116333.2</v>
      </c>
    </row>
    <row r="50" spans="1:31" x14ac:dyDescent="0.3">
      <c r="A50" s="36" t="s">
        <v>84</v>
      </c>
      <c r="B50" s="36">
        <v>14977.5</v>
      </c>
      <c r="C50" s="36">
        <v>14192.6</v>
      </c>
      <c r="D50" s="36">
        <v>13160.6</v>
      </c>
      <c r="E50" s="36">
        <v>14361.7</v>
      </c>
      <c r="F50" s="36">
        <v>14835.5</v>
      </c>
      <c r="G50" s="36">
        <v>14033</v>
      </c>
      <c r="H50" s="36">
        <v>13850</v>
      </c>
      <c r="I50" s="36">
        <v>14365</v>
      </c>
      <c r="J50" s="36">
        <v>14301.7</v>
      </c>
      <c r="K50" s="36">
        <v>13148.1</v>
      </c>
      <c r="L50" s="36">
        <v>13450.7</v>
      </c>
      <c r="M50" s="36">
        <v>13603.9</v>
      </c>
      <c r="N50" s="36">
        <v>13093.9</v>
      </c>
      <c r="O50" s="36">
        <v>12831.7</v>
      </c>
      <c r="P50" s="36">
        <v>12754.8</v>
      </c>
      <c r="Q50" s="36">
        <v>12073</v>
      </c>
      <c r="R50" s="36">
        <v>11978.1</v>
      </c>
      <c r="S50" s="36">
        <v>12190.4</v>
      </c>
      <c r="T50" s="36">
        <v>13005.9</v>
      </c>
      <c r="U50" s="36">
        <v>11163.7</v>
      </c>
      <c r="V50" s="36">
        <v>12213</v>
      </c>
      <c r="W50" s="36">
        <v>12284.8</v>
      </c>
      <c r="X50" s="36">
        <v>11383.7</v>
      </c>
      <c r="Y50" s="36">
        <v>11932.3</v>
      </c>
      <c r="Z50" s="36">
        <v>12736.4</v>
      </c>
      <c r="AA50" s="36">
        <v>13157.7</v>
      </c>
      <c r="AB50" s="36">
        <v>12977.4</v>
      </c>
      <c r="AC50" s="36">
        <v>13488.2</v>
      </c>
      <c r="AD50" s="36">
        <v>12984.1</v>
      </c>
      <c r="AE50" s="36">
        <v>12869.6</v>
      </c>
    </row>
    <row r="51" spans="1:31" x14ac:dyDescent="0.3">
      <c r="A51" s="36" t="s">
        <v>85</v>
      </c>
      <c r="B51" s="36">
        <v>15.5</v>
      </c>
      <c r="C51" s="36">
        <v>15.4</v>
      </c>
      <c r="D51" s="36">
        <v>16.100000000000001</v>
      </c>
      <c r="E51" s="36">
        <v>13.2</v>
      </c>
      <c r="F51" s="36">
        <v>13.1</v>
      </c>
      <c r="G51" s="36">
        <v>12.5</v>
      </c>
      <c r="H51" s="36">
        <v>12.7</v>
      </c>
      <c r="I51" s="36">
        <v>10</v>
      </c>
      <c r="J51" s="36">
        <v>9.4</v>
      </c>
      <c r="K51" s="36">
        <v>10.5</v>
      </c>
      <c r="L51" s="36">
        <v>10.7</v>
      </c>
      <c r="M51" s="36">
        <v>10.6</v>
      </c>
      <c r="N51" s="36">
        <v>11</v>
      </c>
      <c r="O51" s="36">
        <v>10.9</v>
      </c>
      <c r="P51" s="36">
        <v>10.5</v>
      </c>
      <c r="Q51" s="36">
        <v>10.9</v>
      </c>
      <c r="R51" s="36">
        <v>10.3</v>
      </c>
      <c r="S51" s="36">
        <v>9.6</v>
      </c>
      <c r="T51" s="36">
        <v>8</v>
      </c>
      <c r="U51" s="36">
        <v>8.1999999999999993</v>
      </c>
      <c r="V51" s="36">
        <v>8.1999999999999993</v>
      </c>
      <c r="W51" s="36">
        <v>8.4</v>
      </c>
      <c r="X51" s="36">
        <v>7.8</v>
      </c>
      <c r="Y51" s="36">
        <v>7.6</v>
      </c>
      <c r="Z51" s="36">
        <v>7.7</v>
      </c>
      <c r="AA51" s="36">
        <v>7.3</v>
      </c>
      <c r="AB51" s="36">
        <v>7.2</v>
      </c>
      <c r="AC51" s="36">
        <v>6.9</v>
      </c>
      <c r="AD51" s="36">
        <v>6.7</v>
      </c>
      <c r="AE51" s="36">
        <v>6.6</v>
      </c>
    </row>
    <row r="52" spans="1:31" x14ac:dyDescent="0.3">
      <c r="A52" s="36" t="s">
        <v>82</v>
      </c>
      <c r="B52" s="36">
        <v>157517.4</v>
      </c>
      <c r="C52" s="36">
        <v>160514</v>
      </c>
      <c r="D52" s="36">
        <v>153854.70000000001</v>
      </c>
      <c r="E52" s="36">
        <v>142349.29999999999</v>
      </c>
      <c r="F52" s="36">
        <v>144137.5</v>
      </c>
      <c r="G52" s="36">
        <v>140223.79999999999</v>
      </c>
      <c r="H52" s="36">
        <v>134912.4</v>
      </c>
      <c r="I52" s="36">
        <v>129650.7</v>
      </c>
      <c r="J52" s="36">
        <v>122880.4</v>
      </c>
      <c r="K52" s="36">
        <v>122799.9</v>
      </c>
      <c r="L52" s="36">
        <v>122046.39999999999</v>
      </c>
      <c r="M52" s="36">
        <v>113023.3</v>
      </c>
      <c r="N52" s="36">
        <v>107024</v>
      </c>
      <c r="O52" s="36">
        <v>104000.2</v>
      </c>
      <c r="P52" s="36">
        <v>102714.3</v>
      </c>
      <c r="Q52" s="36">
        <v>102413.8</v>
      </c>
      <c r="R52" s="36">
        <v>101109.1</v>
      </c>
      <c r="S52" s="36">
        <v>99571.6</v>
      </c>
      <c r="T52" s="36">
        <v>93688.5</v>
      </c>
      <c r="U52" s="36">
        <v>85731.9</v>
      </c>
      <c r="V52" s="36">
        <v>84917.2</v>
      </c>
      <c r="W52" s="36">
        <v>81784.800000000003</v>
      </c>
      <c r="X52" s="36">
        <v>78008.2</v>
      </c>
      <c r="Y52" s="36">
        <v>76138.8</v>
      </c>
      <c r="Z52" s="36">
        <v>75476.2</v>
      </c>
      <c r="AA52" s="36">
        <v>72878.899999999994</v>
      </c>
      <c r="AB52" s="36">
        <v>70617.100000000006</v>
      </c>
      <c r="AC52" s="36">
        <v>65681.5</v>
      </c>
      <c r="AD52" s="36">
        <v>63685.599999999999</v>
      </c>
      <c r="AE52" s="36">
        <v>54933.599999999999</v>
      </c>
    </row>
    <row r="53" spans="1:31" x14ac:dyDescent="0.3">
      <c r="A53" s="36" t="s">
        <v>86</v>
      </c>
      <c r="B53" s="36">
        <v>13406.3</v>
      </c>
      <c r="C53" s="36">
        <v>13267.4</v>
      </c>
      <c r="D53" s="36">
        <v>11859.8</v>
      </c>
      <c r="E53" s="36">
        <v>10955.1</v>
      </c>
      <c r="F53" s="36">
        <v>10496.4</v>
      </c>
      <c r="G53" s="36">
        <v>9173</v>
      </c>
      <c r="H53" s="36">
        <v>9214.1</v>
      </c>
      <c r="I53" s="36">
        <v>8456.7000000000007</v>
      </c>
      <c r="J53" s="36">
        <v>8051.3</v>
      </c>
      <c r="K53" s="36">
        <v>7604.3</v>
      </c>
      <c r="L53" s="36">
        <v>7507.9</v>
      </c>
      <c r="M53" s="36">
        <v>6820</v>
      </c>
      <c r="N53" s="36">
        <v>6597.4</v>
      </c>
      <c r="O53" s="36">
        <v>6876.7</v>
      </c>
      <c r="P53" s="36">
        <v>6565.7</v>
      </c>
      <c r="Q53" s="36">
        <v>6000.9</v>
      </c>
      <c r="R53" s="36">
        <v>5394.8</v>
      </c>
      <c r="S53" s="36">
        <v>5585.6</v>
      </c>
      <c r="T53" s="36">
        <v>5248.4</v>
      </c>
      <c r="U53" s="36">
        <v>5259.6</v>
      </c>
      <c r="V53" s="36">
        <v>5364.7</v>
      </c>
      <c r="W53" s="36">
        <v>5198.7</v>
      </c>
      <c r="X53" s="36">
        <v>4966.8999999999996</v>
      </c>
      <c r="Y53" s="36">
        <v>4770.5</v>
      </c>
      <c r="Z53" s="36">
        <v>4511.3</v>
      </c>
      <c r="AA53" s="36">
        <v>4396.2</v>
      </c>
      <c r="AB53" s="36">
        <v>4495.3999999999996</v>
      </c>
      <c r="AC53" s="36">
        <v>4504.3999999999996</v>
      </c>
      <c r="AD53" s="36">
        <v>3955.1</v>
      </c>
      <c r="AE53" s="36">
        <v>3930.2</v>
      </c>
    </row>
    <row r="54" spans="1:31" x14ac:dyDescent="0.3">
      <c r="A54" s="45" t="s">
        <v>130</v>
      </c>
    </row>
    <row r="55" spans="1:31" x14ac:dyDescent="0.3">
      <c r="A55" s="65"/>
    </row>
    <row r="56" spans="1:31" x14ac:dyDescent="0.3">
      <c r="A56" s="66" t="s">
        <v>142</v>
      </c>
    </row>
    <row r="57" spans="1:31" x14ac:dyDescent="0.3">
      <c r="A57" s="64" t="s">
        <v>110</v>
      </c>
      <c r="B57" s="63">
        <v>143109.6</v>
      </c>
      <c r="C57" s="63">
        <v>145379.9</v>
      </c>
      <c r="D57" s="63">
        <v>138577.20000000001</v>
      </c>
      <c r="E57" s="63">
        <v>127948.2</v>
      </c>
      <c r="F57" s="63">
        <v>129853.6</v>
      </c>
      <c r="G57" s="63">
        <v>126167</v>
      </c>
      <c r="H57" s="63">
        <v>121200.1</v>
      </c>
      <c r="I57" s="63">
        <v>116176</v>
      </c>
      <c r="J57" s="63">
        <v>110829.9</v>
      </c>
      <c r="K57" s="63">
        <v>110851.5</v>
      </c>
      <c r="L57" s="63">
        <v>110022</v>
      </c>
      <c r="M57" s="63">
        <v>101894.3</v>
      </c>
      <c r="N57" s="63">
        <v>95763.7</v>
      </c>
      <c r="O57" s="63">
        <v>92370.9</v>
      </c>
      <c r="P57" s="63">
        <v>91024.8</v>
      </c>
      <c r="Q57" s="63">
        <v>91058.8</v>
      </c>
      <c r="R57" s="63">
        <v>89309</v>
      </c>
      <c r="S57" s="63">
        <v>88236.2</v>
      </c>
      <c r="T57" s="63">
        <v>82837.399999999994</v>
      </c>
      <c r="U57" s="63">
        <v>74636.899999999994</v>
      </c>
      <c r="V57" s="63">
        <v>73486.3</v>
      </c>
      <c r="W57" s="63">
        <v>70138.100000000006</v>
      </c>
      <c r="X57" s="63">
        <v>67292.899999999994</v>
      </c>
      <c r="Y57" s="63">
        <v>65309.4</v>
      </c>
      <c r="Z57" s="63">
        <v>63980.9</v>
      </c>
      <c r="AA57" s="63">
        <v>61077.5</v>
      </c>
      <c r="AB57" s="63">
        <v>58423.8</v>
      </c>
      <c r="AC57" s="63">
        <v>53780.4</v>
      </c>
      <c r="AD57" s="63">
        <v>50203.8</v>
      </c>
      <c r="AE57" s="63">
        <v>44456.3</v>
      </c>
    </row>
    <row r="58" spans="1:31" x14ac:dyDescent="0.3">
      <c r="A58" s="64" t="s">
        <v>111</v>
      </c>
      <c r="B58" s="63">
        <v>69494.899999999994</v>
      </c>
      <c r="C58" s="63">
        <v>72194.2</v>
      </c>
      <c r="D58" s="63">
        <v>67473.7</v>
      </c>
      <c r="E58" s="63">
        <v>58888.800000000003</v>
      </c>
      <c r="F58" s="63">
        <v>61193.8</v>
      </c>
      <c r="G58" s="63">
        <v>56249.4</v>
      </c>
      <c r="H58" s="63">
        <v>54936</v>
      </c>
      <c r="I58" s="63">
        <v>50028.5</v>
      </c>
      <c r="J58" s="63">
        <v>47058.8</v>
      </c>
      <c r="K58" s="63">
        <v>43843.8</v>
      </c>
      <c r="L58" s="63">
        <v>39519.699999999997</v>
      </c>
      <c r="M58" s="63">
        <v>36469.4</v>
      </c>
      <c r="N58" s="63">
        <v>33445.4</v>
      </c>
      <c r="O58" s="63">
        <v>30918.2</v>
      </c>
      <c r="P58" s="63">
        <v>28629.4</v>
      </c>
      <c r="Q58" s="63">
        <v>27708.6</v>
      </c>
      <c r="R58" s="63">
        <v>26352.3</v>
      </c>
      <c r="S58" s="63">
        <v>25815.5</v>
      </c>
      <c r="T58" s="63">
        <v>25331.7</v>
      </c>
      <c r="U58" s="63">
        <v>24506</v>
      </c>
      <c r="V58" s="63">
        <v>24712.799999999999</v>
      </c>
      <c r="W58" s="63">
        <v>23888.1</v>
      </c>
      <c r="X58" s="63">
        <v>25438.6</v>
      </c>
      <c r="Y58" s="63">
        <v>26177.599999999999</v>
      </c>
      <c r="Z58" s="63">
        <v>26998.6</v>
      </c>
      <c r="AA58" s="63">
        <v>27939.200000000001</v>
      </c>
      <c r="AB58" s="63">
        <v>28513.9</v>
      </c>
      <c r="AC58" s="63">
        <v>27553.8</v>
      </c>
      <c r="AD58" s="63">
        <v>26741.8</v>
      </c>
      <c r="AE58" s="63">
        <v>24651.200000000001</v>
      </c>
    </row>
    <row r="59" spans="1:31" x14ac:dyDescent="0.3">
      <c r="A59" s="64" t="s">
        <v>126</v>
      </c>
      <c r="B59" s="63">
        <v>2076.6</v>
      </c>
      <c r="C59" s="63">
        <v>2015.7</v>
      </c>
      <c r="D59" s="63">
        <v>1932</v>
      </c>
      <c r="E59" s="63">
        <v>1792.2</v>
      </c>
      <c r="F59" s="63">
        <v>1766.3</v>
      </c>
      <c r="G59" s="63">
        <v>1777.3</v>
      </c>
      <c r="H59" s="63">
        <v>1921.1</v>
      </c>
      <c r="I59" s="63">
        <v>2167.1999999999998</v>
      </c>
      <c r="J59" s="63">
        <v>2475.6</v>
      </c>
      <c r="K59" s="63">
        <v>2962.2</v>
      </c>
      <c r="L59" s="63">
        <v>3766.7</v>
      </c>
      <c r="M59" s="63">
        <v>4119.2</v>
      </c>
      <c r="N59" s="63">
        <v>4334.2</v>
      </c>
      <c r="O59" s="63">
        <v>4553.3999999999996</v>
      </c>
      <c r="P59" s="63">
        <v>4773.8999999999996</v>
      </c>
      <c r="Q59" s="63">
        <v>4942</v>
      </c>
      <c r="R59" s="63">
        <v>5790.3</v>
      </c>
      <c r="S59" s="63">
        <v>7206.7</v>
      </c>
      <c r="T59" s="63">
        <v>8211.7000000000007</v>
      </c>
      <c r="U59" s="63">
        <v>8929.5</v>
      </c>
      <c r="V59" s="63">
        <v>10662.8</v>
      </c>
      <c r="W59" s="63">
        <v>13304.5</v>
      </c>
      <c r="X59" s="63">
        <v>15442.4</v>
      </c>
      <c r="Y59" s="63">
        <v>17244.8</v>
      </c>
      <c r="Z59" s="63">
        <v>18902.2</v>
      </c>
      <c r="AA59" s="63">
        <v>20663.900000000001</v>
      </c>
      <c r="AB59" s="63">
        <v>21476.6</v>
      </c>
      <c r="AC59" s="63">
        <v>21167.7</v>
      </c>
      <c r="AD59" s="63">
        <v>21182.5</v>
      </c>
      <c r="AE59" s="63">
        <v>19689.099999999999</v>
      </c>
    </row>
    <row r="60" spans="1:31" x14ac:dyDescent="0.3">
      <c r="A60" s="64" t="s">
        <v>127</v>
      </c>
      <c r="B60" s="63">
        <v>67418.3</v>
      </c>
      <c r="C60" s="63">
        <v>70178.5</v>
      </c>
      <c r="D60" s="63">
        <v>65541.7</v>
      </c>
      <c r="E60" s="63">
        <v>57096.5</v>
      </c>
      <c r="F60" s="63">
        <v>59427.5</v>
      </c>
      <c r="G60" s="63">
        <v>54472.1</v>
      </c>
      <c r="H60" s="63">
        <v>53015</v>
      </c>
      <c r="I60" s="63">
        <v>47861.3</v>
      </c>
      <c r="J60" s="63">
        <v>44583.3</v>
      </c>
      <c r="K60" s="63">
        <v>40881.5</v>
      </c>
      <c r="L60" s="63">
        <v>35752.9</v>
      </c>
      <c r="M60" s="63">
        <v>32350.2</v>
      </c>
      <c r="N60" s="63">
        <v>29111.200000000001</v>
      </c>
      <c r="O60" s="63">
        <v>26353.599999999999</v>
      </c>
      <c r="P60" s="63">
        <v>23837.3</v>
      </c>
      <c r="Q60" s="63">
        <v>22725.5</v>
      </c>
      <c r="R60" s="63">
        <v>20490.900000000001</v>
      </c>
      <c r="S60" s="63">
        <v>18506.599999999999</v>
      </c>
      <c r="T60" s="63">
        <v>16965.099999999999</v>
      </c>
      <c r="U60" s="63">
        <v>15342.7</v>
      </c>
      <c r="V60" s="63">
        <v>13785.4</v>
      </c>
      <c r="W60" s="63">
        <v>10276.6</v>
      </c>
      <c r="X60" s="63">
        <v>9679.5</v>
      </c>
      <c r="Y60" s="63">
        <v>8576</v>
      </c>
      <c r="Z60" s="63">
        <v>7727.4</v>
      </c>
      <c r="AA60" s="63">
        <v>6894</v>
      </c>
      <c r="AB60" s="63">
        <v>6635.7</v>
      </c>
      <c r="AC60" s="63">
        <v>5980.4</v>
      </c>
      <c r="AD60" s="63">
        <v>5147.3</v>
      </c>
      <c r="AE60" s="63">
        <v>4593.7</v>
      </c>
    </row>
    <row r="61" spans="1:31" x14ac:dyDescent="0.3">
      <c r="A61" s="64" t="s">
        <v>112</v>
      </c>
      <c r="B61" s="63">
        <v>13696.3</v>
      </c>
      <c r="C61" s="63">
        <v>13761.9</v>
      </c>
      <c r="D61" s="63">
        <v>13710.4</v>
      </c>
      <c r="E61" s="63">
        <v>13188.4</v>
      </c>
      <c r="F61" s="63">
        <v>12816.6</v>
      </c>
      <c r="G61" s="63">
        <v>12861.4</v>
      </c>
      <c r="H61" s="63">
        <v>12463.5</v>
      </c>
      <c r="I61" s="63">
        <v>12189.8</v>
      </c>
      <c r="J61" s="63">
        <v>11544.2</v>
      </c>
      <c r="K61" s="63">
        <v>11358.7</v>
      </c>
      <c r="L61" s="63">
        <v>10622.3</v>
      </c>
      <c r="M61" s="63">
        <v>9884.7999999999993</v>
      </c>
      <c r="N61" s="63">
        <v>9349</v>
      </c>
      <c r="O61" s="63">
        <v>9098.4</v>
      </c>
      <c r="P61" s="63">
        <v>8830</v>
      </c>
      <c r="Q61" s="63">
        <v>8576.7000000000007</v>
      </c>
      <c r="R61" s="63">
        <v>8331.7999999999993</v>
      </c>
      <c r="S61" s="63">
        <v>7998.1</v>
      </c>
      <c r="T61" s="63">
        <v>7422.2</v>
      </c>
      <c r="U61" s="63">
        <v>6980.4</v>
      </c>
      <c r="V61" s="63">
        <v>6674.5</v>
      </c>
      <c r="W61" s="63">
        <v>6253.5</v>
      </c>
      <c r="X61" s="63">
        <v>5632</v>
      </c>
      <c r="Y61" s="63">
        <v>5300.8</v>
      </c>
      <c r="Z61" s="63">
        <v>4821.8</v>
      </c>
      <c r="AA61" s="63">
        <v>4399.3999999999996</v>
      </c>
      <c r="AB61" s="63">
        <v>3912.8</v>
      </c>
      <c r="AC61" s="63">
        <v>3583.8</v>
      </c>
      <c r="AD61" s="63">
        <v>3311.3</v>
      </c>
      <c r="AE61" s="63">
        <v>3024.7</v>
      </c>
    </row>
    <row r="62" spans="1:31" x14ac:dyDescent="0.3">
      <c r="A62" s="64" t="s">
        <v>113</v>
      </c>
      <c r="B62" s="63">
        <v>6974.3</v>
      </c>
      <c r="C62" s="63">
        <v>7846.5</v>
      </c>
      <c r="D62" s="63">
        <v>7727.1</v>
      </c>
      <c r="E62" s="63">
        <v>7269.5</v>
      </c>
      <c r="F62" s="63">
        <v>7547.9</v>
      </c>
      <c r="G62" s="63">
        <v>7410.9</v>
      </c>
      <c r="H62" s="63">
        <v>7291</v>
      </c>
      <c r="I62" s="63">
        <v>7247.6</v>
      </c>
      <c r="J62" s="63">
        <v>6910.2</v>
      </c>
      <c r="K62" s="63">
        <v>7000.3</v>
      </c>
      <c r="L62" s="63">
        <v>6660.8</v>
      </c>
      <c r="M62" s="63">
        <v>6413.2</v>
      </c>
      <c r="N62" s="63">
        <v>6708.9</v>
      </c>
      <c r="O62" s="63">
        <v>7076.5</v>
      </c>
      <c r="P62" s="63">
        <v>7544.3</v>
      </c>
      <c r="Q62" s="63">
        <v>8400</v>
      </c>
      <c r="R62" s="63">
        <v>8932.5</v>
      </c>
      <c r="S62" s="63">
        <v>9686.7999999999993</v>
      </c>
      <c r="T62" s="63">
        <v>9964.6</v>
      </c>
      <c r="U62" s="63">
        <v>9831.2000000000007</v>
      </c>
      <c r="V62" s="63">
        <v>10065.799999999999</v>
      </c>
      <c r="W62" s="63">
        <v>10663.1</v>
      </c>
      <c r="X62" s="63">
        <v>10822.8</v>
      </c>
      <c r="Y62" s="63">
        <v>10909.1</v>
      </c>
      <c r="Z62" s="63">
        <v>11096.3</v>
      </c>
      <c r="AA62" s="63">
        <v>11185.7</v>
      </c>
      <c r="AB62" s="63">
        <v>11081.3</v>
      </c>
      <c r="AC62" s="63">
        <v>10800</v>
      </c>
      <c r="AD62" s="63">
        <v>10109.4</v>
      </c>
      <c r="AE62" s="63">
        <v>9213.2999999999993</v>
      </c>
    </row>
    <row r="63" spans="1:31" x14ac:dyDescent="0.3">
      <c r="A63" s="64" t="s">
        <v>114</v>
      </c>
      <c r="B63" s="63">
        <v>92.6</v>
      </c>
      <c r="C63" s="63">
        <v>99.6</v>
      </c>
      <c r="D63" s="63">
        <v>110.2</v>
      </c>
      <c r="E63" s="63">
        <v>116.3</v>
      </c>
      <c r="F63" s="63">
        <v>122.1</v>
      </c>
      <c r="G63" s="63">
        <v>127.2</v>
      </c>
      <c r="H63" s="63">
        <v>134.6</v>
      </c>
      <c r="I63" s="63">
        <v>146.5</v>
      </c>
      <c r="J63" s="63">
        <v>150.30000000000001</v>
      </c>
      <c r="K63" s="63">
        <v>159.6</v>
      </c>
      <c r="L63" s="63">
        <v>188.8</v>
      </c>
      <c r="M63" s="63">
        <v>196.7</v>
      </c>
      <c r="N63" s="63">
        <v>215.1</v>
      </c>
      <c r="O63" s="63">
        <v>235.5</v>
      </c>
      <c r="P63" s="63">
        <v>244</v>
      </c>
      <c r="Q63" s="63">
        <v>245.4</v>
      </c>
      <c r="R63" s="63">
        <v>258</v>
      </c>
      <c r="S63" s="63">
        <v>282.3</v>
      </c>
      <c r="T63" s="63">
        <v>283.7</v>
      </c>
      <c r="U63" s="63">
        <v>276.2</v>
      </c>
      <c r="V63" s="63">
        <v>260.3</v>
      </c>
      <c r="W63" s="63">
        <v>258.89999999999998</v>
      </c>
      <c r="X63" s="63">
        <v>221.3</v>
      </c>
      <c r="Y63" s="63">
        <v>233.2</v>
      </c>
      <c r="Z63" s="63">
        <v>216.7</v>
      </c>
      <c r="AA63" s="63">
        <v>215.5</v>
      </c>
      <c r="AB63" s="63">
        <v>194.9</v>
      </c>
      <c r="AC63" s="63">
        <v>179.7</v>
      </c>
      <c r="AD63" s="63">
        <v>165</v>
      </c>
      <c r="AE63" s="63">
        <v>157.5</v>
      </c>
    </row>
    <row r="64" spans="1:31" x14ac:dyDescent="0.3">
      <c r="A64" s="64" t="s">
        <v>115</v>
      </c>
      <c r="B64" s="63">
        <v>52851.5</v>
      </c>
      <c r="C64" s="63">
        <v>51477.7</v>
      </c>
      <c r="D64" s="63">
        <v>49555.9</v>
      </c>
      <c r="E64" s="63">
        <v>48485.3</v>
      </c>
      <c r="F64" s="63">
        <v>48173.2</v>
      </c>
      <c r="G64" s="63">
        <v>49518.1</v>
      </c>
      <c r="H64" s="63">
        <v>46375</v>
      </c>
      <c r="I64" s="63">
        <v>46563.7</v>
      </c>
      <c r="J64" s="63">
        <v>45166.400000000001</v>
      </c>
      <c r="K64" s="63">
        <v>48489</v>
      </c>
      <c r="L64" s="63">
        <v>53030.5</v>
      </c>
      <c r="M64" s="63">
        <v>48930.3</v>
      </c>
      <c r="N64" s="63">
        <v>46045.4</v>
      </c>
      <c r="O64" s="63">
        <v>45042.2</v>
      </c>
      <c r="P64" s="63">
        <v>45777.1</v>
      </c>
      <c r="Q64" s="63">
        <v>46128</v>
      </c>
      <c r="R64" s="63">
        <v>45434.5</v>
      </c>
      <c r="S64" s="63">
        <v>44453.4</v>
      </c>
      <c r="T64" s="63">
        <v>39835.199999999997</v>
      </c>
      <c r="U64" s="63">
        <v>33043.1</v>
      </c>
      <c r="V64" s="63">
        <v>31772.9</v>
      </c>
      <c r="W64" s="63">
        <v>29074.5</v>
      </c>
      <c r="X64" s="63">
        <v>25178.2</v>
      </c>
      <c r="Y64" s="63">
        <v>22688.7</v>
      </c>
      <c r="Z64" s="63">
        <v>20847.5</v>
      </c>
      <c r="AA64" s="63">
        <v>17337.7</v>
      </c>
      <c r="AB64" s="63">
        <v>14720.9</v>
      </c>
      <c r="AC64" s="63">
        <v>11663.1</v>
      </c>
      <c r="AD64" s="63">
        <v>9876.2000000000007</v>
      </c>
      <c r="AE64" s="63">
        <v>7409.7</v>
      </c>
    </row>
    <row r="65" spans="1:1" x14ac:dyDescent="0.3">
      <c r="A65" s="45" t="s">
        <v>129</v>
      </c>
    </row>
  </sheetData>
  <conditionalFormatting sqref="A15:AE20 A23:AE26 A29:AE37 AF26 A1:AE12">
    <cfRule type="expression" dxfId="4" priority="2">
      <formula>MOD(ROW(),2)=1</formula>
    </cfRule>
  </conditionalFormatting>
  <conditionalFormatting sqref="A40">
    <cfRule type="expression" dxfId="3" priority="1">
      <formula>MOD(ROW(),2)=1</formula>
    </cfRule>
  </conditionalFormatting>
  <hyperlinks>
    <hyperlink ref="A65" r:id="rId1" xr:uid="{89AFB8DE-3BE7-41B9-8C3B-A73AC79BF076}"/>
    <hyperlink ref="A54" r:id="rId2" xr:uid="{3C393A29-AFBF-4D26-A213-B2B71F7D979D}"/>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34381-A15F-449D-90DC-99554AF0648C}">
  <sheetPr codeName="Sheet5"/>
  <dimension ref="A1:AI44"/>
  <sheetViews>
    <sheetView topLeftCell="AD1" zoomScale="110" zoomScaleNormal="110" workbookViewId="0">
      <pane ySplit="1" topLeftCell="A8" activePane="bottomLeft" state="frozen"/>
      <selection activeCell="Q1" sqref="Q1"/>
      <selection pane="bottomLeft" activeCell="AE19" sqref="AE19"/>
    </sheetView>
  </sheetViews>
  <sheetFormatPr defaultRowHeight="14.4" x14ac:dyDescent="0.3"/>
  <cols>
    <col min="1" max="1" width="55.77734375" bestFit="1" customWidth="1"/>
  </cols>
  <sheetData>
    <row r="1" spans="1:35" x14ac:dyDescent="0.3">
      <c r="A1" s="51"/>
      <c r="B1" s="9">
        <v>1990</v>
      </c>
      <c r="C1" s="9">
        <v>1991</v>
      </c>
      <c r="D1" s="9">
        <v>1992</v>
      </c>
      <c r="E1" s="9">
        <v>1993</v>
      </c>
      <c r="F1" s="9">
        <v>1994</v>
      </c>
      <c r="G1" s="9">
        <v>1995</v>
      </c>
      <c r="H1" s="9">
        <v>1996</v>
      </c>
      <c r="I1" s="9">
        <v>1997</v>
      </c>
      <c r="J1" s="9">
        <v>1998</v>
      </c>
      <c r="K1" s="9">
        <v>1999</v>
      </c>
      <c r="L1" s="9">
        <v>2000</v>
      </c>
      <c r="M1" s="9">
        <v>2001</v>
      </c>
      <c r="N1" s="9">
        <v>2002</v>
      </c>
      <c r="O1" s="9">
        <v>2003</v>
      </c>
      <c r="P1" s="9">
        <v>2004</v>
      </c>
      <c r="Q1" s="9">
        <v>2005</v>
      </c>
      <c r="R1" s="9">
        <v>2006</v>
      </c>
      <c r="S1" s="9">
        <v>2007</v>
      </c>
      <c r="T1" s="9">
        <v>2008</v>
      </c>
      <c r="U1" s="9">
        <v>2009</v>
      </c>
      <c r="V1" s="9">
        <v>2010</v>
      </c>
      <c r="W1" s="9">
        <v>2011</v>
      </c>
      <c r="X1" s="9">
        <v>2012</v>
      </c>
      <c r="Y1" s="9">
        <v>2013</v>
      </c>
      <c r="Z1" s="9">
        <v>2014</v>
      </c>
      <c r="AA1" s="9">
        <v>2015</v>
      </c>
      <c r="AB1" s="9">
        <v>2016</v>
      </c>
      <c r="AC1" s="9">
        <v>2017</v>
      </c>
      <c r="AD1" s="9">
        <v>2018</v>
      </c>
      <c r="AE1" s="17">
        <v>2019</v>
      </c>
    </row>
    <row r="2" spans="1:35" x14ac:dyDescent="0.3">
      <c r="A2" s="52" t="str">
        <f t="shared" ref="A2:AE2" si="0">A42</f>
        <v>INRIKES TRANSPORTER, TOTALT</v>
      </c>
      <c r="B2" s="7">
        <f t="shared" si="0"/>
        <v>150021.9</v>
      </c>
      <c r="C2" s="7">
        <f t="shared" si="0"/>
        <v>146078.5</v>
      </c>
      <c r="D2" s="7">
        <f t="shared" si="0"/>
        <v>135418.6</v>
      </c>
      <c r="E2" s="7">
        <f t="shared" si="0"/>
        <v>117347.6</v>
      </c>
      <c r="F2" s="7">
        <f t="shared" si="0"/>
        <v>121473.3</v>
      </c>
      <c r="G2" s="7">
        <f t="shared" si="0"/>
        <v>110530.7</v>
      </c>
      <c r="H2" s="7">
        <f t="shared" si="0"/>
        <v>106947.2</v>
      </c>
      <c r="I2" s="7">
        <f t="shared" si="0"/>
        <v>94807.3</v>
      </c>
      <c r="J2" s="7">
        <f t="shared" si="0"/>
        <v>89145</v>
      </c>
      <c r="K2" s="7">
        <f t="shared" si="0"/>
        <v>81132.800000000003</v>
      </c>
      <c r="L2" s="7">
        <f t="shared" si="0"/>
        <v>70546.7</v>
      </c>
      <c r="M2" s="7">
        <f t="shared" si="0"/>
        <v>64317.2</v>
      </c>
      <c r="N2" s="7">
        <f t="shared" si="0"/>
        <v>58201.3</v>
      </c>
      <c r="O2" s="7">
        <f t="shared" si="0"/>
        <v>53049.599999999999</v>
      </c>
      <c r="P2" s="7">
        <f t="shared" si="0"/>
        <v>48131.4</v>
      </c>
      <c r="Q2" s="7">
        <f t="shared" si="0"/>
        <v>45497.1</v>
      </c>
      <c r="R2" s="7">
        <f t="shared" si="0"/>
        <v>41934.5</v>
      </c>
      <c r="S2" s="7">
        <f t="shared" si="0"/>
        <v>39156.1</v>
      </c>
      <c r="T2" s="7">
        <f t="shared" si="0"/>
        <v>35954.5</v>
      </c>
      <c r="U2" s="7">
        <f t="shared" si="0"/>
        <v>33320.300000000003</v>
      </c>
      <c r="V2" s="7">
        <f t="shared" si="0"/>
        <v>30436</v>
      </c>
      <c r="W2" s="7">
        <f t="shared" si="0"/>
        <v>26370.9</v>
      </c>
      <c r="X2" s="7">
        <f t="shared" si="0"/>
        <v>20219.900000000001</v>
      </c>
      <c r="Y2" s="7">
        <f t="shared" si="0"/>
        <v>18588</v>
      </c>
      <c r="Z2" s="7">
        <f t="shared" si="0"/>
        <v>17184.400000000001</v>
      </c>
      <c r="AA2" s="7">
        <f t="shared" si="0"/>
        <v>15634.6</v>
      </c>
      <c r="AB2" s="7">
        <f t="shared" si="0"/>
        <v>15077.8</v>
      </c>
      <c r="AC2" s="7">
        <f t="shared" si="0"/>
        <v>14297.7</v>
      </c>
      <c r="AD2" s="7">
        <f t="shared" si="0"/>
        <v>13295.3</v>
      </c>
      <c r="AE2" s="18">
        <f t="shared" si="0"/>
        <v>12595.6</v>
      </c>
      <c r="AF2" s="34" t="s">
        <v>48</v>
      </c>
      <c r="AI2" s="36"/>
    </row>
    <row r="3" spans="1:35" x14ac:dyDescent="0.3">
      <c r="A3" s="52" t="str">
        <f t="shared" ref="A3:AE3" si="1">A39</f>
        <v>UTRIKES TRANSPORTER, TOTALT</v>
      </c>
      <c r="B3" s="7">
        <f t="shared" si="1"/>
        <v>2126.6</v>
      </c>
      <c r="C3" s="7">
        <f t="shared" si="1"/>
        <v>1984.2</v>
      </c>
      <c r="D3" s="7">
        <f t="shared" si="1"/>
        <v>1938</v>
      </c>
      <c r="E3" s="7">
        <f t="shared" si="1"/>
        <v>2059</v>
      </c>
      <c r="F3" s="7">
        <f t="shared" si="1"/>
        <v>2282.3000000000002</v>
      </c>
      <c r="G3" s="7">
        <f t="shared" si="1"/>
        <v>2202.3000000000002</v>
      </c>
      <c r="H3" s="7">
        <f t="shared" si="1"/>
        <v>2153</v>
      </c>
      <c r="I3" s="7">
        <f t="shared" si="1"/>
        <v>2420.1999999999998</v>
      </c>
      <c r="J3" s="7">
        <f t="shared" si="1"/>
        <v>2765.6</v>
      </c>
      <c r="K3" s="7">
        <f t="shared" si="1"/>
        <v>2854.6</v>
      </c>
      <c r="L3" s="7">
        <f t="shared" si="1"/>
        <v>2543.8000000000002</v>
      </c>
      <c r="M3" s="7">
        <f t="shared" si="1"/>
        <v>2330.8000000000002</v>
      </c>
      <c r="N3" s="7">
        <f t="shared" si="1"/>
        <v>2004.1</v>
      </c>
      <c r="O3" s="7">
        <f t="shared" si="1"/>
        <v>2474.8000000000002</v>
      </c>
      <c r="P3" s="7">
        <f t="shared" si="1"/>
        <v>2894.1</v>
      </c>
      <c r="Q3" s="7">
        <f t="shared" si="1"/>
        <v>2952</v>
      </c>
      <c r="R3" s="7">
        <f t="shared" si="1"/>
        <v>3130.1</v>
      </c>
      <c r="S3" s="7">
        <f t="shared" si="1"/>
        <v>3155.5</v>
      </c>
      <c r="T3" s="7">
        <f t="shared" si="1"/>
        <v>3114</v>
      </c>
      <c r="U3" s="7">
        <f t="shared" si="1"/>
        <v>3135.9</v>
      </c>
      <c r="V3" s="7">
        <f t="shared" si="1"/>
        <v>2918.2</v>
      </c>
      <c r="W3" s="7">
        <f t="shared" si="1"/>
        <v>2565.1999999999998</v>
      </c>
      <c r="X3" s="7">
        <f t="shared" si="1"/>
        <v>2418.1</v>
      </c>
      <c r="Y3" s="7">
        <f t="shared" si="1"/>
        <v>2285.1999999999998</v>
      </c>
      <c r="Z3" s="7">
        <f t="shared" si="1"/>
        <v>2378.5</v>
      </c>
      <c r="AA3" s="7">
        <f t="shared" si="1"/>
        <v>2208</v>
      </c>
      <c r="AB3" s="7">
        <f t="shared" si="1"/>
        <v>2518.3000000000002</v>
      </c>
      <c r="AC3" s="7">
        <f t="shared" si="1"/>
        <v>2868.4</v>
      </c>
      <c r="AD3" s="7">
        <f t="shared" si="1"/>
        <v>2389.5</v>
      </c>
      <c r="AE3" s="18">
        <f t="shared" si="1"/>
        <v>2761.1</v>
      </c>
      <c r="AF3" t="s">
        <v>138</v>
      </c>
      <c r="AI3" s="36"/>
    </row>
    <row r="4" spans="1:35" x14ac:dyDescent="0.3">
      <c r="A4" s="52" t="str">
        <f t="shared" ref="A4:AE4" si="2">A38</f>
        <v>INDUSTRI, TOTALT</v>
      </c>
      <c r="B4" s="7">
        <f t="shared" si="2"/>
        <v>51599.1</v>
      </c>
      <c r="C4" s="7">
        <f t="shared" si="2"/>
        <v>46892.6</v>
      </c>
      <c r="D4" s="7">
        <f t="shared" si="2"/>
        <v>42913.1</v>
      </c>
      <c r="E4" s="7">
        <f t="shared" si="2"/>
        <v>33841.300000000003</v>
      </c>
      <c r="F4" s="7">
        <f t="shared" si="2"/>
        <v>31224.799999999999</v>
      </c>
      <c r="G4" s="7">
        <f t="shared" si="2"/>
        <v>29764.2</v>
      </c>
      <c r="H4" s="7">
        <f t="shared" si="2"/>
        <v>30412.2</v>
      </c>
      <c r="I4" s="7">
        <f t="shared" si="2"/>
        <v>28386.6</v>
      </c>
      <c r="J4" s="7">
        <f t="shared" si="2"/>
        <v>27345.599999999999</v>
      </c>
      <c r="K4" s="7">
        <f t="shared" si="2"/>
        <v>28011.599999999999</v>
      </c>
      <c r="L4" s="7">
        <f t="shared" si="2"/>
        <v>29940.3</v>
      </c>
      <c r="M4" s="7">
        <f t="shared" si="2"/>
        <v>28628.9</v>
      </c>
      <c r="N4" s="7">
        <f t="shared" si="2"/>
        <v>28263.4</v>
      </c>
      <c r="O4" s="7">
        <f t="shared" si="2"/>
        <v>29786.5</v>
      </c>
      <c r="P4" s="7">
        <f t="shared" si="2"/>
        <v>27314.1</v>
      </c>
      <c r="Q4" s="7">
        <f t="shared" si="2"/>
        <v>25751.4</v>
      </c>
      <c r="R4" s="7">
        <f t="shared" si="2"/>
        <v>26970.7</v>
      </c>
      <c r="S4" s="7">
        <f t="shared" si="2"/>
        <v>27427.3</v>
      </c>
      <c r="T4" s="7">
        <f t="shared" si="2"/>
        <v>25572.6</v>
      </c>
      <c r="U4" s="7">
        <f t="shared" si="2"/>
        <v>25399.7</v>
      </c>
      <c r="V4" s="7">
        <f t="shared" si="2"/>
        <v>25684.400000000001</v>
      </c>
      <c r="W4" s="7">
        <f t="shared" si="2"/>
        <v>25127.8</v>
      </c>
      <c r="X4" s="7">
        <f t="shared" si="2"/>
        <v>24667.1</v>
      </c>
      <c r="Y4" s="7">
        <f t="shared" si="2"/>
        <v>23891.8</v>
      </c>
      <c r="Z4" s="7">
        <f t="shared" si="2"/>
        <v>22877.9</v>
      </c>
      <c r="AA4" s="7">
        <f t="shared" si="2"/>
        <v>24062.2</v>
      </c>
      <c r="AB4" s="7">
        <f t="shared" si="2"/>
        <v>21994.400000000001</v>
      </c>
      <c r="AC4" s="7">
        <f t="shared" si="2"/>
        <v>21882.9</v>
      </c>
      <c r="AD4" s="7">
        <f t="shared" si="2"/>
        <v>21115</v>
      </c>
      <c r="AE4" s="18">
        <f t="shared" si="2"/>
        <v>20647.900000000001</v>
      </c>
      <c r="AF4" s="34" t="s">
        <v>49</v>
      </c>
      <c r="AI4" s="36"/>
    </row>
    <row r="5" spans="1:35" x14ac:dyDescent="0.3">
      <c r="A5" s="52" t="str">
        <f t="shared" ref="A5:AE5" si="3">A40</f>
        <v>JORDBRUK, TOTALT</v>
      </c>
      <c r="B5" s="7">
        <f t="shared" si="3"/>
        <v>38181.5</v>
      </c>
      <c r="C5" s="7">
        <f t="shared" si="3"/>
        <v>36614.1</v>
      </c>
      <c r="D5" s="7">
        <f t="shared" si="3"/>
        <v>37368.699999999997</v>
      </c>
      <c r="E5" s="7">
        <f t="shared" si="3"/>
        <v>37565.300000000003</v>
      </c>
      <c r="F5" s="7">
        <f t="shared" si="3"/>
        <v>38005.4</v>
      </c>
      <c r="G5" s="7">
        <f t="shared" si="3"/>
        <v>37152.199999999997</v>
      </c>
      <c r="H5" s="7">
        <f t="shared" si="3"/>
        <v>37491.5</v>
      </c>
      <c r="I5" s="7">
        <f t="shared" si="3"/>
        <v>37759.4</v>
      </c>
      <c r="J5" s="7">
        <f t="shared" si="3"/>
        <v>37176.1</v>
      </c>
      <c r="K5" s="7">
        <f t="shared" si="3"/>
        <v>35816</v>
      </c>
      <c r="L5" s="7">
        <f t="shared" si="3"/>
        <v>35198.199999999997</v>
      </c>
      <c r="M5" s="7">
        <f t="shared" si="3"/>
        <v>33973.9</v>
      </c>
      <c r="N5" s="7">
        <f t="shared" si="3"/>
        <v>33418.6</v>
      </c>
      <c r="O5" s="7">
        <f t="shared" si="3"/>
        <v>31687.8</v>
      </c>
      <c r="P5" s="7">
        <f t="shared" si="3"/>
        <v>32012.5</v>
      </c>
      <c r="Q5" s="7">
        <f t="shared" si="3"/>
        <v>31400</v>
      </c>
      <c r="R5" s="7">
        <f t="shared" si="3"/>
        <v>31055.599999999999</v>
      </c>
      <c r="S5" s="7">
        <f t="shared" si="3"/>
        <v>30759.200000000001</v>
      </c>
      <c r="T5" s="7">
        <f t="shared" si="3"/>
        <v>30705.7</v>
      </c>
      <c r="U5" s="7">
        <f t="shared" si="3"/>
        <v>30567.1</v>
      </c>
      <c r="V5" s="7">
        <f t="shared" si="3"/>
        <v>30524.7</v>
      </c>
      <c r="W5" s="7">
        <f t="shared" si="3"/>
        <v>30068.9</v>
      </c>
      <c r="X5" s="7">
        <f t="shared" si="3"/>
        <v>29931.200000000001</v>
      </c>
      <c r="Y5" s="7">
        <f t="shared" si="3"/>
        <v>30151.200000000001</v>
      </c>
      <c r="Z5" s="7">
        <f t="shared" si="3"/>
        <v>30347.9</v>
      </c>
      <c r="AA5" s="7">
        <f t="shared" si="3"/>
        <v>30492.6</v>
      </c>
      <c r="AB5" s="7">
        <f t="shared" si="3"/>
        <v>29808.9</v>
      </c>
      <c r="AC5" s="7">
        <f t="shared" si="3"/>
        <v>29914.2</v>
      </c>
      <c r="AD5" s="7">
        <f t="shared" si="3"/>
        <v>29457.7</v>
      </c>
      <c r="AE5" s="18">
        <f t="shared" si="3"/>
        <v>28902</v>
      </c>
      <c r="AF5" s="34" t="s">
        <v>46</v>
      </c>
      <c r="AI5" s="36"/>
    </row>
    <row r="6" spans="1:35" x14ac:dyDescent="0.3">
      <c r="A6" s="52" t="str">
        <f t="shared" ref="A6:AE6" si="4">A37</f>
        <v>EL OCH FJÄRRVÄRME, TOTALT</v>
      </c>
      <c r="B6" s="7">
        <f t="shared" si="4"/>
        <v>2541.6999999999998</v>
      </c>
      <c r="C6" s="7">
        <f t="shared" si="4"/>
        <v>2995.8</v>
      </c>
      <c r="D6" s="7">
        <f t="shared" si="4"/>
        <v>3000.4</v>
      </c>
      <c r="E6" s="7">
        <f t="shared" si="4"/>
        <v>2350.3000000000002</v>
      </c>
      <c r="F6" s="7">
        <f t="shared" si="4"/>
        <v>2742.5</v>
      </c>
      <c r="G6" s="7">
        <f t="shared" si="4"/>
        <v>3140.9</v>
      </c>
      <c r="H6" s="7">
        <f t="shared" si="4"/>
        <v>4279.8999999999996</v>
      </c>
      <c r="I6" s="7">
        <f t="shared" si="4"/>
        <v>1959.9</v>
      </c>
      <c r="J6" s="7">
        <f t="shared" si="4"/>
        <v>2173.8000000000002</v>
      </c>
      <c r="K6" s="7">
        <f t="shared" si="4"/>
        <v>2021.7</v>
      </c>
      <c r="L6" s="7">
        <f t="shared" si="4"/>
        <v>1926.7</v>
      </c>
      <c r="M6" s="7">
        <f t="shared" si="4"/>
        <v>2312.4</v>
      </c>
      <c r="N6" s="7">
        <f t="shared" si="4"/>
        <v>2536.9</v>
      </c>
      <c r="O6" s="7">
        <f t="shared" si="4"/>
        <v>2700.5</v>
      </c>
      <c r="P6" s="7">
        <f t="shared" si="4"/>
        <v>2778</v>
      </c>
      <c r="Q6" s="7">
        <f t="shared" si="4"/>
        <v>2868.4</v>
      </c>
      <c r="R6" s="7">
        <f t="shared" si="4"/>
        <v>2895.9</v>
      </c>
      <c r="S6" s="7">
        <f t="shared" si="4"/>
        <v>2956.8</v>
      </c>
      <c r="T6" s="7">
        <f t="shared" si="4"/>
        <v>3256.3</v>
      </c>
      <c r="U6" s="7">
        <f t="shared" si="4"/>
        <v>3474.6</v>
      </c>
      <c r="V6" s="7">
        <f t="shared" si="4"/>
        <v>3905.1</v>
      </c>
      <c r="W6" s="7">
        <f t="shared" si="4"/>
        <v>3278.1</v>
      </c>
      <c r="X6" s="7">
        <f t="shared" si="4"/>
        <v>3308.2</v>
      </c>
      <c r="Y6" s="7">
        <f t="shared" si="4"/>
        <v>3279.8</v>
      </c>
      <c r="Z6" s="7">
        <f t="shared" si="4"/>
        <v>2866.1</v>
      </c>
      <c r="AA6" s="7">
        <f t="shared" si="4"/>
        <v>2870.6</v>
      </c>
      <c r="AB6" s="7">
        <f t="shared" si="4"/>
        <v>3101.9</v>
      </c>
      <c r="AC6" s="7">
        <f t="shared" si="4"/>
        <v>3103.9</v>
      </c>
      <c r="AD6" s="7">
        <f t="shared" si="4"/>
        <v>3164</v>
      </c>
      <c r="AE6" s="18">
        <f t="shared" si="4"/>
        <v>3053.6</v>
      </c>
      <c r="AF6" s="34" t="s">
        <v>45</v>
      </c>
      <c r="AI6" s="36"/>
    </row>
    <row r="7" spans="1:35" x14ac:dyDescent="0.3">
      <c r="A7" s="52" t="str">
        <f t="shared" ref="A7:AE7" si="5">A35</f>
        <v>ARBETSMASKINER, TOTALT</v>
      </c>
      <c r="B7" s="7">
        <f t="shared" si="5"/>
        <v>13725.6</v>
      </c>
      <c r="C7" s="7">
        <f t="shared" si="5"/>
        <v>13874.1</v>
      </c>
      <c r="D7" s="7">
        <f t="shared" si="5"/>
        <v>13981.7</v>
      </c>
      <c r="E7" s="7">
        <f t="shared" si="5"/>
        <v>13959</v>
      </c>
      <c r="F7" s="7">
        <f t="shared" si="5"/>
        <v>13992.7</v>
      </c>
      <c r="G7" s="7">
        <f t="shared" si="5"/>
        <v>14139.6</v>
      </c>
      <c r="H7" s="7">
        <f t="shared" si="5"/>
        <v>14503.6</v>
      </c>
      <c r="I7" s="7">
        <f t="shared" si="5"/>
        <v>14788</v>
      </c>
      <c r="J7" s="7">
        <f t="shared" si="5"/>
        <v>15244.5</v>
      </c>
      <c r="K7" s="7">
        <f t="shared" si="5"/>
        <v>15574.2</v>
      </c>
      <c r="L7" s="7">
        <f t="shared" si="5"/>
        <v>15624.7</v>
      </c>
      <c r="M7" s="7">
        <f t="shared" si="5"/>
        <v>15309.8</v>
      </c>
      <c r="N7" s="7">
        <f t="shared" si="5"/>
        <v>15136.2</v>
      </c>
      <c r="O7" s="7">
        <f t="shared" si="5"/>
        <v>14936.3</v>
      </c>
      <c r="P7" s="7">
        <f t="shared" si="5"/>
        <v>14876.4</v>
      </c>
      <c r="Q7" s="7">
        <f t="shared" si="5"/>
        <v>14566.4</v>
      </c>
      <c r="R7" s="7">
        <f t="shared" si="5"/>
        <v>14960</v>
      </c>
      <c r="S7" s="7">
        <f t="shared" si="5"/>
        <v>15007.2</v>
      </c>
      <c r="T7" s="7">
        <f t="shared" si="5"/>
        <v>14931.5</v>
      </c>
      <c r="U7" s="7">
        <f t="shared" si="5"/>
        <v>14418.2</v>
      </c>
      <c r="V7" s="7">
        <f t="shared" si="5"/>
        <v>13909.5</v>
      </c>
      <c r="W7" s="7">
        <f t="shared" si="5"/>
        <v>13232.5</v>
      </c>
      <c r="X7" s="7">
        <f t="shared" si="5"/>
        <v>12509.1</v>
      </c>
      <c r="Y7" s="7">
        <f t="shared" si="5"/>
        <v>11892</v>
      </c>
      <c r="Z7" s="7">
        <f t="shared" si="5"/>
        <v>11325.5</v>
      </c>
      <c r="AA7" s="7">
        <f t="shared" si="5"/>
        <v>10860.6</v>
      </c>
      <c r="AB7" s="7">
        <f t="shared" si="5"/>
        <v>10567.2</v>
      </c>
      <c r="AC7" s="7">
        <f t="shared" si="5"/>
        <v>10277.9</v>
      </c>
      <c r="AD7" s="7">
        <f t="shared" si="5"/>
        <v>9909</v>
      </c>
      <c r="AE7" s="18">
        <f t="shared" si="5"/>
        <v>9647.9</v>
      </c>
      <c r="AF7" s="34" t="s">
        <v>56</v>
      </c>
      <c r="AI7" s="36"/>
    </row>
    <row r="8" spans="1:35" x14ac:dyDescent="0.3">
      <c r="A8" s="52" t="str">
        <f t="shared" ref="A8:AE8" si="6">A41</f>
        <v>LÖSNINGSMEDEL OCH ÖVRIG PRODUKTANVÄNDNING, TOTALT</v>
      </c>
      <c r="B8" s="7">
        <f t="shared" si="6"/>
        <v>89991.7</v>
      </c>
      <c r="C8" s="7">
        <f t="shared" si="6"/>
        <v>83642.8</v>
      </c>
      <c r="D8" s="7">
        <f t="shared" si="6"/>
        <v>77295.899999999994</v>
      </c>
      <c r="E8" s="7">
        <f t="shared" si="6"/>
        <v>70639.8</v>
      </c>
      <c r="F8" s="7">
        <f t="shared" si="6"/>
        <v>63991.5</v>
      </c>
      <c r="G8" s="7">
        <f t="shared" si="6"/>
        <v>60826.5</v>
      </c>
      <c r="H8" s="7">
        <f t="shared" si="6"/>
        <v>57663.8</v>
      </c>
      <c r="I8" s="7">
        <f t="shared" si="6"/>
        <v>54493.7</v>
      </c>
      <c r="J8" s="7">
        <f t="shared" si="6"/>
        <v>52611.5</v>
      </c>
      <c r="K8" s="7">
        <f t="shared" si="6"/>
        <v>53102.400000000001</v>
      </c>
      <c r="L8" s="7">
        <f t="shared" si="6"/>
        <v>52896.4</v>
      </c>
      <c r="M8" s="7">
        <f t="shared" si="6"/>
        <v>52322.1</v>
      </c>
      <c r="N8" s="7">
        <f t="shared" si="6"/>
        <v>55267.9</v>
      </c>
      <c r="O8" s="7">
        <f t="shared" si="6"/>
        <v>59162.9</v>
      </c>
      <c r="P8" s="7">
        <f t="shared" si="6"/>
        <v>65825</v>
      </c>
      <c r="Q8" s="7">
        <f t="shared" si="6"/>
        <v>68643.199999999997</v>
      </c>
      <c r="R8" s="7">
        <f t="shared" si="6"/>
        <v>68631.8</v>
      </c>
      <c r="S8" s="7">
        <f t="shared" si="6"/>
        <v>75659.600000000006</v>
      </c>
      <c r="T8" s="7">
        <f t="shared" si="6"/>
        <v>71619.399999999994</v>
      </c>
      <c r="U8" s="7">
        <f t="shared" si="6"/>
        <v>59774.9</v>
      </c>
      <c r="V8" s="7">
        <f t="shared" si="6"/>
        <v>58757.9</v>
      </c>
      <c r="W8" s="7">
        <f t="shared" si="6"/>
        <v>62949.9</v>
      </c>
      <c r="X8" s="7">
        <f t="shared" si="6"/>
        <v>63066</v>
      </c>
      <c r="Y8" s="7">
        <f t="shared" si="6"/>
        <v>58739.8</v>
      </c>
      <c r="Z8" s="7">
        <f t="shared" si="6"/>
        <v>58837.7</v>
      </c>
      <c r="AA8" s="7">
        <f t="shared" si="6"/>
        <v>60541.3</v>
      </c>
      <c r="AB8" s="7">
        <f t="shared" si="6"/>
        <v>57102.400000000001</v>
      </c>
      <c r="AC8" s="7">
        <f t="shared" si="6"/>
        <v>50940.3</v>
      </c>
      <c r="AD8" s="7">
        <f t="shared" si="6"/>
        <v>50968.800000000003</v>
      </c>
      <c r="AE8" s="18">
        <f t="shared" si="6"/>
        <v>50853.8</v>
      </c>
      <c r="AF8" s="34" t="s">
        <v>44</v>
      </c>
      <c r="AI8" s="36"/>
    </row>
    <row r="9" spans="1:35" x14ac:dyDescent="0.3">
      <c r="A9" s="52" t="str">
        <f t="shared" ref="A9:AE9" si="7">A36</f>
        <v>AVFALL, TOTALT</v>
      </c>
      <c r="B9" s="7">
        <f t="shared" si="7"/>
        <v>2201.3000000000002</v>
      </c>
      <c r="C9" s="7">
        <f t="shared" si="7"/>
        <v>2233.8000000000002</v>
      </c>
      <c r="D9" s="7">
        <f t="shared" si="7"/>
        <v>2234.3000000000002</v>
      </c>
      <c r="E9" s="7">
        <f t="shared" si="7"/>
        <v>2160.8000000000002</v>
      </c>
      <c r="F9" s="7">
        <f t="shared" si="7"/>
        <v>2073.5</v>
      </c>
      <c r="G9" s="7">
        <f t="shared" si="7"/>
        <v>2068.5</v>
      </c>
      <c r="H9" s="7">
        <f t="shared" si="7"/>
        <v>2051.6999999999998</v>
      </c>
      <c r="I9" s="7">
        <f t="shared" si="7"/>
        <v>2031.8</v>
      </c>
      <c r="J9" s="7">
        <f t="shared" si="7"/>
        <v>1999.6</v>
      </c>
      <c r="K9" s="7">
        <f t="shared" si="7"/>
        <v>1916.5</v>
      </c>
      <c r="L9" s="7">
        <f t="shared" si="7"/>
        <v>1857.2</v>
      </c>
      <c r="M9" s="7">
        <f t="shared" si="7"/>
        <v>1823.4</v>
      </c>
      <c r="N9" s="7">
        <f t="shared" si="7"/>
        <v>1705.7</v>
      </c>
      <c r="O9" s="7">
        <f t="shared" si="7"/>
        <v>1611.5</v>
      </c>
      <c r="P9" s="7">
        <f t="shared" si="7"/>
        <v>1595.9</v>
      </c>
      <c r="Q9" s="7">
        <f t="shared" si="7"/>
        <v>1488.1</v>
      </c>
      <c r="R9" s="7">
        <f t="shared" si="7"/>
        <v>1432.8</v>
      </c>
      <c r="S9" s="7">
        <f t="shared" si="7"/>
        <v>1309</v>
      </c>
      <c r="T9" s="7">
        <f t="shared" si="7"/>
        <v>1134.7</v>
      </c>
      <c r="U9" s="7">
        <f t="shared" si="7"/>
        <v>1069</v>
      </c>
      <c r="V9" s="7">
        <f t="shared" si="7"/>
        <v>999.3</v>
      </c>
      <c r="W9" s="7">
        <f t="shared" si="7"/>
        <v>922.7</v>
      </c>
      <c r="X9" s="7">
        <f t="shared" si="7"/>
        <v>842.6</v>
      </c>
      <c r="Y9" s="7">
        <f t="shared" si="7"/>
        <v>781.6</v>
      </c>
      <c r="Z9" s="7">
        <f t="shared" si="7"/>
        <v>704.6</v>
      </c>
      <c r="AA9" s="7">
        <f t="shared" si="7"/>
        <v>639.5</v>
      </c>
      <c r="AB9" s="7">
        <f t="shared" si="7"/>
        <v>581.6</v>
      </c>
      <c r="AC9" s="7">
        <f t="shared" si="7"/>
        <v>545</v>
      </c>
      <c r="AD9" s="7">
        <f t="shared" si="7"/>
        <v>510.1</v>
      </c>
      <c r="AE9" s="18">
        <f t="shared" si="7"/>
        <v>445</v>
      </c>
      <c r="AF9" s="34" t="s">
        <v>43</v>
      </c>
      <c r="AI9" s="36"/>
    </row>
    <row r="10" spans="1:35" x14ac:dyDescent="0.3">
      <c r="A10" s="52" t="str">
        <f t="shared" ref="A10:AE10" si="8">A43</f>
        <v>EGEN UPPVÄRMNING AV BOSTÄDER OCH LOKALER, TOTALT</v>
      </c>
      <c r="B10" s="7">
        <f t="shared" si="8"/>
        <v>18563.099999999999</v>
      </c>
      <c r="C10" s="7">
        <f t="shared" si="8"/>
        <v>19486</v>
      </c>
      <c r="D10" s="7">
        <f t="shared" si="8"/>
        <v>20134.900000000001</v>
      </c>
      <c r="E10" s="7">
        <f t="shared" si="8"/>
        <v>21458.400000000001</v>
      </c>
      <c r="F10" s="7">
        <f t="shared" si="8"/>
        <v>20044.599999999999</v>
      </c>
      <c r="G10" s="7">
        <f t="shared" si="8"/>
        <v>20974.9</v>
      </c>
      <c r="H10" s="7">
        <f t="shared" si="8"/>
        <v>20357.2</v>
      </c>
      <c r="I10" s="7">
        <f t="shared" si="8"/>
        <v>18300.599999999999</v>
      </c>
      <c r="J10" s="7">
        <f t="shared" si="8"/>
        <v>15804.8</v>
      </c>
      <c r="K10" s="7">
        <f t="shared" si="8"/>
        <v>15602.1</v>
      </c>
      <c r="L10" s="7">
        <f t="shared" si="8"/>
        <v>15039.9</v>
      </c>
      <c r="M10" s="7">
        <f t="shared" si="8"/>
        <v>14302.1</v>
      </c>
      <c r="N10" s="7">
        <f t="shared" si="8"/>
        <v>13683.9</v>
      </c>
      <c r="O10" s="7">
        <f t="shared" si="8"/>
        <v>16096.6</v>
      </c>
      <c r="P10" s="7">
        <f t="shared" si="8"/>
        <v>13765.9</v>
      </c>
      <c r="Q10" s="7">
        <f t="shared" si="8"/>
        <v>14201.2</v>
      </c>
      <c r="R10" s="7">
        <f t="shared" si="8"/>
        <v>11636.4</v>
      </c>
      <c r="S10" s="7">
        <f t="shared" si="8"/>
        <v>12560.3</v>
      </c>
      <c r="T10" s="7">
        <f t="shared" si="8"/>
        <v>12742.6</v>
      </c>
      <c r="U10" s="7">
        <f t="shared" si="8"/>
        <v>12694.8</v>
      </c>
      <c r="V10" s="7">
        <f t="shared" si="8"/>
        <v>12485.1</v>
      </c>
      <c r="W10" s="7">
        <f t="shared" si="8"/>
        <v>12280.1</v>
      </c>
      <c r="X10" s="7">
        <f t="shared" si="8"/>
        <v>11419.9</v>
      </c>
      <c r="Y10" s="7">
        <f t="shared" si="8"/>
        <v>10919.7</v>
      </c>
      <c r="Z10" s="7">
        <f t="shared" si="8"/>
        <v>10068.6</v>
      </c>
      <c r="AA10" s="7">
        <f t="shared" si="8"/>
        <v>9678.9</v>
      </c>
      <c r="AB10" s="7">
        <f t="shared" si="8"/>
        <v>9599.9</v>
      </c>
      <c r="AC10" s="7">
        <f t="shared" si="8"/>
        <v>9445.5</v>
      </c>
      <c r="AD10" s="7">
        <f t="shared" si="8"/>
        <v>8024.7</v>
      </c>
      <c r="AE10" s="18">
        <f t="shared" si="8"/>
        <v>7857.8</v>
      </c>
      <c r="AF10" s="34" t="s">
        <v>47</v>
      </c>
      <c r="AI10" s="36"/>
    </row>
    <row r="11" spans="1:35" x14ac:dyDescent="0.3">
      <c r="A11" s="60" t="str">
        <f t="shared" ref="A11:AE11" si="9">A33</f>
        <v>NATIONELL TOTAL (exklusive internationella transporter)</v>
      </c>
      <c r="B11" s="47">
        <f t="shared" si="9"/>
        <v>366825.9</v>
      </c>
      <c r="C11" s="47">
        <f t="shared" si="9"/>
        <v>351817.7</v>
      </c>
      <c r="D11" s="47">
        <f t="shared" si="9"/>
        <v>332347.59999999998</v>
      </c>
      <c r="E11" s="47">
        <f t="shared" si="9"/>
        <v>299322.40000000002</v>
      </c>
      <c r="F11" s="47">
        <f t="shared" si="9"/>
        <v>293548.40000000002</v>
      </c>
      <c r="G11" s="47">
        <f t="shared" si="9"/>
        <v>278597.5</v>
      </c>
      <c r="H11" s="47">
        <f t="shared" si="9"/>
        <v>273707.09999999998</v>
      </c>
      <c r="I11" s="47">
        <f t="shared" si="9"/>
        <v>252527.3</v>
      </c>
      <c r="J11" s="47">
        <f t="shared" si="9"/>
        <v>241501.1</v>
      </c>
      <c r="K11" s="47">
        <f t="shared" si="9"/>
        <v>233177.3</v>
      </c>
      <c r="L11" s="47">
        <f t="shared" si="9"/>
        <v>223030.1</v>
      </c>
      <c r="M11" s="47">
        <f t="shared" si="9"/>
        <v>212989.7</v>
      </c>
      <c r="N11" s="47">
        <f t="shared" si="9"/>
        <v>208213.8</v>
      </c>
      <c r="O11" s="47">
        <f t="shared" si="9"/>
        <v>209031.7</v>
      </c>
      <c r="P11" s="47">
        <f t="shared" si="9"/>
        <v>206299.3</v>
      </c>
      <c r="Q11" s="47">
        <f t="shared" si="9"/>
        <v>204415.7</v>
      </c>
      <c r="R11" s="47">
        <f t="shared" si="9"/>
        <v>199517.6</v>
      </c>
      <c r="S11" s="47">
        <f t="shared" si="9"/>
        <v>204835.5</v>
      </c>
      <c r="T11" s="47">
        <f t="shared" si="9"/>
        <v>195917.2</v>
      </c>
      <c r="U11" s="47">
        <f t="shared" si="9"/>
        <v>180718.6</v>
      </c>
      <c r="V11" s="47">
        <f t="shared" si="9"/>
        <v>176702</v>
      </c>
      <c r="W11" s="47">
        <f t="shared" si="9"/>
        <v>174230.8</v>
      </c>
      <c r="X11" s="47">
        <f t="shared" si="9"/>
        <v>165964</v>
      </c>
      <c r="Y11" s="47">
        <f t="shared" si="9"/>
        <v>158243.79999999999</v>
      </c>
      <c r="Z11" s="47">
        <f t="shared" si="9"/>
        <v>154212.79999999999</v>
      </c>
      <c r="AA11" s="47">
        <f t="shared" si="9"/>
        <v>154780.20000000001</v>
      </c>
      <c r="AB11" s="47">
        <f t="shared" si="9"/>
        <v>147834.1</v>
      </c>
      <c r="AC11" s="47">
        <f t="shared" si="9"/>
        <v>140407.4</v>
      </c>
      <c r="AD11" s="47">
        <f t="shared" si="9"/>
        <v>136444.70000000001</v>
      </c>
      <c r="AE11" s="48">
        <f t="shared" si="9"/>
        <v>134003.70000000001</v>
      </c>
      <c r="AF11" s="36" t="s">
        <v>125</v>
      </c>
      <c r="AI11" s="36"/>
    </row>
    <row r="12" spans="1:35" ht="15" thickBot="1" x14ac:dyDescent="0.35">
      <c r="A12" s="53" t="str">
        <f t="shared" ref="A12:AE12" si="10">A34</f>
        <v>NATIONELL TOTAL (inklusive internationella transporter)</v>
      </c>
      <c r="B12" s="19">
        <f t="shared" si="10"/>
        <v>368952.6</v>
      </c>
      <c r="C12" s="19">
        <f t="shared" si="10"/>
        <v>353801.9</v>
      </c>
      <c r="D12" s="19">
        <f t="shared" si="10"/>
        <v>334285.59999999998</v>
      </c>
      <c r="E12" s="19">
        <f t="shared" si="10"/>
        <v>301381.40000000002</v>
      </c>
      <c r="F12" s="19">
        <f t="shared" si="10"/>
        <v>295830.7</v>
      </c>
      <c r="G12" s="19">
        <f t="shared" si="10"/>
        <v>280799.8</v>
      </c>
      <c r="H12" s="19">
        <f t="shared" si="10"/>
        <v>275860.09999999998</v>
      </c>
      <c r="I12" s="19">
        <f t="shared" si="10"/>
        <v>254947.5</v>
      </c>
      <c r="J12" s="19">
        <f t="shared" si="10"/>
        <v>244266.7</v>
      </c>
      <c r="K12" s="19">
        <f t="shared" si="10"/>
        <v>236031.8</v>
      </c>
      <c r="L12" s="19">
        <f t="shared" si="10"/>
        <v>225574</v>
      </c>
      <c r="M12" s="19">
        <f t="shared" si="10"/>
        <v>215320.5</v>
      </c>
      <c r="N12" s="19">
        <f t="shared" si="10"/>
        <v>210217.9</v>
      </c>
      <c r="O12" s="19">
        <f t="shared" si="10"/>
        <v>211506.5</v>
      </c>
      <c r="P12" s="19">
        <f t="shared" si="10"/>
        <v>209193.4</v>
      </c>
      <c r="Q12" s="19">
        <f t="shared" si="10"/>
        <v>207367.7</v>
      </c>
      <c r="R12" s="19">
        <f t="shared" si="10"/>
        <v>202647.8</v>
      </c>
      <c r="S12" s="19">
        <f t="shared" si="10"/>
        <v>207991.1</v>
      </c>
      <c r="T12" s="19">
        <f t="shared" si="10"/>
        <v>199031.2</v>
      </c>
      <c r="U12" s="19">
        <f t="shared" si="10"/>
        <v>183854.5</v>
      </c>
      <c r="V12" s="19">
        <f t="shared" si="10"/>
        <v>179620.2</v>
      </c>
      <c r="W12" s="19">
        <f t="shared" si="10"/>
        <v>176796</v>
      </c>
      <c r="X12" s="19">
        <f t="shared" si="10"/>
        <v>168382.1</v>
      </c>
      <c r="Y12" s="19">
        <f t="shared" si="10"/>
        <v>160529</v>
      </c>
      <c r="Z12" s="19">
        <f t="shared" si="10"/>
        <v>156591.29999999999</v>
      </c>
      <c r="AA12" s="19">
        <f t="shared" si="10"/>
        <v>156988.20000000001</v>
      </c>
      <c r="AB12" s="19">
        <f t="shared" si="10"/>
        <v>150352.4</v>
      </c>
      <c r="AC12" s="19">
        <f t="shared" si="10"/>
        <v>143275.79999999999</v>
      </c>
      <c r="AD12" s="19">
        <f t="shared" si="10"/>
        <v>138834.20000000001</v>
      </c>
      <c r="AE12" s="23">
        <f t="shared" si="10"/>
        <v>136764.79999999999</v>
      </c>
      <c r="AF12" s="36" t="s">
        <v>124</v>
      </c>
      <c r="AI12" s="36"/>
    </row>
    <row r="13" spans="1:35" x14ac:dyDescent="0.3">
      <c r="AE13" s="2">
        <f>AE11/B11-1</f>
        <v>-0.63469400606663817</v>
      </c>
    </row>
    <row r="14" spans="1:35" ht="15" thickBot="1" x14ac:dyDescent="0.35">
      <c r="A14" s="30" t="s">
        <v>72</v>
      </c>
    </row>
    <row r="15" spans="1:35" x14ac:dyDescent="0.3">
      <c r="A15" s="51" t="s">
        <v>72</v>
      </c>
      <c r="B15" s="9">
        <f t="shared" ref="B15:AE15" si="11">B6+B9</f>
        <v>4743</v>
      </c>
      <c r="C15" s="9">
        <f t="shared" si="11"/>
        <v>5229.6000000000004</v>
      </c>
      <c r="D15" s="9">
        <f t="shared" si="11"/>
        <v>5234.7000000000007</v>
      </c>
      <c r="E15" s="9">
        <f t="shared" si="11"/>
        <v>4511.1000000000004</v>
      </c>
      <c r="F15" s="9">
        <f t="shared" si="11"/>
        <v>4816</v>
      </c>
      <c r="G15" s="9">
        <f t="shared" si="11"/>
        <v>5209.3999999999996</v>
      </c>
      <c r="H15" s="9">
        <f t="shared" si="11"/>
        <v>6331.5999999999995</v>
      </c>
      <c r="I15" s="9">
        <f t="shared" si="11"/>
        <v>3991.7</v>
      </c>
      <c r="J15" s="9">
        <f t="shared" si="11"/>
        <v>4173.3999999999996</v>
      </c>
      <c r="K15" s="9">
        <f t="shared" si="11"/>
        <v>3938.2</v>
      </c>
      <c r="L15" s="9">
        <f t="shared" si="11"/>
        <v>3783.9</v>
      </c>
      <c r="M15" s="9">
        <f t="shared" si="11"/>
        <v>4135.8</v>
      </c>
      <c r="N15" s="9">
        <f t="shared" si="11"/>
        <v>4242.6000000000004</v>
      </c>
      <c r="O15" s="9">
        <f t="shared" si="11"/>
        <v>4312</v>
      </c>
      <c r="P15" s="9">
        <f t="shared" si="11"/>
        <v>4373.8999999999996</v>
      </c>
      <c r="Q15" s="9">
        <f t="shared" si="11"/>
        <v>4356.5</v>
      </c>
      <c r="R15" s="9">
        <f t="shared" si="11"/>
        <v>4328.7</v>
      </c>
      <c r="S15" s="9">
        <f t="shared" si="11"/>
        <v>4265.8</v>
      </c>
      <c r="T15" s="9">
        <f t="shared" si="11"/>
        <v>4391</v>
      </c>
      <c r="U15" s="9">
        <f t="shared" si="11"/>
        <v>4543.6000000000004</v>
      </c>
      <c r="V15" s="9">
        <f t="shared" si="11"/>
        <v>4904.3999999999996</v>
      </c>
      <c r="W15" s="9">
        <f t="shared" si="11"/>
        <v>4200.8</v>
      </c>
      <c r="X15" s="9">
        <f t="shared" si="11"/>
        <v>4150.8</v>
      </c>
      <c r="Y15" s="9">
        <f t="shared" si="11"/>
        <v>4061.4</v>
      </c>
      <c r="Z15" s="9">
        <f t="shared" si="11"/>
        <v>3570.7</v>
      </c>
      <c r="AA15" s="9">
        <f t="shared" si="11"/>
        <v>3510.1</v>
      </c>
      <c r="AB15" s="9">
        <f t="shared" si="11"/>
        <v>3683.5</v>
      </c>
      <c r="AC15" s="9">
        <f t="shared" si="11"/>
        <v>3648.9</v>
      </c>
      <c r="AD15" s="9">
        <f t="shared" si="11"/>
        <v>3674.1</v>
      </c>
      <c r="AE15" s="17">
        <f t="shared" si="11"/>
        <v>3498.6</v>
      </c>
    </row>
    <row r="16" spans="1:35" ht="15" thickBot="1" x14ac:dyDescent="0.35">
      <c r="A16" s="53" t="s">
        <v>139</v>
      </c>
      <c r="B16" s="14">
        <f t="shared" ref="B16:AE16" si="12">(B15)/B11</f>
        <v>1.2929839468805228E-2</v>
      </c>
      <c r="C16" s="14">
        <f t="shared" si="12"/>
        <v>1.4864516481120763E-2</v>
      </c>
      <c r="D16" s="14">
        <f t="shared" si="12"/>
        <v>1.5750677904699781E-2</v>
      </c>
      <c r="E16" s="14">
        <f t="shared" si="12"/>
        <v>1.507104045671156E-2</v>
      </c>
      <c r="F16" s="14">
        <f t="shared" si="12"/>
        <v>1.6406153125004257E-2</v>
      </c>
      <c r="G16" s="14">
        <f t="shared" si="12"/>
        <v>1.869866025359165E-2</v>
      </c>
      <c r="H16" s="14">
        <f t="shared" si="12"/>
        <v>2.3132757608406943E-2</v>
      </c>
      <c r="I16" s="14">
        <f t="shared" si="12"/>
        <v>1.580700383681289E-2</v>
      </c>
      <c r="J16" s="14">
        <f t="shared" si="12"/>
        <v>1.7281080707292843E-2</v>
      </c>
      <c r="K16" s="14">
        <f t="shared" si="12"/>
        <v>1.6889294112248491E-2</v>
      </c>
      <c r="L16" s="14">
        <f t="shared" si="12"/>
        <v>1.6965871422736215E-2</v>
      </c>
      <c r="M16" s="14">
        <f t="shared" si="12"/>
        <v>1.9417840393220892E-2</v>
      </c>
      <c r="N16" s="14">
        <f t="shared" si="12"/>
        <v>2.0376171031891262E-2</v>
      </c>
      <c r="O16" s="14">
        <f t="shared" si="12"/>
        <v>2.0628450134596809E-2</v>
      </c>
      <c r="P16" s="14">
        <f t="shared" si="12"/>
        <v>2.1201720025225485E-2</v>
      </c>
      <c r="Q16" s="14">
        <f t="shared" si="12"/>
        <v>2.1311963807085266E-2</v>
      </c>
      <c r="R16" s="14">
        <f t="shared" si="12"/>
        <v>2.1695830342786802E-2</v>
      </c>
      <c r="S16" s="14">
        <f t="shared" si="12"/>
        <v>2.0825491675027036E-2</v>
      </c>
      <c r="T16" s="14">
        <f t="shared" si="12"/>
        <v>2.241252937465419E-2</v>
      </c>
      <c r="U16" s="14">
        <f t="shared" si="12"/>
        <v>2.5141850368473419E-2</v>
      </c>
      <c r="V16" s="14">
        <f t="shared" si="12"/>
        <v>2.7755203676245881E-2</v>
      </c>
      <c r="W16" s="14">
        <f t="shared" si="12"/>
        <v>2.4110547618446339E-2</v>
      </c>
      <c r="X16" s="14">
        <f t="shared" si="12"/>
        <v>2.5010243185269097E-2</v>
      </c>
      <c r="Y16" s="14">
        <f t="shared" si="12"/>
        <v>2.5665460510933134E-2</v>
      </c>
      <c r="Z16" s="14">
        <f t="shared" si="12"/>
        <v>2.3154368508969424E-2</v>
      </c>
      <c r="AA16" s="14">
        <f t="shared" si="12"/>
        <v>2.2677965269459529E-2</v>
      </c>
      <c r="AB16" s="14">
        <f t="shared" si="12"/>
        <v>2.4916443499842053E-2</v>
      </c>
      <c r="AC16" s="14">
        <f t="shared" si="12"/>
        <v>2.5987946504244078E-2</v>
      </c>
      <c r="AD16" s="14">
        <f t="shared" si="12"/>
        <v>2.6927392562701224E-2</v>
      </c>
      <c r="AE16" s="15">
        <f t="shared" si="12"/>
        <v>2.6108234324873116E-2</v>
      </c>
      <c r="AF16" s="27">
        <f>MAX(B16:AE16)</f>
        <v>2.7755203676245881E-2</v>
      </c>
    </row>
    <row r="18" spans="1:32" ht="15" thickBot="1" x14ac:dyDescent="0.35">
      <c r="A18" s="44" t="s">
        <v>40</v>
      </c>
      <c r="AE18">
        <f>AE2-B2</f>
        <v>-137426.29999999999</v>
      </c>
    </row>
    <row r="19" spans="1:32" x14ac:dyDescent="0.3">
      <c r="A19" s="16" t="str">
        <f>AF2</f>
        <v>Domestic transportation</v>
      </c>
      <c r="B19" s="73">
        <f>B2/$B2-1</f>
        <v>0</v>
      </c>
      <c r="C19" s="20">
        <f t="shared" ref="C19:AE28" si="13">C2/$B2-1</f>
        <v>-2.6285495650968271E-2</v>
      </c>
      <c r="D19" s="20">
        <f t="shared" si="13"/>
        <v>-9.7341121529589958E-2</v>
      </c>
      <c r="E19" s="20">
        <f t="shared" si="13"/>
        <v>-0.21779686832389133</v>
      </c>
      <c r="F19" s="20">
        <f t="shared" si="13"/>
        <v>-0.19029621675235409</v>
      </c>
      <c r="G19" s="20">
        <f t="shared" si="13"/>
        <v>-0.2632362341764769</v>
      </c>
      <c r="H19" s="20">
        <f t="shared" si="13"/>
        <v>-0.28712274674564175</v>
      </c>
      <c r="I19" s="20">
        <f t="shared" si="13"/>
        <v>-0.36804359896788397</v>
      </c>
      <c r="J19" s="20">
        <f t="shared" si="13"/>
        <v>-0.4057867551337504</v>
      </c>
      <c r="K19" s="20">
        <f t="shared" si="13"/>
        <v>-0.45919362439750455</v>
      </c>
      <c r="L19" s="20">
        <f t="shared" si="13"/>
        <v>-0.52975732209764037</v>
      </c>
      <c r="M19" s="20">
        <f t="shared" si="13"/>
        <v>-0.57128125960276466</v>
      </c>
      <c r="N19" s="20">
        <f t="shared" si="13"/>
        <v>-0.6120479743290812</v>
      </c>
      <c r="O19" s="20">
        <f t="shared" si="13"/>
        <v>-0.64638762740639866</v>
      </c>
      <c r="P19" s="20">
        <f t="shared" si="13"/>
        <v>-0.6791708410572056</v>
      </c>
      <c r="Q19" s="20">
        <f t="shared" si="13"/>
        <v>-0.69673027737950255</v>
      </c>
      <c r="R19" s="20">
        <f t="shared" si="13"/>
        <v>-0.72047747695503128</v>
      </c>
      <c r="S19" s="20">
        <f t="shared" si="13"/>
        <v>-0.73899743970713616</v>
      </c>
      <c r="T19" s="20">
        <f t="shared" si="13"/>
        <v>-0.76033832393803835</v>
      </c>
      <c r="U19" s="20">
        <f t="shared" si="13"/>
        <v>-0.7778970936909877</v>
      </c>
      <c r="V19" s="20">
        <f t="shared" si="13"/>
        <v>-0.79712295338213957</v>
      </c>
      <c r="W19" s="20">
        <f t="shared" si="13"/>
        <v>-0.82421966392906632</v>
      </c>
      <c r="X19" s="20">
        <f t="shared" si="13"/>
        <v>-0.8652203444963702</v>
      </c>
      <c r="Y19" s="20">
        <f t="shared" si="13"/>
        <v>-0.8760980896789069</v>
      </c>
      <c r="Z19" s="20">
        <f t="shared" si="13"/>
        <v>-0.88545405704100533</v>
      </c>
      <c r="AA19" s="20">
        <f t="shared" si="13"/>
        <v>-0.8957845487892101</v>
      </c>
      <c r="AB19" s="20">
        <f t="shared" si="13"/>
        <v>-0.89949600691632359</v>
      </c>
      <c r="AC19" s="20">
        <f t="shared" si="13"/>
        <v>-0.9046959143964981</v>
      </c>
      <c r="AD19" s="20">
        <f t="shared" si="13"/>
        <v>-0.91137760553625835</v>
      </c>
      <c r="AE19" s="10">
        <f t="shared" si="13"/>
        <v>-0.91604159126100926</v>
      </c>
      <c r="AF19" s="24" t="str">
        <f>A19</f>
        <v>Domestic transportation</v>
      </c>
    </row>
    <row r="20" spans="1:32" x14ac:dyDescent="0.3">
      <c r="A20" s="11" t="str">
        <f t="shared" ref="A20:A29" si="14">AF3</f>
        <v>Internation transportation</v>
      </c>
      <c r="B20" s="74">
        <f t="shared" ref="B20:Q29" si="15">B3/$B3-1</f>
        <v>0</v>
      </c>
      <c r="C20" s="8">
        <f t="shared" si="15"/>
        <v>-6.6961346750681772E-2</v>
      </c>
      <c r="D20" s="8">
        <f t="shared" si="15"/>
        <v>-8.868616571052379E-2</v>
      </c>
      <c r="E20" s="8">
        <f t="shared" si="15"/>
        <v>-3.1787830339509049E-2</v>
      </c>
      <c r="F20" s="8">
        <f t="shared" si="15"/>
        <v>7.3215461299727336E-2</v>
      </c>
      <c r="G20" s="8">
        <f t="shared" si="15"/>
        <v>3.559672717013096E-2</v>
      </c>
      <c r="H20" s="8">
        <f t="shared" si="15"/>
        <v>1.2414182262766804E-2</v>
      </c>
      <c r="I20" s="8">
        <f t="shared" si="15"/>
        <v>0.13806075425561937</v>
      </c>
      <c r="J20" s="8">
        <f t="shared" si="15"/>
        <v>0.30047963886015228</v>
      </c>
      <c r="K20" s="8">
        <f t="shared" si="15"/>
        <v>0.34233048057932858</v>
      </c>
      <c r="L20" s="8">
        <f t="shared" si="15"/>
        <v>0.19618169848584599</v>
      </c>
      <c r="M20" s="8">
        <f t="shared" si="15"/>
        <v>9.6021818865795305E-2</v>
      </c>
      <c r="N20" s="8">
        <f t="shared" si="15"/>
        <v>-5.7603686635944729E-2</v>
      </c>
      <c r="O20" s="8">
        <f t="shared" si="15"/>
        <v>0.163735540299069</v>
      </c>
      <c r="P20" s="8">
        <f t="shared" si="15"/>
        <v>0.36090473055581684</v>
      </c>
      <c r="Q20" s="8">
        <f t="shared" si="15"/>
        <v>0.38813128938211228</v>
      </c>
      <c r="R20" s="8">
        <f t="shared" si="13"/>
        <v>0.4718799962381266</v>
      </c>
      <c r="S20" s="8">
        <f t="shared" si="13"/>
        <v>0.48382394432427356</v>
      </c>
      <c r="T20" s="8">
        <f t="shared" si="13"/>
        <v>0.46430922599454538</v>
      </c>
      <c r="U20" s="8">
        <f t="shared" si="13"/>
        <v>0.47460735446252245</v>
      </c>
      <c r="V20" s="8">
        <f t="shared" si="13"/>
        <v>0.3722373742123577</v>
      </c>
      <c r="W20" s="8">
        <f t="shared" si="13"/>
        <v>0.20624470986551291</v>
      </c>
      <c r="X20" s="8">
        <f t="shared" si="13"/>
        <v>0.1370732624847173</v>
      </c>
      <c r="Y20" s="8">
        <f t="shared" si="13"/>
        <v>7.4579140411925149E-2</v>
      </c>
      <c r="Z20" s="8">
        <f t="shared" si="13"/>
        <v>0.11845198909056709</v>
      </c>
      <c r="AA20" s="8">
        <f t="shared" si="13"/>
        <v>3.8277061976864424E-2</v>
      </c>
      <c r="AB20" s="8">
        <f t="shared" si="13"/>
        <v>0.18419072698203709</v>
      </c>
      <c r="AC20" s="8">
        <f t="shared" si="13"/>
        <v>0.34881971221668406</v>
      </c>
      <c r="AD20" s="8">
        <f t="shared" si="13"/>
        <v>0.1236245650333867</v>
      </c>
      <c r="AE20" s="12">
        <f t="shared" si="13"/>
        <v>0.29836358506536254</v>
      </c>
      <c r="AF20" s="24" t="str">
        <f t="shared" ref="AF20:AF30" si="16">A20</f>
        <v>Internation transportation</v>
      </c>
    </row>
    <row r="21" spans="1:32" x14ac:dyDescent="0.3">
      <c r="A21" s="11" t="str">
        <f t="shared" si="14"/>
        <v>Industries</v>
      </c>
      <c r="B21" s="74">
        <f t="shared" si="15"/>
        <v>0</v>
      </c>
      <c r="C21" s="8">
        <f t="shared" si="13"/>
        <v>-9.1212831231552438E-2</v>
      </c>
      <c r="D21" s="8">
        <f t="shared" si="13"/>
        <v>-0.16833626943105595</v>
      </c>
      <c r="E21" s="8">
        <f t="shared" si="13"/>
        <v>-0.34414941345876182</v>
      </c>
      <c r="F21" s="8">
        <f t="shared" si="13"/>
        <v>-0.3948576622460469</v>
      </c>
      <c r="G21" s="8">
        <f t="shared" si="13"/>
        <v>-0.42316435751786363</v>
      </c>
      <c r="H21" s="8">
        <f t="shared" si="13"/>
        <v>-0.41060599894184202</v>
      </c>
      <c r="I21" s="8">
        <f t="shared" si="13"/>
        <v>-0.44986249760170238</v>
      </c>
      <c r="J21" s="8">
        <f t="shared" si="13"/>
        <v>-0.47003726809188529</v>
      </c>
      <c r="K21" s="8">
        <f t="shared" si="13"/>
        <v>-0.4571300662220853</v>
      </c>
      <c r="L21" s="8">
        <f t="shared" si="13"/>
        <v>-0.4197515072937319</v>
      </c>
      <c r="M21" s="8">
        <f t="shared" si="13"/>
        <v>-0.44516667926378561</v>
      </c>
      <c r="N21" s="8">
        <f t="shared" si="13"/>
        <v>-0.45225013614578546</v>
      </c>
      <c r="O21" s="8">
        <f t="shared" si="13"/>
        <v>-0.42273217943723818</v>
      </c>
      <c r="P21" s="8">
        <f t="shared" si="13"/>
        <v>-0.4706477438559975</v>
      </c>
      <c r="Q21" s="8">
        <f t="shared" si="13"/>
        <v>-0.50093315581085718</v>
      </c>
      <c r="R21" s="8">
        <f t="shared" si="13"/>
        <v>-0.47730289869396947</v>
      </c>
      <c r="S21" s="8">
        <f t="shared" si="13"/>
        <v>-0.46845390714179125</v>
      </c>
      <c r="T21" s="8">
        <f t="shared" si="13"/>
        <v>-0.50439833252905575</v>
      </c>
      <c r="U21" s="8">
        <f t="shared" si="13"/>
        <v>-0.507749166167627</v>
      </c>
      <c r="V21" s="8">
        <f t="shared" si="13"/>
        <v>-0.50223162807103217</v>
      </c>
      <c r="W21" s="8">
        <f t="shared" si="13"/>
        <v>-0.51301863792197921</v>
      </c>
      <c r="X21" s="8">
        <f t="shared" si="13"/>
        <v>-0.52194708822440705</v>
      </c>
      <c r="Y21" s="8">
        <f t="shared" si="13"/>
        <v>-0.53697254409476136</v>
      </c>
      <c r="Z21" s="8">
        <f t="shared" si="13"/>
        <v>-0.55662211162597797</v>
      </c>
      <c r="AA21" s="8">
        <f t="shared" si="13"/>
        <v>-0.53367016091365937</v>
      </c>
      <c r="AB21" s="8">
        <f t="shared" si="13"/>
        <v>-0.57374450329560012</v>
      </c>
      <c r="AC21" s="8">
        <f t="shared" si="13"/>
        <v>-0.57590539369872729</v>
      </c>
      <c r="AD21" s="8">
        <f t="shared" si="13"/>
        <v>-0.59078743621497276</v>
      </c>
      <c r="AE21" s="12">
        <f t="shared" si="13"/>
        <v>-0.59983991968852168</v>
      </c>
      <c r="AF21" s="24" t="str">
        <f t="shared" si="16"/>
        <v>Industries</v>
      </c>
    </row>
    <row r="22" spans="1:32" x14ac:dyDescent="0.3">
      <c r="A22" s="11" t="str">
        <f t="shared" si="14"/>
        <v>Agriculture</v>
      </c>
      <c r="B22" s="74">
        <f t="shared" si="15"/>
        <v>0</v>
      </c>
      <c r="C22" s="8">
        <f t="shared" si="13"/>
        <v>-4.1051294475073052E-2</v>
      </c>
      <c r="D22" s="8">
        <f t="shared" si="13"/>
        <v>-2.1287796445922824E-2</v>
      </c>
      <c r="E22" s="8">
        <f t="shared" si="13"/>
        <v>-1.6138705917787322E-2</v>
      </c>
      <c r="F22" s="8">
        <f t="shared" si="13"/>
        <v>-4.6121812919869276E-3</v>
      </c>
      <c r="G22" s="8">
        <f t="shared" si="13"/>
        <v>-2.6958081793538868E-2</v>
      </c>
      <c r="H22" s="8">
        <f t="shared" si="13"/>
        <v>-1.8071579167921681E-2</v>
      </c>
      <c r="I22" s="8">
        <f t="shared" si="13"/>
        <v>-1.1055092125767718E-2</v>
      </c>
      <c r="J22" s="8">
        <f t="shared" si="13"/>
        <v>-2.6332124196273066E-2</v>
      </c>
      <c r="K22" s="8">
        <f t="shared" si="13"/>
        <v>-6.1954087712635664E-2</v>
      </c>
      <c r="L22" s="8">
        <f t="shared" si="13"/>
        <v>-7.8134698741537223E-2</v>
      </c>
      <c r="M22" s="8">
        <f t="shared" si="13"/>
        <v>-0.11019996595209713</v>
      </c>
      <c r="N22" s="8">
        <f t="shared" si="13"/>
        <v>-0.12474365857810721</v>
      </c>
      <c r="O22" s="8">
        <f t="shared" si="13"/>
        <v>-0.17007451252569961</v>
      </c>
      <c r="P22" s="8">
        <f t="shared" si="13"/>
        <v>-0.16157039403899798</v>
      </c>
      <c r="Q22" s="8">
        <f t="shared" si="13"/>
        <v>-0.17761219438733422</v>
      </c>
      <c r="R22" s="8">
        <f t="shared" si="13"/>
        <v>-0.18663226955462731</v>
      </c>
      <c r="S22" s="8">
        <f t="shared" si="13"/>
        <v>-0.1943951913884997</v>
      </c>
      <c r="T22" s="8">
        <f t="shared" si="13"/>
        <v>-0.19579639354137468</v>
      </c>
      <c r="U22" s="8">
        <f t="shared" si="13"/>
        <v>-0.19942642379162689</v>
      </c>
      <c r="V22" s="8">
        <f t="shared" si="13"/>
        <v>-0.20053690923614842</v>
      </c>
      <c r="W22" s="8">
        <f t="shared" si="13"/>
        <v>-0.21247462776475512</v>
      </c>
      <c r="X22" s="8">
        <f t="shared" si="13"/>
        <v>-0.21608108639000556</v>
      </c>
      <c r="Y22" s="8">
        <f t="shared" si="13"/>
        <v>-0.21031913361182775</v>
      </c>
      <c r="Z22" s="8">
        <f t="shared" si="13"/>
        <v>-0.2051674240142477</v>
      </c>
      <c r="AA22" s="8">
        <f t="shared" si="13"/>
        <v>-0.2013776305278735</v>
      </c>
      <c r="AB22" s="8">
        <f t="shared" si="13"/>
        <v>-0.21928420832078355</v>
      </c>
      <c r="AC22" s="8">
        <f t="shared" si="13"/>
        <v>-0.21652632819559203</v>
      </c>
      <c r="AD22" s="8">
        <f t="shared" si="13"/>
        <v>-0.22848238021031131</v>
      </c>
      <c r="AE22" s="12">
        <f t="shared" si="13"/>
        <v>-0.24303654911409978</v>
      </c>
      <c r="AF22" s="24" t="str">
        <f t="shared" si="16"/>
        <v>Agriculture</v>
      </c>
    </row>
    <row r="23" spans="1:32" x14ac:dyDescent="0.3">
      <c r="A23" s="11" t="str">
        <f t="shared" si="14"/>
        <v>Electricity and district heating</v>
      </c>
      <c r="B23" s="74">
        <f t="shared" si="15"/>
        <v>0</v>
      </c>
      <c r="C23" s="8">
        <f t="shared" si="13"/>
        <v>0.17865995200062956</v>
      </c>
      <c r="D23" s="8">
        <f t="shared" si="13"/>
        <v>0.18046976433095963</v>
      </c>
      <c r="E23" s="8">
        <f t="shared" si="13"/>
        <v>-7.5303930440256406E-2</v>
      </c>
      <c r="F23" s="8">
        <f t="shared" si="13"/>
        <v>7.900224259353994E-2</v>
      </c>
      <c r="G23" s="8">
        <f t="shared" si="13"/>
        <v>0.23574772789865062</v>
      </c>
      <c r="H23" s="8">
        <f t="shared" si="13"/>
        <v>0.68387299838690629</v>
      </c>
      <c r="I23" s="8">
        <f t="shared" si="13"/>
        <v>-0.2289019160404453</v>
      </c>
      <c r="J23" s="8">
        <f t="shared" si="13"/>
        <v>-0.14474564268009582</v>
      </c>
      <c r="K23" s="8">
        <f t="shared" si="13"/>
        <v>-0.20458748081992362</v>
      </c>
      <c r="L23" s="8">
        <f t="shared" si="13"/>
        <v>-0.24196403981587122</v>
      </c>
      <c r="M23" s="8">
        <f t="shared" si="13"/>
        <v>-9.0215210292323933E-2</v>
      </c>
      <c r="N23" s="8">
        <f t="shared" si="13"/>
        <v>-1.888499822953027E-3</v>
      </c>
      <c r="O23" s="8">
        <f t="shared" si="13"/>
        <v>6.2477869142699927E-2</v>
      </c>
      <c r="P23" s="8">
        <f t="shared" si="13"/>
        <v>9.2969272534130676E-2</v>
      </c>
      <c r="Q23" s="8">
        <f t="shared" si="13"/>
        <v>0.12853601919974822</v>
      </c>
      <c r="R23" s="8">
        <f t="shared" si="13"/>
        <v>0.13935554943541728</v>
      </c>
      <c r="S23" s="8">
        <f t="shared" si="13"/>
        <v>0.16331589093913546</v>
      </c>
      <c r="T23" s="8">
        <f t="shared" si="13"/>
        <v>0.28115041114214923</v>
      </c>
      <c r="U23" s="8">
        <f t="shared" si="13"/>
        <v>0.36703780934020536</v>
      </c>
      <c r="V23" s="8">
        <f t="shared" si="13"/>
        <v>0.53641263721131538</v>
      </c>
      <c r="W23" s="8">
        <f t="shared" si="13"/>
        <v>0.28972734783806109</v>
      </c>
      <c r="X23" s="8">
        <f t="shared" si="13"/>
        <v>0.30156981547782991</v>
      </c>
      <c r="Y23" s="8">
        <f t="shared" si="13"/>
        <v>0.29039619152535723</v>
      </c>
      <c r="Z23" s="8">
        <f t="shared" si="13"/>
        <v>0.1276311130345833</v>
      </c>
      <c r="AA23" s="8">
        <f t="shared" si="13"/>
        <v>0.12940158161860182</v>
      </c>
      <c r="AB23" s="8">
        <f t="shared" si="13"/>
        <v>0.22040366683715629</v>
      </c>
      <c r="AC23" s="8">
        <f t="shared" si="13"/>
        <v>0.22119054176338682</v>
      </c>
      <c r="AD23" s="8">
        <f t="shared" si="13"/>
        <v>0.24483613329661269</v>
      </c>
      <c r="AE23" s="12">
        <f t="shared" si="13"/>
        <v>0.20140063736869029</v>
      </c>
      <c r="AF23" s="24" t="str">
        <f t="shared" si="16"/>
        <v>Electricity and district heating</v>
      </c>
    </row>
    <row r="24" spans="1:32" x14ac:dyDescent="0.3">
      <c r="A24" s="11" t="str">
        <f t="shared" si="14"/>
        <v>Machinery</v>
      </c>
      <c r="B24" s="74">
        <f t="shared" si="15"/>
        <v>0</v>
      </c>
      <c r="C24" s="8">
        <f t="shared" si="13"/>
        <v>1.0819199160692516E-2</v>
      </c>
      <c r="D24" s="8">
        <f t="shared" si="13"/>
        <v>1.8658565017194206E-2</v>
      </c>
      <c r="E24" s="8">
        <f t="shared" si="13"/>
        <v>1.7004721105088327E-2</v>
      </c>
      <c r="F24" s="8">
        <f t="shared" si="13"/>
        <v>1.9459987177245397E-2</v>
      </c>
      <c r="G24" s="8">
        <f t="shared" si="13"/>
        <v>3.0162615841930362E-2</v>
      </c>
      <c r="H24" s="8">
        <f t="shared" si="13"/>
        <v>5.6682403683627758E-2</v>
      </c>
      <c r="I24" s="8">
        <f t="shared" si="13"/>
        <v>7.7402809348953827E-2</v>
      </c>
      <c r="J24" s="8">
        <f t="shared" si="13"/>
        <v>0.11066182899108234</v>
      </c>
      <c r="K24" s="8">
        <f t="shared" si="13"/>
        <v>0.13468263682461967</v>
      </c>
      <c r="L24" s="8">
        <f t="shared" si="13"/>
        <v>0.13836189310485514</v>
      </c>
      <c r="M24" s="8">
        <f t="shared" si="13"/>
        <v>0.11541936235938666</v>
      </c>
      <c r="N24" s="8">
        <f t="shared" si="13"/>
        <v>0.10277146354257738</v>
      </c>
      <c r="O24" s="8">
        <f t="shared" si="13"/>
        <v>8.8207437197645122E-2</v>
      </c>
      <c r="P24" s="8">
        <f t="shared" si="13"/>
        <v>8.3843329253366017E-2</v>
      </c>
      <c r="Q24" s="8">
        <f t="shared" si="13"/>
        <v>6.1257795651920466E-2</v>
      </c>
      <c r="R24" s="8">
        <f t="shared" si="13"/>
        <v>8.9934137669755776E-2</v>
      </c>
      <c r="S24" s="8">
        <f t="shared" si="13"/>
        <v>9.3372967301975862E-2</v>
      </c>
      <c r="T24" s="8">
        <f t="shared" si="13"/>
        <v>8.7857725709622914E-2</v>
      </c>
      <c r="U24" s="8">
        <f t="shared" si="13"/>
        <v>5.0460453459229448E-2</v>
      </c>
      <c r="V24" s="8">
        <f t="shared" si="13"/>
        <v>1.3398321384857415E-2</v>
      </c>
      <c r="W24" s="8">
        <f t="shared" si="13"/>
        <v>-3.5925569738299301E-2</v>
      </c>
      <c r="X24" s="8">
        <f t="shared" si="13"/>
        <v>-8.8630005245672328E-2</v>
      </c>
      <c r="Y24" s="8">
        <f t="shared" si="13"/>
        <v>-0.13358978842454972</v>
      </c>
      <c r="Z24" s="8">
        <f t="shared" si="13"/>
        <v>-0.17486302966719125</v>
      </c>
      <c r="AA24" s="8">
        <f t="shared" si="13"/>
        <v>-0.20873404441335897</v>
      </c>
      <c r="AB24" s="8">
        <f t="shared" si="13"/>
        <v>-0.23011015911872701</v>
      </c>
      <c r="AC24" s="8">
        <f t="shared" si="13"/>
        <v>-0.25118756192807601</v>
      </c>
      <c r="AD24" s="8">
        <f t="shared" si="13"/>
        <v>-0.27806434691379611</v>
      </c>
      <c r="AE24" s="12">
        <f t="shared" si="13"/>
        <v>-0.29708719473101364</v>
      </c>
      <c r="AF24" s="24" t="str">
        <f t="shared" si="16"/>
        <v>Machinery</v>
      </c>
    </row>
    <row r="25" spans="1:32" x14ac:dyDescent="0.3">
      <c r="A25" s="11" t="str">
        <f t="shared" si="14"/>
        <v>Product use (incl. solvents)</v>
      </c>
      <c r="B25" s="74">
        <f t="shared" si="15"/>
        <v>0</v>
      </c>
      <c r="C25" s="8">
        <f t="shared" si="13"/>
        <v>-7.054983959631822E-2</v>
      </c>
      <c r="D25" s="8">
        <f t="shared" si="13"/>
        <v>-0.14107745492084278</v>
      </c>
      <c r="E25" s="8">
        <f t="shared" si="13"/>
        <v>-0.21504094266471241</v>
      </c>
      <c r="F25" s="8">
        <f t="shared" si="13"/>
        <v>-0.28891775574858569</v>
      </c>
      <c r="G25" s="8">
        <f t="shared" si="13"/>
        <v>-0.32408766586251836</v>
      </c>
      <c r="H25" s="8">
        <f t="shared" si="13"/>
        <v>-0.35923201806388805</v>
      </c>
      <c r="I25" s="8">
        <f t="shared" si="13"/>
        <v>-0.39445860007089539</v>
      </c>
      <c r="J25" s="8">
        <f t="shared" si="13"/>
        <v>-0.41537386225618578</v>
      </c>
      <c r="K25" s="8">
        <f t="shared" si="13"/>
        <v>-0.40991891474435971</v>
      </c>
      <c r="L25" s="8">
        <f t="shared" si="13"/>
        <v>-0.41220801473913704</v>
      </c>
      <c r="M25" s="8">
        <f t="shared" si="13"/>
        <v>-0.41858971438477099</v>
      </c>
      <c r="N25" s="8">
        <f t="shared" si="13"/>
        <v>-0.38585558445945567</v>
      </c>
      <c r="O25" s="8">
        <f t="shared" si="13"/>
        <v>-0.3425738151407296</v>
      </c>
      <c r="P25" s="8">
        <f t="shared" si="13"/>
        <v>-0.268543654581478</v>
      </c>
      <c r="Q25" s="8">
        <f t="shared" si="13"/>
        <v>-0.23722743319661699</v>
      </c>
      <c r="R25" s="8">
        <f t="shared" si="13"/>
        <v>-0.23735411154584252</v>
      </c>
      <c r="S25" s="8">
        <f t="shared" si="13"/>
        <v>-0.15926024288906637</v>
      </c>
      <c r="T25" s="8">
        <f t="shared" si="13"/>
        <v>-0.20415549434003366</v>
      </c>
      <c r="U25" s="8">
        <f t="shared" si="13"/>
        <v>-0.33577318797177957</v>
      </c>
      <c r="V25" s="8">
        <f t="shared" si="13"/>
        <v>-0.34707423017900541</v>
      </c>
      <c r="W25" s="8">
        <f t="shared" si="13"/>
        <v>-0.30049215649887706</v>
      </c>
      <c r="X25" s="8">
        <f t="shared" si="13"/>
        <v>-0.29920203752123808</v>
      </c>
      <c r="Y25" s="8">
        <f t="shared" si="13"/>
        <v>-0.34727535983874058</v>
      </c>
      <c r="Z25" s="8">
        <f t="shared" si="13"/>
        <v>-0.34618748173442659</v>
      </c>
      <c r="AA25" s="8">
        <f t="shared" si="13"/>
        <v>-0.32725684702033631</v>
      </c>
      <c r="AB25" s="8">
        <f t="shared" si="13"/>
        <v>-0.36547037115645109</v>
      </c>
      <c r="AC25" s="8">
        <f t="shared" si="13"/>
        <v>-0.43394446376721407</v>
      </c>
      <c r="AD25" s="8">
        <f t="shared" si="13"/>
        <v>-0.43362776789415014</v>
      </c>
      <c r="AE25" s="12">
        <f t="shared" si="13"/>
        <v>-0.43490566352230253</v>
      </c>
      <c r="AF25" s="24" t="str">
        <f t="shared" si="16"/>
        <v>Product use (incl. solvents)</v>
      </c>
    </row>
    <row r="26" spans="1:32" x14ac:dyDescent="0.3">
      <c r="A26" s="11" t="str">
        <f>AF9</f>
        <v>Waste</v>
      </c>
      <c r="B26" s="74">
        <f t="shared" si="15"/>
        <v>0</v>
      </c>
      <c r="C26" s="8">
        <f t="shared" si="13"/>
        <v>1.4764003089083655E-2</v>
      </c>
      <c r="D26" s="8">
        <f t="shared" si="13"/>
        <v>1.4991141598146518E-2</v>
      </c>
      <c r="E26" s="8">
        <f t="shared" si="13"/>
        <v>-1.8398219234088908E-2</v>
      </c>
      <c r="F26" s="8">
        <f t="shared" si="13"/>
        <v>-5.8056602916458533E-2</v>
      </c>
      <c r="G26" s="8">
        <f t="shared" si="13"/>
        <v>-6.032798800708683E-2</v>
      </c>
      <c r="H26" s="8">
        <f t="shared" si="13"/>
        <v>-6.7959841911597874E-2</v>
      </c>
      <c r="I26" s="8">
        <f t="shared" si="13"/>
        <v>-7.6999954572298246E-2</v>
      </c>
      <c r="J26" s="8">
        <f t="shared" si="13"/>
        <v>-9.1627674555944338E-2</v>
      </c>
      <c r="K26" s="8">
        <f t="shared" si="13"/>
        <v>-0.12937809476218609</v>
      </c>
      <c r="L26" s="8">
        <f t="shared" si="13"/>
        <v>-0.15631672193703727</v>
      </c>
      <c r="M26" s="8">
        <f t="shared" si="13"/>
        <v>-0.17167128514968433</v>
      </c>
      <c r="N26" s="8">
        <f t="shared" si="13"/>
        <v>-0.22513969018307367</v>
      </c>
      <c r="O26" s="8">
        <f t="shared" si="13"/>
        <v>-0.26793258529051023</v>
      </c>
      <c r="P26" s="8">
        <f t="shared" si="13"/>
        <v>-0.27501930677327036</v>
      </c>
      <c r="Q26" s="8">
        <f t="shared" si="13"/>
        <v>-0.32399036932721581</v>
      </c>
      <c r="R26" s="8">
        <f t="shared" si="13"/>
        <v>-0.34911188842956442</v>
      </c>
      <c r="S26" s="8">
        <f t="shared" si="13"/>
        <v>-0.40535138327352027</v>
      </c>
      <c r="T26" s="8">
        <f t="shared" si="13"/>
        <v>-0.48453186753282151</v>
      </c>
      <c r="U26" s="8">
        <f t="shared" si="13"/>
        <v>-0.51437786762367699</v>
      </c>
      <c r="V26" s="8">
        <f t="shared" si="13"/>
        <v>-0.54604097578703503</v>
      </c>
      <c r="W26" s="8">
        <f t="shared" si="13"/>
        <v>-0.58083859537546001</v>
      </c>
      <c r="X26" s="8">
        <f t="shared" si="13"/>
        <v>-0.61722618452732481</v>
      </c>
      <c r="Y26" s="8">
        <f t="shared" si="13"/>
        <v>-0.64493708263298966</v>
      </c>
      <c r="Z26" s="8">
        <f t="shared" si="13"/>
        <v>-0.6799164130286649</v>
      </c>
      <c r="AA26" s="8">
        <f t="shared" si="13"/>
        <v>-0.70948984690864492</v>
      </c>
      <c r="AB26" s="8">
        <f t="shared" si="13"/>
        <v>-0.73579248625812022</v>
      </c>
      <c r="AC26" s="8">
        <f t="shared" si="13"/>
        <v>-0.75241902512151915</v>
      </c>
      <c r="AD26" s="8">
        <f t="shared" si="13"/>
        <v>-0.76827329305410441</v>
      </c>
      <c r="AE26" s="12">
        <f t="shared" si="13"/>
        <v>-0.79784672693408443</v>
      </c>
      <c r="AF26" s="24" t="str">
        <f t="shared" si="16"/>
        <v>Waste</v>
      </c>
    </row>
    <row r="27" spans="1:32" x14ac:dyDescent="0.3">
      <c r="A27" s="11" t="str">
        <f t="shared" si="14"/>
        <v>On-site heating of buildings</v>
      </c>
      <c r="B27" s="74">
        <f t="shared" si="15"/>
        <v>0</v>
      </c>
      <c r="C27" s="8">
        <f t="shared" si="13"/>
        <v>4.971691150723756E-2</v>
      </c>
      <c r="D27" s="8">
        <f t="shared" si="13"/>
        <v>8.4673357359492885E-2</v>
      </c>
      <c r="E27" s="8">
        <f t="shared" si="13"/>
        <v>0.15597071609806568</v>
      </c>
      <c r="F27" s="8">
        <f t="shared" si="13"/>
        <v>7.9808868130861743E-2</v>
      </c>
      <c r="G27" s="8">
        <f t="shared" si="13"/>
        <v>0.12992441995140913</v>
      </c>
      <c r="H27" s="8">
        <f t="shared" si="13"/>
        <v>9.6648727852567839E-2</v>
      </c>
      <c r="I27" s="8">
        <f t="shared" si="13"/>
        <v>-1.4140957059973869E-2</v>
      </c>
      <c r="J27" s="8">
        <f t="shared" si="13"/>
        <v>-0.14859048327057434</v>
      </c>
      <c r="K27" s="8">
        <f t="shared" si="13"/>
        <v>-0.15950999563650459</v>
      </c>
      <c r="L27" s="8">
        <f t="shared" si="13"/>
        <v>-0.18979588538552283</v>
      </c>
      <c r="M27" s="8">
        <f t="shared" si="13"/>
        <v>-0.22954140202875595</v>
      </c>
      <c r="N27" s="8">
        <f t="shared" si="13"/>
        <v>-0.26284402928390194</v>
      </c>
      <c r="O27" s="8">
        <f t="shared" si="13"/>
        <v>-0.13287112605114437</v>
      </c>
      <c r="P27" s="8">
        <f t="shared" si="13"/>
        <v>-0.25842666364992917</v>
      </c>
      <c r="Q27" s="8">
        <f t="shared" si="13"/>
        <v>-0.2349769165710468</v>
      </c>
      <c r="R27" s="8">
        <f t="shared" si="13"/>
        <v>-0.37314349435169769</v>
      </c>
      <c r="S27" s="8">
        <f t="shared" si="13"/>
        <v>-0.32337271253185085</v>
      </c>
      <c r="T27" s="8">
        <f t="shared" si="13"/>
        <v>-0.31355215454315277</v>
      </c>
      <c r="U27" s="8">
        <f t="shared" si="13"/>
        <v>-0.31612715548588322</v>
      </c>
      <c r="V27" s="8">
        <f t="shared" si="13"/>
        <v>-0.32742376004007945</v>
      </c>
      <c r="W27" s="8">
        <f t="shared" si="13"/>
        <v>-0.33846717412501137</v>
      </c>
      <c r="X27" s="8">
        <f t="shared" si="13"/>
        <v>-0.38480641703163798</v>
      </c>
      <c r="Y27" s="8">
        <f t="shared" si="13"/>
        <v>-0.4117523473988719</v>
      </c>
      <c r="Z27" s="8">
        <f t="shared" si="13"/>
        <v>-0.45760137046075278</v>
      </c>
      <c r="AA27" s="8">
        <f t="shared" si="13"/>
        <v>-0.4785946312846453</v>
      </c>
      <c r="AB27" s="8">
        <f t="shared" si="13"/>
        <v>-0.48285038598078978</v>
      </c>
      <c r="AC27" s="8">
        <f t="shared" si="13"/>
        <v>-0.49116796224768489</v>
      </c>
      <c r="AD27" s="8">
        <f t="shared" si="13"/>
        <v>-0.56770690240315469</v>
      </c>
      <c r="AE27" s="12">
        <f>AE10/$B10-1</f>
        <v>-0.57669785757766756</v>
      </c>
      <c r="AF27" s="24" t="str">
        <f t="shared" si="16"/>
        <v>On-site heating of buildings</v>
      </c>
    </row>
    <row r="28" spans="1:32" x14ac:dyDescent="0.3">
      <c r="A28" s="46" t="str">
        <f t="shared" si="14"/>
        <v>Total (excluding internation transportation)</v>
      </c>
      <c r="B28" s="75">
        <f t="shared" si="15"/>
        <v>0</v>
      </c>
      <c r="C28" s="71">
        <f t="shared" si="13"/>
        <v>-4.091368684708474E-2</v>
      </c>
      <c r="D28" s="71">
        <f t="shared" si="13"/>
        <v>-9.3990909584083515E-2</v>
      </c>
      <c r="E28" s="71">
        <f t="shared" si="13"/>
        <v>-0.18402053944391605</v>
      </c>
      <c r="F28" s="71">
        <f t="shared" si="13"/>
        <v>-0.19976097652864755</v>
      </c>
      <c r="G28" s="71">
        <f t="shared" si="13"/>
        <v>-0.2405184584839839</v>
      </c>
      <c r="H28" s="71">
        <f t="shared" si="13"/>
        <v>-0.25385012345093416</v>
      </c>
      <c r="I28" s="71">
        <f t="shared" si="13"/>
        <v>-0.31158814031397464</v>
      </c>
      <c r="J28" s="71">
        <f t="shared" si="13"/>
        <v>-0.34164654131564864</v>
      </c>
      <c r="K28" s="71">
        <f t="shared" si="13"/>
        <v>-0.36433795977873984</v>
      </c>
      <c r="L28" s="71">
        <f t="shared" ref="C28:AE29" si="17">L11/$B11-1</f>
        <v>-0.39200012867139422</v>
      </c>
      <c r="M28" s="71">
        <f t="shared" si="17"/>
        <v>-0.41937115127366964</v>
      </c>
      <c r="N28" s="71">
        <f t="shared" si="17"/>
        <v>-0.43239067906600936</v>
      </c>
      <c r="O28" s="71">
        <f t="shared" si="17"/>
        <v>-0.43016101098641069</v>
      </c>
      <c r="P28" s="71">
        <f t="shared" si="17"/>
        <v>-0.43760977619083063</v>
      </c>
      <c r="Q28" s="71">
        <f t="shared" si="17"/>
        <v>-0.44274463716984003</v>
      </c>
      <c r="R28" s="71">
        <f t="shared" si="17"/>
        <v>-0.45609729302102175</v>
      </c>
      <c r="S28" s="71">
        <f t="shared" si="17"/>
        <v>-0.44160022506589647</v>
      </c>
      <c r="T28" s="71">
        <f t="shared" si="17"/>
        <v>-0.46591230335698763</v>
      </c>
      <c r="U28" s="71">
        <f t="shared" si="17"/>
        <v>-0.50734503752325022</v>
      </c>
      <c r="V28" s="71">
        <f t="shared" si="17"/>
        <v>-0.51829464604325926</v>
      </c>
      <c r="W28" s="71">
        <f t="shared" si="17"/>
        <v>-0.52503135683712632</v>
      </c>
      <c r="X28" s="71">
        <f t="shared" si="17"/>
        <v>-0.54756738823512729</v>
      </c>
      <c r="Y28" s="71">
        <f t="shared" si="17"/>
        <v>-0.5686133394615811</v>
      </c>
      <c r="Z28" s="71">
        <f t="shared" si="17"/>
        <v>-0.57960220366119186</v>
      </c>
      <c r="AA28" s="71">
        <f t="shared" si="17"/>
        <v>-0.57805542084133099</v>
      </c>
      <c r="AB28" s="71">
        <f t="shared" si="17"/>
        <v>-0.59699110668030797</v>
      </c>
      <c r="AC28" s="71">
        <f t="shared" si="17"/>
        <v>-0.61723695082599139</v>
      </c>
      <c r="AD28" s="71">
        <f t="shared" si="17"/>
        <v>-0.62803962315638018</v>
      </c>
      <c r="AE28" s="72">
        <f t="shared" si="17"/>
        <v>-0.63469400606663817</v>
      </c>
      <c r="AF28" s="24" t="str">
        <f t="shared" si="16"/>
        <v>Total (excluding internation transportation)</v>
      </c>
    </row>
    <row r="29" spans="1:32" x14ac:dyDescent="0.3">
      <c r="A29" s="11" t="str">
        <f t="shared" si="14"/>
        <v>Total (including internation transportation)</v>
      </c>
      <c r="B29" s="74">
        <f t="shared" si="15"/>
        <v>0</v>
      </c>
      <c r="C29" s="8">
        <f t="shared" si="17"/>
        <v>-4.1064082486476416E-2</v>
      </c>
      <c r="D29" s="8">
        <f t="shared" si="17"/>
        <v>-9.3960579218035023E-2</v>
      </c>
      <c r="E29" s="8">
        <f t="shared" si="17"/>
        <v>-0.18314330892369357</v>
      </c>
      <c r="F29" s="8">
        <f t="shared" si="17"/>
        <v>-0.19818778889212318</v>
      </c>
      <c r="G29" s="8">
        <f t="shared" si="17"/>
        <v>-0.23892716842217676</v>
      </c>
      <c r="H29" s="8">
        <f t="shared" si="17"/>
        <v>-0.25231560910534312</v>
      </c>
      <c r="I29" s="8">
        <f t="shared" si="17"/>
        <v>-0.30899660281564623</v>
      </c>
      <c r="J29" s="8">
        <f t="shared" si="17"/>
        <v>-0.33794557891718335</v>
      </c>
      <c r="K29" s="8">
        <f t="shared" si="17"/>
        <v>-0.36026524816466943</v>
      </c>
      <c r="L29" s="8">
        <f t="shared" si="17"/>
        <v>-0.38860981058271438</v>
      </c>
      <c r="M29" s="8">
        <f t="shared" si="17"/>
        <v>-0.41640064333467219</v>
      </c>
      <c r="N29" s="8">
        <f t="shared" si="17"/>
        <v>-0.43023060414806669</v>
      </c>
      <c r="O29" s="8">
        <f t="shared" si="17"/>
        <v>-0.42673801458507132</v>
      </c>
      <c r="P29" s="8">
        <f t="shared" si="17"/>
        <v>-0.43300738360428948</v>
      </c>
      <c r="Q29" s="8">
        <f t="shared" si="17"/>
        <v>-0.43795571572066427</v>
      </c>
      <c r="R29" s="8">
        <f t="shared" si="17"/>
        <v>-0.45074841592117798</v>
      </c>
      <c r="S29" s="8">
        <f t="shared" si="17"/>
        <v>-0.4362660677821486</v>
      </c>
      <c r="T29" s="8">
        <f t="shared" si="17"/>
        <v>-0.4605507590947997</v>
      </c>
      <c r="U29" s="8">
        <f t="shared" si="17"/>
        <v>-0.50168531133809591</v>
      </c>
      <c r="V29" s="8">
        <f t="shared" si="17"/>
        <v>-0.51316185331123831</v>
      </c>
      <c r="W29" s="8">
        <f t="shared" si="17"/>
        <v>-0.52081649512701622</v>
      </c>
      <c r="X29" s="8">
        <f t="shared" si="17"/>
        <v>-0.54362132154645337</v>
      </c>
      <c r="Y29" s="8">
        <f t="shared" si="17"/>
        <v>-0.56490616951879447</v>
      </c>
      <c r="Z29" s="8">
        <f t="shared" si="17"/>
        <v>-0.57557881418913981</v>
      </c>
      <c r="AA29" s="8">
        <f t="shared" si="17"/>
        <v>-0.57450306624753411</v>
      </c>
      <c r="AB29" s="8">
        <f t="shared" si="17"/>
        <v>-0.59248857441308178</v>
      </c>
      <c r="AC29" s="8">
        <f t="shared" si="17"/>
        <v>-0.6116688159942496</v>
      </c>
      <c r="AD29" s="8">
        <f t="shared" si="17"/>
        <v>-0.62370721875926605</v>
      </c>
      <c r="AE29" s="12">
        <f t="shared" si="17"/>
        <v>-0.62931606932706263</v>
      </c>
      <c r="AF29" s="24" t="str">
        <f t="shared" si="16"/>
        <v>Total (including internation transportation)</v>
      </c>
    </row>
    <row r="30" spans="1:32" ht="15" thickBot="1" x14ac:dyDescent="0.35">
      <c r="A30" s="13" t="s">
        <v>149</v>
      </c>
      <c r="B30" s="69">
        <f>(B11-B2)/($B11-$B2)-1</f>
        <v>0</v>
      </c>
      <c r="C30" s="14">
        <f t="shared" ref="C30:AE30" si="18">(C11-C2)/($B11-$B2)-1</f>
        <v>-5.1035958746148635E-2</v>
      </c>
      <c r="D30" s="14">
        <f t="shared" si="18"/>
        <v>-9.1672662865999066E-2</v>
      </c>
      <c r="E30" s="14">
        <f t="shared" si="18"/>
        <v>-0.16064832752163249</v>
      </c>
      <c r="F30" s="14">
        <f t="shared" si="18"/>
        <v>-0.20631030792789795</v>
      </c>
      <c r="G30" s="14">
        <f t="shared" si="18"/>
        <v>-0.22479843545322054</v>
      </c>
      <c r="H30" s="14">
        <f t="shared" si="18"/>
        <v>-0.23082646076640678</v>
      </c>
      <c r="I30" s="14">
        <f t="shared" si="18"/>
        <v>-0.27252264718363139</v>
      </c>
      <c r="J30" s="14">
        <f t="shared" si="18"/>
        <v>-0.29726342687404295</v>
      </c>
      <c r="K30" s="14">
        <f t="shared" si="18"/>
        <v>-0.29870066972934084</v>
      </c>
      <c r="L30" s="14">
        <f t="shared" si="18"/>
        <v>-0.29667626058559804</v>
      </c>
      <c r="M30" s="14">
        <f t="shared" si="18"/>
        <v>-0.31425388830464396</v>
      </c>
      <c r="N30" s="14">
        <f t="shared" si="18"/>
        <v>-0.30807319053154014</v>
      </c>
      <c r="O30" s="14">
        <f t="shared" si="18"/>
        <v>-0.280538643198465</v>
      </c>
      <c r="P30" s="14">
        <f t="shared" si="18"/>
        <v>-0.27045672589066638</v>
      </c>
      <c r="Q30" s="14">
        <f t="shared" si="18"/>
        <v>-0.26699415139942073</v>
      </c>
      <c r="R30" s="14">
        <f t="shared" si="18"/>
        <v>-0.27315409309791339</v>
      </c>
      <c r="S30" s="14">
        <f t="shared" si="18"/>
        <v>-0.23581022490359971</v>
      </c>
      <c r="T30" s="14">
        <f t="shared" si="18"/>
        <v>-0.2621782808435269</v>
      </c>
      <c r="U30" s="14">
        <f t="shared" si="18"/>
        <v>-0.32013108614232222</v>
      </c>
      <c r="V30" s="14">
        <f t="shared" si="18"/>
        <v>-0.32535377576059488</v>
      </c>
      <c r="W30" s="14">
        <f t="shared" si="18"/>
        <v>-0.31800197413331865</v>
      </c>
      <c r="X30" s="14">
        <f t="shared" si="18"/>
        <v>-0.32776101916938805</v>
      </c>
      <c r="Y30" s="14">
        <f t="shared" si="18"/>
        <v>-0.35584306562609558</v>
      </c>
      <c r="Z30" s="14">
        <f t="shared" si="18"/>
        <v>-0.36796184572240376</v>
      </c>
      <c r="AA30" s="14">
        <f t="shared" si="18"/>
        <v>-0.35819634324089966</v>
      </c>
      <c r="AB30" s="14">
        <f t="shared" si="18"/>
        <v>-0.3876667404660431</v>
      </c>
      <c r="AC30" s="14">
        <f t="shared" si="18"/>
        <v>-0.41832392391284301</v>
      </c>
      <c r="AD30" s="14">
        <f t="shared" si="18"/>
        <v>-0.43197819228427525</v>
      </c>
      <c r="AE30" s="15">
        <f t="shared" si="18"/>
        <v>-0.44000987066659292</v>
      </c>
      <c r="AF30" s="24" t="str">
        <f t="shared" si="16"/>
        <v>Total (excluding transportation)</v>
      </c>
    </row>
    <row r="32" spans="1:32" x14ac:dyDescent="0.3">
      <c r="A32" s="68" t="s">
        <v>142</v>
      </c>
    </row>
    <row r="33" spans="1:31" x14ac:dyDescent="0.3">
      <c r="A33" t="s">
        <v>122</v>
      </c>
      <c r="B33">
        <v>366825.9</v>
      </c>
      <c r="C33">
        <v>351817.7</v>
      </c>
      <c r="D33">
        <v>332347.59999999998</v>
      </c>
      <c r="E33">
        <v>299322.40000000002</v>
      </c>
      <c r="F33">
        <v>293548.40000000002</v>
      </c>
      <c r="G33">
        <v>278597.5</v>
      </c>
      <c r="H33">
        <v>273707.09999999998</v>
      </c>
      <c r="I33">
        <v>252527.3</v>
      </c>
      <c r="J33">
        <v>241501.1</v>
      </c>
      <c r="K33">
        <v>233177.3</v>
      </c>
      <c r="L33">
        <v>223030.1</v>
      </c>
      <c r="M33">
        <v>212989.7</v>
      </c>
      <c r="N33">
        <v>208213.8</v>
      </c>
      <c r="O33">
        <v>209031.7</v>
      </c>
      <c r="P33">
        <v>206299.3</v>
      </c>
      <c r="Q33">
        <v>204415.7</v>
      </c>
      <c r="R33">
        <v>199517.6</v>
      </c>
      <c r="S33">
        <v>204835.5</v>
      </c>
      <c r="T33">
        <v>195917.2</v>
      </c>
      <c r="U33">
        <v>180718.6</v>
      </c>
      <c r="V33">
        <v>176702</v>
      </c>
      <c r="W33">
        <v>174230.8</v>
      </c>
      <c r="X33">
        <v>165964</v>
      </c>
      <c r="Y33">
        <v>158243.79999999999</v>
      </c>
      <c r="Z33">
        <v>154212.79999999999</v>
      </c>
      <c r="AA33">
        <v>154780.20000000001</v>
      </c>
      <c r="AB33">
        <v>147834.1</v>
      </c>
      <c r="AC33">
        <v>140407.4</v>
      </c>
      <c r="AD33">
        <v>136444.70000000001</v>
      </c>
      <c r="AE33">
        <v>134003.70000000001</v>
      </c>
    </row>
    <row r="34" spans="1:31" x14ac:dyDescent="0.3">
      <c r="A34" t="s">
        <v>123</v>
      </c>
      <c r="B34">
        <v>368952.6</v>
      </c>
      <c r="C34">
        <v>353801.9</v>
      </c>
      <c r="D34">
        <v>334285.59999999998</v>
      </c>
      <c r="E34">
        <v>301381.40000000002</v>
      </c>
      <c r="F34">
        <v>295830.7</v>
      </c>
      <c r="G34">
        <v>280799.8</v>
      </c>
      <c r="H34">
        <v>275860.09999999998</v>
      </c>
      <c r="I34">
        <v>254947.5</v>
      </c>
      <c r="J34">
        <v>244266.7</v>
      </c>
      <c r="K34">
        <v>236031.8</v>
      </c>
      <c r="L34">
        <v>225574</v>
      </c>
      <c r="M34">
        <v>215320.5</v>
      </c>
      <c r="N34">
        <v>210217.9</v>
      </c>
      <c r="O34">
        <v>211506.5</v>
      </c>
      <c r="P34">
        <v>209193.4</v>
      </c>
      <c r="Q34">
        <v>207367.7</v>
      </c>
      <c r="R34">
        <v>202647.8</v>
      </c>
      <c r="S34">
        <v>207991.1</v>
      </c>
      <c r="T34">
        <v>199031.2</v>
      </c>
      <c r="U34">
        <v>183854.5</v>
      </c>
      <c r="V34">
        <v>179620.2</v>
      </c>
      <c r="W34">
        <v>176796</v>
      </c>
      <c r="X34">
        <v>168382.1</v>
      </c>
      <c r="Y34">
        <v>160529</v>
      </c>
      <c r="Z34">
        <v>156591.29999999999</v>
      </c>
      <c r="AA34">
        <v>156988.20000000001</v>
      </c>
      <c r="AB34">
        <v>150352.4</v>
      </c>
      <c r="AC34">
        <v>143275.79999999999</v>
      </c>
      <c r="AD34">
        <v>138834.20000000001</v>
      </c>
      <c r="AE34">
        <v>136764.79999999999</v>
      </c>
    </row>
    <row r="35" spans="1:31" x14ac:dyDescent="0.3">
      <c r="A35" t="s">
        <v>78</v>
      </c>
      <c r="B35">
        <v>13725.6</v>
      </c>
      <c r="C35">
        <v>13874.1</v>
      </c>
      <c r="D35">
        <v>13981.7</v>
      </c>
      <c r="E35">
        <v>13959</v>
      </c>
      <c r="F35">
        <v>13992.7</v>
      </c>
      <c r="G35">
        <v>14139.6</v>
      </c>
      <c r="H35">
        <v>14503.6</v>
      </c>
      <c r="I35">
        <v>14788</v>
      </c>
      <c r="J35">
        <v>15244.5</v>
      </c>
      <c r="K35">
        <v>15574.2</v>
      </c>
      <c r="L35">
        <v>15624.7</v>
      </c>
      <c r="M35">
        <v>15309.8</v>
      </c>
      <c r="N35">
        <v>15136.2</v>
      </c>
      <c r="O35">
        <v>14936.3</v>
      </c>
      <c r="P35">
        <v>14876.4</v>
      </c>
      <c r="Q35">
        <v>14566.4</v>
      </c>
      <c r="R35">
        <v>14960</v>
      </c>
      <c r="S35">
        <v>15007.2</v>
      </c>
      <c r="T35">
        <v>14931.5</v>
      </c>
      <c r="U35">
        <v>14418.2</v>
      </c>
      <c r="V35">
        <v>13909.5</v>
      </c>
      <c r="W35">
        <v>13232.5</v>
      </c>
      <c r="X35">
        <v>12509.1</v>
      </c>
      <c r="Y35">
        <v>11892</v>
      </c>
      <c r="Z35">
        <v>11325.5</v>
      </c>
      <c r="AA35">
        <v>10860.6</v>
      </c>
      <c r="AB35">
        <v>10567.2</v>
      </c>
      <c r="AC35">
        <v>10277.9</v>
      </c>
      <c r="AD35">
        <v>9909</v>
      </c>
      <c r="AE35">
        <v>9647.9</v>
      </c>
    </row>
    <row r="36" spans="1:31" x14ac:dyDescent="0.3">
      <c r="A36" t="s">
        <v>79</v>
      </c>
      <c r="B36">
        <v>2201.3000000000002</v>
      </c>
      <c r="C36">
        <v>2233.8000000000002</v>
      </c>
      <c r="D36">
        <v>2234.3000000000002</v>
      </c>
      <c r="E36">
        <v>2160.8000000000002</v>
      </c>
      <c r="F36">
        <v>2073.5</v>
      </c>
      <c r="G36">
        <v>2068.5</v>
      </c>
      <c r="H36">
        <v>2051.6999999999998</v>
      </c>
      <c r="I36">
        <v>2031.8</v>
      </c>
      <c r="J36">
        <v>1999.6</v>
      </c>
      <c r="K36">
        <v>1916.5</v>
      </c>
      <c r="L36">
        <v>1857.2</v>
      </c>
      <c r="M36">
        <v>1823.4</v>
      </c>
      <c r="N36">
        <v>1705.7</v>
      </c>
      <c r="O36">
        <v>1611.5</v>
      </c>
      <c r="P36">
        <v>1595.9</v>
      </c>
      <c r="Q36">
        <v>1488.1</v>
      </c>
      <c r="R36">
        <v>1432.8</v>
      </c>
      <c r="S36">
        <v>1309</v>
      </c>
      <c r="T36">
        <v>1134.7</v>
      </c>
      <c r="U36">
        <v>1069</v>
      </c>
      <c r="V36">
        <v>999.3</v>
      </c>
      <c r="W36">
        <v>922.7</v>
      </c>
      <c r="X36">
        <v>842.6</v>
      </c>
      <c r="Y36">
        <v>781.6</v>
      </c>
      <c r="Z36">
        <v>704.6</v>
      </c>
      <c r="AA36">
        <v>639.5</v>
      </c>
      <c r="AB36">
        <v>581.6</v>
      </c>
      <c r="AC36">
        <v>545</v>
      </c>
      <c r="AD36">
        <v>510.1</v>
      </c>
      <c r="AE36">
        <v>445</v>
      </c>
    </row>
    <row r="37" spans="1:31" x14ac:dyDescent="0.3">
      <c r="A37" t="s">
        <v>80</v>
      </c>
      <c r="B37">
        <v>2541.6999999999998</v>
      </c>
      <c r="C37">
        <v>2995.8</v>
      </c>
      <c r="D37">
        <v>3000.4</v>
      </c>
      <c r="E37">
        <v>2350.3000000000002</v>
      </c>
      <c r="F37">
        <v>2742.5</v>
      </c>
      <c r="G37">
        <v>3140.9</v>
      </c>
      <c r="H37">
        <v>4279.8999999999996</v>
      </c>
      <c r="I37">
        <v>1959.9</v>
      </c>
      <c r="J37">
        <v>2173.8000000000002</v>
      </c>
      <c r="K37">
        <v>2021.7</v>
      </c>
      <c r="L37">
        <v>1926.7</v>
      </c>
      <c r="M37">
        <v>2312.4</v>
      </c>
      <c r="N37">
        <v>2536.9</v>
      </c>
      <c r="O37">
        <v>2700.5</v>
      </c>
      <c r="P37">
        <v>2778</v>
      </c>
      <c r="Q37">
        <v>2868.4</v>
      </c>
      <c r="R37">
        <v>2895.9</v>
      </c>
      <c r="S37">
        <v>2956.8</v>
      </c>
      <c r="T37">
        <v>3256.3</v>
      </c>
      <c r="U37">
        <v>3474.6</v>
      </c>
      <c r="V37">
        <v>3905.1</v>
      </c>
      <c r="W37">
        <v>3278.1</v>
      </c>
      <c r="X37">
        <v>3308.2</v>
      </c>
      <c r="Y37">
        <v>3279.8</v>
      </c>
      <c r="Z37">
        <v>2866.1</v>
      </c>
      <c r="AA37">
        <v>2870.6</v>
      </c>
      <c r="AB37">
        <v>3101.9</v>
      </c>
      <c r="AC37">
        <v>3103.9</v>
      </c>
      <c r="AD37">
        <v>3164</v>
      </c>
      <c r="AE37">
        <v>3053.6</v>
      </c>
    </row>
    <row r="38" spans="1:31" x14ac:dyDescent="0.3">
      <c r="A38" t="s">
        <v>81</v>
      </c>
      <c r="B38">
        <v>51599.1</v>
      </c>
      <c r="C38">
        <v>46892.6</v>
      </c>
      <c r="D38">
        <v>42913.1</v>
      </c>
      <c r="E38">
        <v>33841.300000000003</v>
      </c>
      <c r="F38">
        <v>31224.799999999999</v>
      </c>
      <c r="G38">
        <v>29764.2</v>
      </c>
      <c r="H38">
        <v>30412.2</v>
      </c>
      <c r="I38">
        <v>28386.6</v>
      </c>
      <c r="J38">
        <v>27345.599999999999</v>
      </c>
      <c r="K38">
        <v>28011.599999999999</v>
      </c>
      <c r="L38">
        <v>29940.3</v>
      </c>
      <c r="M38">
        <v>28628.9</v>
      </c>
      <c r="N38">
        <v>28263.4</v>
      </c>
      <c r="O38">
        <v>29786.5</v>
      </c>
      <c r="P38">
        <v>27314.1</v>
      </c>
      <c r="Q38">
        <v>25751.4</v>
      </c>
      <c r="R38">
        <v>26970.7</v>
      </c>
      <c r="S38">
        <v>27427.3</v>
      </c>
      <c r="T38">
        <v>25572.6</v>
      </c>
      <c r="U38">
        <v>25399.7</v>
      </c>
      <c r="V38">
        <v>25684.400000000001</v>
      </c>
      <c r="W38">
        <v>25127.8</v>
      </c>
      <c r="X38">
        <v>24667.1</v>
      </c>
      <c r="Y38">
        <v>23891.8</v>
      </c>
      <c r="Z38">
        <v>22877.9</v>
      </c>
      <c r="AA38">
        <v>24062.2</v>
      </c>
      <c r="AB38">
        <v>21994.400000000001</v>
      </c>
      <c r="AC38">
        <v>21882.9</v>
      </c>
      <c r="AD38">
        <v>21115</v>
      </c>
      <c r="AE38">
        <v>20647.900000000001</v>
      </c>
    </row>
    <row r="39" spans="1:31" x14ac:dyDescent="0.3">
      <c r="A39" t="s">
        <v>83</v>
      </c>
      <c r="B39">
        <v>2126.6</v>
      </c>
      <c r="C39">
        <v>1984.2</v>
      </c>
      <c r="D39">
        <v>1938</v>
      </c>
      <c r="E39">
        <v>2059</v>
      </c>
      <c r="F39">
        <v>2282.3000000000002</v>
      </c>
      <c r="G39">
        <v>2202.3000000000002</v>
      </c>
      <c r="H39">
        <v>2153</v>
      </c>
      <c r="I39">
        <v>2420.1999999999998</v>
      </c>
      <c r="J39">
        <v>2765.6</v>
      </c>
      <c r="K39">
        <v>2854.6</v>
      </c>
      <c r="L39">
        <v>2543.8000000000002</v>
      </c>
      <c r="M39">
        <v>2330.8000000000002</v>
      </c>
      <c r="N39">
        <v>2004.1</v>
      </c>
      <c r="O39">
        <v>2474.8000000000002</v>
      </c>
      <c r="P39">
        <v>2894.1</v>
      </c>
      <c r="Q39">
        <v>2952</v>
      </c>
      <c r="R39">
        <v>3130.1</v>
      </c>
      <c r="S39">
        <v>3155.5</v>
      </c>
      <c r="T39">
        <v>3114</v>
      </c>
      <c r="U39">
        <v>3135.9</v>
      </c>
      <c r="V39">
        <v>2918.2</v>
      </c>
      <c r="W39">
        <v>2565.1999999999998</v>
      </c>
      <c r="X39">
        <v>2418.1</v>
      </c>
      <c r="Y39">
        <v>2285.1999999999998</v>
      </c>
      <c r="Z39">
        <v>2378.5</v>
      </c>
      <c r="AA39">
        <v>2208</v>
      </c>
      <c r="AB39">
        <v>2518.3000000000002</v>
      </c>
      <c r="AC39">
        <v>2868.4</v>
      </c>
      <c r="AD39">
        <v>2389.5</v>
      </c>
      <c r="AE39">
        <v>2761.1</v>
      </c>
    </row>
    <row r="40" spans="1:31" x14ac:dyDescent="0.3">
      <c r="A40" t="s">
        <v>84</v>
      </c>
      <c r="B40">
        <v>38181.5</v>
      </c>
      <c r="C40">
        <v>36614.1</v>
      </c>
      <c r="D40">
        <v>37368.699999999997</v>
      </c>
      <c r="E40">
        <v>37565.300000000003</v>
      </c>
      <c r="F40">
        <v>38005.4</v>
      </c>
      <c r="G40">
        <v>37152.199999999997</v>
      </c>
      <c r="H40">
        <v>37491.5</v>
      </c>
      <c r="I40">
        <v>37759.4</v>
      </c>
      <c r="J40">
        <v>37176.1</v>
      </c>
      <c r="K40">
        <v>35816</v>
      </c>
      <c r="L40">
        <v>35198.199999999997</v>
      </c>
      <c r="M40">
        <v>33973.9</v>
      </c>
      <c r="N40">
        <v>33418.6</v>
      </c>
      <c r="O40">
        <v>31687.8</v>
      </c>
      <c r="P40">
        <v>32012.5</v>
      </c>
      <c r="Q40">
        <v>31400</v>
      </c>
      <c r="R40">
        <v>31055.599999999999</v>
      </c>
      <c r="S40">
        <v>30759.200000000001</v>
      </c>
      <c r="T40">
        <v>30705.7</v>
      </c>
      <c r="U40">
        <v>30567.1</v>
      </c>
      <c r="V40">
        <v>30524.7</v>
      </c>
      <c r="W40">
        <v>30068.9</v>
      </c>
      <c r="X40">
        <v>29931.200000000001</v>
      </c>
      <c r="Y40">
        <v>30151.200000000001</v>
      </c>
      <c r="Z40">
        <v>30347.9</v>
      </c>
      <c r="AA40">
        <v>30492.6</v>
      </c>
      <c r="AB40">
        <v>29808.9</v>
      </c>
      <c r="AC40">
        <v>29914.2</v>
      </c>
      <c r="AD40">
        <v>29457.7</v>
      </c>
      <c r="AE40">
        <v>28902</v>
      </c>
    </row>
    <row r="41" spans="1:31" x14ac:dyDescent="0.3">
      <c r="A41" t="s">
        <v>85</v>
      </c>
      <c r="B41">
        <v>89991.7</v>
      </c>
      <c r="C41">
        <v>83642.8</v>
      </c>
      <c r="D41">
        <v>77295.899999999994</v>
      </c>
      <c r="E41">
        <v>70639.8</v>
      </c>
      <c r="F41">
        <v>63991.5</v>
      </c>
      <c r="G41">
        <v>60826.5</v>
      </c>
      <c r="H41">
        <v>57663.8</v>
      </c>
      <c r="I41">
        <v>54493.7</v>
      </c>
      <c r="J41">
        <v>52611.5</v>
      </c>
      <c r="K41">
        <v>53102.400000000001</v>
      </c>
      <c r="L41">
        <v>52896.4</v>
      </c>
      <c r="M41">
        <v>52322.1</v>
      </c>
      <c r="N41">
        <v>55267.9</v>
      </c>
      <c r="O41">
        <v>59162.9</v>
      </c>
      <c r="P41">
        <v>65825</v>
      </c>
      <c r="Q41">
        <v>68643.199999999997</v>
      </c>
      <c r="R41">
        <v>68631.8</v>
      </c>
      <c r="S41">
        <v>75659.600000000006</v>
      </c>
      <c r="T41">
        <v>71619.399999999994</v>
      </c>
      <c r="U41">
        <v>59774.9</v>
      </c>
      <c r="V41">
        <v>58757.9</v>
      </c>
      <c r="W41">
        <v>62949.9</v>
      </c>
      <c r="X41">
        <v>63066</v>
      </c>
      <c r="Y41">
        <v>58739.8</v>
      </c>
      <c r="Z41">
        <v>58837.7</v>
      </c>
      <c r="AA41">
        <v>60541.3</v>
      </c>
      <c r="AB41">
        <v>57102.400000000001</v>
      </c>
      <c r="AC41">
        <v>50940.3</v>
      </c>
      <c r="AD41">
        <v>50968.800000000003</v>
      </c>
      <c r="AE41">
        <v>50853.8</v>
      </c>
    </row>
    <row r="42" spans="1:31" x14ac:dyDescent="0.3">
      <c r="A42" t="s">
        <v>82</v>
      </c>
      <c r="B42">
        <v>150021.9</v>
      </c>
      <c r="C42">
        <v>146078.5</v>
      </c>
      <c r="D42">
        <v>135418.6</v>
      </c>
      <c r="E42">
        <v>117347.6</v>
      </c>
      <c r="F42">
        <v>121473.3</v>
      </c>
      <c r="G42">
        <v>110530.7</v>
      </c>
      <c r="H42">
        <v>106947.2</v>
      </c>
      <c r="I42">
        <v>94807.3</v>
      </c>
      <c r="J42">
        <v>89145</v>
      </c>
      <c r="K42">
        <v>81132.800000000003</v>
      </c>
      <c r="L42">
        <v>70546.7</v>
      </c>
      <c r="M42">
        <v>64317.2</v>
      </c>
      <c r="N42">
        <v>58201.3</v>
      </c>
      <c r="O42">
        <v>53049.599999999999</v>
      </c>
      <c r="P42">
        <v>48131.4</v>
      </c>
      <c r="Q42">
        <v>45497.1</v>
      </c>
      <c r="R42">
        <v>41934.5</v>
      </c>
      <c r="S42">
        <v>39156.1</v>
      </c>
      <c r="T42">
        <v>35954.5</v>
      </c>
      <c r="U42">
        <v>33320.300000000003</v>
      </c>
      <c r="V42">
        <v>30436</v>
      </c>
      <c r="W42">
        <v>26370.9</v>
      </c>
      <c r="X42">
        <v>20219.900000000001</v>
      </c>
      <c r="Y42">
        <v>18588</v>
      </c>
      <c r="Z42">
        <v>17184.400000000001</v>
      </c>
      <c r="AA42">
        <v>15634.6</v>
      </c>
      <c r="AB42">
        <v>15077.8</v>
      </c>
      <c r="AC42">
        <v>14297.7</v>
      </c>
      <c r="AD42">
        <v>13295.3</v>
      </c>
      <c r="AE42">
        <v>12595.6</v>
      </c>
    </row>
    <row r="43" spans="1:31" x14ac:dyDescent="0.3">
      <c r="A43" t="s">
        <v>86</v>
      </c>
      <c r="B43">
        <v>18563.099999999999</v>
      </c>
      <c r="C43">
        <v>19486</v>
      </c>
      <c r="D43">
        <v>20134.900000000001</v>
      </c>
      <c r="E43">
        <v>21458.400000000001</v>
      </c>
      <c r="F43">
        <v>20044.599999999999</v>
      </c>
      <c r="G43">
        <v>20974.9</v>
      </c>
      <c r="H43">
        <v>20357.2</v>
      </c>
      <c r="I43">
        <v>18300.599999999999</v>
      </c>
      <c r="J43">
        <v>15804.8</v>
      </c>
      <c r="K43">
        <v>15602.1</v>
      </c>
      <c r="L43">
        <v>15039.9</v>
      </c>
      <c r="M43">
        <v>14302.1</v>
      </c>
      <c r="N43">
        <v>13683.9</v>
      </c>
      <c r="O43">
        <v>16096.6</v>
      </c>
      <c r="P43">
        <v>13765.9</v>
      </c>
      <c r="Q43">
        <v>14201.2</v>
      </c>
      <c r="R43">
        <v>11636.4</v>
      </c>
      <c r="S43">
        <v>12560.3</v>
      </c>
      <c r="T43">
        <v>12742.6</v>
      </c>
      <c r="U43">
        <v>12694.8</v>
      </c>
      <c r="V43">
        <v>12485.1</v>
      </c>
      <c r="W43">
        <v>12280.1</v>
      </c>
      <c r="X43">
        <v>11419.9</v>
      </c>
      <c r="Y43">
        <v>10919.7</v>
      </c>
      <c r="Z43">
        <v>10068.6</v>
      </c>
      <c r="AA43">
        <v>9678.9</v>
      </c>
      <c r="AB43">
        <v>9599.9</v>
      </c>
      <c r="AC43">
        <v>9445.5</v>
      </c>
      <c r="AD43">
        <v>8024.7</v>
      </c>
      <c r="AE43">
        <v>7857.8</v>
      </c>
    </row>
    <row r="44" spans="1:31" x14ac:dyDescent="0.3">
      <c r="A44" s="45" t="s">
        <v>130</v>
      </c>
    </row>
  </sheetData>
  <conditionalFormatting sqref="A1:AE12 A15:AE16 A19:AE30">
    <cfRule type="expression" dxfId="2" priority="1">
      <formula>MOD(ROW(),2)=1</formula>
    </cfRule>
  </conditionalFormatting>
  <hyperlinks>
    <hyperlink ref="A44" r:id="rId1" xr:uid="{6994F4D3-82EA-4C75-B62E-EBEDC107DF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8F88-E3A2-4109-8DEC-518BE88E472D}">
  <sheetPr codeName="Sheet6"/>
  <dimension ref="A1:AI42"/>
  <sheetViews>
    <sheetView topLeftCell="M1" zoomScale="110" zoomScaleNormal="110" workbookViewId="0">
      <pane ySplit="1" topLeftCell="A8" activePane="bottomLeft" state="frozen"/>
      <selection pane="bottomLeft" activeCell="AG14" sqref="AG14"/>
    </sheetView>
  </sheetViews>
  <sheetFormatPr defaultRowHeight="14.4" x14ac:dyDescent="0.3"/>
  <cols>
    <col min="1" max="1" width="49.5546875" customWidth="1"/>
  </cols>
  <sheetData>
    <row r="1" spans="1:35" x14ac:dyDescent="0.3">
      <c r="A1" s="51"/>
      <c r="B1" s="9">
        <v>1990</v>
      </c>
      <c r="C1" s="9">
        <v>1991</v>
      </c>
      <c r="D1" s="9">
        <v>1992</v>
      </c>
      <c r="E1" s="9">
        <v>1993</v>
      </c>
      <c r="F1" s="9">
        <v>1994</v>
      </c>
      <c r="G1" s="9">
        <v>1995</v>
      </c>
      <c r="H1" s="9">
        <v>1996</v>
      </c>
      <c r="I1" s="9">
        <v>1997</v>
      </c>
      <c r="J1" s="9">
        <v>1998</v>
      </c>
      <c r="K1" s="9">
        <v>1999</v>
      </c>
      <c r="L1" s="9">
        <v>2000</v>
      </c>
      <c r="M1" s="9">
        <v>2001</v>
      </c>
      <c r="N1" s="9">
        <v>2002</v>
      </c>
      <c r="O1" s="9">
        <v>2003</v>
      </c>
      <c r="P1" s="9">
        <v>2004</v>
      </c>
      <c r="Q1" s="9">
        <v>2005</v>
      </c>
      <c r="R1" s="9">
        <v>2006</v>
      </c>
      <c r="S1" s="9">
        <v>2007</v>
      </c>
      <c r="T1" s="9">
        <v>2008</v>
      </c>
      <c r="U1" s="9">
        <v>2009</v>
      </c>
      <c r="V1" s="9">
        <v>2010</v>
      </c>
      <c r="W1" s="9">
        <v>2011</v>
      </c>
      <c r="X1" s="9">
        <v>2012</v>
      </c>
      <c r="Y1" s="9">
        <v>2013</v>
      </c>
      <c r="Z1" s="9">
        <v>2014</v>
      </c>
      <c r="AA1" s="9">
        <v>2015</v>
      </c>
      <c r="AB1" s="9">
        <v>2016</v>
      </c>
      <c r="AC1" s="9">
        <v>2017</v>
      </c>
      <c r="AD1" s="9">
        <v>2018</v>
      </c>
      <c r="AE1" s="17">
        <v>2019</v>
      </c>
    </row>
    <row r="2" spans="1:35" x14ac:dyDescent="0.3">
      <c r="A2" s="52" t="str">
        <f>A28</f>
        <v>INRIKES TRANSPORTER, TOTALT</v>
      </c>
      <c r="B2" s="7">
        <f t="shared" ref="B2:AE2" si="0">B28</f>
        <v>17463.7</v>
      </c>
      <c r="C2" s="7">
        <f t="shared" si="0"/>
        <v>17515.400000000001</v>
      </c>
      <c r="D2" s="7">
        <f t="shared" si="0"/>
        <v>17472.900000000001</v>
      </c>
      <c r="E2" s="7">
        <f t="shared" si="0"/>
        <v>17002.8</v>
      </c>
      <c r="F2" s="7">
        <f t="shared" si="0"/>
        <v>17122.2</v>
      </c>
      <c r="G2" s="7">
        <f t="shared" si="0"/>
        <v>17317.400000000001</v>
      </c>
      <c r="H2" s="7">
        <f t="shared" si="0"/>
        <v>17106</v>
      </c>
      <c r="I2" s="7">
        <f t="shared" si="0"/>
        <v>16979.5</v>
      </c>
      <c r="J2" s="7">
        <f t="shared" si="0"/>
        <v>17001.599999999999</v>
      </c>
      <c r="K2" s="7">
        <f t="shared" si="0"/>
        <v>17458.3</v>
      </c>
      <c r="L2" s="7">
        <f t="shared" si="0"/>
        <v>17551.5</v>
      </c>
      <c r="M2" s="7">
        <f t="shared" si="0"/>
        <v>17568.599999999999</v>
      </c>
      <c r="N2" s="7">
        <f t="shared" si="0"/>
        <v>17536.099999999999</v>
      </c>
      <c r="O2" s="7">
        <f t="shared" si="0"/>
        <v>17712.900000000001</v>
      </c>
      <c r="P2" s="7">
        <f t="shared" si="0"/>
        <v>17885.3</v>
      </c>
      <c r="Q2" s="7">
        <f t="shared" si="0"/>
        <v>17856.2</v>
      </c>
      <c r="R2" s="7">
        <f t="shared" si="0"/>
        <v>18032.3</v>
      </c>
      <c r="S2" s="7">
        <f t="shared" si="0"/>
        <v>18279.400000000001</v>
      </c>
      <c r="T2" s="7">
        <f t="shared" si="0"/>
        <v>17664.400000000001</v>
      </c>
      <c r="U2" s="7">
        <f t="shared" si="0"/>
        <v>17099</v>
      </c>
      <c r="V2" s="7">
        <f t="shared" si="0"/>
        <v>16597.3</v>
      </c>
      <c r="W2" s="7">
        <f t="shared" si="0"/>
        <v>18641.400000000001</v>
      </c>
      <c r="X2" s="7">
        <f t="shared" si="0"/>
        <v>16393.7</v>
      </c>
      <c r="Y2" s="7">
        <f t="shared" si="0"/>
        <v>18512.099999999999</v>
      </c>
      <c r="Z2" s="7">
        <f t="shared" si="0"/>
        <v>16942.599999999999</v>
      </c>
      <c r="AA2" s="7">
        <f t="shared" si="0"/>
        <v>17109.8</v>
      </c>
      <c r="AB2" s="7">
        <f t="shared" si="0"/>
        <v>17494.2</v>
      </c>
      <c r="AC2" s="7">
        <f t="shared" si="0"/>
        <v>17678.8</v>
      </c>
      <c r="AD2" s="7">
        <f t="shared" si="0"/>
        <v>17966</v>
      </c>
      <c r="AE2" s="18">
        <f t="shared" si="0"/>
        <v>17338.900000000001</v>
      </c>
      <c r="AF2" s="34" t="s">
        <v>48</v>
      </c>
      <c r="AG2" s="36"/>
      <c r="AI2" s="36"/>
    </row>
    <row r="3" spans="1:35" x14ac:dyDescent="0.3">
      <c r="A3" s="52" t="str">
        <f>A25</f>
        <v>UTRIKES TRANSPORTER, TOTALT</v>
      </c>
      <c r="B3" s="7">
        <f t="shared" ref="B3:AE3" si="1">B25</f>
        <v>5670.5</v>
      </c>
      <c r="C3" s="7">
        <f t="shared" si="1"/>
        <v>6801</v>
      </c>
      <c r="D3" s="7">
        <f t="shared" si="1"/>
        <v>7593.3</v>
      </c>
      <c r="E3" s="7">
        <f t="shared" si="1"/>
        <v>7491.3</v>
      </c>
      <c r="F3" s="7">
        <f t="shared" si="1"/>
        <v>8900.9</v>
      </c>
      <c r="G3" s="7">
        <f t="shared" si="1"/>
        <v>8830.5</v>
      </c>
      <c r="H3" s="7">
        <f t="shared" si="1"/>
        <v>8177.9</v>
      </c>
      <c r="I3" s="7">
        <f t="shared" si="1"/>
        <v>9836.4</v>
      </c>
      <c r="J3" s="7">
        <f t="shared" si="1"/>
        <v>10817.8</v>
      </c>
      <c r="K3" s="7">
        <f t="shared" si="1"/>
        <v>11090.4</v>
      </c>
      <c r="L3" s="7">
        <f t="shared" si="1"/>
        <v>10349.5</v>
      </c>
      <c r="M3" s="7">
        <f t="shared" si="1"/>
        <v>10310.1</v>
      </c>
      <c r="N3" s="7">
        <f t="shared" si="1"/>
        <v>8951.5</v>
      </c>
      <c r="O3" s="7">
        <f t="shared" si="1"/>
        <v>11448.1</v>
      </c>
      <c r="P3" s="7">
        <f t="shared" si="1"/>
        <v>12723.6</v>
      </c>
      <c r="Q3" s="7">
        <f t="shared" si="1"/>
        <v>11853.2</v>
      </c>
      <c r="R3" s="7">
        <f t="shared" si="1"/>
        <v>11554</v>
      </c>
      <c r="S3" s="7">
        <f t="shared" si="1"/>
        <v>11357</v>
      </c>
      <c r="T3" s="7">
        <f t="shared" si="1"/>
        <v>11102</v>
      </c>
      <c r="U3" s="7">
        <f t="shared" si="1"/>
        <v>11695</v>
      </c>
      <c r="V3" s="7">
        <f t="shared" si="1"/>
        <v>10480.700000000001</v>
      </c>
      <c r="W3" s="7">
        <f t="shared" si="1"/>
        <v>8482.7000000000007</v>
      </c>
      <c r="X3" s="7">
        <f t="shared" si="1"/>
        <v>7901.8</v>
      </c>
      <c r="Y3" s="7">
        <f t="shared" si="1"/>
        <v>7277.4</v>
      </c>
      <c r="Z3" s="7">
        <f t="shared" si="1"/>
        <v>7486.2</v>
      </c>
      <c r="AA3" s="7">
        <f t="shared" si="1"/>
        <v>5713</v>
      </c>
      <c r="AB3" s="7">
        <f t="shared" si="1"/>
        <v>6895.3</v>
      </c>
      <c r="AC3" s="7">
        <f t="shared" si="1"/>
        <v>8270.6</v>
      </c>
      <c r="AD3" s="7">
        <f t="shared" si="1"/>
        <v>6852.3</v>
      </c>
      <c r="AE3" s="18">
        <f t="shared" si="1"/>
        <v>8399.5</v>
      </c>
      <c r="AF3" t="s">
        <v>57</v>
      </c>
      <c r="AG3" s="36"/>
      <c r="AI3" s="36"/>
    </row>
    <row r="4" spans="1:35" x14ac:dyDescent="0.3">
      <c r="A4" s="52" t="str">
        <f>A24</f>
        <v>INDUSTRI, TOTALT</v>
      </c>
      <c r="B4" s="7">
        <f t="shared" ref="B4:AE4" si="2">B24</f>
        <v>23804.799999999999</v>
      </c>
      <c r="C4" s="7">
        <f t="shared" si="2"/>
        <v>23170.5</v>
      </c>
      <c r="D4" s="7">
        <f t="shared" si="2"/>
        <v>21975.200000000001</v>
      </c>
      <c r="E4" s="7">
        <f t="shared" si="2"/>
        <v>21662.1</v>
      </c>
      <c r="F4" s="7">
        <f t="shared" si="2"/>
        <v>21221.4</v>
      </c>
      <c r="G4" s="7">
        <f t="shared" si="2"/>
        <v>19673.7</v>
      </c>
      <c r="H4" s="7">
        <f t="shared" si="2"/>
        <v>17909.400000000001</v>
      </c>
      <c r="I4" s="7">
        <f t="shared" si="2"/>
        <v>17513.2</v>
      </c>
      <c r="J4" s="7">
        <f t="shared" si="2"/>
        <v>16305.6</v>
      </c>
      <c r="K4" s="7">
        <f t="shared" si="2"/>
        <v>14077.8</v>
      </c>
      <c r="L4" s="7">
        <f t="shared" si="2"/>
        <v>14030.7</v>
      </c>
      <c r="M4" s="7">
        <f t="shared" si="2"/>
        <v>13388.5</v>
      </c>
      <c r="N4" s="7">
        <f t="shared" si="2"/>
        <v>13032.7</v>
      </c>
      <c r="O4" s="7">
        <f t="shared" si="2"/>
        <v>12439.6</v>
      </c>
      <c r="P4" s="7">
        <f t="shared" si="2"/>
        <v>12942.6</v>
      </c>
      <c r="Q4" s="7">
        <f t="shared" si="2"/>
        <v>13060.6</v>
      </c>
      <c r="R4" s="7">
        <f t="shared" si="2"/>
        <v>13225.5</v>
      </c>
      <c r="S4" s="7">
        <f t="shared" si="2"/>
        <v>12263</v>
      </c>
      <c r="T4" s="7">
        <f t="shared" si="2"/>
        <v>10696.5</v>
      </c>
      <c r="U4" s="7">
        <f t="shared" si="2"/>
        <v>8769.7999999999993</v>
      </c>
      <c r="V4" s="7">
        <f t="shared" si="2"/>
        <v>9601.7999999999993</v>
      </c>
      <c r="W4" s="7">
        <f t="shared" si="2"/>
        <v>9322.5</v>
      </c>
      <c r="X4" s="7">
        <f t="shared" si="2"/>
        <v>8722.7999999999993</v>
      </c>
      <c r="Y4" s="7">
        <f t="shared" si="2"/>
        <v>8466.2999999999993</v>
      </c>
      <c r="Z4" s="7">
        <f t="shared" si="2"/>
        <v>6723.2</v>
      </c>
      <c r="AA4" s="7">
        <f t="shared" si="2"/>
        <v>6202.1</v>
      </c>
      <c r="AB4" s="7">
        <f t="shared" si="2"/>
        <v>6354</v>
      </c>
      <c r="AC4" s="7">
        <f t="shared" si="2"/>
        <v>7054.9</v>
      </c>
      <c r="AD4" s="7">
        <f t="shared" si="2"/>
        <v>6869.1</v>
      </c>
      <c r="AE4" s="18">
        <f t="shared" si="2"/>
        <v>6342.8</v>
      </c>
      <c r="AF4" s="34" t="s">
        <v>49</v>
      </c>
      <c r="AG4" s="36"/>
      <c r="AI4" s="36"/>
    </row>
    <row r="5" spans="1:35" x14ac:dyDescent="0.3">
      <c r="A5" s="52" t="str">
        <f>A26</f>
        <v>JORDBRUK, TOTALT</v>
      </c>
      <c r="B5" s="7">
        <f t="shared" ref="B5:AE5" si="3">B26</f>
        <v>4107</v>
      </c>
      <c r="C5" s="7">
        <f t="shared" si="3"/>
        <v>3870.1</v>
      </c>
      <c r="D5" s="7">
        <f t="shared" si="3"/>
        <v>3864.3</v>
      </c>
      <c r="E5" s="7">
        <f t="shared" si="3"/>
        <v>3885.9</v>
      </c>
      <c r="F5" s="7">
        <f t="shared" si="3"/>
        <v>3934.1</v>
      </c>
      <c r="G5" s="7">
        <f t="shared" si="3"/>
        <v>3809.8</v>
      </c>
      <c r="H5" s="7">
        <f t="shared" si="3"/>
        <v>3970</v>
      </c>
      <c r="I5" s="7">
        <f t="shared" si="3"/>
        <v>4007.2</v>
      </c>
      <c r="J5" s="7">
        <f t="shared" si="3"/>
        <v>3991.9</v>
      </c>
      <c r="K5" s="7">
        <f t="shared" si="3"/>
        <v>3785.5</v>
      </c>
      <c r="L5" s="7">
        <f t="shared" si="3"/>
        <v>3819</v>
      </c>
      <c r="M5" s="7">
        <f t="shared" si="3"/>
        <v>3730.9</v>
      </c>
      <c r="N5" s="7">
        <f t="shared" si="3"/>
        <v>3643.6</v>
      </c>
      <c r="O5" s="7">
        <f t="shared" si="3"/>
        <v>3665</v>
      </c>
      <c r="P5" s="7">
        <f t="shared" si="3"/>
        <v>3603.3</v>
      </c>
      <c r="Q5" s="7">
        <f t="shared" si="3"/>
        <v>3486.8</v>
      </c>
      <c r="R5" s="7">
        <f t="shared" si="3"/>
        <v>3385.3</v>
      </c>
      <c r="S5" s="7">
        <f t="shared" si="3"/>
        <v>3451.8</v>
      </c>
      <c r="T5" s="7">
        <f t="shared" si="3"/>
        <v>3592.6</v>
      </c>
      <c r="U5" s="7">
        <f t="shared" si="3"/>
        <v>3543.1</v>
      </c>
      <c r="V5" s="7">
        <f t="shared" si="3"/>
        <v>3465</v>
      </c>
      <c r="W5" s="7">
        <f t="shared" si="3"/>
        <v>3523.8</v>
      </c>
      <c r="X5" s="7">
        <f t="shared" si="3"/>
        <v>3486.6</v>
      </c>
      <c r="Y5" s="7">
        <f t="shared" si="3"/>
        <v>3517.6</v>
      </c>
      <c r="Z5" s="7">
        <f t="shared" si="3"/>
        <v>3562.4</v>
      </c>
      <c r="AA5" s="7">
        <f t="shared" si="3"/>
        <v>3602.1</v>
      </c>
      <c r="AB5" s="7">
        <f t="shared" si="3"/>
        <v>3582.3</v>
      </c>
      <c r="AC5" s="7">
        <f t="shared" si="3"/>
        <v>3551.5</v>
      </c>
      <c r="AD5" s="7">
        <f t="shared" si="3"/>
        <v>3584.1</v>
      </c>
      <c r="AE5" s="18">
        <f t="shared" si="3"/>
        <v>3643</v>
      </c>
      <c r="AF5" s="34" t="s">
        <v>46</v>
      </c>
      <c r="AG5" s="36"/>
      <c r="AI5" s="36"/>
    </row>
    <row r="6" spans="1:35" x14ac:dyDescent="0.3">
      <c r="A6" s="52" t="str">
        <f>A23</f>
        <v>EL OCH FJÄRRVÄRME, TOTALT</v>
      </c>
      <c r="B6" s="7">
        <f t="shared" ref="B6:AE6" si="4">B23</f>
        <v>2664.8</v>
      </c>
      <c r="C6" s="7">
        <f t="shared" si="4"/>
        <v>3035.1</v>
      </c>
      <c r="D6" s="7">
        <f t="shared" si="4"/>
        <v>2992.4</v>
      </c>
      <c r="E6" s="7">
        <f t="shared" si="4"/>
        <v>3240.3</v>
      </c>
      <c r="F6" s="7">
        <f t="shared" si="4"/>
        <v>3571.8</v>
      </c>
      <c r="G6" s="7">
        <f t="shared" si="4"/>
        <v>3366.1</v>
      </c>
      <c r="H6" s="7">
        <f t="shared" si="4"/>
        <v>4735.1000000000004</v>
      </c>
      <c r="I6" s="7">
        <f t="shared" si="4"/>
        <v>3254.5</v>
      </c>
      <c r="J6" s="7">
        <f t="shared" si="4"/>
        <v>3288.4</v>
      </c>
      <c r="K6" s="7">
        <f t="shared" si="4"/>
        <v>2888.3</v>
      </c>
      <c r="L6" s="7">
        <f t="shared" si="4"/>
        <v>2557.4</v>
      </c>
      <c r="M6" s="7">
        <f t="shared" si="4"/>
        <v>2878.3</v>
      </c>
      <c r="N6" s="7">
        <f t="shared" si="4"/>
        <v>2891.1</v>
      </c>
      <c r="O6" s="7">
        <f t="shared" si="4"/>
        <v>2820.9</v>
      </c>
      <c r="P6" s="7">
        <f t="shared" si="4"/>
        <v>2600.9</v>
      </c>
      <c r="Q6" s="7">
        <f t="shared" si="4"/>
        <v>2632.4</v>
      </c>
      <c r="R6" s="7">
        <f t="shared" si="4"/>
        <v>2475.5</v>
      </c>
      <c r="S6" s="7">
        <f t="shared" si="4"/>
        <v>2290.6</v>
      </c>
      <c r="T6" s="7">
        <f t="shared" si="4"/>
        <v>2319.4</v>
      </c>
      <c r="U6" s="7">
        <f t="shared" si="4"/>
        <v>2363.1999999999998</v>
      </c>
      <c r="V6" s="7">
        <f t="shared" si="4"/>
        <v>2543.1999999999998</v>
      </c>
      <c r="W6" s="7">
        <f t="shared" si="4"/>
        <v>1908.9</v>
      </c>
      <c r="X6" s="7">
        <f t="shared" si="4"/>
        <v>1821.5</v>
      </c>
      <c r="Y6" s="7">
        <f t="shared" si="4"/>
        <v>1628.3</v>
      </c>
      <c r="Z6" s="7">
        <f t="shared" si="4"/>
        <v>1331.8</v>
      </c>
      <c r="AA6" s="7">
        <f t="shared" si="4"/>
        <v>1217.9000000000001</v>
      </c>
      <c r="AB6" s="7">
        <f t="shared" si="4"/>
        <v>1316.9</v>
      </c>
      <c r="AC6" s="7">
        <f t="shared" si="4"/>
        <v>1286.0999999999999</v>
      </c>
      <c r="AD6" s="7">
        <f t="shared" si="4"/>
        <v>1275.5999999999999</v>
      </c>
      <c r="AE6" s="18">
        <f t="shared" si="4"/>
        <v>1243.7</v>
      </c>
      <c r="AF6" s="34" t="s">
        <v>45</v>
      </c>
      <c r="AG6" s="36"/>
      <c r="AI6" s="36"/>
    </row>
    <row r="7" spans="1:35" x14ac:dyDescent="0.3">
      <c r="A7" s="52" t="str">
        <f>A21</f>
        <v>ARBETSMASKINER, TOTALT</v>
      </c>
      <c r="B7" s="7">
        <f t="shared" ref="B7:AE7" si="5">B21</f>
        <v>2764.4</v>
      </c>
      <c r="C7" s="7">
        <f t="shared" si="5"/>
        <v>2564.1</v>
      </c>
      <c r="D7" s="7">
        <f t="shared" si="5"/>
        <v>2440.5</v>
      </c>
      <c r="E7" s="7">
        <f t="shared" si="5"/>
        <v>2316.1999999999998</v>
      </c>
      <c r="F7" s="7">
        <f t="shared" si="5"/>
        <v>2304</v>
      </c>
      <c r="G7" s="7">
        <f t="shared" si="5"/>
        <v>2244.1999999999998</v>
      </c>
      <c r="H7" s="7">
        <f t="shared" si="5"/>
        <v>2214.1</v>
      </c>
      <c r="I7" s="7">
        <f t="shared" si="5"/>
        <v>2191.3000000000002</v>
      </c>
      <c r="J7" s="7">
        <f t="shared" si="5"/>
        <v>2185.3000000000002</v>
      </c>
      <c r="K7" s="7">
        <f t="shared" si="5"/>
        <v>2089.3000000000002</v>
      </c>
      <c r="L7" s="7">
        <f t="shared" si="5"/>
        <v>2000.1</v>
      </c>
      <c r="M7" s="7">
        <f t="shared" si="5"/>
        <v>1884.9</v>
      </c>
      <c r="N7" s="7">
        <f t="shared" si="5"/>
        <v>1783.8</v>
      </c>
      <c r="O7" s="7">
        <f t="shared" si="5"/>
        <v>1712.9</v>
      </c>
      <c r="P7" s="7">
        <f t="shared" si="5"/>
        <v>1630.3</v>
      </c>
      <c r="Q7" s="7">
        <f t="shared" si="5"/>
        <v>1570.9</v>
      </c>
      <c r="R7" s="7">
        <f t="shared" si="5"/>
        <v>1517.2</v>
      </c>
      <c r="S7" s="7">
        <f t="shared" si="5"/>
        <v>1445.3</v>
      </c>
      <c r="T7" s="7">
        <f t="shared" si="5"/>
        <v>1435.3</v>
      </c>
      <c r="U7" s="7">
        <f t="shared" si="5"/>
        <v>1396.1</v>
      </c>
      <c r="V7" s="7">
        <f t="shared" si="5"/>
        <v>1407.3</v>
      </c>
      <c r="W7" s="7">
        <f t="shared" si="5"/>
        <v>1396.1</v>
      </c>
      <c r="X7" s="7">
        <f t="shared" si="5"/>
        <v>1373.3</v>
      </c>
      <c r="Y7" s="7">
        <f t="shared" si="5"/>
        <v>1390.4</v>
      </c>
      <c r="Z7" s="7">
        <f t="shared" si="5"/>
        <v>1368.6</v>
      </c>
      <c r="AA7" s="7">
        <f t="shared" si="5"/>
        <v>1304.2</v>
      </c>
      <c r="AB7" s="7">
        <f t="shared" si="5"/>
        <v>1284.5999999999999</v>
      </c>
      <c r="AC7" s="7">
        <f t="shared" si="5"/>
        <v>1234</v>
      </c>
      <c r="AD7" s="7">
        <f t="shared" si="5"/>
        <v>1160.9000000000001</v>
      </c>
      <c r="AE7" s="18">
        <f t="shared" si="5"/>
        <v>1197.8</v>
      </c>
      <c r="AF7" s="34" t="s">
        <v>56</v>
      </c>
      <c r="AG7" s="36"/>
      <c r="AI7" s="36"/>
    </row>
    <row r="8" spans="1:35" x14ac:dyDescent="0.3">
      <c r="A8" s="52" t="str">
        <f>A27</f>
        <v>LÖSNINGSMEDEL OCH ÖVRIG PRODUKTANVÄNDNING, TOTALT</v>
      </c>
      <c r="B8" s="7">
        <f t="shared" ref="B8:AE8" si="6">B27</f>
        <v>347.1</v>
      </c>
      <c r="C8" s="7">
        <f t="shared" si="6"/>
        <v>352.4</v>
      </c>
      <c r="D8" s="7">
        <f t="shared" si="6"/>
        <v>392.4</v>
      </c>
      <c r="E8" s="7">
        <f t="shared" si="6"/>
        <v>343.6</v>
      </c>
      <c r="F8" s="7">
        <f t="shared" si="6"/>
        <v>334</v>
      </c>
      <c r="G8" s="7">
        <f t="shared" si="6"/>
        <v>369.1</v>
      </c>
      <c r="H8" s="7">
        <f t="shared" si="6"/>
        <v>381.9</v>
      </c>
      <c r="I8" s="7">
        <f t="shared" si="6"/>
        <v>345.8</v>
      </c>
      <c r="J8" s="7">
        <f t="shared" si="6"/>
        <v>353</v>
      </c>
      <c r="K8" s="7">
        <f t="shared" si="6"/>
        <v>384.5</v>
      </c>
      <c r="L8" s="7">
        <f t="shared" si="6"/>
        <v>428</v>
      </c>
      <c r="M8" s="7">
        <f t="shared" si="6"/>
        <v>297.5</v>
      </c>
      <c r="N8" s="7">
        <f t="shared" si="6"/>
        <v>375.3</v>
      </c>
      <c r="O8" s="7">
        <f t="shared" si="6"/>
        <v>437.3</v>
      </c>
      <c r="P8" s="7">
        <f t="shared" si="6"/>
        <v>446.2</v>
      </c>
      <c r="Q8" s="7">
        <f t="shared" si="6"/>
        <v>408</v>
      </c>
      <c r="R8" s="7">
        <f t="shared" si="6"/>
        <v>408</v>
      </c>
      <c r="S8" s="7">
        <f t="shared" si="6"/>
        <v>464.2</v>
      </c>
      <c r="T8" s="7">
        <f t="shared" si="6"/>
        <v>328.1</v>
      </c>
      <c r="U8" s="7">
        <f t="shared" si="6"/>
        <v>300.5</v>
      </c>
      <c r="V8" s="7">
        <f t="shared" si="6"/>
        <v>315.10000000000002</v>
      </c>
      <c r="W8" s="7">
        <f t="shared" si="6"/>
        <v>305.5</v>
      </c>
      <c r="X8" s="7">
        <f t="shared" si="6"/>
        <v>272.3</v>
      </c>
      <c r="Y8" s="7">
        <f t="shared" si="6"/>
        <v>283.7</v>
      </c>
      <c r="Z8" s="7">
        <f t="shared" si="6"/>
        <v>289.2</v>
      </c>
      <c r="AA8" s="7">
        <f t="shared" si="6"/>
        <v>259.5</v>
      </c>
      <c r="AB8" s="7">
        <f t="shared" si="6"/>
        <v>257.10000000000002</v>
      </c>
      <c r="AC8" s="7">
        <f t="shared" si="6"/>
        <v>244.2</v>
      </c>
      <c r="AD8" s="7">
        <f t="shared" si="6"/>
        <v>228.6</v>
      </c>
      <c r="AE8" s="18">
        <f t="shared" si="6"/>
        <v>222.5</v>
      </c>
      <c r="AF8" s="34" t="s">
        <v>44</v>
      </c>
      <c r="AG8" s="36"/>
      <c r="AI8" s="36"/>
    </row>
    <row r="9" spans="1:35" x14ac:dyDescent="0.3">
      <c r="A9" s="52" t="str">
        <f>A22</f>
        <v>AVFALL, TOTALT</v>
      </c>
      <c r="B9" s="7">
        <f t="shared" ref="B9:AE9" si="7">B22</f>
        <v>841.2</v>
      </c>
      <c r="C9" s="7">
        <f t="shared" si="7"/>
        <v>841.7</v>
      </c>
      <c r="D9" s="7">
        <f t="shared" si="7"/>
        <v>841.7</v>
      </c>
      <c r="E9" s="7">
        <f t="shared" si="7"/>
        <v>841.7</v>
      </c>
      <c r="F9" s="7">
        <f t="shared" si="7"/>
        <v>841.3</v>
      </c>
      <c r="G9" s="7">
        <f t="shared" si="7"/>
        <v>841.3</v>
      </c>
      <c r="H9" s="7">
        <f t="shared" si="7"/>
        <v>839.9</v>
      </c>
      <c r="I9" s="7">
        <f t="shared" si="7"/>
        <v>839.9</v>
      </c>
      <c r="J9" s="7">
        <f t="shared" si="7"/>
        <v>853.5</v>
      </c>
      <c r="K9" s="7">
        <f t="shared" si="7"/>
        <v>841.6</v>
      </c>
      <c r="L9" s="7">
        <f t="shared" si="7"/>
        <v>780.8</v>
      </c>
      <c r="M9" s="7">
        <f t="shared" si="7"/>
        <v>861.1</v>
      </c>
      <c r="N9" s="7">
        <f t="shared" si="7"/>
        <v>836</v>
      </c>
      <c r="O9" s="7">
        <f t="shared" si="7"/>
        <v>866.5</v>
      </c>
      <c r="P9" s="7">
        <f t="shared" si="7"/>
        <v>748.7</v>
      </c>
      <c r="Q9" s="7">
        <f t="shared" si="7"/>
        <v>812.5</v>
      </c>
      <c r="R9" s="7">
        <f t="shared" si="7"/>
        <v>822.2</v>
      </c>
      <c r="S9" s="7">
        <f t="shared" si="7"/>
        <v>848.6</v>
      </c>
      <c r="T9" s="7">
        <f t="shared" si="7"/>
        <v>832.4</v>
      </c>
      <c r="U9" s="7">
        <f t="shared" si="7"/>
        <v>877.4</v>
      </c>
      <c r="V9" s="7">
        <f t="shared" si="7"/>
        <v>907.9</v>
      </c>
      <c r="W9" s="7">
        <f t="shared" si="7"/>
        <v>806.1</v>
      </c>
      <c r="X9" s="7">
        <f t="shared" si="7"/>
        <v>822.7</v>
      </c>
      <c r="Y9" s="7">
        <f t="shared" si="7"/>
        <v>789.4</v>
      </c>
      <c r="Z9" s="7">
        <f t="shared" si="7"/>
        <v>756.4</v>
      </c>
      <c r="AA9" s="7">
        <f t="shared" si="7"/>
        <v>727.3</v>
      </c>
      <c r="AB9" s="7">
        <f t="shared" si="7"/>
        <v>808.4</v>
      </c>
      <c r="AC9" s="7">
        <f t="shared" si="7"/>
        <v>804.9</v>
      </c>
      <c r="AD9" s="7">
        <f t="shared" si="7"/>
        <v>854.4</v>
      </c>
      <c r="AE9" s="18">
        <f t="shared" si="7"/>
        <v>854.8</v>
      </c>
      <c r="AF9" s="34" t="s">
        <v>43</v>
      </c>
      <c r="AG9" s="36"/>
      <c r="AI9" s="36"/>
    </row>
    <row r="10" spans="1:35" x14ac:dyDescent="0.3">
      <c r="A10" s="52" t="str">
        <f>A29</f>
        <v>EGEN UPPVÄRMNING AV BOSTÄDER OCH LOKALER, TOTALT</v>
      </c>
      <c r="B10" s="7">
        <f t="shared" ref="B10:AE10" si="8">B29</f>
        <v>14362.9</v>
      </c>
      <c r="C10" s="7">
        <f t="shared" si="8"/>
        <v>14911.7</v>
      </c>
      <c r="D10" s="7">
        <f t="shared" si="8"/>
        <v>15278.3</v>
      </c>
      <c r="E10" s="7">
        <f t="shared" si="8"/>
        <v>15895.4</v>
      </c>
      <c r="F10" s="7">
        <f t="shared" si="8"/>
        <v>14914.1</v>
      </c>
      <c r="G10" s="7">
        <f t="shared" si="8"/>
        <v>15580.3</v>
      </c>
      <c r="H10" s="7">
        <f t="shared" si="8"/>
        <v>15087.8</v>
      </c>
      <c r="I10" s="7">
        <f t="shared" si="8"/>
        <v>13615.7</v>
      </c>
      <c r="J10" s="7">
        <f t="shared" si="8"/>
        <v>11633.9</v>
      </c>
      <c r="K10" s="7">
        <f t="shared" si="8"/>
        <v>11587</v>
      </c>
      <c r="L10" s="7">
        <f t="shared" si="8"/>
        <v>11199.9</v>
      </c>
      <c r="M10" s="7">
        <f t="shared" si="8"/>
        <v>10598.6</v>
      </c>
      <c r="N10" s="7">
        <f t="shared" si="8"/>
        <v>10255.9</v>
      </c>
      <c r="O10" s="7">
        <f t="shared" si="8"/>
        <v>11851.7</v>
      </c>
      <c r="P10" s="7">
        <f t="shared" si="8"/>
        <v>10398.799999999999</v>
      </c>
      <c r="Q10" s="7">
        <f t="shared" si="8"/>
        <v>10701.1</v>
      </c>
      <c r="R10" s="7">
        <f t="shared" si="8"/>
        <v>9038.1</v>
      </c>
      <c r="S10" s="7">
        <f t="shared" si="8"/>
        <v>9738.2999999999993</v>
      </c>
      <c r="T10" s="7">
        <f t="shared" si="8"/>
        <v>9752.1</v>
      </c>
      <c r="U10" s="7">
        <f t="shared" si="8"/>
        <v>9805.7000000000007</v>
      </c>
      <c r="V10" s="7">
        <f t="shared" si="8"/>
        <v>9598.9</v>
      </c>
      <c r="W10" s="7">
        <f t="shared" si="8"/>
        <v>9457.4</v>
      </c>
      <c r="X10" s="7">
        <f t="shared" si="8"/>
        <v>8828.9</v>
      </c>
      <c r="Y10" s="7">
        <f t="shared" si="8"/>
        <v>8351.7000000000007</v>
      </c>
      <c r="Z10" s="7">
        <f t="shared" si="8"/>
        <v>7670.2</v>
      </c>
      <c r="AA10" s="7">
        <f t="shared" si="8"/>
        <v>7401.2</v>
      </c>
      <c r="AB10" s="7">
        <f t="shared" si="8"/>
        <v>7339.7</v>
      </c>
      <c r="AC10" s="7">
        <f t="shared" si="8"/>
        <v>7231</v>
      </c>
      <c r="AD10" s="7">
        <f t="shared" si="8"/>
        <v>6146.6</v>
      </c>
      <c r="AE10" s="18">
        <f t="shared" si="8"/>
        <v>5972.8</v>
      </c>
      <c r="AF10" s="34" t="s">
        <v>47</v>
      </c>
      <c r="AG10" s="36"/>
      <c r="AI10" s="36"/>
    </row>
    <row r="11" spans="1:35" x14ac:dyDescent="0.3">
      <c r="A11" s="60" t="str">
        <f>A19</f>
        <v>NATIONELL TOTAL (exklusive internationella transporter)</v>
      </c>
      <c r="B11" s="47">
        <f t="shared" ref="B11:AE11" si="9">B19</f>
        <v>66355.899999999994</v>
      </c>
      <c r="C11" s="47">
        <f t="shared" si="9"/>
        <v>66261</v>
      </c>
      <c r="D11" s="47">
        <f t="shared" si="9"/>
        <v>65257.599999999999</v>
      </c>
      <c r="E11" s="47">
        <f t="shared" si="9"/>
        <v>65187.9</v>
      </c>
      <c r="F11" s="47">
        <f t="shared" si="9"/>
        <v>64242.8</v>
      </c>
      <c r="G11" s="47">
        <f t="shared" si="9"/>
        <v>63201.9</v>
      </c>
      <c r="H11" s="47">
        <f t="shared" si="9"/>
        <v>62244.2</v>
      </c>
      <c r="I11" s="47">
        <f t="shared" si="9"/>
        <v>58747.199999999997</v>
      </c>
      <c r="J11" s="47">
        <f t="shared" si="9"/>
        <v>55613</v>
      </c>
      <c r="K11" s="47">
        <f t="shared" si="9"/>
        <v>53112.3</v>
      </c>
      <c r="L11" s="47">
        <f t="shared" si="9"/>
        <v>52367.5</v>
      </c>
      <c r="M11" s="47">
        <f t="shared" si="9"/>
        <v>51208.5</v>
      </c>
      <c r="N11" s="47">
        <f t="shared" si="9"/>
        <v>50354.5</v>
      </c>
      <c r="O11" s="47">
        <f t="shared" si="9"/>
        <v>51506.8</v>
      </c>
      <c r="P11" s="47">
        <f t="shared" si="9"/>
        <v>50256.1</v>
      </c>
      <c r="Q11" s="47">
        <f t="shared" si="9"/>
        <v>50528.5</v>
      </c>
      <c r="R11" s="47">
        <f t="shared" si="9"/>
        <v>48904</v>
      </c>
      <c r="S11" s="47">
        <f t="shared" si="9"/>
        <v>48781.2</v>
      </c>
      <c r="T11" s="47">
        <f t="shared" si="9"/>
        <v>46620.800000000003</v>
      </c>
      <c r="U11" s="47">
        <f t="shared" si="9"/>
        <v>44154.9</v>
      </c>
      <c r="V11" s="47">
        <f t="shared" si="9"/>
        <v>44436.6</v>
      </c>
      <c r="W11" s="47">
        <f t="shared" si="9"/>
        <v>45361.8</v>
      </c>
      <c r="X11" s="47">
        <f t="shared" si="9"/>
        <v>41721.9</v>
      </c>
      <c r="Y11" s="47">
        <f t="shared" si="9"/>
        <v>42939.4</v>
      </c>
      <c r="Z11" s="47">
        <f t="shared" si="9"/>
        <v>38644.400000000001</v>
      </c>
      <c r="AA11" s="47">
        <f t="shared" si="9"/>
        <v>37824</v>
      </c>
      <c r="AB11" s="47">
        <f t="shared" si="9"/>
        <v>38437.199999999997</v>
      </c>
      <c r="AC11" s="47">
        <f t="shared" si="9"/>
        <v>39085.4</v>
      </c>
      <c r="AD11" s="47">
        <f t="shared" si="9"/>
        <v>38085.300000000003</v>
      </c>
      <c r="AE11" s="48">
        <f t="shared" si="9"/>
        <v>36816.400000000001</v>
      </c>
      <c r="AF11" s="36" t="s">
        <v>125</v>
      </c>
      <c r="AI11" s="36"/>
    </row>
    <row r="12" spans="1:35" ht="15" thickBot="1" x14ac:dyDescent="0.35">
      <c r="A12" s="53" t="str">
        <f>A20</f>
        <v>NATIONELL TOTAL (inklusive internationella transporter)</v>
      </c>
      <c r="B12" s="19">
        <f t="shared" ref="B12:AE12" si="10">B20</f>
        <v>72026.399999999994</v>
      </c>
      <c r="C12" s="19">
        <f t="shared" si="10"/>
        <v>73061.899999999994</v>
      </c>
      <c r="D12" s="19">
        <f t="shared" si="10"/>
        <v>72850.899999999994</v>
      </c>
      <c r="E12" s="19">
        <f t="shared" si="10"/>
        <v>72679.199999999997</v>
      </c>
      <c r="F12" s="19">
        <f t="shared" si="10"/>
        <v>73143.7</v>
      </c>
      <c r="G12" s="19">
        <f t="shared" si="10"/>
        <v>72032.399999999994</v>
      </c>
      <c r="H12" s="19">
        <f t="shared" si="10"/>
        <v>70422.100000000006</v>
      </c>
      <c r="I12" s="19">
        <f t="shared" si="10"/>
        <v>68583.600000000006</v>
      </c>
      <c r="J12" s="19">
        <f t="shared" si="10"/>
        <v>66430.8</v>
      </c>
      <c r="K12" s="19">
        <f t="shared" si="10"/>
        <v>64202.7</v>
      </c>
      <c r="L12" s="19">
        <f t="shared" si="10"/>
        <v>62717</v>
      </c>
      <c r="M12" s="19">
        <f t="shared" si="10"/>
        <v>61518.7</v>
      </c>
      <c r="N12" s="19">
        <f t="shared" si="10"/>
        <v>59306</v>
      </c>
      <c r="O12" s="19">
        <f t="shared" si="10"/>
        <v>62954.8</v>
      </c>
      <c r="P12" s="19">
        <f t="shared" si="10"/>
        <v>62979.7</v>
      </c>
      <c r="Q12" s="19">
        <f t="shared" si="10"/>
        <v>62381.7</v>
      </c>
      <c r="R12" s="19">
        <f t="shared" si="10"/>
        <v>60458</v>
      </c>
      <c r="S12" s="19">
        <f t="shared" si="10"/>
        <v>60138.2</v>
      </c>
      <c r="T12" s="19">
        <f t="shared" si="10"/>
        <v>57722.8</v>
      </c>
      <c r="U12" s="19">
        <f t="shared" si="10"/>
        <v>55849.9</v>
      </c>
      <c r="V12" s="19">
        <f t="shared" si="10"/>
        <v>54917.3</v>
      </c>
      <c r="W12" s="19">
        <f t="shared" si="10"/>
        <v>53844.5</v>
      </c>
      <c r="X12" s="19">
        <f t="shared" si="10"/>
        <v>49623.8</v>
      </c>
      <c r="Y12" s="19">
        <f t="shared" si="10"/>
        <v>50216.9</v>
      </c>
      <c r="Z12" s="19">
        <f t="shared" si="10"/>
        <v>46130.6</v>
      </c>
      <c r="AA12" s="19">
        <f t="shared" si="10"/>
        <v>43537</v>
      </c>
      <c r="AB12" s="19">
        <f t="shared" si="10"/>
        <v>45332.5</v>
      </c>
      <c r="AC12" s="19">
        <f t="shared" si="10"/>
        <v>47356</v>
      </c>
      <c r="AD12" s="19">
        <f t="shared" si="10"/>
        <v>44937.599999999999</v>
      </c>
      <c r="AE12" s="23">
        <f t="shared" si="10"/>
        <v>45215.9</v>
      </c>
      <c r="AF12" s="36" t="s">
        <v>124</v>
      </c>
      <c r="AI12" s="36"/>
    </row>
    <row r="13" spans="1:35" x14ac:dyDescent="0.3">
      <c r="AE13" s="2">
        <f>AE11/B11-1</f>
        <v>-0.44516764899579386</v>
      </c>
    </row>
    <row r="14" spans="1:35" ht="15" thickBot="1" x14ac:dyDescent="0.35">
      <c r="A14" s="30" t="s">
        <v>72</v>
      </c>
      <c r="AE14" s="58">
        <f>(AE11-B11)/1000</f>
        <v>-29.539499999999993</v>
      </c>
      <c r="AG14" s="2">
        <f>AE2/B2-1</f>
        <v>-7.1462519397378355E-3</v>
      </c>
    </row>
    <row r="15" spans="1:35" x14ac:dyDescent="0.3">
      <c r="A15" s="51" t="s">
        <v>72</v>
      </c>
      <c r="B15" s="16">
        <f>SUM(B8:B9)</f>
        <v>1188.3000000000002</v>
      </c>
      <c r="C15" s="9">
        <f t="shared" ref="C15:AE15" si="11">SUM(C8:C9)</f>
        <v>1194.0999999999999</v>
      </c>
      <c r="D15" s="9">
        <f t="shared" si="11"/>
        <v>1234.0999999999999</v>
      </c>
      <c r="E15" s="9">
        <f t="shared" si="11"/>
        <v>1185.3000000000002</v>
      </c>
      <c r="F15" s="9">
        <f t="shared" si="11"/>
        <v>1175.3</v>
      </c>
      <c r="G15" s="9">
        <f t="shared" si="11"/>
        <v>1210.4000000000001</v>
      </c>
      <c r="H15" s="9">
        <f t="shared" si="11"/>
        <v>1221.8</v>
      </c>
      <c r="I15" s="9">
        <f t="shared" si="11"/>
        <v>1185.7</v>
      </c>
      <c r="J15" s="9">
        <f t="shared" si="11"/>
        <v>1206.5</v>
      </c>
      <c r="K15" s="9">
        <f t="shared" si="11"/>
        <v>1226.0999999999999</v>
      </c>
      <c r="L15" s="9">
        <f t="shared" si="11"/>
        <v>1208.8</v>
      </c>
      <c r="M15" s="9">
        <f t="shared" si="11"/>
        <v>1158.5999999999999</v>
      </c>
      <c r="N15" s="9">
        <f t="shared" si="11"/>
        <v>1211.3</v>
      </c>
      <c r="O15" s="9">
        <f t="shared" si="11"/>
        <v>1303.8</v>
      </c>
      <c r="P15" s="9">
        <f t="shared" si="11"/>
        <v>1194.9000000000001</v>
      </c>
      <c r="Q15" s="9">
        <f t="shared" si="11"/>
        <v>1220.5</v>
      </c>
      <c r="R15" s="9">
        <f t="shared" si="11"/>
        <v>1230.2</v>
      </c>
      <c r="S15" s="9">
        <f t="shared" si="11"/>
        <v>1312.8</v>
      </c>
      <c r="T15" s="9">
        <f t="shared" si="11"/>
        <v>1160.5</v>
      </c>
      <c r="U15" s="9">
        <f t="shared" si="11"/>
        <v>1177.9000000000001</v>
      </c>
      <c r="V15" s="9">
        <f t="shared" si="11"/>
        <v>1223</v>
      </c>
      <c r="W15" s="9">
        <f t="shared" si="11"/>
        <v>1111.5999999999999</v>
      </c>
      <c r="X15" s="9">
        <f t="shared" si="11"/>
        <v>1095</v>
      </c>
      <c r="Y15" s="9">
        <f t="shared" si="11"/>
        <v>1073.0999999999999</v>
      </c>
      <c r="Z15" s="9">
        <f t="shared" si="11"/>
        <v>1045.5999999999999</v>
      </c>
      <c r="AA15" s="9">
        <f t="shared" si="11"/>
        <v>986.8</v>
      </c>
      <c r="AB15" s="9">
        <f t="shared" si="11"/>
        <v>1065.5</v>
      </c>
      <c r="AC15" s="9">
        <f t="shared" si="11"/>
        <v>1049.0999999999999</v>
      </c>
      <c r="AD15" s="9">
        <f t="shared" si="11"/>
        <v>1083</v>
      </c>
      <c r="AE15" s="17">
        <f t="shared" si="11"/>
        <v>1077.3</v>
      </c>
    </row>
    <row r="16" spans="1:35" ht="15" thickBot="1" x14ac:dyDescent="0.35">
      <c r="A16" s="53" t="s">
        <v>139</v>
      </c>
      <c r="B16" s="69">
        <f>(B15)/B11</f>
        <v>1.7907978039631747E-2</v>
      </c>
      <c r="C16" s="14">
        <f t="shared" ref="C16:AE16" si="12">(C15)/C11</f>
        <v>1.8021158750999834E-2</v>
      </c>
      <c r="D16" s="14">
        <f t="shared" si="12"/>
        <v>1.8911207277006816E-2</v>
      </c>
      <c r="E16" s="14">
        <f t="shared" si="12"/>
        <v>1.8182822272231506E-2</v>
      </c>
      <c r="F16" s="14">
        <f t="shared" si="12"/>
        <v>1.8294657144458212E-2</v>
      </c>
      <c r="G16" s="14">
        <f t="shared" si="12"/>
        <v>1.9151322982378694E-2</v>
      </c>
      <c r="H16" s="14">
        <f t="shared" si="12"/>
        <v>1.9629138136565336E-2</v>
      </c>
      <c r="I16" s="14">
        <f t="shared" si="12"/>
        <v>2.0183089577035164E-2</v>
      </c>
      <c r="J16" s="14">
        <f t="shared" si="12"/>
        <v>2.1694567816877348E-2</v>
      </c>
      <c r="K16" s="14">
        <f t="shared" si="12"/>
        <v>2.3085048096203702E-2</v>
      </c>
      <c r="L16" s="14">
        <f t="shared" si="12"/>
        <v>2.3083019048073708E-2</v>
      </c>
      <c r="M16" s="14">
        <f t="shared" si="12"/>
        <v>2.2625150121561848E-2</v>
      </c>
      <c r="N16" s="14">
        <f t="shared" si="12"/>
        <v>2.4055446881609387E-2</v>
      </c>
      <c r="O16" s="14">
        <f t="shared" si="12"/>
        <v>2.5313162533879021E-2</v>
      </c>
      <c r="P16" s="14">
        <f t="shared" si="12"/>
        <v>2.3776218210326709E-2</v>
      </c>
      <c r="Q16" s="14">
        <f t="shared" si="12"/>
        <v>2.4154684979763894E-2</v>
      </c>
      <c r="R16" s="14">
        <f t="shared" si="12"/>
        <v>2.5155406510714871E-2</v>
      </c>
      <c r="S16" s="14">
        <f t="shared" si="12"/>
        <v>2.6912007084696564E-2</v>
      </c>
      <c r="T16" s="14">
        <f t="shared" si="12"/>
        <v>2.4892322740064518E-2</v>
      </c>
      <c r="U16" s="14">
        <f t="shared" si="12"/>
        <v>2.667654099545011E-2</v>
      </c>
      <c r="V16" s="14">
        <f t="shared" si="12"/>
        <v>2.7522357696133367E-2</v>
      </c>
      <c r="W16" s="14">
        <f t="shared" si="12"/>
        <v>2.4505200410918436E-2</v>
      </c>
      <c r="X16" s="14">
        <f t="shared" si="12"/>
        <v>2.6245209350484997E-2</v>
      </c>
      <c r="Y16" s="14">
        <f t="shared" si="12"/>
        <v>2.4991033875648005E-2</v>
      </c>
      <c r="Z16" s="14">
        <f t="shared" si="12"/>
        <v>2.7056960387533507E-2</v>
      </c>
      <c r="AA16" s="14">
        <f t="shared" si="12"/>
        <v>2.6089255499153974E-2</v>
      </c>
      <c r="AB16" s="14">
        <f t="shared" si="12"/>
        <v>2.7720541558698346E-2</v>
      </c>
      <c r="AC16" s="14">
        <f t="shared" si="12"/>
        <v>2.6841224600490207E-2</v>
      </c>
      <c r="AD16" s="14">
        <f t="shared" si="12"/>
        <v>2.843616828540145E-2</v>
      </c>
      <c r="AE16" s="15">
        <f t="shared" si="12"/>
        <v>2.9261416108038805E-2</v>
      </c>
      <c r="AF16" s="2">
        <f>MAX(B16:AE16)</f>
        <v>2.9261416108038805E-2</v>
      </c>
    </row>
    <row r="18" spans="1:31" x14ac:dyDescent="0.3">
      <c r="A18" s="30" t="s">
        <v>142</v>
      </c>
    </row>
    <row r="19" spans="1:31" x14ac:dyDescent="0.3">
      <c r="A19" t="s">
        <v>122</v>
      </c>
      <c r="B19">
        <v>66355.899999999994</v>
      </c>
      <c r="C19">
        <v>66261</v>
      </c>
      <c r="D19">
        <v>65257.599999999999</v>
      </c>
      <c r="E19">
        <v>65187.9</v>
      </c>
      <c r="F19">
        <v>64242.8</v>
      </c>
      <c r="G19">
        <v>63201.9</v>
      </c>
      <c r="H19">
        <v>62244.2</v>
      </c>
      <c r="I19">
        <v>58747.199999999997</v>
      </c>
      <c r="J19">
        <v>55613</v>
      </c>
      <c r="K19">
        <v>53112.3</v>
      </c>
      <c r="L19">
        <v>52367.5</v>
      </c>
      <c r="M19">
        <v>51208.5</v>
      </c>
      <c r="N19">
        <v>50354.5</v>
      </c>
      <c r="O19">
        <v>51506.8</v>
      </c>
      <c r="P19">
        <v>50256.1</v>
      </c>
      <c r="Q19">
        <v>50528.5</v>
      </c>
      <c r="R19">
        <v>48904</v>
      </c>
      <c r="S19">
        <v>48781.2</v>
      </c>
      <c r="T19">
        <v>46620.800000000003</v>
      </c>
      <c r="U19">
        <v>44154.9</v>
      </c>
      <c r="V19">
        <v>44436.6</v>
      </c>
      <c r="W19">
        <v>45361.8</v>
      </c>
      <c r="X19">
        <v>41721.9</v>
      </c>
      <c r="Y19">
        <v>42939.4</v>
      </c>
      <c r="Z19">
        <v>38644.400000000001</v>
      </c>
      <c r="AA19">
        <v>37824</v>
      </c>
      <c r="AB19">
        <v>38437.199999999997</v>
      </c>
      <c r="AC19">
        <v>39085.4</v>
      </c>
      <c r="AD19">
        <v>38085.300000000003</v>
      </c>
      <c r="AE19">
        <v>36816.400000000001</v>
      </c>
    </row>
    <row r="20" spans="1:31" x14ac:dyDescent="0.3">
      <c r="A20" t="s">
        <v>123</v>
      </c>
      <c r="B20">
        <v>72026.399999999994</v>
      </c>
      <c r="C20">
        <v>73061.899999999994</v>
      </c>
      <c r="D20">
        <v>72850.899999999994</v>
      </c>
      <c r="E20">
        <v>72679.199999999997</v>
      </c>
      <c r="F20">
        <v>73143.7</v>
      </c>
      <c r="G20">
        <v>72032.399999999994</v>
      </c>
      <c r="H20">
        <v>70422.100000000006</v>
      </c>
      <c r="I20">
        <v>68583.600000000006</v>
      </c>
      <c r="J20">
        <v>66430.8</v>
      </c>
      <c r="K20">
        <v>64202.7</v>
      </c>
      <c r="L20">
        <v>62717</v>
      </c>
      <c r="M20">
        <v>61518.7</v>
      </c>
      <c r="N20">
        <v>59306</v>
      </c>
      <c r="O20">
        <v>62954.8</v>
      </c>
      <c r="P20">
        <v>62979.7</v>
      </c>
      <c r="Q20">
        <v>62381.7</v>
      </c>
      <c r="R20">
        <v>60458</v>
      </c>
      <c r="S20">
        <v>60138.2</v>
      </c>
      <c r="T20">
        <v>57722.8</v>
      </c>
      <c r="U20">
        <v>55849.9</v>
      </c>
      <c r="V20">
        <v>54917.3</v>
      </c>
      <c r="W20">
        <v>53844.5</v>
      </c>
      <c r="X20">
        <v>49623.8</v>
      </c>
      <c r="Y20">
        <v>50216.9</v>
      </c>
      <c r="Z20">
        <v>46130.6</v>
      </c>
      <c r="AA20">
        <v>43537</v>
      </c>
      <c r="AB20">
        <v>45332.5</v>
      </c>
      <c r="AC20">
        <v>47356</v>
      </c>
      <c r="AD20">
        <v>44937.599999999999</v>
      </c>
      <c r="AE20">
        <v>45215.9</v>
      </c>
    </row>
    <row r="21" spans="1:31" x14ac:dyDescent="0.3">
      <c r="A21" t="s">
        <v>78</v>
      </c>
      <c r="B21">
        <v>2764.4</v>
      </c>
      <c r="C21">
        <v>2564.1</v>
      </c>
      <c r="D21">
        <v>2440.5</v>
      </c>
      <c r="E21">
        <v>2316.1999999999998</v>
      </c>
      <c r="F21">
        <v>2304</v>
      </c>
      <c r="G21">
        <v>2244.1999999999998</v>
      </c>
      <c r="H21">
        <v>2214.1</v>
      </c>
      <c r="I21">
        <v>2191.3000000000002</v>
      </c>
      <c r="J21">
        <v>2185.3000000000002</v>
      </c>
      <c r="K21">
        <v>2089.3000000000002</v>
      </c>
      <c r="L21">
        <v>2000.1</v>
      </c>
      <c r="M21">
        <v>1884.9</v>
      </c>
      <c r="N21">
        <v>1783.8</v>
      </c>
      <c r="O21">
        <v>1712.9</v>
      </c>
      <c r="P21">
        <v>1630.3</v>
      </c>
      <c r="Q21">
        <v>1570.9</v>
      </c>
      <c r="R21">
        <v>1517.2</v>
      </c>
      <c r="S21">
        <v>1445.3</v>
      </c>
      <c r="T21">
        <v>1435.3</v>
      </c>
      <c r="U21">
        <v>1396.1</v>
      </c>
      <c r="V21">
        <v>1407.3</v>
      </c>
      <c r="W21">
        <v>1396.1</v>
      </c>
      <c r="X21">
        <v>1373.3</v>
      </c>
      <c r="Y21">
        <v>1390.4</v>
      </c>
      <c r="Z21">
        <v>1368.6</v>
      </c>
      <c r="AA21">
        <v>1304.2</v>
      </c>
      <c r="AB21">
        <v>1284.5999999999999</v>
      </c>
      <c r="AC21">
        <v>1234</v>
      </c>
      <c r="AD21">
        <v>1160.9000000000001</v>
      </c>
      <c r="AE21">
        <v>1197.8</v>
      </c>
    </row>
    <row r="22" spans="1:31" x14ac:dyDescent="0.3">
      <c r="A22" t="s">
        <v>79</v>
      </c>
      <c r="B22">
        <v>841.2</v>
      </c>
      <c r="C22">
        <v>841.7</v>
      </c>
      <c r="D22">
        <v>841.7</v>
      </c>
      <c r="E22">
        <v>841.7</v>
      </c>
      <c r="F22">
        <v>841.3</v>
      </c>
      <c r="G22">
        <v>841.3</v>
      </c>
      <c r="H22">
        <v>839.9</v>
      </c>
      <c r="I22">
        <v>839.9</v>
      </c>
      <c r="J22">
        <v>853.5</v>
      </c>
      <c r="K22">
        <v>841.6</v>
      </c>
      <c r="L22">
        <v>780.8</v>
      </c>
      <c r="M22">
        <v>861.1</v>
      </c>
      <c r="N22">
        <v>836</v>
      </c>
      <c r="O22">
        <v>866.5</v>
      </c>
      <c r="P22">
        <v>748.7</v>
      </c>
      <c r="Q22">
        <v>812.5</v>
      </c>
      <c r="R22">
        <v>822.2</v>
      </c>
      <c r="S22">
        <v>848.6</v>
      </c>
      <c r="T22">
        <v>832.4</v>
      </c>
      <c r="U22">
        <v>877.4</v>
      </c>
      <c r="V22">
        <v>907.9</v>
      </c>
      <c r="W22">
        <v>806.1</v>
      </c>
      <c r="X22">
        <v>822.7</v>
      </c>
      <c r="Y22">
        <v>789.4</v>
      </c>
      <c r="Z22">
        <v>756.4</v>
      </c>
      <c r="AA22">
        <v>727.3</v>
      </c>
      <c r="AB22">
        <v>808.4</v>
      </c>
      <c r="AC22">
        <v>804.9</v>
      </c>
      <c r="AD22">
        <v>854.4</v>
      </c>
      <c r="AE22">
        <v>854.8</v>
      </c>
    </row>
    <row r="23" spans="1:31" x14ac:dyDescent="0.3">
      <c r="A23" t="s">
        <v>80</v>
      </c>
      <c r="B23">
        <v>2664.8</v>
      </c>
      <c r="C23">
        <v>3035.1</v>
      </c>
      <c r="D23">
        <v>2992.4</v>
      </c>
      <c r="E23">
        <v>3240.3</v>
      </c>
      <c r="F23">
        <v>3571.8</v>
      </c>
      <c r="G23">
        <v>3366.1</v>
      </c>
      <c r="H23">
        <v>4735.1000000000004</v>
      </c>
      <c r="I23">
        <v>3254.5</v>
      </c>
      <c r="J23">
        <v>3288.4</v>
      </c>
      <c r="K23">
        <v>2888.3</v>
      </c>
      <c r="L23">
        <v>2557.4</v>
      </c>
      <c r="M23">
        <v>2878.3</v>
      </c>
      <c r="N23">
        <v>2891.1</v>
      </c>
      <c r="O23">
        <v>2820.9</v>
      </c>
      <c r="P23">
        <v>2600.9</v>
      </c>
      <c r="Q23">
        <v>2632.4</v>
      </c>
      <c r="R23">
        <v>2475.5</v>
      </c>
      <c r="S23">
        <v>2290.6</v>
      </c>
      <c r="T23">
        <v>2319.4</v>
      </c>
      <c r="U23">
        <v>2363.1999999999998</v>
      </c>
      <c r="V23">
        <v>2543.1999999999998</v>
      </c>
      <c r="W23">
        <v>1908.9</v>
      </c>
      <c r="X23">
        <v>1821.5</v>
      </c>
      <c r="Y23">
        <v>1628.3</v>
      </c>
      <c r="Z23">
        <v>1331.8</v>
      </c>
      <c r="AA23">
        <v>1217.9000000000001</v>
      </c>
      <c r="AB23">
        <v>1316.9</v>
      </c>
      <c r="AC23">
        <v>1286.0999999999999</v>
      </c>
      <c r="AD23">
        <v>1275.5999999999999</v>
      </c>
      <c r="AE23">
        <v>1243.7</v>
      </c>
    </row>
    <row r="24" spans="1:31" x14ac:dyDescent="0.3">
      <c r="A24" t="s">
        <v>81</v>
      </c>
      <c r="B24">
        <v>23804.799999999999</v>
      </c>
      <c r="C24">
        <v>23170.5</v>
      </c>
      <c r="D24">
        <v>21975.200000000001</v>
      </c>
      <c r="E24">
        <v>21662.1</v>
      </c>
      <c r="F24">
        <v>21221.4</v>
      </c>
      <c r="G24">
        <v>19673.7</v>
      </c>
      <c r="H24">
        <v>17909.400000000001</v>
      </c>
      <c r="I24">
        <v>17513.2</v>
      </c>
      <c r="J24">
        <v>16305.6</v>
      </c>
      <c r="K24">
        <v>14077.8</v>
      </c>
      <c r="L24">
        <v>14030.7</v>
      </c>
      <c r="M24">
        <v>13388.5</v>
      </c>
      <c r="N24">
        <v>13032.7</v>
      </c>
      <c r="O24">
        <v>12439.6</v>
      </c>
      <c r="P24">
        <v>12942.6</v>
      </c>
      <c r="Q24">
        <v>13060.6</v>
      </c>
      <c r="R24">
        <v>13225.5</v>
      </c>
      <c r="S24">
        <v>12263</v>
      </c>
      <c r="T24">
        <v>10696.5</v>
      </c>
      <c r="U24">
        <v>8769.7999999999993</v>
      </c>
      <c r="V24">
        <v>9601.7999999999993</v>
      </c>
      <c r="W24">
        <v>9322.5</v>
      </c>
      <c r="X24">
        <v>8722.7999999999993</v>
      </c>
      <c r="Y24">
        <v>8466.2999999999993</v>
      </c>
      <c r="Z24">
        <v>6723.2</v>
      </c>
      <c r="AA24">
        <v>6202.1</v>
      </c>
      <c r="AB24">
        <v>6354</v>
      </c>
      <c r="AC24">
        <v>7054.9</v>
      </c>
      <c r="AD24">
        <v>6869.1</v>
      </c>
      <c r="AE24">
        <v>6342.8</v>
      </c>
    </row>
    <row r="25" spans="1:31" x14ac:dyDescent="0.3">
      <c r="A25" t="s">
        <v>83</v>
      </c>
      <c r="B25">
        <v>5670.5</v>
      </c>
      <c r="C25">
        <v>6801</v>
      </c>
      <c r="D25">
        <v>7593.3</v>
      </c>
      <c r="E25">
        <v>7491.3</v>
      </c>
      <c r="F25">
        <v>8900.9</v>
      </c>
      <c r="G25">
        <v>8830.5</v>
      </c>
      <c r="H25">
        <v>8177.9</v>
      </c>
      <c r="I25">
        <v>9836.4</v>
      </c>
      <c r="J25">
        <v>10817.8</v>
      </c>
      <c r="K25">
        <v>11090.4</v>
      </c>
      <c r="L25">
        <v>10349.5</v>
      </c>
      <c r="M25">
        <v>10310.1</v>
      </c>
      <c r="N25">
        <v>8951.5</v>
      </c>
      <c r="O25">
        <v>11448.1</v>
      </c>
      <c r="P25">
        <v>12723.6</v>
      </c>
      <c r="Q25">
        <v>11853.2</v>
      </c>
      <c r="R25">
        <v>11554</v>
      </c>
      <c r="S25">
        <v>11357</v>
      </c>
      <c r="T25">
        <v>11102</v>
      </c>
      <c r="U25">
        <v>11695</v>
      </c>
      <c r="V25">
        <v>10480.700000000001</v>
      </c>
      <c r="W25">
        <v>8482.7000000000007</v>
      </c>
      <c r="X25">
        <v>7901.8</v>
      </c>
      <c r="Y25">
        <v>7277.4</v>
      </c>
      <c r="Z25">
        <v>7486.2</v>
      </c>
      <c r="AA25">
        <v>5713</v>
      </c>
      <c r="AB25">
        <v>6895.3</v>
      </c>
      <c r="AC25">
        <v>8270.6</v>
      </c>
      <c r="AD25">
        <v>6852.3</v>
      </c>
      <c r="AE25">
        <v>8399.5</v>
      </c>
    </row>
    <row r="26" spans="1:31" x14ac:dyDescent="0.3">
      <c r="A26" t="s">
        <v>84</v>
      </c>
      <c r="B26">
        <v>4107</v>
      </c>
      <c r="C26">
        <v>3870.1</v>
      </c>
      <c r="D26">
        <v>3864.3</v>
      </c>
      <c r="E26">
        <v>3885.9</v>
      </c>
      <c r="F26">
        <v>3934.1</v>
      </c>
      <c r="G26">
        <v>3809.8</v>
      </c>
      <c r="H26">
        <v>3970</v>
      </c>
      <c r="I26">
        <v>4007.2</v>
      </c>
      <c r="J26">
        <v>3991.9</v>
      </c>
      <c r="K26">
        <v>3785.5</v>
      </c>
      <c r="L26">
        <v>3819</v>
      </c>
      <c r="M26">
        <v>3730.9</v>
      </c>
      <c r="N26">
        <v>3643.6</v>
      </c>
      <c r="O26">
        <v>3665</v>
      </c>
      <c r="P26">
        <v>3603.3</v>
      </c>
      <c r="Q26">
        <v>3486.8</v>
      </c>
      <c r="R26">
        <v>3385.3</v>
      </c>
      <c r="S26">
        <v>3451.8</v>
      </c>
      <c r="T26">
        <v>3592.6</v>
      </c>
      <c r="U26">
        <v>3543.1</v>
      </c>
      <c r="V26">
        <v>3465</v>
      </c>
      <c r="W26">
        <v>3523.8</v>
      </c>
      <c r="X26">
        <v>3486.6</v>
      </c>
      <c r="Y26">
        <v>3517.6</v>
      </c>
      <c r="Z26">
        <v>3562.4</v>
      </c>
      <c r="AA26">
        <v>3602.1</v>
      </c>
      <c r="AB26">
        <v>3582.3</v>
      </c>
      <c r="AC26">
        <v>3551.5</v>
      </c>
      <c r="AD26">
        <v>3584.1</v>
      </c>
      <c r="AE26">
        <v>3643</v>
      </c>
    </row>
    <row r="27" spans="1:31" x14ac:dyDescent="0.3">
      <c r="A27" t="s">
        <v>85</v>
      </c>
      <c r="B27">
        <v>347.1</v>
      </c>
      <c r="C27">
        <v>352.4</v>
      </c>
      <c r="D27">
        <v>392.4</v>
      </c>
      <c r="E27">
        <v>343.6</v>
      </c>
      <c r="F27">
        <v>334</v>
      </c>
      <c r="G27">
        <v>369.1</v>
      </c>
      <c r="H27">
        <v>381.9</v>
      </c>
      <c r="I27">
        <v>345.8</v>
      </c>
      <c r="J27">
        <v>353</v>
      </c>
      <c r="K27">
        <v>384.5</v>
      </c>
      <c r="L27">
        <v>428</v>
      </c>
      <c r="M27">
        <v>297.5</v>
      </c>
      <c r="N27">
        <v>375.3</v>
      </c>
      <c r="O27">
        <v>437.3</v>
      </c>
      <c r="P27">
        <v>446.2</v>
      </c>
      <c r="Q27">
        <v>408</v>
      </c>
      <c r="R27">
        <v>408</v>
      </c>
      <c r="S27">
        <v>464.2</v>
      </c>
      <c r="T27">
        <v>328.1</v>
      </c>
      <c r="U27">
        <v>300.5</v>
      </c>
      <c r="V27">
        <v>315.10000000000002</v>
      </c>
      <c r="W27">
        <v>305.5</v>
      </c>
      <c r="X27">
        <v>272.3</v>
      </c>
      <c r="Y27">
        <v>283.7</v>
      </c>
      <c r="Z27">
        <v>289.2</v>
      </c>
      <c r="AA27">
        <v>259.5</v>
      </c>
      <c r="AB27">
        <v>257.10000000000002</v>
      </c>
      <c r="AC27">
        <v>244.2</v>
      </c>
      <c r="AD27">
        <v>228.6</v>
      </c>
      <c r="AE27">
        <v>222.5</v>
      </c>
    </row>
    <row r="28" spans="1:31" x14ac:dyDescent="0.3">
      <c r="A28" t="s">
        <v>82</v>
      </c>
      <c r="B28">
        <v>17463.7</v>
      </c>
      <c r="C28">
        <v>17515.400000000001</v>
      </c>
      <c r="D28">
        <v>17472.900000000001</v>
      </c>
      <c r="E28">
        <v>17002.8</v>
      </c>
      <c r="F28">
        <v>17122.2</v>
      </c>
      <c r="G28">
        <v>17317.400000000001</v>
      </c>
      <c r="H28">
        <v>17106</v>
      </c>
      <c r="I28">
        <v>16979.5</v>
      </c>
      <c r="J28">
        <v>17001.599999999999</v>
      </c>
      <c r="K28">
        <v>17458.3</v>
      </c>
      <c r="L28">
        <v>17551.5</v>
      </c>
      <c r="M28">
        <v>17568.599999999999</v>
      </c>
      <c r="N28">
        <v>17536.099999999999</v>
      </c>
      <c r="O28">
        <v>17712.900000000001</v>
      </c>
      <c r="P28">
        <v>17885.3</v>
      </c>
      <c r="Q28">
        <v>17856.2</v>
      </c>
      <c r="R28">
        <v>18032.3</v>
      </c>
      <c r="S28">
        <v>18279.400000000001</v>
      </c>
      <c r="T28">
        <v>17664.400000000001</v>
      </c>
      <c r="U28">
        <v>17099</v>
      </c>
      <c r="V28">
        <v>16597.3</v>
      </c>
      <c r="W28">
        <v>18641.400000000001</v>
      </c>
      <c r="X28">
        <v>16393.7</v>
      </c>
      <c r="Y28">
        <v>18512.099999999999</v>
      </c>
      <c r="Z28">
        <v>16942.599999999999</v>
      </c>
      <c r="AA28">
        <v>17109.8</v>
      </c>
      <c r="AB28">
        <v>17494.2</v>
      </c>
      <c r="AC28">
        <v>17678.8</v>
      </c>
      <c r="AD28">
        <v>17966</v>
      </c>
      <c r="AE28">
        <v>17338.900000000001</v>
      </c>
    </row>
    <row r="29" spans="1:31" x14ac:dyDescent="0.3">
      <c r="A29" t="s">
        <v>86</v>
      </c>
      <c r="B29">
        <v>14362.9</v>
      </c>
      <c r="C29">
        <v>14911.7</v>
      </c>
      <c r="D29">
        <v>15278.3</v>
      </c>
      <c r="E29">
        <v>15895.4</v>
      </c>
      <c r="F29">
        <v>14914.1</v>
      </c>
      <c r="G29">
        <v>15580.3</v>
      </c>
      <c r="H29">
        <v>15087.8</v>
      </c>
      <c r="I29">
        <v>13615.7</v>
      </c>
      <c r="J29">
        <v>11633.9</v>
      </c>
      <c r="K29">
        <v>11587</v>
      </c>
      <c r="L29">
        <v>11199.9</v>
      </c>
      <c r="M29">
        <v>10598.6</v>
      </c>
      <c r="N29">
        <v>10255.9</v>
      </c>
      <c r="O29">
        <v>11851.7</v>
      </c>
      <c r="P29">
        <v>10398.799999999999</v>
      </c>
      <c r="Q29">
        <v>10701.1</v>
      </c>
      <c r="R29">
        <v>9038.1</v>
      </c>
      <c r="S29">
        <v>9738.2999999999993</v>
      </c>
      <c r="T29">
        <v>9752.1</v>
      </c>
      <c r="U29">
        <v>9805.7000000000007</v>
      </c>
      <c r="V29">
        <v>9598.9</v>
      </c>
      <c r="W29">
        <v>9457.4</v>
      </c>
      <c r="X29">
        <v>8828.9</v>
      </c>
      <c r="Y29">
        <v>8351.7000000000007</v>
      </c>
      <c r="Z29">
        <v>7670.2</v>
      </c>
      <c r="AA29">
        <v>7401.2</v>
      </c>
      <c r="AB29">
        <v>7339.7</v>
      </c>
      <c r="AC29">
        <v>7231</v>
      </c>
      <c r="AD29">
        <v>6146.6</v>
      </c>
      <c r="AE29">
        <v>5972.8</v>
      </c>
    </row>
    <row r="30" spans="1:31" x14ac:dyDescent="0.3">
      <c r="A30" s="45" t="s">
        <v>130</v>
      </c>
    </row>
    <row r="41" spans="2:31" x14ac:dyDescent="0.3">
      <c r="B41" s="2">
        <f>(B2+B4+B10)/B11</f>
        <v>0.83837910419420136</v>
      </c>
      <c r="C41" s="2">
        <f t="shared" ref="C41:AE41" si="13">(C2+C4+C10)/C11</f>
        <v>0.83906973936403018</v>
      </c>
      <c r="D41" s="2">
        <f t="shared" si="13"/>
        <v>0.83862109547393726</v>
      </c>
      <c r="E41" s="2">
        <f t="shared" si="13"/>
        <v>0.83696974438507754</v>
      </c>
      <c r="F41" s="2">
        <f t="shared" si="13"/>
        <v>0.82900651901847366</v>
      </c>
      <c r="G41" s="2">
        <f t="shared" si="13"/>
        <v>0.83180094269317861</v>
      </c>
      <c r="H41" s="2">
        <f t="shared" si="13"/>
        <v>0.80494568168600444</v>
      </c>
      <c r="I41" s="2">
        <f t="shared" si="13"/>
        <v>0.81890541166217279</v>
      </c>
      <c r="J41" s="2">
        <f t="shared" si="13"/>
        <v>0.80810422023627571</v>
      </c>
      <c r="K41" s="2">
        <f t="shared" si="13"/>
        <v>0.81192303854286096</v>
      </c>
      <c r="L41" s="2">
        <f t="shared" si="13"/>
        <v>0.81695899174106079</v>
      </c>
      <c r="M41" s="2">
        <f t="shared" si="13"/>
        <v>0.811500043938018</v>
      </c>
      <c r="N41" s="2">
        <f t="shared" si="13"/>
        <v>0.81074581219156172</v>
      </c>
      <c r="O41" s="2">
        <f t="shared" si="13"/>
        <v>0.81550785527347835</v>
      </c>
      <c r="P41" s="2">
        <f t="shared" si="13"/>
        <v>0.82033225817363464</v>
      </c>
      <c r="Q41" s="2">
        <f t="shared" si="13"/>
        <v>0.82365199837715353</v>
      </c>
      <c r="R41" s="2">
        <f t="shared" si="13"/>
        <v>0.82397963356780635</v>
      </c>
      <c r="S41" s="2">
        <f t="shared" si="13"/>
        <v>0.82574229416250522</v>
      </c>
      <c r="T41" s="2">
        <f t="shared" si="13"/>
        <v>0.8175106390280733</v>
      </c>
      <c r="U41" s="2">
        <f t="shared" si="13"/>
        <v>0.80793977565343822</v>
      </c>
      <c r="V41" s="2">
        <f t="shared" si="13"/>
        <v>0.80559718790366497</v>
      </c>
      <c r="W41" s="2">
        <f t="shared" si="13"/>
        <v>0.82495183171743625</v>
      </c>
      <c r="X41" s="2">
        <f t="shared" si="13"/>
        <v>0.8136110771561218</v>
      </c>
      <c r="Y41" s="2">
        <f t="shared" si="13"/>
        <v>0.82278979212564674</v>
      </c>
      <c r="Z41" s="2">
        <f t="shared" si="13"/>
        <v>0.8108807485690035</v>
      </c>
      <c r="AA41" s="2">
        <f t="shared" si="13"/>
        <v>0.81200031725888333</v>
      </c>
      <c r="AB41" s="2">
        <f t="shared" si="13"/>
        <v>0.81139885319430149</v>
      </c>
      <c r="AC41" s="2">
        <f t="shared" si="13"/>
        <v>0.81781688303049205</v>
      </c>
      <c r="AD41" s="2">
        <f t="shared" si="13"/>
        <v>0.8134818420755513</v>
      </c>
      <c r="AE41" s="2">
        <f t="shared" si="13"/>
        <v>0.80546984496039808</v>
      </c>
    </row>
    <row r="42" spans="2:31" x14ac:dyDescent="0.3">
      <c r="AE42" s="27">
        <f>MAX(B41:AE41)</f>
        <v>0.83906973936403018</v>
      </c>
    </row>
  </sheetData>
  <conditionalFormatting sqref="A1:AE12 A15:AE16">
    <cfRule type="expression" dxfId="1" priority="2">
      <formula>MOD(ROW(),2)=1</formula>
    </cfRule>
  </conditionalFormatting>
  <hyperlinks>
    <hyperlink ref="A30" r:id="rId1" xr:uid="{D565DE4E-4017-4A3B-934F-F663A8CE760C}"/>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60EE-1EFD-4F99-8320-AD3DD1F0C4E0}">
  <sheetPr codeName="Sheet7"/>
  <dimension ref="A1:AI41"/>
  <sheetViews>
    <sheetView tabSelected="1" zoomScaleNormal="100" workbookViewId="0">
      <pane ySplit="1" topLeftCell="A2" activePane="bottomLeft" state="frozen"/>
      <selection activeCell="Q1" sqref="Q1"/>
      <selection pane="bottomLeft" activeCell="K15" sqref="K15"/>
    </sheetView>
  </sheetViews>
  <sheetFormatPr defaultRowHeight="14.4" x14ac:dyDescent="0.3"/>
  <cols>
    <col min="1" max="1" width="49.21875" customWidth="1"/>
  </cols>
  <sheetData>
    <row r="1" spans="1:35" x14ac:dyDescent="0.3">
      <c r="A1" s="51"/>
      <c r="B1" s="9">
        <v>1990</v>
      </c>
      <c r="C1" s="9">
        <v>1991</v>
      </c>
      <c r="D1" s="9">
        <v>1992</v>
      </c>
      <c r="E1" s="9">
        <v>1993</v>
      </c>
      <c r="F1" s="9">
        <v>1994</v>
      </c>
      <c r="G1" s="9">
        <v>1995</v>
      </c>
      <c r="H1" s="9">
        <v>1996</v>
      </c>
      <c r="I1" s="9">
        <v>1997</v>
      </c>
      <c r="J1" s="9">
        <v>1998</v>
      </c>
      <c r="K1" s="9">
        <v>1999</v>
      </c>
      <c r="L1" s="9">
        <v>2000</v>
      </c>
      <c r="M1" s="9">
        <v>2001</v>
      </c>
      <c r="N1" s="9">
        <v>2002</v>
      </c>
      <c r="O1" s="9">
        <v>2003</v>
      </c>
      <c r="P1" s="9">
        <v>2004</v>
      </c>
      <c r="Q1" s="9">
        <v>2005</v>
      </c>
      <c r="R1" s="9">
        <v>2006</v>
      </c>
      <c r="S1" s="9">
        <v>2007</v>
      </c>
      <c r="T1" s="9">
        <v>2008</v>
      </c>
      <c r="U1" s="9">
        <v>2009</v>
      </c>
      <c r="V1" s="9">
        <v>2010</v>
      </c>
      <c r="W1" s="9">
        <v>2011</v>
      </c>
      <c r="X1" s="9">
        <v>2012</v>
      </c>
      <c r="Y1" s="9">
        <v>2013</v>
      </c>
      <c r="Z1" s="9">
        <v>2014</v>
      </c>
      <c r="AA1" s="9">
        <v>2015</v>
      </c>
      <c r="AB1" s="9">
        <v>2016</v>
      </c>
      <c r="AC1" s="9">
        <v>2017</v>
      </c>
      <c r="AD1" s="9">
        <v>2018</v>
      </c>
      <c r="AE1" s="17">
        <v>2019</v>
      </c>
    </row>
    <row r="2" spans="1:35" x14ac:dyDescent="0.3">
      <c r="A2" s="52" t="str">
        <f>A28</f>
        <v>INRIKES TRANSPORTER, TOTALT</v>
      </c>
      <c r="B2" s="7">
        <f t="shared" ref="B2:AE2" si="0">B28</f>
        <v>7403.1</v>
      </c>
      <c r="C2" s="7">
        <f t="shared" si="0"/>
        <v>7366.8</v>
      </c>
      <c r="D2" s="7">
        <f t="shared" si="0"/>
        <v>7218.9</v>
      </c>
      <c r="E2" s="7">
        <f t="shared" si="0"/>
        <v>6964.8</v>
      </c>
      <c r="F2" s="7">
        <f t="shared" si="0"/>
        <v>6963.5</v>
      </c>
      <c r="G2" s="7">
        <f t="shared" si="0"/>
        <v>7033.1</v>
      </c>
      <c r="H2" s="7">
        <f t="shared" si="0"/>
        <v>6776.5</v>
      </c>
      <c r="I2" s="7">
        <f t="shared" si="0"/>
        <v>6617.7</v>
      </c>
      <c r="J2" s="7">
        <f t="shared" si="0"/>
        <v>6528.7</v>
      </c>
      <c r="K2" s="7">
        <f t="shared" si="0"/>
        <v>6698.2</v>
      </c>
      <c r="L2" s="7">
        <f t="shared" si="0"/>
        <v>6774.5</v>
      </c>
      <c r="M2" s="7">
        <f t="shared" si="0"/>
        <v>6647.2</v>
      </c>
      <c r="N2" s="7">
        <f t="shared" si="0"/>
        <v>6540</v>
      </c>
      <c r="O2" s="7">
        <f t="shared" si="0"/>
        <v>6508.9</v>
      </c>
      <c r="P2" s="7">
        <f t="shared" si="0"/>
        <v>6466.9</v>
      </c>
      <c r="Q2" s="7">
        <f t="shared" si="0"/>
        <v>6279.2</v>
      </c>
      <c r="R2" s="7">
        <f t="shared" si="0"/>
        <v>6283.2</v>
      </c>
      <c r="S2" s="7">
        <f t="shared" si="0"/>
        <v>6234.5</v>
      </c>
      <c r="T2" s="7">
        <f t="shared" si="0"/>
        <v>5891.2</v>
      </c>
      <c r="U2" s="7">
        <f t="shared" si="0"/>
        <v>5554.1</v>
      </c>
      <c r="V2" s="7">
        <f t="shared" si="0"/>
        <v>5380.5</v>
      </c>
      <c r="W2" s="7">
        <f t="shared" si="0"/>
        <v>5645.9</v>
      </c>
      <c r="X2" s="7">
        <f t="shared" si="0"/>
        <v>4933.5</v>
      </c>
      <c r="Y2" s="7">
        <f t="shared" si="0"/>
        <v>5207.6000000000004</v>
      </c>
      <c r="Z2" s="7">
        <f t="shared" si="0"/>
        <v>4757.1000000000004</v>
      </c>
      <c r="AA2" s="7">
        <f t="shared" si="0"/>
        <v>4629</v>
      </c>
      <c r="AB2" s="7">
        <f t="shared" si="0"/>
        <v>4616.7</v>
      </c>
      <c r="AC2" s="7">
        <f t="shared" si="0"/>
        <v>4549.8999999999996</v>
      </c>
      <c r="AD2" s="7">
        <f t="shared" si="0"/>
        <v>4563.3999999999996</v>
      </c>
      <c r="AE2" s="18">
        <f t="shared" si="0"/>
        <v>4331.2</v>
      </c>
      <c r="AF2" s="34" t="s">
        <v>48</v>
      </c>
      <c r="AH2" s="36"/>
      <c r="AI2" s="36"/>
    </row>
    <row r="3" spans="1:35" x14ac:dyDescent="0.3">
      <c r="A3" s="52" t="str">
        <f>A25</f>
        <v>UTRIKES TRANSPORTER, TOTALT</v>
      </c>
      <c r="B3" s="7">
        <f t="shared" ref="B3:AE3" si="1">B25</f>
        <v>5136.8</v>
      </c>
      <c r="C3" s="7">
        <f t="shared" si="1"/>
        <v>6155.5</v>
      </c>
      <c r="D3" s="7">
        <f t="shared" si="1"/>
        <v>6870.7</v>
      </c>
      <c r="E3" s="7">
        <f t="shared" si="1"/>
        <v>6779.9</v>
      </c>
      <c r="F3" s="7">
        <f t="shared" si="1"/>
        <v>8054.3</v>
      </c>
      <c r="G3" s="7">
        <f t="shared" si="1"/>
        <v>7991.4</v>
      </c>
      <c r="H3" s="7">
        <f t="shared" si="1"/>
        <v>7402.9</v>
      </c>
      <c r="I3" s="7">
        <f t="shared" si="1"/>
        <v>8902.7000000000007</v>
      </c>
      <c r="J3" s="7">
        <f t="shared" si="1"/>
        <v>9791.1</v>
      </c>
      <c r="K3" s="7">
        <f t="shared" si="1"/>
        <v>10037.6</v>
      </c>
      <c r="L3" s="7">
        <f t="shared" si="1"/>
        <v>9367.6</v>
      </c>
      <c r="M3" s="7">
        <f t="shared" si="1"/>
        <v>9330.7999999999993</v>
      </c>
      <c r="N3" s="7">
        <f t="shared" si="1"/>
        <v>8101.8</v>
      </c>
      <c r="O3" s="7">
        <f t="shared" si="1"/>
        <v>10357</v>
      </c>
      <c r="P3" s="7">
        <f t="shared" si="1"/>
        <v>11509.5</v>
      </c>
      <c r="Q3" s="7">
        <f t="shared" si="1"/>
        <v>10724.2</v>
      </c>
      <c r="R3" s="7">
        <f t="shared" si="1"/>
        <v>10454</v>
      </c>
      <c r="S3" s="7">
        <f t="shared" si="1"/>
        <v>10276.799999999999</v>
      </c>
      <c r="T3" s="7">
        <f t="shared" si="1"/>
        <v>10046.700000000001</v>
      </c>
      <c r="U3" s="7">
        <f t="shared" si="1"/>
        <v>10579.5</v>
      </c>
      <c r="V3" s="7">
        <f t="shared" si="1"/>
        <v>9484.7999999999993</v>
      </c>
      <c r="W3" s="7">
        <f t="shared" si="1"/>
        <v>7681.8</v>
      </c>
      <c r="X3" s="7">
        <f t="shared" si="1"/>
        <v>7156.9</v>
      </c>
      <c r="Y3" s="7">
        <f t="shared" si="1"/>
        <v>6593.4</v>
      </c>
      <c r="Z3" s="7">
        <f t="shared" si="1"/>
        <v>6784.1</v>
      </c>
      <c r="AA3" s="7">
        <f t="shared" si="1"/>
        <v>5192.7</v>
      </c>
      <c r="AB3" s="7">
        <f t="shared" si="1"/>
        <v>6261.7</v>
      </c>
      <c r="AC3" s="7">
        <f t="shared" si="1"/>
        <v>7506</v>
      </c>
      <c r="AD3" s="7">
        <f t="shared" si="1"/>
        <v>6218.9</v>
      </c>
      <c r="AE3" s="18">
        <f t="shared" si="1"/>
        <v>7619</v>
      </c>
      <c r="AF3" s="36" t="s">
        <v>57</v>
      </c>
      <c r="AH3" s="36"/>
    </row>
    <row r="4" spans="1:35" x14ac:dyDescent="0.3">
      <c r="A4" s="52" t="str">
        <f t="shared" ref="A4:AE4" si="2">A24</f>
        <v>INDUSTRI, TOTALT</v>
      </c>
      <c r="B4" s="7">
        <f t="shared" si="2"/>
        <v>17730.7</v>
      </c>
      <c r="C4" s="7">
        <f t="shared" si="2"/>
        <v>17371.3</v>
      </c>
      <c r="D4" s="7">
        <f t="shared" si="2"/>
        <v>16321.5</v>
      </c>
      <c r="E4" s="7">
        <f t="shared" si="2"/>
        <v>16280.7</v>
      </c>
      <c r="F4" s="7">
        <f t="shared" si="2"/>
        <v>15866.2</v>
      </c>
      <c r="G4" s="7">
        <f t="shared" si="2"/>
        <v>14644.9</v>
      </c>
      <c r="H4" s="7">
        <f t="shared" si="2"/>
        <v>13755.7</v>
      </c>
      <c r="I4" s="7">
        <f t="shared" si="2"/>
        <v>13425.6</v>
      </c>
      <c r="J4" s="7">
        <f t="shared" si="2"/>
        <v>12208.8</v>
      </c>
      <c r="K4" s="7">
        <f t="shared" si="2"/>
        <v>10355</v>
      </c>
      <c r="L4" s="7">
        <f t="shared" si="2"/>
        <v>10377.6</v>
      </c>
      <c r="M4" s="7">
        <f t="shared" si="2"/>
        <v>9818.7999999999993</v>
      </c>
      <c r="N4" s="7">
        <f t="shared" si="2"/>
        <v>9602.7999999999993</v>
      </c>
      <c r="O4" s="7">
        <f t="shared" si="2"/>
        <v>9034.1</v>
      </c>
      <c r="P4" s="7">
        <f t="shared" si="2"/>
        <v>9476.2000000000007</v>
      </c>
      <c r="Q4" s="7">
        <f t="shared" si="2"/>
        <v>9655.7000000000007</v>
      </c>
      <c r="R4" s="7">
        <f t="shared" si="2"/>
        <v>9604</v>
      </c>
      <c r="S4" s="7">
        <f t="shared" si="2"/>
        <v>8797.6</v>
      </c>
      <c r="T4" s="7">
        <f t="shared" si="2"/>
        <v>7678.8</v>
      </c>
      <c r="U4" s="7">
        <f t="shared" si="2"/>
        <v>6432.1</v>
      </c>
      <c r="V4" s="7">
        <f t="shared" si="2"/>
        <v>6868.5</v>
      </c>
      <c r="W4" s="7">
        <f t="shared" si="2"/>
        <v>6626.3</v>
      </c>
      <c r="X4" s="7">
        <f t="shared" si="2"/>
        <v>6466.6</v>
      </c>
      <c r="Y4" s="7">
        <f t="shared" si="2"/>
        <v>6135.6</v>
      </c>
      <c r="Z4" s="7">
        <f t="shared" si="2"/>
        <v>4476.2</v>
      </c>
      <c r="AA4" s="7">
        <f t="shared" si="2"/>
        <v>4046.8</v>
      </c>
      <c r="AB4" s="7">
        <f t="shared" si="2"/>
        <v>4089.6</v>
      </c>
      <c r="AC4" s="7">
        <f t="shared" si="2"/>
        <v>4626.6000000000004</v>
      </c>
      <c r="AD4" s="7">
        <f t="shared" si="2"/>
        <v>4601.7</v>
      </c>
      <c r="AE4" s="18">
        <f t="shared" si="2"/>
        <v>4032</v>
      </c>
      <c r="AF4" s="34" t="s">
        <v>49</v>
      </c>
      <c r="AH4" s="36"/>
      <c r="AI4" s="36"/>
    </row>
    <row r="5" spans="1:35" x14ac:dyDescent="0.3">
      <c r="A5" s="52" t="str">
        <f t="shared" ref="A5:AE5" si="3">A26</f>
        <v>JORDBRUK, TOTALT</v>
      </c>
      <c r="B5" s="7">
        <f t="shared" si="3"/>
        <v>734.5</v>
      </c>
      <c r="C5" s="7">
        <f t="shared" si="3"/>
        <v>693.4</v>
      </c>
      <c r="D5" s="7">
        <f t="shared" si="3"/>
        <v>698.2</v>
      </c>
      <c r="E5" s="7">
        <f t="shared" si="3"/>
        <v>709</v>
      </c>
      <c r="F5" s="7">
        <f t="shared" si="3"/>
        <v>712.6</v>
      </c>
      <c r="G5" s="7">
        <f t="shared" si="3"/>
        <v>692</v>
      </c>
      <c r="H5" s="7">
        <f t="shared" si="3"/>
        <v>716.1</v>
      </c>
      <c r="I5" s="7">
        <f t="shared" si="3"/>
        <v>719.6</v>
      </c>
      <c r="J5" s="7">
        <f t="shared" si="3"/>
        <v>712.2</v>
      </c>
      <c r="K5" s="7">
        <f t="shared" si="3"/>
        <v>679.4</v>
      </c>
      <c r="L5" s="7">
        <f t="shared" si="3"/>
        <v>678.5</v>
      </c>
      <c r="M5" s="7">
        <f t="shared" si="3"/>
        <v>665.8</v>
      </c>
      <c r="N5" s="7">
        <f t="shared" si="3"/>
        <v>653.29999999999995</v>
      </c>
      <c r="O5" s="7">
        <f t="shared" si="3"/>
        <v>653.4</v>
      </c>
      <c r="P5" s="7">
        <f t="shared" si="3"/>
        <v>643.5</v>
      </c>
      <c r="Q5" s="7">
        <f t="shared" si="3"/>
        <v>623.29999999999995</v>
      </c>
      <c r="R5" s="7">
        <f t="shared" si="3"/>
        <v>607.29999999999995</v>
      </c>
      <c r="S5" s="7">
        <f t="shared" si="3"/>
        <v>615.29999999999995</v>
      </c>
      <c r="T5" s="7">
        <f t="shared" si="3"/>
        <v>627.9</v>
      </c>
      <c r="U5" s="7">
        <f t="shared" si="3"/>
        <v>622.9</v>
      </c>
      <c r="V5" s="7">
        <f t="shared" si="3"/>
        <v>608.70000000000005</v>
      </c>
      <c r="W5" s="7">
        <f t="shared" si="3"/>
        <v>616.5</v>
      </c>
      <c r="X5" s="7">
        <f t="shared" si="3"/>
        <v>610</v>
      </c>
      <c r="Y5" s="7">
        <f t="shared" si="3"/>
        <v>614.9</v>
      </c>
      <c r="Z5" s="7">
        <f t="shared" si="3"/>
        <v>624.20000000000005</v>
      </c>
      <c r="AA5" s="7">
        <f t="shared" si="3"/>
        <v>624.9</v>
      </c>
      <c r="AB5" s="7">
        <f t="shared" si="3"/>
        <v>623.6</v>
      </c>
      <c r="AC5" s="7">
        <f t="shared" si="3"/>
        <v>619.79999999999995</v>
      </c>
      <c r="AD5" s="7">
        <f t="shared" si="3"/>
        <v>617.79999999999995</v>
      </c>
      <c r="AE5" s="18">
        <f t="shared" si="3"/>
        <v>616</v>
      </c>
      <c r="AF5" s="34" t="s">
        <v>46</v>
      </c>
      <c r="AH5" s="36"/>
    </row>
    <row r="6" spans="1:35" x14ac:dyDescent="0.3">
      <c r="A6" s="52" t="str">
        <f>A23</f>
        <v>EL OCH FJÄRRVÄRME, TOTALT</v>
      </c>
      <c r="B6" s="7">
        <f t="shared" ref="B6:AE6" si="4">B23</f>
        <v>2144.8000000000002</v>
      </c>
      <c r="C6" s="7">
        <f t="shared" si="4"/>
        <v>2436.9</v>
      </c>
      <c r="D6" s="7">
        <f t="shared" si="4"/>
        <v>2396.5</v>
      </c>
      <c r="E6" s="7">
        <f t="shared" si="4"/>
        <v>2539.3000000000002</v>
      </c>
      <c r="F6" s="7">
        <f t="shared" si="4"/>
        <v>2792.2</v>
      </c>
      <c r="G6" s="7">
        <f t="shared" si="4"/>
        <v>2574.8000000000002</v>
      </c>
      <c r="H6" s="7">
        <f t="shared" si="4"/>
        <v>3565.4</v>
      </c>
      <c r="I6" s="7">
        <f t="shared" si="4"/>
        <v>2474.1</v>
      </c>
      <c r="J6" s="7">
        <f t="shared" si="4"/>
        <v>2470.6999999999998</v>
      </c>
      <c r="K6" s="7">
        <f t="shared" si="4"/>
        <v>2171</v>
      </c>
      <c r="L6" s="7">
        <f t="shared" si="4"/>
        <v>1962.8</v>
      </c>
      <c r="M6" s="7">
        <f t="shared" si="4"/>
        <v>2205.6999999999998</v>
      </c>
      <c r="N6" s="7">
        <f t="shared" si="4"/>
        <v>2156</v>
      </c>
      <c r="O6" s="7">
        <f t="shared" si="4"/>
        <v>2145.1</v>
      </c>
      <c r="P6" s="7">
        <f t="shared" si="4"/>
        <v>1962.5</v>
      </c>
      <c r="Q6" s="7">
        <f t="shared" si="4"/>
        <v>1953.6</v>
      </c>
      <c r="R6" s="7">
        <f t="shared" si="4"/>
        <v>1869.1</v>
      </c>
      <c r="S6" s="7">
        <f t="shared" si="4"/>
        <v>1724.3</v>
      </c>
      <c r="T6" s="7">
        <f t="shared" si="4"/>
        <v>1829</v>
      </c>
      <c r="U6" s="7">
        <f t="shared" si="4"/>
        <v>1832.7</v>
      </c>
      <c r="V6" s="7">
        <f t="shared" si="4"/>
        <v>1938.4</v>
      </c>
      <c r="W6" s="7">
        <f t="shared" si="4"/>
        <v>1532.2</v>
      </c>
      <c r="X6" s="7">
        <f t="shared" si="4"/>
        <v>1434.7</v>
      </c>
      <c r="Y6" s="7">
        <f t="shared" si="4"/>
        <v>1245.5999999999999</v>
      </c>
      <c r="Z6" s="7">
        <f t="shared" si="4"/>
        <v>989.7</v>
      </c>
      <c r="AA6" s="7">
        <f t="shared" si="4"/>
        <v>878.9</v>
      </c>
      <c r="AB6" s="7">
        <f t="shared" si="4"/>
        <v>944.8</v>
      </c>
      <c r="AC6" s="7">
        <f t="shared" si="4"/>
        <v>913</v>
      </c>
      <c r="AD6" s="7">
        <f t="shared" si="4"/>
        <v>908</v>
      </c>
      <c r="AE6" s="18">
        <f t="shared" si="4"/>
        <v>876.4</v>
      </c>
      <c r="AF6" s="34" t="s">
        <v>45</v>
      </c>
      <c r="AH6" s="36"/>
    </row>
    <row r="7" spans="1:35" x14ac:dyDescent="0.3">
      <c r="A7" s="52" t="str">
        <f>A21</f>
        <v>ARBETSMASKINER, TOTALT</v>
      </c>
      <c r="B7" s="7">
        <f t="shared" ref="B7:AE7" si="5">B21</f>
        <v>2621.1999999999998</v>
      </c>
      <c r="C7" s="7">
        <f t="shared" si="5"/>
        <v>2431.3000000000002</v>
      </c>
      <c r="D7" s="7">
        <f t="shared" si="5"/>
        <v>2314.5</v>
      </c>
      <c r="E7" s="7">
        <f t="shared" si="5"/>
        <v>2196.8000000000002</v>
      </c>
      <c r="F7" s="7">
        <f t="shared" si="5"/>
        <v>2185.5</v>
      </c>
      <c r="G7" s="7">
        <f t="shared" si="5"/>
        <v>2128.8000000000002</v>
      </c>
      <c r="H7" s="7">
        <f t="shared" si="5"/>
        <v>2100.1</v>
      </c>
      <c r="I7" s="7">
        <f t="shared" si="5"/>
        <v>2078.5</v>
      </c>
      <c r="J7" s="7">
        <f t="shared" si="5"/>
        <v>2072.9</v>
      </c>
      <c r="K7" s="7">
        <f t="shared" si="5"/>
        <v>1981.8</v>
      </c>
      <c r="L7" s="7">
        <f t="shared" si="5"/>
        <v>1897.2</v>
      </c>
      <c r="M7" s="7">
        <f t="shared" si="5"/>
        <v>1787.9</v>
      </c>
      <c r="N7" s="7">
        <f t="shared" si="5"/>
        <v>1692.2</v>
      </c>
      <c r="O7" s="7">
        <f t="shared" si="5"/>
        <v>1625.1</v>
      </c>
      <c r="P7" s="7">
        <f t="shared" si="5"/>
        <v>1546.9</v>
      </c>
      <c r="Q7" s="7">
        <f t="shared" si="5"/>
        <v>1490.7</v>
      </c>
      <c r="R7" s="7">
        <f t="shared" si="5"/>
        <v>1439.8</v>
      </c>
      <c r="S7" s="7">
        <f t="shared" si="5"/>
        <v>1371.6</v>
      </c>
      <c r="T7" s="7">
        <f t="shared" si="5"/>
        <v>1362.2</v>
      </c>
      <c r="U7" s="7">
        <f t="shared" si="5"/>
        <v>1324.9</v>
      </c>
      <c r="V7" s="7">
        <f t="shared" si="5"/>
        <v>1335.4</v>
      </c>
      <c r="W7" s="7">
        <f t="shared" si="5"/>
        <v>1324.6</v>
      </c>
      <c r="X7" s="7">
        <f t="shared" si="5"/>
        <v>1303</v>
      </c>
      <c r="Y7" s="7">
        <f t="shared" si="5"/>
        <v>1319.1</v>
      </c>
      <c r="Z7" s="7">
        <f t="shared" si="5"/>
        <v>1298.4000000000001</v>
      </c>
      <c r="AA7" s="7">
        <f t="shared" si="5"/>
        <v>1237.4000000000001</v>
      </c>
      <c r="AB7" s="7">
        <f t="shared" si="5"/>
        <v>1218.8</v>
      </c>
      <c r="AC7" s="7">
        <f t="shared" si="5"/>
        <v>1170.7</v>
      </c>
      <c r="AD7" s="7">
        <f t="shared" si="5"/>
        <v>1101.4000000000001</v>
      </c>
      <c r="AE7" s="18">
        <f t="shared" si="5"/>
        <v>1136.3</v>
      </c>
      <c r="AF7" s="34" t="s">
        <v>56</v>
      </c>
      <c r="AH7" s="36"/>
    </row>
    <row r="8" spans="1:35" x14ac:dyDescent="0.3">
      <c r="A8" s="52" t="str">
        <f>A27</f>
        <v>LÖSNINGSMEDEL OCH ÖVRIG PRODUKTANVÄNDNING, TOTALT</v>
      </c>
      <c r="B8" s="7">
        <f t="shared" ref="B8:AE8" si="6">B27</f>
        <v>283.8</v>
      </c>
      <c r="C8" s="7">
        <f t="shared" si="6"/>
        <v>285.5</v>
      </c>
      <c r="D8" s="7">
        <f t="shared" si="6"/>
        <v>311</v>
      </c>
      <c r="E8" s="7">
        <f t="shared" si="6"/>
        <v>264.39999999999998</v>
      </c>
      <c r="F8" s="7">
        <f t="shared" si="6"/>
        <v>259.3</v>
      </c>
      <c r="G8" s="7">
        <f t="shared" si="6"/>
        <v>272.39999999999998</v>
      </c>
      <c r="H8" s="7">
        <f t="shared" si="6"/>
        <v>281.7</v>
      </c>
      <c r="I8" s="7">
        <f t="shared" si="6"/>
        <v>243.7</v>
      </c>
      <c r="J8" s="7">
        <f t="shared" si="6"/>
        <v>242.1</v>
      </c>
      <c r="K8" s="7">
        <f t="shared" si="6"/>
        <v>264.89999999999998</v>
      </c>
      <c r="L8" s="7">
        <f t="shared" si="6"/>
        <v>289</v>
      </c>
      <c r="M8" s="7">
        <f t="shared" si="6"/>
        <v>223.1</v>
      </c>
      <c r="N8" s="7">
        <f t="shared" si="6"/>
        <v>264.8</v>
      </c>
      <c r="O8" s="7">
        <f t="shared" si="6"/>
        <v>295.39999999999998</v>
      </c>
      <c r="P8" s="7">
        <f t="shared" si="6"/>
        <v>296.8</v>
      </c>
      <c r="Q8" s="7">
        <f t="shared" si="6"/>
        <v>280.2</v>
      </c>
      <c r="R8" s="7">
        <f t="shared" si="6"/>
        <v>275.89999999999998</v>
      </c>
      <c r="S8" s="7">
        <f t="shared" si="6"/>
        <v>298.10000000000002</v>
      </c>
      <c r="T8" s="7">
        <f t="shared" si="6"/>
        <v>217.1</v>
      </c>
      <c r="U8" s="7">
        <f t="shared" si="6"/>
        <v>205.3</v>
      </c>
      <c r="V8" s="7">
        <f t="shared" si="6"/>
        <v>213.1</v>
      </c>
      <c r="W8" s="7">
        <f t="shared" si="6"/>
        <v>209.1</v>
      </c>
      <c r="X8" s="7">
        <f t="shared" si="6"/>
        <v>188.7</v>
      </c>
      <c r="Y8" s="7">
        <f t="shared" si="6"/>
        <v>192.6</v>
      </c>
      <c r="Z8" s="7">
        <f t="shared" si="6"/>
        <v>195.7</v>
      </c>
      <c r="AA8" s="7">
        <f t="shared" si="6"/>
        <v>177.9</v>
      </c>
      <c r="AB8" s="7">
        <f t="shared" si="6"/>
        <v>176.2</v>
      </c>
      <c r="AC8" s="7">
        <f t="shared" si="6"/>
        <v>167.2</v>
      </c>
      <c r="AD8" s="7">
        <f t="shared" si="6"/>
        <v>158.19999999999999</v>
      </c>
      <c r="AE8" s="18">
        <f t="shared" si="6"/>
        <v>153.80000000000001</v>
      </c>
      <c r="AF8" s="34" t="s">
        <v>44</v>
      </c>
      <c r="AH8" s="36"/>
    </row>
    <row r="9" spans="1:35" x14ac:dyDescent="0.3">
      <c r="A9" s="52" t="str">
        <f>A22</f>
        <v>AVFALL, TOTALT</v>
      </c>
      <c r="B9" s="7">
        <f t="shared" ref="B9:AE9" si="7">B22</f>
        <v>836.8</v>
      </c>
      <c r="C9" s="7">
        <f t="shared" si="7"/>
        <v>837.3</v>
      </c>
      <c r="D9" s="7">
        <f t="shared" si="7"/>
        <v>837.4</v>
      </c>
      <c r="E9" s="7">
        <f t="shared" si="7"/>
        <v>837.5</v>
      </c>
      <c r="F9" s="7">
        <f t="shared" si="7"/>
        <v>837.2</v>
      </c>
      <c r="G9" s="7">
        <f t="shared" si="7"/>
        <v>837.3</v>
      </c>
      <c r="H9" s="7">
        <f t="shared" si="7"/>
        <v>836.1</v>
      </c>
      <c r="I9" s="7">
        <f t="shared" si="7"/>
        <v>836.1</v>
      </c>
      <c r="J9" s="7">
        <f t="shared" si="7"/>
        <v>849.7</v>
      </c>
      <c r="K9" s="7">
        <f t="shared" si="7"/>
        <v>837.8</v>
      </c>
      <c r="L9" s="7">
        <f t="shared" si="7"/>
        <v>777.1</v>
      </c>
      <c r="M9" s="7">
        <f t="shared" si="7"/>
        <v>857.4</v>
      </c>
      <c r="N9" s="7">
        <f t="shared" si="7"/>
        <v>832.3</v>
      </c>
      <c r="O9" s="7">
        <f t="shared" si="7"/>
        <v>863</v>
      </c>
      <c r="P9" s="7">
        <f t="shared" si="7"/>
        <v>745.3</v>
      </c>
      <c r="Q9" s="7">
        <f t="shared" si="7"/>
        <v>809</v>
      </c>
      <c r="R9" s="7">
        <f t="shared" si="7"/>
        <v>818.6</v>
      </c>
      <c r="S9" s="7">
        <f t="shared" si="7"/>
        <v>845.1</v>
      </c>
      <c r="T9" s="7">
        <f t="shared" si="7"/>
        <v>828.8</v>
      </c>
      <c r="U9" s="7">
        <f t="shared" si="7"/>
        <v>874</v>
      </c>
      <c r="V9" s="7">
        <f t="shared" si="7"/>
        <v>904.5</v>
      </c>
      <c r="W9" s="7">
        <f t="shared" si="7"/>
        <v>802.7</v>
      </c>
      <c r="X9" s="7">
        <f t="shared" si="7"/>
        <v>819.2</v>
      </c>
      <c r="Y9" s="7">
        <f t="shared" si="7"/>
        <v>785.6</v>
      </c>
      <c r="Z9" s="7">
        <f t="shared" si="7"/>
        <v>752.9</v>
      </c>
      <c r="AA9" s="7">
        <f t="shared" si="7"/>
        <v>723.8</v>
      </c>
      <c r="AB9" s="7">
        <f t="shared" si="7"/>
        <v>804.9</v>
      </c>
      <c r="AC9" s="7">
        <f t="shared" si="7"/>
        <v>801.3</v>
      </c>
      <c r="AD9" s="7">
        <f t="shared" si="7"/>
        <v>850.8</v>
      </c>
      <c r="AE9" s="18">
        <f t="shared" si="7"/>
        <v>851</v>
      </c>
      <c r="AF9" s="34" t="s">
        <v>43</v>
      </c>
      <c r="AH9" s="36"/>
      <c r="AI9" s="36"/>
    </row>
    <row r="10" spans="1:35" x14ac:dyDescent="0.3">
      <c r="A10" s="52" t="str">
        <f>A29</f>
        <v>EGEN UPPVÄRMNING AV BOSTÄDER OCH LOKALER, TOTALT</v>
      </c>
      <c r="B10" s="7">
        <f t="shared" ref="B10:AE10" si="8">B29</f>
        <v>13593.3</v>
      </c>
      <c r="C10" s="7">
        <f t="shared" si="8"/>
        <v>14127.1</v>
      </c>
      <c r="D10" s="7">
        <f t="shared" si="8"/>
        <v>14501.3</v>
      </c>
      <c r="E10" s="7">
        <f t="shared" si="8"/>
        <v>15089.7</v>
      </c>
      <c r="F10" s="7">
        <f t="shared" si="8"/>
        <v>14162.8</v>
      </c>
      <c r="G10" s="7">
        <f t="shared" si="8"/>
        <v>14802.5</v>
      </c>
      <c r="H10" s="7">
        <f t="shared" si="8"/>
        <v>14334.4</v>
      </c>
      <c r="I10" s="7">
        <f t="shared" si="8"/>
        <v>12932.8</v>
      </c>
      <c r="J10" s="7">
        <f t="shared" si="8"/>
        <v>11051.6</v>
      </c>
      <c r="K10" s="7">
        <f t="shared" si="8"/>
        <v>11007.8</v>
      </c>
      <c r="L10" s="7">
        <f t="shared" si="8"/>
        <v>10640.8</v>
      </c>
      <c r="M10" s="7">
        <f t="shared" si="8"/>
        <v>10071.200000000001</v>
      </c>
      <c r="N10" s="7">
        <f t="shared" si="8"/>
        <v>9744.7999999999993</v>
      </c>
      <c r="O10" s="7">
        <f t="shared" si="8"/>
        <v>11259.6</v>
      </c>
      <c r="P10" s="7">
        <f t="shared" si="8"/>
        <v>9880.7000000000007</v>
      </c>
      <c r="Q10" s="7">
        <f t="shared" si="8"/>
        <v>10160.700000000001</v>
      </c>
      <c r="R10" s="7">
        <f t="shared" si="8"/>
        <v>8581.9</v>
      </c>
      <c r="S10" s="7">
        <f t="shared" si="8"/>
        <v>9244</v>
      </c>
      <c r="T10" s="7">
        <f t="shared" si="8"/>
        <v>9256.4</v>
      </c>
      <c r="U10" s="7">
        <f t="shared" si="8"/>
        <v>9309.2999999999993</v>
      </c>
      <c r="V10" s="7">
        <f t="shared" si="8"/>
        <v>9111.2999999999993</v>
      </c>
      <c r="W10" s="7">
        <f t="shared" si="8"/>
        <v>8977.2000000000007</v>
      </c>
      <c r="X10" s="7">
        <f t="shared" si="8"/>
        <v>8380</v>
      </c>
      <c r="Y10" s="7">
        <f t="shared" si="8"/>
        <v>7925.9</v>
      </c>
      <c r="Z10" s="7">
        <f t="shared" si="8"/>
        <v>7278.6</v>
      </c>
      <c r="AA10" s="7">
        <f t="shared" si="8"/>
        <v>7023.3</v>
      </c>
      <c r="AB10" s="7">
        <f t="shared" si="8"/>
        <v>6964.5</v>
      </c>
      <c r="AC10" s="7">
        <f t="shared" si="8"/>
        <v>6860.3</v>
      </c>
      <c r="AD10" s="7">
        <f t="shared" si="8"/>
        <v>5831.3</v>
      </c>
      <c r="AE10" s="18">
        <f t="shared" si="8"/>
        <v>5665.3</v>
      </c>
      <c r="AF10" s="34" t="s">
        <v>47</v>
      </c>
      <c r="AH10" s="36"/>
      <c r="AI10" s="36"/>
    </row>
    <row r="11" spans="1:35" x14ac:dyDescent="0.3">
      <c r="A11" s="60" t="str">
        <f>A19</f>
        <v>NATIONELL TOTAL (exklusive internationella transporter)</v>
      </c>
      <c r="B11" s="47">
        <f t="shared" ref="B11:AE11" si="9">B19</f>
        <v>45348.3</v>
      </c>
      <c r="C11" s="47">
        <f t="shared" si="9"/>
        <v>45549.7</v>
      </c>
      <c r="D11" s="47">
        <f t="shared" si="9"/>
        <v>44599.3</v>
      </c>
      <c r="E11" s="47">
        <f t="shared" si="9"/>
        <v>44882.3</v>
      </c>
      <c r="F11" s="47">
        <f t="shared" si="9"/>
        <v>43779.3</v>
      </c>
      <c r="G11" s="47">
        <f t="shared" si="9"/>
        <v>42985.7</v>
      </c>
      <c r="H11" s="47">
        <f t="shared" si="9"/>
        <v>42365.9</v>
      </c>
      <c r="I11" s="47">
        <f t="shared" si="9"/>
        <v>39328.1</v>
      </c>
      <c r="J11" s="47">
        <f t="shared" si="9"/>
        <v>36136.9</v>
      </c>
      <c r="K11" s="47">
        <f t="shared" si="9"/>
        <v>33995.800000000003</v>
      </c>
      <c r="L11" s="47">
        <f t="shared" si="9"/>
        <v>33397.5</v>
      </c>
      <c r="M11" s="47">
        <f t="shared" si="9"/>
        <v>32277.3</v>
      </c>
      <c r="N11" s="47">
        <f t="shared" si="9"/>
        <v>31486.3</v>
      </c>
      <c r="O11" s="47">
        <f t="shared" si="9"/>
        <v>32384.6</v>
      </c>
      <c r="P11" s="47">
        <f t="shared" si="9"/>
        <v>31018.9</v>
      </c>
      <c r="Q11" s="47">
        <f t="shared" si="9"/>
        <v>31252.400000000001</v>
      </c>
      <c r="R11" s="47">
        <f t="shared" si="9"/>
        <v>29479.9</v>
      </c>
      <c r="S11" s="47">
        <f t="shared" si="9"/>
        <v>29130.6</v>
      </c>
      <c r="T11" s="47">
        <f t="shared" si="9"/>
        <v>27691.3</v>
      </c>
      <c r="U11" s="47">
        <f t="shared" si="9"/>
        <v>26155.3</v>
      </c>
      <c r="V11" s="47">
        <f t="shared" si="9"/>
        <v>26360.400000000001</v>
      </c>
      <c r="W11" s="47">
        <f t="shared" si="9"/>
        <v>25734.400000000001</v>
      </c>
      <c r="X11" s="47">
        <f t="shared" si="9"/>
        <v>24135.599999999999</v>
      </c>
      <c r="Y11" s="47">
        <f t="shared" si="9"/>
        <v>23426.799999999999</v>
      </c>
      <c r="Z11" s="47">
        <f t="shared" si="9"/>
        <v>20372.8</v>
      </c>
      <c r="AA11" s="47">
        <f t="shared" si="9"/>
        <v>19342.099999999999</v>
      </c>
      <c r="AB11" s="47">
        <f t="shared" si="9"/>
        <v>19439</v>
      </c>
      <c r="AC11" s="47">
        <f t="shared" si="9"/>
        <v>19708.900000000001</v>
      </c>
      <c r="AD11" s="47">
        <f t="shared" si="9"/>
        <v>18632.7</v>
      </c>
      <c r="AE11" s="48">
        <f t="shared" si="9"/>
        <v>17662.099999999999</v>
      </c>
      <c r="AF11" s="36" t="s">
        <v>125</v>
      </c>
      <c r="AH11" s="36"/>
      <c r="AI11" s="36"/>
    </row>
    <row r="12" spans="1:35" ht="15" thickBot="1" x14ac:dyDescent="0.35">
      <c r="A12" s="53" t="str">
        <f>A20</f>
        <v>NATIONELL TOTAL (inklusive internationella transporter)</v>
      </c>
      <c r="B12" s="19">
        <f t="shared" ref="B12:AE12" si="10">B20</f>
        <v>50485.1</v>
      </c>
      <c r="C12" s="19">
        <f t="shared" si="10"/>
        <v>51705.2</v>
      </c>
      <c r="D12" s="19">
        <f t="shared" si="10"/>
        <v>51470.1</v>
      </c>
      <c r="E12" s="19">
        <f t="shared" si="10"/>
        <v>51662.2</v>
      </c>
      <c r="F12" s="19">
        <f t="shared" si="10"/>
        <v>51833.599999999999</v>
      </c>
      <c r="G12" s="19">
        <f t="shared" si="10"/>
        <v>50977.1</v>
      </c>
      <c r="H12" s="19">
        <f t="shared" si="10"/>
        <v>49768.9</v>
      </c>
      <c r="I12" s="19">
        <f t="shared" si="10"/>
        <v>48230.8</v>
      </c>
      <c r="J12" s="19">
        <f t="shared" si="10"/>
        <v>45928</v>
      </c>
      <c r="K12" s="19">
        <f t="shared" si="10"/>
        <v>44033.3</v>
      </c>
      <c r="L12" s="19">
        <f t="shared" si="10"/>
        <v>42765.1</v>
      </c>
      <c r="M12" s="19">
        <f t="shared" si="10"/>
        <v>41608</v>
      </c>
      <c r="N12" s="19">
        <f t="shared" si="10"/>
        <v>39588.1</v>
      </c>
      <c r="O12" s="19">
        <f t="shared" si="10"/>
        <v>42741.599999999999</v>
      </c>
      <c r="P12" s="19">
        <f t="shared" si="10"/>
        <v>42528.4</v>
      </c>
      <c r="Q12" s="19">
        <f t="shared" si="10"/>
        <v>41976.6</v>
      </c>
      <c r="R12" s="19">
        <f t="shared" si="10"/>
        <v>39933.9</v>
      </c>
      <c r="S12" s="19">
        <f t="shared" si="10"/>
        <v>39407.4</v>
      </c>
      <c r="T12" s="19">
        <f t="shared" si="10"/>
        <v>37738</v>
      </c>
      <c r="U12" s="19">
        <f t="shared" si="10"/>
        <v>36734.800000000003</v>
      </c>
      <c r="V12" s="19">
        <f t="shared" si="10"/>
        <v>35845.199999999997</v>
      </c>
      <c r="W12" s="19">
        <f t="shared" si="10"/>
        <v>33416.199999999997</v>
      </c>
      <c r="X12" s="19">
        <f t="shared" si="10"/>
        <v>31292.5</v>
      </c>
      <c r="Y12" s="19">
        <f t="shared" si="10"/>
        <v>30020.2</v>
      </c>
      <c r="Z12" s="19">
        <f t="shared" si="10"/>
        <v>27156.799999999999</v>
      </c>
      <c r="AA12" s="19">
        <f t="shared" si="10"/>
        <v>24534.799999999999</v>
      </c>
      <c r="AB12" s="19">
        <f t="shared" si="10"/>
        <v>25700.7</v>
      </c>
      <c r="AC12" s="19">
        <f t="shared" si="10"/>
        <v>27214.9</v>
      </c>
      <c r="AD12" s="19">
        <f t="shared" si="10"/>
        <v>24851.599999999999</v>
      </c>
      <c r="AE12" s="23">
        <f t="shared" si="10"/>
        <v>25281.1</v>
      </c>
      <c r="AF12" s="36" t="s">
        <v>124</v>
      </c>
      <c r="AH12" s="36"/>
      <c r="AI12" s="36"/>
    </row>
    <row r="13" spans="1:35" x14ac:dyDescent="0.3">
      <c r="AE13" s="2">
        <f>AE11/B11-1</f>
        <v>-0.61052343748277227</v>
      </c>
      <c r="AI13" s="36"/>
    </row>
    <row r="14" spans="1:35" ht="15" thickBot="1" x14ac:dyDescent="0.35">
      <c r="AE14" s="58">
        <f>(AE11-B11)/1000</f>
        <v>-27.686200000000003</v>
      </c>
      <c r="AF14" s="2">
        <f>AE2/B2-1</f>
        <v>-0.41494779214113009</v>
      </c>
    </row>
    <row r="15" spans="1:35" x14ac:dyDescent="0.3">
      <c r="A15" s="51" t="s">
        <v>72</v>
      </c>
      <c r="B15" s="9">
        <f>B5+B8+B9</f>
        <v>1855.1</v>
      </c>
      <c r="C15" s="9">
        <f t="shared" ref="C15:AE15" si="11">C5+C8+C9</f>
        <v>1816.1999999999998</v>
      </c>
      <c r="D15" s="9">
        <f t="shared" si="11"/>
        <v>1846.6</v>
      </c>
      <c r="E15" s="9">
        <f t="shared" si="11"/>
        <v>1810.9</v>
      </c>
      <c r="F15" s="9">
        <f t="shared" si="11"/>
        <v>1809.1000000000001</v>
      </c>
      <c r="G15" s="9">
        <f t="shared" si="11"/>
        <v>1801.6999999999998</v>
      </c>
      <c r="H15" s="9">
        <f t="shared" si="11"/>
        <v>1833.9</v>
      </c>
      <c r="I15" s="9">
        <f t="shared" si="11"/>
        <v>1799.4</v>
      </c>
      <c r="J15" s="9">
        <f t="shared" si="11"/>
        <v>1804</v>
      </c>
      <c r="K15" s="9">
        <f t="shared" si="11"/>
        <v>1782.1</v>
      </c>
      <c r="L15" s="9">
        <f t="shared" si="11"/>
        <v>1744.6</v>
      </c>
      <c r="M15" s="9">
        <f t="shared" si="11"/>
        <v>1746.3</v>
      </c>
      <c r="N15" s="9">
        <f t="shared" si="11"/>
        <v>1750.3999999999999</v>
      </c>
      <c r="O15" s="9">
        <f t="shared" si="11"/>
        <v>1811.8</v>
      </c>
      <c r="P15" s="9">
        <f t="shared" si="11"/>
        <v>1685.6</v>
      </c>
      <c r="Q15" s="9">
        <f t="shared" si="11"/>
        <v>1712.5</v>
      </c>
      <c r="R15" s="9">
        <f t="shared" si="11"/>
        <v>1701.8</v>
      </c>
      <c r="S15" s="9">
        <f t="shared" si="11"/>
        <v>1758.5</v>
      </c>
      <c r="T15" s="9">
        <f t="shared" si="11"/>
        <v>1673.8</v>
      </c>
      <c r="U15" s="9">
        <f t="shared" si="11"/>
        <v>1702.2</v>
      </c>
      <c r="V15" s="9">
        <f t="shared" si="11"/>
        <v>1726.3000000000002</v>
      </c>
      <c r="W15" s="9">
        <f t="shared" si="11"/>
        <v>1628.3000000000002</v>
      </c>
      <c r="X15" s="9">
        <f t="shared" si="11"/>
        <v>1617.9</v>
      </c>
      <c r="Y15" s="9">
        <f t="shared" si="11"/>
        <v>1593.1</v>
      </c>
      <c r="Z15" s="9">
        <f t="shared" si="11"/>
        <v>1572.8000000000002</v>
      </c>
      <c r="AA15" s="9">
        <f t="shared" si="11"/>
        <v>1526.6</v>
      </c>
      <c r="AB15" s="9">
        <f t="shared" si="11"/>
        <v>1604.6999999999998</v>
      </c>
      <c r="AC15" s="9">
        <f t="shared" si="11"/>
        <v>1588.3</v>
      </c>
      <c r="AD15" s="9">
        <f t="shared" si="11"/>
        <v>1626.8</v>
      </c>
      <c r="AE15" s="17">
        <f t="shared" si="11"/>
        <v>1620.8</v>
      </c>
      <c r="AF15" t="s">
        <v>72</v>
      </c>
    </row>
    <row r="16" spans="1:35" ht="15" thickBot="1" x14ac:dyDescent="0.35">
      <c r="A16" s="53" t="s">
        <v>139</v>
      </c>
      <c r="B16" s="14">
        <f>B15/B11</f>
        <v>4.0907817933638083E-2</v>
      </c>
      <c r="C16" s="14">
        <f t="shared" ref="C16:AE16" si="12">C15/C11</f>
        <v>3.9872930008320581E-2</v>
      </c>
      <c r="D16" s="14">
        <f t="shared" si="12"/>
        <v>4.1404237286235428E-2</v>
      </c>
      <c r="E16" s="14">
        <f t="shared" si="12"/>
        <v>4.0347754014388747E-2</v>
      </c>
      <c r="F16" s="14">
        <f t="shared" si="12"/>
        <v>4.1323182417261128E-2</v>
      </c>
      <c r="G16" s="14">
        <f t="shared" si="12"/>
        <v>4.1913938821515062E-2</v>
      </c>
      <c r="H16" s="14">
        <f t="shared" si="12"/>
        <v>4.3287171994457807E-2</v>
      </c>
      <c r="I16" s="14">
        <f t="shared" si="12"/>
        <v>4.5753545175078382E-2</v>
      </c>
      <c r="J16" s="14">
        <f t="shared" si="12"/>
        <v>4.9921271608798758E-2</v>
      </c>
      <c r="K16" s="14">
        <f t="shared" si="12"/>
        <v>5.2421181440060236E-2</v>
      </c>
      <c r="L16" s="14">
        <f t="shared" si="12"/>
        <v>5.2237442922374429E-2</v>
      </c>
      <c r="M16" s="14">
        <f t="shared" si="12"/>
        <v>5.4103038358226989E-2</v>
      </c>
      <c r="N16" s="14">
        <f t="shared" si="12"/>
        <v>5.559243226419109E-2</v>
      </c>
      <c r="O16" s="14">
        <f t="shared" si="12"/>
        <v>5.5946344867622268E-2</v>
      </c>
      <c r="P16" s="14">
        <f t="shared" si="12"/>
        <v>5.4341063029314379E-2</v>
      </c>
      <c r="Q16" s="14">
        <f t="shared" si="12"/>
        <v>5.479579168319873E-2</v>
      </c>
      <c r="R16" s="14">
        <f t="shared" si="12"/>
        <v>5.7727468546365485E-2</v>
      </c>
      <c r="S16" s="14">
        <f t="shared" si="12"/>
        <v>6.0366075535690997E-2</v>
      </c>
      <c r="T16" s="14">
        <f t="shared" si="12"/>
        <v>6.0444977303340759E-2</v>
      </c>
      <c r="U16" s="14">
        <f t="shared" si="12"/>
        <v>6.5080499936915281E-2</v>
      </c>
      <c r="V16" s="14">
        <f t="shared" si="12"/>
        <v>6.5488384091288446E-2</v>
      </c>
      <c r="W16" s="14">
        <f t="shared" si="12"/>
        <v>6.3273284008953004E-2</v>
      </c>
      <c r="X16" s="14">
        <f t="shared" si="12"/>
        <v>6.7033759260179987E-2</v>
      </c>
      <c r="Y16" s="14">
        <f t="shared" si="12"/>
        <v>6.8003312445575156E-2</v>
      </c>
      <c r="Z16" s="14">
        <f t="shared" si="12"/>
        <v>7.7200973847482923E-2</v>
      </c>
      <c r="AA16" s="14">
        <f t="shared" si="12"/>
        <v>7.8926279979940131E-2</v>
      </c>
      <c r="AB16" s="14">
        <f t="shared" si="12"/>
        <v>8.2550542723391115E-2</v>
      </c>
      <c r="AC16" s="14">
        <f t="shared" si="12"/>
        <v>8.0587957724682746E-2</v>
      </c>
      <c r="AD16" s="14">
        <f t="shared" si="12"/>
        <v>8.7308870963413776E-2</v>
      </c>
      <c r="AE16" s="15">
        <f t="shared" si="12"/>
        <v>9.176711716047356E-2</v>
      </c>
      <c r="AF16" s="2">
        <f>MIN(B16:AE16)</f>
        <v>3.9872930008320581E-2</v>
      </c>
    </row>
    <row r="17" spans="1:31" x14ac:dyDescent="0.3">
      <c r="B17" s="34"/>
      <c r="C17" s="35"/>
    </row>
    <row r="18" spans="1:31" x14ac:dyDescent="0.3">
      <c r="A18" s="30" t="s">
        <v>142</v>
      </c>
      <c r="B18" s="34"/>
      <c r="C18" s="35"/>
    </row>
    <row r="19" spans="1:31" x14ac:dyDescent="0.3">
      <c r="A19" t="s">
        <v>122</v>
      </c>
      <c r="B19" s="34">
        <v>45348.3</v>
      </c>
      <c r="C19" s="35">
        <v>45549.7</v>
      </c>
      <c r="D19">
        <v>44599.3</v>
      </c>
      <c r="E19">
        <v>44882.3</v>
      </c>
      <c r="F19">
        <v>43779.3</v>
      </c>
      <c r="G19">
        <v>42985.7</v>
      </c>
      <c r="H19">
        <v>42365.9</v>
      </c>
      <c r="I19">
        <v>39328.1</v>
      </c>
      <c r="J19">
        <v>36136.9</v>
      </c>
      <c r="K19">
        <v>33995.800000000003</v>
      </c>
      <c r="L19">
        <v>33397.5</v>
      </c>
      <c r="M19">
        <v>32277.3</v>
      </c>
      <c r="N19">
        <v>31486.3</v>
      </c>
      <c r="O19">
        <v>32384.6</v>
      </c>
      <c r="P19">
        <v>31018.9</v>
      </c>
      <c r="Q19">
        <v>31252.400000000001</v>
      </c>
      <c r="R19">
        <v>29479.9</v>
      </c>
      <c r="S19">
        <v>29130.6</v>
      </c>
      <c r="T19">
        <v>27691.3</v>
      </c>
      <c r="U19">
        <v>26155.3</v>
      </c>
      <c r="V19">
        <v>26360.400000000001</v>
      </c>
      <c r="W19">
        <v>25734.400000000001</v>
      </c>
      <c r="X19">
        <v>24135.599999999999</v>
      </c>
      <c r="Y19">
        <v>23426.799999999999</v>
      </c>
      <c r="Z19">
        <v>20372.8</v>
      </c>
      <c r="AA19">
        <v>19342.099999999999</v>
      </c>
      <c r="AB19">
        <v>19439</v>
      </c>
      <c r="AC19">
        <v>19708.900000000001</v>
      </c>
      <c r="AD19">
        <v>18632.7</v>
      </c>
      <c r="AE19">
        <v>17662.099999999999</v>
      </c>
    </row>
    <row r="20" spans="1:31" x14ac:dyDescent="0.3">
      <c r="A20" t="s">
        <v>123</v>
      </c>
      <c r="B20" s="34">
        <v>50485.1</v>
      </c>
      <c r="C20" s="35">
        <v>51705.2</v>
      </c>
      <c r="D20">
        <v>51470.1</v>
      </c>
      <c r="E20">
        <v>51662.2</v>
      </c>
      <c r="F20">
        <v>51833.599999999999</v>
      </c>
      <c r="G20">
        <v>50977.1</v>
      </c>
      <c r="H20">
        <v>49768.9</v>
      </c>
      <c r="I20">
        <v>48230.8</v>
      </c>
      <c r="J20">
        <v>45928</v>
      </c>
      <c r="K20">
        <v>44033.3</v>
      </c>
      <c r="L20">
        <v>42765.1</v>
      </c>
      <c r="M20">
        <v>41608</v>
      </c>
      <c r="N20">
        <v>39588.1</v>
      </c>
      <c r="O20">
        <v>42741.599999999999</v>
      </c>
      <c r="P20">
        <v>42528.4</v>
      </c>
      <c r="Q20">
        <v>41976.6</v>
      </c>
      <c r="R20">
        <v>39933.9</v>
      </c>
      <c r="S20">
        <v>39407.4</v>
      </c>
      <c r="T20">
        <v>37738</v>
      </c>
      <c r="U20">
        <v>36734.800000000003</v>
      </c>
      <c r="V20">
        <v>35845.199999999997</v>
      </c>
      <c r="W20">
        <v>33416.199999999997</v>
      </c>
      <c r="X20">
        <v>31292.5</v>
      </c>
      <c r="Y20">
        <v>30020.2</v>
      </c>
      <c r="Z20">
        <v>27156.799999999999</v>
      </c>
      <c r="AA20">
        <v>24534.799999999999</v>
      </c>
      <c r="AB20">
        <v>25700.7</v>
      </c>
      <c r="AC20">
        <v>27214.9</v>
      </c>
      <c r="AD20">
        <v>24851.599999999999</v>
      </c>
      <c r="AE20">
        <v>25281.1</v>
      </c>
    </row>
    <row r="21" spans="1:31" x14ac:dyDescent="0.3">
      <c r="A21" t="s">
        <v>78</v>
      </c>
      <c r="B21" s="34">
        <v>2621.1999999999998</v>
      </c>
      <c r="C21" s="35">
        <v>2431.3000000000002</v>
      </c>
      <c r="D21">
        <v>2314.5</v>
      </c>
      <c r="E21">
        <v>2196.8000000000002</v>
      </c>
      <c r="F21">
        <v>2185.5</v>
      </c>
      <c r="G21">
        <v>2128.8000000000002</v>
      </c>
      <c r="H21">
        <v>2100.1</v>
      </c>
      <c r="I21">
        <v>2078.5</v>
      </c>
      <c r="J21">
        <v>2072.9</v>
      </c>
      <c r="K21">
        <v>1981.8</v>
      </c>
      <c r="L21">
        <v>1897.2</v>
      </c>
      <c r="M21">
        <v>1787.9</v>
      </c>
      <c r="N21">
        <v>1692.2</v>
      </c>
      <c r="O21">
        <v>1625.1</v>
      </c>
      <c r="P21">
        <v>1546.9</v>
      </c>
      <c r="Q21">
        <v>1490.7</v>
      </c>
      <c r="R21">
        <v>1439.8</v>
      </c>
      <c r="S21">
        <v>1371.6</v>
      </c>
      <c r="T21">
        <v>1362.2</v>
      </c>
      <c r="U21">
        <v>1324.9</v>
      </c>
      <c r="V21">
        <v>1335.4</v>
      </c>
      <c r="W21">
        <v>1324.6</v>
      </c>
      <c r="X21">
        <v>1303</v>
      </c>
      <c r="Y21">
        <v>1319.1</v>
      </c>
      <c r="Z21">
        <v>1298.4000000000001</v>
      </c>
      <c r="AA21">
        <v>1237.4000000000001</v>
      </c>
      <c r="AB21">
        <v>1218.8</v>
      </c>
      <c r="AC21">
        <v>1170.7</v>
      </c>
      <c r="AD21">
        <v>1101.4000000000001</v>
      </c>
      <c r="AE21">
        <v>1136.3</v>
      </c>
    </row>
    <row r="22" spans="1:31" x14ac:dyDescent="0.3">
      <c r="A22" t="s">
        <v>79</v>
      </c>
      <c r="B22" s="34">
        <v>836.8</v>
      </c>
      <c r="C22" s="35">
        <v>837.3</v>
      </c>
      <c r="D22">
        <v>837.4</v>
      </c>
      <c r="E22">
        <v>837.5</v>
      </c>
      <c r="F22">
        <v>837.2</v>
      </c>
      <c r="G22">
        <v>837.3</v>
      </c>
      <c r="H22">
        <v>836.1</v>
      </c>
      <c r="I22">
        <v>836.1</v>
      </c>
      <c r="J22">
        <v>849.7</v>
      </c>
      <c r="K22">
        <v>837.8</v>
      </c>
      <c r="L22">
        <v>777.1</v>
      </c>
      <c r="M22">
        <v>857.4</v>
      </c>
      <c r="N22">
        <v>832.3</v>
      </c>
      <c r="O22">
        <v>863</v>
      </c>
      <c r="P22">
        <v>745.3</v>
      </c>
      <c r="Q22">
        <v>809</v>
      </c>
      <c r="R22">
        <v>818.6</v>
      </c>
      <c r="S22">
        <v>845.1</v>
      </c>
      <c r="T22">
        <v>828.8</v>
      </c>
      <c r="U22">
        <v>874</v>
      </c>
      <c r="V22">
        <v>904.5</v>
      </c>
      <c r="W22">
        <v>802.7</v>
      </c>
      <c r="X22">
        <v>819.2</v>
      </c>
      <c r="Y22">
        <v>785.6</v>
      </c>
      <c r="Z22">
        <v>752.9</v>
      </c>
      <c r="AA22">
        <v>723.8</v>
      </c>
      <c r="AB22">
        <v>804.9</v>
      </c>
      <c r="AC22">
        <v>801.3</v>
      </c>
      <c r="AD22">
        <v>850.8</v>
      </c>
      <c r="AE22">
        <v>851</v>
      </c>
    </row>
    <row r="23" spans="1:31" x14ac:dyDescent="0.3">
      <c r="A23" t="s">
        <v>80</v>
      </c>
      <c r="B23" s="34">
        <v>2144.8000000000002</v>
      </c>
      <c r="C23">
        <v>2436.9</v>
      </c>
      <c r="D23">
        <v>2396.5</v>
      </c>
      <c r="E23">
        <v>2539.3000000000002</v>
      </c>
      <c r="F23">
        <v>2792.2</v>
      </c>
      <c r="G23">
        <v>2574.8000000000002</v>
      </c>
      <c r="H23">
        <v>3565.4</v>
      </c>
      <c r="I23">
        <v>2474.1</v>
      </c>
      <c r="J23">
        <v>2470.6999999999998</v>
      </c>
      <c r="K23">
        <v>2171</v>
      </c>
      <c r="L23">
        <v>1962.8</v>
      </c>
      <c r="M23">
        <v>2205.6999999999998</v>
      </c>
      <c r="N23">
        <v>2156</v>
      </c>
      <c r="O23">
        <v>2145.1</v>
      </c>
      <c r="P23">
        <v>1962.5</v>
      </c>
      <c r="Q23">
        <v>1953.6</v>
      </c>
      <c r="R23">
        <v>1869.1</v>
      </c>
      <c r="S23">
        <v>1724.3</v>
      </c>
      <c r="T23">
        <v>1829</v>
      </c>
      <c r="U23">
        <v>1832.7</v>
      </c>
      <c r="V23">
        <v>1938.4</v>
      </c>
      <c r="W23">
        <v>1532.2</v>
      </c>
      <c r="X23">
        <v>1434.7</v>
      </c>
      <c r="Y23">
        <v>1245.5999999999999</v>
      </c>
      <c r="Z23">
        <v>989.7</v>
      </c>
      <c r="AA23">
        <v>878.9</v>
      </c>
      <c r="AB23">
        <v>944.8</v>
      </c>
      <c r="AC23">
        <v>913</v>
      </c>
      <c r="AD23">
        <v>908</v>
      </c>
      <c r="AE23">
        <v>876.4</v>
      </c>
    </row>
    <row r="24" spans="1:31" x14ac:dyDescent="0.3">
      <c r="A24" t="s">
        <v>81</v>
      </c>
      <c r="B24">
        <v>17730.7</v>
      </c>
      <c r="C24">
        <v>17371.3</v>
      </c>
      <c r="D24">
        <v>16321.5</v>
      </c>
      <c r="E24">
        <v>16280.7</v>
      </c>
      <c r="F24">
        <v>15866.2</v>
      </c>
      <c r="G24">
        <v>14644.9</v>
      </c>
      <c r="H24">
        <v>13755.7</v>
      </c>
      <c r="I24">
        <v>13425.6</v>
      </c>
      <c r="J24">
        <v>12208.8</v>
      </c>
      <c r="K24">
        <v>10355</v>
      </c>
      <c r="L24">
        <v>10377.6</v>
      </c>
      <c r="M24">
        <v>9818.7999999999993</v>
      </c>
      <c r="N24">
        <v>9602.7999999999993</v>
      </c>
      <c r="O24">
        <v>9034.1</v>
      </c>
      <c r="P24">
        <v>9476.2000000000007</v>
      </c>
      <c r="Q24">
        <v>9655.7000000000007</v>
      </c>
      <c r="R24">
        <v>9604</v>
      </c>
      <c r="S24">
        <v>8797.6</v>
      </c>
      <c r="T24">
        <v>7678.8</v>
      </c>
      <c r="U24">
        <v>6432.1</v>
      </c>
      <c r="V24">
        <v>6868.5</v>
      </c>
      <c r="W24">
        <v>6626.3</v>
      </c>
      <c r="X24">
        <v>6466.6</v>
      </c>
      <c r="Y24">
        <v>6135.6</v>
      </c>
      <c r="Z24">
        <v>4476.2</v>
      </c>
      <c r="AA24">
        <v>4046.8</v>
      </c>
      <c r="AB24">
        <v>4089.6</v>
      </c>
      <c r="AC24">
        <v>4626.6000000000004</v>
      </c>
      <c r="AD24">
        <v>4601.7</v>
      </c>
      <c r="AE24">
        <v>4032</v>
      </c>
    </row>
    <row r="25" spans="1:31" x14ac:dyDescent="0.3">
      <c r="A25" t="s">
        <v>83</v>
      </c>
      <c r="B25">
        <v>5136.8</v>
      </c>
      <c r="C25">
        <v>6155.5</v>
      </c>
      <c r="D25">
        <v>6870.7</v>
      </c>
      <c r="E25">
        <v>6779.9</v>
      </c>
      <c r="F25">
        <v>8054.3</v>
      </c>
      <c r="G25">
        <v>7991.4</v>
      </c>
      <c r="H25">
        <v>7402.9</v>
      </c>
      <c r="I25">
        <v>8902.7000000000007</v>
      </c>
      <c r="J25">
        <v>9791.1</v>
      </c>
      <c r="K25">
        <v>10037.6</v>
      </c>
      <c r="L25">
        <v>9367.6</v>
      </c>
      <c r="M25">
        <v>9330.7999999999993</v>
      </c>
      <c r="N25">
        <v>8101.8</v>
      </c>
      <c r="O25">
        <v>10357</v>
      </c>
      <c r="P25">
        <v>11509.5</v>
      </c>
      <c r="Q25">
        <v>10724.2</v>
      </c>
      <c r="R25">
        <v>10454</v>
      </c>
      <c r="S25">
        <v>10276.799999999999</v>
      </c>
      <c r="T25">
        <v>10046.700000000001</v>
      </c>
      <c r="U25">
        <v>10579.5</v>
      </c>
      <c r="V25">
        <v>9484.7999999999993</v>
      </c>
      <c r="W25">
        <v>7681.8</v>
      </c>
      <c r="X25">
        <v>7156.9</v>
      </c>
      <c r="Y25">
        <v>6593.4</v>
      </c>
      <c r="Z25">
        <v>6784.1</v>
      </c>
      <c r="AA25">
        <v>5192.7</v>
      </c>
      <c r="AB25">
        <v>6261.7</v>
      </c>
      <c r="AC25">
        <v>7506</v>
      </c>
      <c r="AD25">
        <v>6218.9</v>
      </c>
      <c r="AE25">
        <v>7619</v>
      </c>
    </row>
    <row r="26" spans="1:31" x14ac:dyDescent="0.3">
      <c r="A26" t="s">
        <v>84</v>
      </c>
      <c r="B26">
        <v>734.5</v>
      </c>
      <c r="C26">
        <v>693.4</v>
      </c>
      <c r="D26">
        <v>698.2</v>
      </c>
      <c r="E26">
        <v>709</v>
      </c>
      <c r="F26">
        <v>712.6</v>
      </c>
      <c r="G26">
        <v>692</v>
      </c>
      <c r="H26">
        <v>716.1</v>
      </c>
      <c r="I26">
        <v>719.6</v>
      </c>
      <c r="J26">
        <v>712.2</v>
      </c>
      <c r="K26">
        <v>679.4</v>
      </c>
      <c r="L26">
        <v>678.5</v>
      </c>
      <c r="M26">
        <v>665.8</v>
      </c>
      <c r="N26">
        <v>653.29999999999995</v>
      </c>
      <c r="O26">
        <v>653.4</v>
      </c>
      <c r="P26">
        <v>643.5</v>
      </c>
      <c r="Q26">
        <v>623.29999999999995</v>
      </c>
      <c r="R26">
        <v>607.29999999999995</v>
      </c>
      <c r="S26">
        <v>615.29999999999995</v>
      </c>
      <c r="T26">
        <v>627.9</v>
      </c>
      <c r="U26">
        <v>622.9</v>
      </c>
      <c r="V26">
        <v>608.70000000000005</v>
      </c>
      <c r="W26">
        <v>616.5</v>
      </c>
      <c r="X26">
        <v>610</v>
      </c>
      <c r="Y26">
        <v>614.9</v>
      </c>
      <c r="Z26">
        <v>624.20000000000005</v>
      </c>
      <c r="AA26">
        <v>624.9</v>
      </c>
      <c r="AB26">
        <v>623.6</v>
      </c>
      <c r="AC26">
        <v>619.79999999999995</v>
      </c>
      <c r="AD26">
        <v>617.79999999999995</v>
      </c>
      <c r="AE26">
        <v>616</v>
      </c>
    </row>
    <row r="27" spans="1:31" x14ac:dyDescent="0.3">
      <c r="A27" t="s">
        <v>85</v>
      </c>
      <c r="B27">
        <v>283.8</v>
      </c>
      <c r="C27">
        <v>285.5</v>
      </c>
      <c r="D27">
        <v>311</v>
      </c>
      <c r="E27">
        <v>264.39999999999998</v>
      </c>
      <c r="F27">
        <v>259.3</v>
      </c>
      <c r="G27">
        <v>272.39999999999998</v>
      </c>
      <c r="H27">
        <v>281.7</v>
      </c>
      <c r="I27">
        <v>243.7</v>
      </c>
      <c r="J27">
        <v>242.1</v>
      </c>
      <c r="K27">
        <v>264.89999999999998</v>
      </c>
      <c r="L27">
        <v>289</v>
      </c>
      <c r="M27">
        <v>223.1</v>
      </c>
      <c r="N27">
        <v>264.8</v>
      </c>
      <c r="O27">
        <v>295.39999999999998</v>
      </c>
      <c r="P27">
        <v>296.8</v>
      </c>
      <c r="Q27">
        <v>280.2</v>
      </c>
      <c r="R27">
        <v>275.89999999999998</v>
      </c>
      <c r="S27">
        <v>298.10000000000002</v>
      </c>
      <c r="T27">
        <v>217.1</v>
      </c>
      <c r="U27">
        <v>205.3</v>
      </c>
      <c r="V27">
        <v>213.1</v>
      </c>
      <c r="W27">
        <v>209.1</v>
      </c>
      <c r="X27">
        <v>188.7</v>
      </c>
      <c r="Y27">
        <v>192.6</v>
      </c>
      <c r="Z27">
        <v>195.7</v>
      </c>
      <c r="AA27">
        <v>177.9</v>
      </c>
      <c r="AB27">
        <v>176.2</v>
      </c>
      <c r="AC27">
        <v>167.2</v>
      </c>
      <c r="AD27">
        <v>158.19999999999999</v>
      </c>
      <c r="AE27">
        <v>153.80000000000001</v>
      </c>
    </row>
    <row r="28" spans="1:31" x14ac:dyDescent="0.3">
      <c r="A28" t="s">
        <v>82</v>
      </c>
      <c r="B28">
        <v>7403.1</v>
      </c>
      <c r="C28">
        <v>7366.8</v>
      </c>
      <c r="D28">
        <v>7218.9</v>
      </c>
      <c r="E28">
        <v>6964.8</v>
      </c>
      <c r="F28">
        <v>6963.5</v>
      </c>
      <c r="G28">
        <v>7033.1</v>
      </c>
      <c r="H28">
        <v>6776.5</v>
      </c>
      <c r="I28">
        <v>6617.7</v>
      </c>
      <c r="J28">
        <v>6528.7</v>
      </c>
      <c r="K28">
        <v>6698.2</v>
      </c>
      <c r="L28">
        <v>6774.5</v>
      </c>
      <c r="M28">
        <v>6647.2</v>
      </c>
      <c r="N28">
        <v>6540</v>
      </c>
      <c r="O28">
        <v>6508.9</v>
      </c>
      <c r="P28">
        <v>6466.9</v>
      </c>
      <c r="Q28">
        <v>6279.2</v>
      </c>
      <c r="R28">
        <v>6283.2</v>
      </c>
      <c r="S28">
        <v>6234.5</v>
      </c>
      <c r="T28">
        <v>5891.2</v>
      </c>
      <c r="U28">
        <v>5554.1</v>
      </c>
      <c r="V28">
        <v>5380.5</v>
      </c>
      <c r="W28">
        <v>5645.9</v>
      </c>
      <c r="X28">
        <v>4933.5</v>
      </c>
      <c r="Y28">
        <v>5207.6000000000004</v>
      </c>
      <c r="Z28">
        <v>4757.1000000000004</v>
      </c>
      <c r="AA28">
        <v>4629</v>
      </c>
      <c r="AB28">
        <v>4616.7</v>
      </c>
      <c r="AC28">
        <v>4549.8999999999996</v>
      </c>
      <c r="AD28">
        <v>4563.3999999999996</v>
      </c>
      <c r="AE28">
        <v>4331.2</v>
      </c>
    </row>
    <row r="29" spans="1:31" x14ac:dyDescent="0.3">
      <c r="A29" t="s">
        <v>86</v>
      </c>
      <c r="B29">
        <v>13593.3</v>
      </c>
      <c r="C29">
        <v>14127.1</v>
      </c>
      <c r="D29">
        <v>14501.3</v>
      </c>
      <c r="E29">
        <v>15089.7</v>
      </c>
      <c r="F29">
        <v>14162.8</v>
      </c>
      <c r="G29">
        <v>14802.5</v>
      </c>
      <c r="H29">
        <v>14334.4</v>
      </c>
      <c r="I29">
        <v>12932.8</v>
      </c>
      <c r="J29">
        <v>11051.6</v>
      </c>
      <c r="K29">
        <v>11007.8</v>
      </c>
      <c r="L29">
        <v>10640.8</v>
      </c>
      <c r="M29">
        <v>10071.200000000001</v>
      </c>
      <c r="N29">
        <v>9744.7999999999993</v>
      </c>
      <c r="O29">
        <v>11259.6</v>
      </c>
      <c r="P29">
        <v>9880.7000000000007</v>
      </c>
      <c r="Q29">
        <v>10160.700000000001</v>
      </c>
      <c r="R29">
        <v>8581.9</v>
      </c>
      <c r="S29">
        <v>9244</v>
      </c>
      <c r="T29">
        <v>9256.4</v>
      </c>
      <c r="U29">
        <v>9309.2999999999993</v>
      </c>
      <c r="V29">
        <v>9111.2999999999993</v>
      </c>
      <c r="W29">
        <v>8977.2000000000007</v>
      </c>
      <c r="X29">
        <v>8380</v>
      </c>
      <c r="Y29">
        <v>7925.9</v>
      </c>
      <c r="Z29">
        <v>7278.6</v>
      </c>
      <c r="AA29">
        <v>7023.3</v>
      </c>
      <c r="AB29">
        <v>6964.5</v>
      </c>
      <c r="AC29">
        <v>6860.3</v>
      </c>
      <c r="AD29">
        <v>5831.3</v>
      </c>
      <c r="AE29">
        <v>5665.3</v>
      </c>
    </row>
    <row r="30" spans="1:31" x14ac:dyDescent="0.3">
      <c r="A30" s="45" t="s">
        <v>130</v>
      </c>
    </row>
    <row r="40" spans="2:31" x14ac:dyDescent="0.3">
      <c r="B40" s="2">
        <f>(B2+B4+B10)/B11</f>
        <v>0.85399232165263095</v>
      </c>
      <c r="C40" s="2">
        <f t="shared" ref="C40:AD40" si="13">(C2+C4+C10)/C11</f>
        <v>0.8532482101967741</v>
      </c>
      <c r="D40" s="2">
        <f t="shared" si="13"/>
        <v>0.852966302161693</v>
      </c>
      <c r="E40" s="2">
        <f t="shared" si="13"/>
        <v>0.85412735087105596</v>
      </c>
      <c r="F40" s="2">
        <f t="shared" si="13"/>
        <v>0.84497696399896749</v>
      </c>
      <c r="G40" s="2">
        <f t="shared" si="13"/>
        <v>0.84866595170021664</v>
      </c>
      <c r="H40" s="2">
        <f t="shared" si="13"/>
        <v>0.82298735539667511</v>
      </c>
      <c r="I40" s="2">
        <f t="shared" si="13"/>
        <v>0.83848698513276765</v>
      </c>
      <c r="J40" s="2">
        <f t="shared" si="13"/>
        <v>0.82434021734017027</v>
      </c>
      <c r="K40" s="2">
        <f t="shared" si="13"/>
        <v>0.82542549373746166</v>
      </c>
      <c r="L40" s="2">
        <f t="shared" si="13"/>
        <v>0.83218504379070279</v>
      </c>
      <c r="M40" s="2">
        <f t="shared" si="13"/>
        <v>0.82216294423635194</v>
      </c>
      <c r="N40" s="2">
        <f t="shared" si="13"/>
        <v>0.82218615715406385</v>
      </c>
      <c r="O40" s="2">
        <f t="shared" si="13"/>
        <v>0.82763412239150702</v>
      </c>
      <c r="P40" s="2">
        <f t="shared" si="13"/>
        <v>0.83251823888016663</v>
      </c>
      <c r="Q40" s="2">
        <f t="shared" si="13"/>
        <v>0.83499507237844139</v>
      </c>
      <c r="R40" s="2">
        <f t="shared" si="13"/>
        <v>0.83002656047001511</v>
      </c>
      <c r="S40" s="2">
        <f t="shared" si="13"/>
        <v>0.83335393023144044</v>
      </c>
      <c r="T40" s="2">
        <f t="shared" si="13"/>
        <v>0.82431666263411263</v>
      </c>
      <c r="U40" s="2">
        <f t="shared" si="13"/>
        <v>0.81419444624989967</v>
      </c>
      <c r="V40" s="2">
        <f t="shared" si="13"/>
        <v>0.81031774935129963</v>
      </c>
      <c r="W40" s="2">
        <f t="shared" si="13"/>
        <v>0.82571965928873414</v>
      </c>
      <c r="X40" s="2">
        <f t="shared" si="13"/>
        <v>0.81954042990437359</v>
      </c>
      <c r="Y40" s="2">
        <f t="shared" si="13"/>
        <v>0.82252377618795569</v>
      </c>
      <c r="Z40" s="2">
        <f t="shared" si="13"/>
        <v>0.81048751276211428</v>
      </c>
      <c r="AA40" s="2">
        <f t="shared" si="13"/>
        <v>0.811654370518196</v>
      </c>
      <c r="AB40" s="2">
        <f t="shared" si="13"/>
        <v>0.80615257986521938</v>
      </c>
      <c r="AC40" s="2">
        <f t="shared" si="13"/>
        <v>0.81368315837007632</v>
      </c>
      <c r="AD40" s="2">
        <f t="shared" si="13"/>
        <v>0.8048430984237388</v>
      </c>
      <c r="AE40" s="2">
        <f>(AE2+AE4+AE10)/AE11</f>
        <v>0.79427134938653965</v>
      </c>
    </row>
    <row r="41" spans="2:31" x14ac:dyDescent="0.3">
      <c r="AE41" s="27">
        <f>MAX(B40:AE40)</f>
        <v>0.85412735087105596</v>
      </c>
    </row>
  </sheetData>
  <conditionalFormatting sqref="A15:AE16 A1:AE12">
    <cfRule type="expression" dxfId="0" priority="1">
      <formula>MOD(ROW(),2)=1</formula>
    </cfRule>
  </conditionalFormatting>
  <hyperlinks>
    <hyperlink ref="A30" r:id="rId1" xr:uid="{73C99621-0576-4123-AF8F-6E83F732524D}"/>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7C4A-3D51-4FD2-861A-C415935E131E}">
  <dimension ref="A1:D49"/>
  <sheetViews>
    <sheetView workbookViewId="0">
      <selection activeCell="C6" sqref="C6"/>
    </sheetView>
  </sheetViews>
  <sheetFormatPr defaultRowHeight="14.4" x14ac:dyDescent="0.3"/>
  <cols>
    <col min="1" max="1" width="40.6640625" style="25" customWidth="1"/>
    <col min="2" max="2" width="39.6640625" style="25" customWidth="1"/>
    <col min="3" max="3" width="8.5546875" style="25" customWidth="1"/>
    <col min="4" max="16384" width="8.88671875" style="25"/>
  </cols>
  <sheetData>
    <row r="1" spans="1:4" ht="18" x14ac:dyDescent="0.35">
      <c r="A1" s="80" t="s">
        <v>180</v>
      </c>
    </row>
    <row r="3" spans="1:4" x14ac:dyDescent="0.3">
      <c r="C3" s="78" t="s">
        <v>69</v>
      </c>
    </row>
    <row r="4" spans="1:4" x14ac:dyDescent="0.3">
      <c r="A4" s="78" t="s">
        <v>179</v>
      </c>
      <c r="B4" s="78" t="s">
        <v>83</v>
      </c>
      <c r="C4" s="79">
        <v>9663.7000000000007</v>
      </c>
      <c r="D4" s="79"/>
    </row>
    <row r="5" spans="1:4" x14ac:dyDescent="0.3">
      <c r="B5" s="78" t="s">
        <v>143</v>
      </c>
      <c r="C5" s="79">
        <v>2680.3</v>
      </c>
    </row>
    <row r="6" spans="1:4" x14ac:dyDescent="0.3">
      <c r="B6" s="78" t="s">
        <v>144</v>
      </c>
      <c r="C6" s="79">
        <v>6983.3</v>
      </c>
    </row>
    <row r="7" spans="1:4" x14ac:dyDescent="0.3">
      <c r="B7" s="78" t="s">
        <v>178</v>
      </c>
      <c r="C7" s="77" t="s">
        <v>177</v>
      </c>
    </row>
    <row r="9" spans="1:4" ht="28.8" x14ac:dyDescent="0.3">
      <c r="A9" s="76" t="s">
        <v>176</v>
      </c>
    </row>
    <row r="10" spans="1:4" ht="43.2" x14ac:dyDescent="0.3">
      <c r="A10" s="76" t="s">
        <v>175</v>
      </c>
    </row>
    <row r="11" spans="1:4" ht="100.8" x14ac:dyDescent="0.3">
      <c r="A11" s="76" t="s">
        <v>174</v>
      </c>
    </row>
    <row r="12" spans="1:4" x14ac:dyDescent="0.3">
      <c r="A12" s="76" t="s">
        <v>173</v>
      </c>
    </row>
    <row r="14" spans="1:4" x14ac:dyDescent="0.3">
      <c r="A14" s="25" t="s">
        <v>172</v>
      </c>
    </row>
    <row r="15" spans="1:4" x14ac:dyDescent="0.3">
      <c r="A15" s="25" t="s">
        <v>171</v>
      </c>
    </row>
    <row r="17" spans="1:1" x14ac:dyDescent="0.3">
      <c r="A17" s="25" t="s">
        <v>170</v>
      </c>
    </row>
    <row r="18" spans="1:1" x14ac:dyDescent="0.3">
      <c r="A18" s="25" t="s">
        <v>169</v>
      </c>
    </row>
    <row r="20" spans="1:1" x14ac:dyDescent="0.3">
      <c r="A20" s="25" t="s">
        <v>168</v>
      </c>
    </row>
    <row r="21" spans="1:1" x14ac:dyDescent="0.3">
      <c r="A21" s="25" t="s">
        <v>167</v>
      </c>
    </row>
    <row r="22" spans="1:1" x14ac:dyDescent="0.3">
      <c r="A22" s="25" t="s">
        <v>166</v>
      </c>
    </row>
    <row r="23" spans="1:1" x14ac:dyDescent="0.3">
      <c r="A23" s="25" t="s">
        <v>165</v>
      </c>
    </row>
    <row r="25" spans="1:1" x14ac:dyDescent="0.3">
      <c r="A25" s="25" t="s">
        <v>164</v>
      </c>
    </row>
    <row r="26" spans="1:1" x14ac:dyDescent="0.3">
      <c r="A26" s="25" t="s">
        <v>163</v>
      </c>
    </row>
    <row r="27" spans="1:1" x14ac:dyDescent="0.3">
      <c r="A27" s="25" t="s">
        <v>162</v>
      </c>
    </row>
    <row r="32" spans="1:1" x14ac:dyDescent="0.3">
      <c r="A32" s="25" t="s">
        <v>161</v>
      </c>
    </row>
    <row r="33" spans="1:1" x14ac:dyDescent="0.3">
      <c r="A33" s="25" t="s">
        <v>160</v>
      </c>
    </row>
    <row r="35" spans="1:1" x14ac:dyDescent="0.3">
      <c r="A35" s="25" t="s">
        <v>159</v>
      </c>
    </row>
    <row r="36" spans="1:1" x14ac:dyDescent="0.3">
      <c r="A36" s="25" t="s">
        <v>158</v>
      </c>
    </row>
    <row r="43" spans="1:1" x14ac:dyDescent="0.3">
      <c r="A43" s="25" t="s">
        <v>157</v>
      </c>
    </row>
    <row r="45" spans="1:1" x14ac:dyDescent="0.3">
      <c r="A45" s="25" t="s">
        <v>156</v>
      </c>
    </row>
    <row r="46" spans="1:1" x14ac:dyDescent="0.3">
      <c r="A46" s="25" t="s">
        <v>155</v>
      </c>
    </row>
    <row r="48" spans="1:1" x14ac:dyDescent="0.3">
      <c r="A48" s="25" t="s">
        <v>154</v>
      </c>
    </row>
    <row r="49" spans="1:1" x14ac:dyDescent="0.3">
      <c r="A49" s="25" t="s">
        <v>153</v>
      </c>
    </row>
  </sheetData>
  <pageMargins left="0.75" right="0.75" top="0.75" bottom="0.5" header="0.5" footer="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5426434EE572B4CBBAA5A7247213E5D" ma:contentTypeVersion="14" ma:contentTypeDescription="Skapa ett nytt dokument." ma:contentTypeScope="" ma:versionID="74d8c7eb6ee4db91346e704d5f2e0614">
  <xsd:schema xmlns:xsd="http://www.w3.org/2001/XMLSchema" xmlns:xs="http://www.w3.org/2001/XMLSchema" xmlns:p="http://schemas.microsoft.com/office/2006/metadata/properties" xmlns:ns2="60bf9011-4c84-490e-879e-bf0d29284be5" xmlns:ns3="9960f6ee-4e91-4625-9f01-6d50f1195837" xmlns:ns4="73932d6d-df29-42a9-aebc-84912cf3aba7" targetNamespace="http://schemas.microsoft.com/office/2006/metadata/properties" ma:root="true" ma:fieldsID="25977343dd36bd182ba2e604bc38e73a" ns2:_="" ns3:_="" ns4:_="">
    <xsd:import namespace="60bf9011-4c84-490e-879e-bf0d29284be5"/>
    <xsd:import namespace="9960f6ee-4e91-4625-9f01-6d50f1195837"/>
    <xsd:import namespace="73932d6d-df29-42a9-aebc-84912cf3aba7"/>
    <xsd:element name="properties">
      <xsd:complexType>
        <xsd:sequence>
          <xsd:element name="documentManagement">
            <xsd:complexType>
              <xsd:all>
                <xsd:element ref="ns2:Ärendenummer" minOccurs="0"/>
                <xsd:element ref="ns3:Diarief_x00f6_rd" minOccurs="0"/>
                <xsd:element ref="ns4:i0297e7f0ba4498fb472045cc2479b7e" minOccurs="0"/>
                <xsd:element ref="ns4:TaxCatchAll" minOccurs="0"/>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bf9011-4c84-490e-879e-bf0d29284be5" elementFormDefault="qualified">
    <xsd:import namespace="http://schemas.microsoft.com/office/2006/documentManagement/types"/>
    <xsd:import namespace="http://schemas.microsoft.com/office/infopath/2007/PartnerControls"/>
    <xsd:element name="Ärendenummer" ma:index="8" nillable="true" ma:displayName="Ärendenummer" ma:internalName="_x00c4_rendenumme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60f6ee-4e91-4625-9f01-6d50f1195837" elementFormDefault="qualified">
    <xsd:import namespace="http://schemas.microsoft.com/office/2006/documentManagement/types"/>
    <xsd:import namespace="http://schemas.microsoft.com/office/infopath/2007/PartnerControls"/>
    <xsd:element name="Diarief_x00f6_rd" ma:index="9" nillable="true" ma:displayName="Diarieförd" ma:default="0" ma:description="För Modena" ma:internalName="Diarief_x00f6_rd">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932d6d-df29-42a9-aebc-84912cf3aba7" elementFormDefault="qualified">
    <xsd:import namespace="http://schemas.microsoft.com/office/2006/documentManagement/types"/>
    <xsd:import namespace="http://schemas.microsoft.com/office/infopath/2007/PartnerControls"/>
    <xsd:element name="i0297e7f0ba4498fb472045cc2479b7e" ma:index="11" nillable="true" ma:taxonomy="true" ma:internalName="i0297e7f0ba4498fb472045cc2479b7e" ma:taxonomyFieldName="NV_Handlingstyp" ma:displayName="Handlingstyp" ma:fieldId="{20297e7f-0ba4-498f-b472-045cc2479b7e}" ma:sspId="f715b3c1-6faf-452c-928b-c1f971cfea52" ma:termSetId="a614e6fe-972d-4df8-9b00-7f0a944dfe6c"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c11f0090-7cbd-4d97-a96c-37dc95a0f83f}" ma:internalName="TaxCatchAll" ma:showField="CatchAllData" ma:web="73932d6d-df29-42a9-aebc-84912cf3aba7">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lat med informa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iarief_x00f6_rd xmlns="9960f6ee-4e91-4625-9f01-6d50f1195837">false</Diarief_x00f6_rd>
    <Ärendenummer xmlns="60bf9011-4c84-490e-879e-bf0d29284be5" xsi:nil="true"/>
    <i0297e7f0ba4498fb472045cc2479b7e xmlns="73932d6d-df29-42a9-aebc-84912cf3aba7">
      <Terms xmlns="http://schemas.microsoft.com/office/infopath/2007/PartnerControls"/>
    </i0297e7f0ba4498fb472045cc2479b7e>
    <TaxCatchAll xmlns="73932d6d-df29-42a9-aebc-84912cf3aba7"/>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732200-195C-40C8-A89B-B298C30D4E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bf9011-4c84-490e-879e-bf0d29284be5"/>
    <ds:schemaRef ds:uri="9960f6ee-4e91-4625-9f01-6d50f1195837"/>
    <ds:schemaRef ds:uri="73932d6d-df29-42a9-aebc-84912cf3ab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CB1C59-ABD5-4F2E-A965-553984279D9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960f6ee-4e91-4625-9f01-6d50f1195837"/>
    <ds:schemaRef ds:uri="73932d6d-df29-42a9-aebc-84912cf3aba7"/>
    <ds:schemaRef ds:uri="http://purl.org/dc/terms/"/>
    <ds:schemaRef ds:uri="60bf9011-4c84-490e-879e-bf0d29284be5"/>
    <ds:schemaRef ds:uri="http://www.w3.org/XML/1998/namespace"/>
    <ds:schemaRef ds:uri="http://purl.org/dc/dcmitype/"/>
  </ds:schemaRefs>
</ds:datastoreItem>
</file>

<file path=customXml/itemProps3.xml><?xml version="1.0" encoding="utf-8"?>
<ds:datastoreItem xmlns:ds="http://schemas.openxmlformats.org/officeDocument/2006/customXml" ds:itemID="{D81C58E6-BC42-4E95-966A-A3DA7841CF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CO2 overview</vt:lpstr>
      <vt:lpstr>Domestic transportation</vt:lpstr>
      <vt:lpstr>EU ETS</vt:lpstr>
      <vt:lpstr>NOx</vt:lpstr>
      <vt:lpstr>NMVOC</vt:lpstr>
      <vt:lpstr>PM10</vt:lpstr>
      <vt:lpstr>PM2.5</vt:lpstr>
      <vt:lpstr>International transportation</vt:lpstr>
      <vt:lpstr>'CO2 overview'!tusen_ton_CO2_eq</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Bergström</dc:creator>
  <cp:lastModifiedBy>Arvid Hedbäck</cp:lastModifiedBy>
  <dcterms:created xsi:type="dcterms:W3CDTF">2019-11-19T13:15:28Z</dcterms:created>
  <dcterms:modified xsi:type="dcterms:W3CDTF">2021-06-03T14:03:04Z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0x01010035426434EE572B4CBBAA5A7247213E5D</vt:lpwstr>
  </property>
  <property fmtid="{D5CDD505-2E9C-101B-9397-08002B2CF9AE}" pid="3" name="NV_Handlingstyp">
    <vt:lpwstr/>
  </property>
</Properties>
</file>