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CURRENT_WORK\Study\Excel\statistical-analysis-notes-r-reticulate-python-quarto-starter-template\"/>
    </mc:Choice>
  </mc:AlternateContent>
  <xr:revisionPtr revIDLastSave="0" documentId="13_ncr:1_{0B69EC27-42B7-4DDA-9704-88F5A027AC29}" xr6:coauthVersionLast="47" xr6:coauthVersionMax="47" xr10:uidLastSave="{00000000-0000-0000-0000-000000000000}"/>
  <bookViews>
    <workbookView xWindow="14400" yWindow="0" windowWidth="14400" windowHeight="15600" firstSheet="1" activeTab="3" xr2:uid="{52DFCF84-43B7-45F3-A3E6-1387F84C19AF}"/>
  </bookViews>
  <sheets>
    <sheet name="Data Collection" sheetId="1" r:id="rId1"/>
    <sheet name="Organizing and Summarizing Data" sheetId="4" r:id="rId2"/>
    <sheet name="Numerically Summarizing Data" sheetId="2" r:id="rId3"/>
    <sheet name="Ch. 3.2 Empirical Rule" sheetId="7" r:id="rId4"/>
  </sheets>
  <definedNames>
    <definedName name="_xlchart.v1.0" hidden="1">'Organizing and Summarizing Data'!$C$2</definedName>
    <definedName name="_xlchart.v1.1" hidden="1">'Organizing and Summarizing Data'!$C$3:$C$47</definedName>
    <definedName name="_xlchart.v1.2" hidden="1">'Organizing and Summarizing Data'!$C$3:$C$47</definedName>
    <definedName name="_xlchart.v1.3" hidden="1">'Numerically Summarizing Data'!$A$2:$A$41</definedName>
    <definedName name="_xlchart.v1.4" hidden="1">'Ch. 3.2 Empirical Rule'!$G$2:$G$49</definedName>
    <definedName name="_xlchart.v1.5" hidden="1">'Ch. 3.2 Empirical Rule'!$B$3:$B$56</definedName>
    <definedName name="_xlchart.v1.6" hidden="1">'Ch. 3.2 Empirical Rule'!$G$2:$G$49</definedName>
    <definedName name="ExternalData_1" localSheetId="3" hidden="1">'Ch. 3.2 Empirical Rule'!$G$1:$G$49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0" i="7" l="1"/>
  <c r="V29" i="7"/>
  <c r="V19" i="7"/>
  <c r="V17" i="7"/>
  <c r="V18" i="7"/>
  <c r="I22" i="7"/>
  <c r="I21" i="7"/>
  <c r="I20" i="7"/>
  <c r="I19" i="7"/>
  <c r="I18" i="7"/>
  <c r="I17" i="7"/>
  <c r="I16" i="7"/>
  <c r="I15" i="7"/>
  <c r="I14" i="7"/>
  <c r="I13" i="7"/>
  <c r="I3" i="7"/>
  <c r="I10" i="7"/>
  <c r="I9" i="7"/>
  <c r="I8" i="7"/>
  <c r="I2" i="7"/>
  <c r="Q2" i="2"/>
  <c r="R2" i="2" s="1"/>
  <c r="D9" i="7"/>
  <c r="D8" i="7"/>
  <c r="D7"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D6" i="7"/>
  <c r="D4" i="7"/>
  <c r="D10" i="7" s="1"/>
  <c r="D3" i="7"/>
  <c r="M27" i="2"/>
  <c r="M26" i="2"/>
  <c r="N21" i="2"/>
  <c r="M25" i="2"/>
  <c r="M22" i="2"/>
  <c r="M23" i="2"/>
  <c r="M24" i="2"/>
  <c r="M21" i="2"/>
  <c r="L22" i="2"/>
  <c r="L23" i="2"/>
  <c r="L24" i="2"/>
  <c r="L21" i="2"/>
  <c r="K26" i="2"/>
  <c r="K25" i="2"/>
  <c r="P2" i="2"/>
  <c r="N3" i="2"/>
  <c r="N4" i="2"/>
  <c r="N5" i="2"/>
  <c r="N6" i="2"/>
  <c r="N7" i="2"/>
  <c r="N8" i="2"/>
  <c r="N9" i="2"/>
  <c r="N10" i="2"/>
  <c r="N11" i="2"/>
  <c r="N2" i="2"/>
  <c r="M3" i="2"/>
  <c r="M4" i="2"/>
  <c r="M5" i="2"/>
  <c r="M6" i="2"/>
  <c r="M7" i="2"/>
  <c r="M8" i="2"/>
  <c r="M9" i="2"/>
  <c r="M10" i="2"/>
  <c r="M11" i="2"/>
  <c r="L2" i="2"/>
  <c r="M2" i="2" s="1"/>
  <c r="I4" i="2"/>
  <c r="I3" i="2"/>
  <c r="I2" i="2"/>
  <c r="F2" i="2"/>
  <c r="C6" i="2"/>
  <c r="C5" i="2"/>
  <c r="C4" i="2"/>
  <c r="C3" i="2"/>
  <c r="C2" i="2"/>
  <c r="B1" i="1"/>
  <c r="C1" i="1"/>
  <c r="D1" i="1"/>
  <c r="E1" i="1"/>
  <c r="F1" i="1"/>
  <c r="G1" i="1"/>
  <c r="A2" i="1"/>
  <c r="B2" i="1"/>
  <c r="C2" i="1"/>
  <c r="D2" i="1"/>
  <c r="E2" i="1"/>
  <c r="F2" i="1"/>
  <c r="G2" i="1"/>
  <c r="A3" i="1"/>
  <c r="B3" i="1"/>
  <c r="C3" i="1"/>
  <c r="D3" i="1"/>
  <c r="E3" i="1"/>
  <c r="F3" i="1"/>
  <c r="G3" i="1"/>
  <c r="A4" i="1"/>
  <c r="B4" i="1"/>
  <c r="C4" i="1"/>
  <c r="D4" i="1"/>
  <c r="E4" i="1"/>
  <c r="F4" i="1"/>
  <c r="G4" i="1"/>
  <c r="A5" i="1"/>
  <c r="B5" i="1"/>
  <c r="C5" i="1"/>
  <c r="D5" i="1"/>
  <c r="E5" i="1"/>
  <c r="F5" i="1"/>
  <c r="G5" i="1"/>
  <c r="A6" i="1"/>
  <c r="B6" i="1"/>
  <c r="C6" i="1"/>
  <c r="D6" i="1"/>
  <c r="E6" i="1"/>
  <c r="F6" i="1"/>
  <c r="G6" i="1"/>
  <c r="A7" i="1"/>
  <c r="B7" i="1"/>
  <c r="C7" i="1"/>
  <c r="D7" i="1"/>
  <c r="E7" i="1"/>
  <c r="F7" i="1"/>
  <c r="G7" i="1"/>
  <c r="A8" i="1"/>
  <c r="B8" i="1"/>
  <c r="C8" i="1"/>
  <c r="D8" i="1"/>
  <c r="E8" i="1"/>
  <c r="F8" i="1"/>
  <c r="G8" i="1"/>
  <c r="A9" i="1"/>
  <c r="B9" i="1"/>
  <c r="C9" i="1"/>
  <c r="D9" i="1"/>
  <c r="E9" i="1"/>
  <c r="F9" i="1"/>
  <c r="G9" i="1"/>
  <c r="A10" i="1"/>
  <c r="B10" i="1"/>
  <c r="C10" i="1"/>
  <c r="D10" i="1"/>
  <c r="E10" i="1"/>
  <c r="F10" i="1"/>
  <c r="G10" i="1"/>
  <c r="A11" i="1"/>
  <c r="B11" i="1"/>
  <c r="C11" i="1"/>
  <c r="D11" i="1"/>
  <c r="E11" i="1"/>
  <c r="F11" i="1"/>
  <c r="G11" i="1"/>
  <c r="A12" i="1"/>
  <c r="B12" i="1"/>
  <c r="C12" i="1"/>
  <c r="D12" i="1"/>
  <c r="E12" i="1"/>
  <c r="F12" i="1"/>
  <c r="G12" i="1"/>
  <c r="A13" i="1"/>
  <c r="B13" i="1"/>
  <c r="C13" i="1"/>
  <c r="D13" i="1"/>
  <c r="E13" i="1"/>
  <c r="F13" i="1"/>
  <c r="G13" i="1"/>
  <c r="A14" i="1"/>
  <c r="B14" i="1"/>
  <c r="C14" i="1"/>
  <c r="D14" i="1"/>
  <c r="E14" i="1"/>
  <c r="F14" i="1"/>
  <c r="G14" i="1"/>
  <c r="A15" i="1"/>
  <c r="B15" i="1"/>
  <c r="C15" i="1"/>
  <c r="D15" i="1"/>
  <c r="E15" i="1"/>
  <c r="F15" i="1"/>
  <c r="G15" i="1"/>
  <c r="A16" i="1"/>
  <c r="B16" i="1"/>
  <c r="C16" i="1"/>
  <c r="D16" i="1"/>
  <c r="E16" i="1"/>
  <c r="F16" i="1"/>
  <c r="G16" i="1"/>
  <c r="A17" i="1"/>
  <c r="B17" i="1"/>
  <c r="C17" i="1"/>
  <c r="D17" i="1"/>
  <c r="E17" i="1"/>
  <c r="F17" i="1"/>
  <c r="G17" i="1"/>
  <c r="A18" i="1"/>
  <c r="B18" i="1"/>
  <c r="C18" i="1"/>
  <c r="D18" i="1"/>
  <c r="E18" i="1"/>
  <c r="F18" i="1"/>
  <c r="G18" i="1"/>
  <c r="A19" i="1"/>
  <c r="B19" i="1"/>
  <c r="C19" i="1"/>
  <c r="D19" i="1"/>
  <c r="E19" i="1"/>
  <c r="F19" i="1"/>
  <c r="G19" i="1"/>
  <c r="A20" i="1"/>
  <c r="B20" i="1"/>
  <c r="C20" i="1"/>
  <c r="D20" i="1"/>
  <c r="E20" i="1"/>
  <c r="F20" i="1"/>
  <c r="G20" i="1"/>
  <c r="A1" i="1"/>
  <c r="J3" i="7" l="1"/>
  <c r="K3" i="7" s="1"/>
  <c r="J7" i="7"/>
  <c r="K7" i="7" s="1"/>
  <c r="J11" i="7"/>
  <c r="K11" i="7" s="1"/>
  <c r="J15" i="7"/>
  <c r="K15" i="7" s="1"/>
  <c r="J19" i="7"/>
  <c r="K19" i="7" s="1"/>
  <c r="J23" i="7"/>
  <c r="K23" i="7" s="1"/>
  <c r="J27" i="7"/>
  <c r="K27" i="7" s="1"/>
  <c r="J31" i="7"/>
  <c r="K31" i="7" s="1"/>
  <c r="J35" i="7"/>
  <c r="K35" i="7" s="1"/>
  <c r="J39" i="7"/>
  <c r="K39" i="7" s="1"/>
  <c r="J43" i="7"/>
  <c r="K43" i="7" s="1"/>
  <c r="J47" i="7"/>
  <c r="K47" i="7" s="1"/>
  <c r="J4" i="7"/>
  <c r="K4" i="7" s="1"/>
  <c r="J8" i="7"/>
  <c r="K8" i="7" s="1"/>
  <c r="J12" i="7"/>
  <c r="K12" i="7" s="1"/>
  <c r="J16" i="7"/>
  <c r="K16" i="7" s="1"/>
  <c r="J20" i="7"/>
  <c r="K20" i="7" s="1"/>
  <c r="J24" i="7"/>
  <c r="K24" i="7" s="1"/>
  <c r="J28" i="7"/>
  <c r="K28" i="7" s="1"/>
  <c r="J32" i="7"/>
  <c r="K32" i="7" s="1"/>
  <c r="J36" i="7"/>
  <c r="K36" i="7" s="1"/>
  <c r="J40" i="7"/>
  <c r="K40" i="7" s="1"/>
  <c r="J44" i="7"/>
  <c r="K44" i="7" s="1"/>
  <c r="J48" i="7"/>
  <c r="K48" i="7" s="1"/>
  <c r="J5" i="7"/>
  <c r="K5" i="7" s="1"/>
  <c r="J9" i="7"/>
  <c r="K9" i="7" s="1"/>
  <c r="J13" i="7"/>
  <c r="K13" i="7" s="1"/>
  <c r="J17" i="7"/>
  <c r="K17" i="7" s="1"/>
  <c r="J21" i="7"/>
  <c r="K21" i="7" s="1"/>
  <c r="J25" i="7"/>
  <c r="K25" i="7" s="1"/>
  <c r="J29" i="7"/>
  <c r="K29" i="7" s="1"/>
  <c r="J33" i="7"/>
  <c r="K33" i="7" s="1"/>
  <c r="J37" i="7"/>
  <c r="K37" i="7" s="1"/>
  <c r="J41" i="7"/>
  <c r="K41" i="7" s="1"/>
  <c r="J45" i="7"/>
  <c r="K45" i="7" s="1"/>
  <c r="J49" i="7"/>
  <c r="K49" i="7" s="1"/>
  <c r="J6" i="7"/>
  <c r="K6" i="7" s="1"/>
  <c r="J10" i="7"/>
  <c r="K10" i="7" s="1"/>
  <c r="J14" i="7"/>
  <c r="K14" i="7" s="1"/>
  <c r="J18" i="7"/>
  <c r="K18" i="7" s="1"/>
  <c r="J22" i="7"/>
  <c r="K22" i="7" s="1"/>
  <c r="J26" i="7"/>
  <c r="K26" i="7" s="1"/>
  <c r="J30" i="7"/>
  <c r="K30" i="7" s="1"/>
  <c r="J34" i="7"/>
  <c r="K34" i="7" s="1"/>
  <c r="J38" i="7"/>
  <c r="K38" i="7" s="1"/>
  <c r="J42" i="7"/>
  <c r="K42" i="7" s="1"/>
  <c r="J46" i="7"/>
  <c r="K46" i="7" s="1"/>
  <c r="J2" i="7"/>
  <c r="I9" i="1"/>
  <c r="I7" i="1"/>
  <c r="I12" i="1"/>
  <c r="I18" i="1"/>
  <c r="I6" i="1"/>
  <c r="I16" i="1"/>
  <c r="I14" i="1"/>
  <c r="I4" i="1"/>
  <c r="I19" i="1"/>
  <c r="I17" i="1"/>
  <c r="I5" i="1"/>
  <c r="I10" i="1"/>
  <c r="I3" i="1"/>
  <c r="I2" i="1"/>
  <c r="I11" i="1"/>
  <c r="I13" i="1"/>
  <c r="I15" i="1"/>
  <c r="I20" i="1"/>
  <c r="I8" i="1"/>
  <c r="I1" i="1"/>
  <c r="K2" i="7" l="1"/>
  <c r="I5" i="7" s="1"/>
  <c r="I6" i="7" s="1"/>
  <c r="I7" i="7" s="1"/>
  <c r="I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0D9FC2-A592-4E44-9E70-10BC1970441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<sst xmlns="http://schemas.openxmlformats.org/spreadsheetml/2006/main" count="90" uniqueCount="69">
  <si>
    <t>Time [sec]</t>
  </si>
  <si>
    <t>WaitTime</t>
  </si>
  <si>
    <t>mean</t>
  </si>
  <si>
    <t>median</t>
  </si>
  <si>
    <t>mode</t>
  </si>
  <si>
    <t>STD SAMP</t>
  </si>
  <si>
    <r>
      <t>STD POP</t>
    </r>
    <r>
      <rPr>
        <sz val="11"/>
        <color theme="1"/>
        <rFont val="Aptos Narrow"/>
        <family val="2"/>
      </rPr>
      <t>σ</t>
    </r>
  </si>
  <si>
    <t>Sample</t>
  </si>
  <si>
    <t>CrashCost</t>
  </si>
  <si>
    <t>sample variance</t>
  </si>
  <si>
    <t>x</t>
  </si>
  <si>
    <t>x − 29.5</t>
  </si>
  <si>
    <t>(x − 29.5)²</t>
  </si>
  <si>
    <t>∑(xi​−xˉ)^2</t>
  </si>
  <si>
    <t xml:space="preserve">sum </t>
  </si>
  <si>
    <t>s² = Σ(xᵢ − x̄)² ÷ (n − 1)</t>
  </si>
  <si>
    <t>standard deviation</t>
  </si>
  <si>
    <t>s</t>
  </si>
  <si>
    <t>s^2</t>
  </si>
  <si>
    <t>range</t>
  </si>
  <si>
    <t>Deviation</t>
  </si>
  <si>
    <t>sum</t>
  </si>
  <si>
    <t>Sample std deviation</t>
  </si>
  <si>
    <t>High Density Lipoprotein</t>
  </si>
  <si>
    <t>HDL</t>
  </si>
  <si>
    <t>b.) σ</t>
  </si>
  <si>
    <t>a.) μ</t>
  </si>
  <si>
    <t>d. )</t>
  </si>
  <si>
    <t>count</t>
  </si>
  <si>
    <t>todo complete</t>
  </si>
  <si>
    <r>
      <rPr>
        <sz val="11"/>
        <color theme="1"/>
        <rFont val="Aptos Narrow"/>
        <family val="2"/>
      </rPr>
      <t>σ</t>
    </r>
    <r>
      <rPr>
        <sz val="9.4499999999999993"/>
        <color theme="1"/>
        <rFont val="Aptos Narrow"/>
        <family val="2"/>
      </rPr>
      <t>^2</t>
    </r>
  </si>
  <si>
    <t>MM sample</t>
  </si>
  <si>
    <t>s.d.</t>
  </si>
  <si>
    <t>diff</t>
  </si>
  <si>
    <t>diff^2</t>
  </si>
  <si>
    <t>x̄ = Σxᵢ / n</t>
  </si>
  <si>
    <t>∑(xi​−x̄)^2</t>
  </si>
  <si>
    <t>∑(xi​−x̄)</t>
  </si>
  <si>
    <t>STDEV.S</t>
  </si>
  <si>
    <t>AVERAGE</t>
  </si>
  <si>
    <t>COUNT</t>
  </si>
  <si>
    <t>SUM</t>
  </si>
  <si>
    <t>n</t>
  </si>
  <si>
    <t>∑(x)</t>
  </si>
  <si>
    <t>Empirical Rule (68–95–99.7%)</t>
  </si>
  <si>
    <t>lower limit</t>
  </si>
  <si>
    <t>upper limit</t>
  </si>
  <si>
    <t>COUNTIF</t>
  </si>
  <si>
    <t>precent</t>
  </si>
  <si>
    <t>IQ Test</t>
  </si>
  <si>
    <t>88:112</t>
  </si>
  <si>
    <t>76:124</t>
  </si>
  <si>
    <t>&gt;136</t>
  </si>
  <si>
    <t>100-99.7=0.3%</t>
  </si>
  <si>
    <t>99.7-95=4.7%</t>
  </si>
  <si>
    <t>4.7/2=2.35%</t>
  </si>
  <si>
    <t xml:space="preserve">μ+3σ=136 </t>
  </si>
  <si>
    <t>0.3/2=0.15%</t>
  </si>
  <si>
    <t>148-52</t>
  </si>
  <si>
    <t>96/16</t>
  </si>
  <si>
    <t>s.d</t>
  </si>
  <si>
    <t>100-68</t>
  </si>
  <si>
    <t>&gt;148</t>
  </si>
  <si>
    <t>410:630</t>
  </si>
  <si>
    <t>&gt;740</t>
  </si>
  <si>
    <t>410&gt;x&gt;630</t>
  </si>
  <si>
    <t>mean + 2s.d.</t>
  </si>
  <si>
    <t>99.7/2</t>
  </si>
  <si>
    <t>49.85+34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</si>
</sst>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Aptos Narrow"/>
      <family val="2"/>
      <scheme val="minor"/>
    </font>
    <font>
      <b/>
      <sz val="12"/>
      <color theme="1"/>
      <name val="Aptos Narrow"/>
      <family val="2"/>
      <scheme val="minor"/>
    </font>
    <font>
      <sz val="11"/>
      <color theme="1"/>
      <name val="Aptos Narrow"/>
      <family val="2"/>
    </font>
    <font>
      <sz val="11"/>
      <color rgb="FFFF0000"/>
      <name val="Aptos Narrow"/>
      <family val="2"/>
      <scheme val="minor"/>
    </font>
    <font>
      <sz val="11"/>
      <color rgb="FF0070C0"/>
      <name val="Aptos Narrow"/>
      <family val="2"/>
      <scheme val="minor"/>
    </font>
    <font>
      <sz val="11"/>
      <name val="Aptos Narrow"/>
      <family val="2"/>
      <scheme val="minor"/>
    </font>
    <font>
      <sz val="14"/>
      <color theme="1"/>
      <name val="Aptos Narrow"/>
      <family val="2"/>
      <scheme val="minor"/>
    </font>
    <font>
      <i/>
      <sz val="11"/>
      <color rgb="FFFF0000"/>
      <name val="Aptos Narrow"/>
      <family val="2"/>
      <scheme val="minor"/>
    </font>
    <font>
      <sz val="9.4499999999999993"/>
      <color theme="1"/>
      <name val="Aptos Narrow"/>
      <family val="2"/>
    </font>
    <font>
      <sz val="11"/>
      <color theme="1"/>
      <name val="Aptos Narrow"/>
      <family val="2"/>
      <scheme val="minor"/>
    </font>
    <font>
      <sz val="11"/>
      <color rgb="FF000000"/>
      <name val="Aptos Narrow"/>
      <family val="2"/>
      <scheme val="minor"/>
    </font>
    <font>
      <sz val="11"/>
      <color theme="1"/>
      <name val="Verdana"/>
      <family val="2"/>
    </font>
    <font>
      <sz val="11"/>
      <color rgb="FF000000"/>
      <name val="Verdan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0" fillId="0" borderId="0" applyFont="0" applyFill="0" applyBorder="0" applyAlignment="0" applyProtection="0"/>
  </cellStyleXfs>
  <cellXfs count="22">
    <xf numFmtId="0" fontId="0" fillId="0" borderId="0" xfId="0"/>
    <xf numFmtId="0" fontId="2" fillId="0" borderId="0" xfId="0" applyFont="1" applyAlignment="1">
      <alignment vertical="center"/>
    </xf>
    <xf numFmtId="49" fontId="0" fillId="0" borderId="0" xfId="0" applyNumberFormat="1"/>
    <xf numFmtId="0" fontId="1" fillId="0" borderId="0" xfId="0" applyFont="1" applyAlignment="1">
      <alignment horizontal="center" vertical="center" wrapText="1"/>
    </xf>
    <xf numFmtId="0" fontId="0" fillId="0" borderId="1" xfId="0" applyBorder="1"/>
    <xf numFmtId="0" fontId="5" fillId="0" borderId="0" xfId="0" applyFont="1"/>
    <xf numFmtId="0" fontId="6" fillId="0" borderId="0" xfId="0" applyFont="1"/>
    <xf numFmtId="0" fontId="0" fillId="0" borderId="0" xfId="0" applyAlignment="1">
      <alignment horizontal="center"/>
    </xf>
    <xf numFmtId="0" fontId="7" fillId="0" borderId="0" xfId="0" applyFont="1"/>
    <xf numFmtId="0" fontId="4" fillId="0" borderId="1" xfId="0" applyFont="1" applyBorder="1"/>
    <xf numFmtId="0" fontId="3" fillId="0" borderId="0" xfId="0" applyFont="1"/>
    <xf numFmtId="0" fontId="4" fillId="0" borderId="0" xfId="0" applyFont="1"/>
    <xf numFmtId="0" fontId="1" fillId="0" borderId="1" xfId="0" applyFont="1" applyBorder="1" applyAlignment="1">
      <alignment horizontal="right"/>
    </xf>
    <xf numFmtId="0" fontId="8" fillId="0" borderId="0" xfId="0" applyFont="1" applyAlignment="1">
      <alignment horizontal="left"/>
    </xf>
    <xf numFmtId="0" fontId="11" fillId="0" borderId="0" xfId="0" applyFont="1"/>
    <xf numFmtId="9" fontId="0" fillId="0" borderId="0" xfId="1" applyFont="1"/>
    <xf numFmtId="0" fontId="0" fillId="0" borderId="0" xfId="1" applyNumberFormat="1" applyFont="1"/>
    <xf numFmtId="9" fontId="7" fillId="0" borderId="0" xfId="1" applyFont="1"/>
    <xf numFmtId="0" fontId="12" fillId="0" borderId="0" xfId="0" applyFont="1"/>
    <xf numFmtId="0" fontId="13" fillId="0" borderId="0" xfId="0" applyFont="1"/>
    <xf numFmtId="0" fontId="13" fillId="0" borderId="0" xfId="0" applyFont="1" applyAlignment="1">
      <alignment horizontal="left" vertical="center"/>
    </xf>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E5699F5E-0757-46CF-9CB4-35EB32B0C745}">
          <cx:tx>
            <cx:txData>
              <cx:f>_xlchart.v1.0</cx:f>
              <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Old faithful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Old faithful</a:t>
          </a:r>
        </a:p>
      </cx:txPr>
    </cx:title>
    <cx:plotArea>
      <cx:plotAreaRegion>
        <cx:series layoutId="clusteredColumn" uniqueId="{BB116A8C-37FF-4006-98A9-E5754509678A}">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WaitTime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WaitTime</a:t>
          </a:r>
        </a:p>
      </cx:txPr>
    </cx:title>
    <cx:plotArea>
      <cx:plotAreaRegion>
        <cx:series layoutId="clusteredColumn" uniqueId="{11D7C1E7-765A-461A-A666-D8ACDE51C451}">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HDL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HDL</a:t>
          </a:r>
        </a:p>
      </cx:txPr>
    </cx:title>
    <cx:plotArea>
      <cx:plotAreaRegion>
        <cx:series layoutId="clusteredColumn" uniqueId="{51B3822B-3CED-4384-B328-E7CFE7DC88EB}">
          <cx:dataId val="0"/>
          <cx:layoutPr>
            <cx:binning intervalClosed="r">
              <cx:binSize val="8"/>
            </cx:binning>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MM Sample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MM Sample</a:t>
          </a:r>
        </a:p>
      </cx:txPr>
    </cx:title>
    <cx:plotArea>
      <cx:plotAreaRegion>
        <cx:series layoutId="clusteredColumn" uniqueId="{0917CDF1-3C8F-4BA6-A6C4-41B65E97454D}">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601980</xdr:colOff>
      <xdr:row>3</xdr:row>
      <xdr:rowOff>19050</xdr:rowOff>
    </xdr:from>
    <xdr:to>
      <xdr:col>11</xdr:col>
      <xdr:colOff>297180</xdr:colOff>
      <xdr:row>18</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BE390EE-9DF7-09E2-F00A-5647CAA246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30780" y="590550"/>
              <a:ext cx="45720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15240</xdr:colOff>
      <xdr:row>2</xdr:row>
      <xdr:rowOff>140970</xdr:rowOff>
    </xdr:from>
    <xdr:to>
      <xdr:col>19</xdr:col>
      <xdr:colOff>320040</xdr:colOff>
      <xdr:row>17</xdr:row>
      <xdr:rowOff>140970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0E201A-FE15-6397-FC9E-EC8EF26569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0440" y="521970"/>
              <a:ext cx="45720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45720</xdr:colOff>
      <xdr:row>18</xdr:row>
      <xdr:rowOff>125730</xdr:rowOff>
    </xdr:from>
    <xdr:to>
      <xdr:col>19</xdr:col>
      <xdr:colOff>327660</xdr:colOff>
      <xdr:row>38</xdr:row>
      <xdr:rowOff>129540</xdr:rowOff>
    </xdr:to>
    <xdr:sp macro="" textlink="">
      <xdr:nvSpPr>
        <xdr:cNvPr id="5" name="TextBox 4">
          <a:extLst>
            <a:ext uri="{FF2B5EF4-FFF2-40B4-BE49-F238E27FC236}">
              <a16:creationId xmlns:a16="http://schemas.microsoft.com/office/drawing/2014/main" id="{48388761-858F-461F-B1B7-4A77404DA297}"/>
            </a:ext>
          </a:extLst>
        </xdr:cNvPr>
        <xdr:cNvSpPr txBox="1"/>
      </xdr:nvSpPr>
      <xdr:spPr>
        <a:xfrm>
          <a:off x="7360920" y="3417570"/>
          <a:ext cx="4549140" cy="3722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Format</a:t>
          </a:r>
          <a:r>
            <a:rPr lang="en-US" sz="1100" baseline="0"/>
            <a:t> Axis - Bin Width = 5</a:t>
          </a:r>
        </a:p>
        <a:p>
          <a:r>
            <a:rPr lang="en-US" sz="1100" baseline="0"/>
            <a:t>Organziing and summarizing data</a:t>
          </a:r>
        </a:p>
        <a:p>
          <a:r>
            <a:rPr lang="en-US" sz="1100" baseline="0"/>
            <a:t>Qualitative data in tables</a:t>
          </a:r>
        </a:p>
        <a:p>
          <a:r>
            <a:rPr lang="en-US" sz="1100" baseline="0"/>
            <a:t>Frequency Distribution = num of occerrences for each catergory </a:t>
          </a:r>
        </a:p>
        <a:p>
          <a:r>
            <a:rPr lang="en-US" sz="1100" baseline="0"/>
            <a:t>Relative frequency = frequency / sum or total {0 ≤ y ≤ 1}</a:t>
          </a:r>
        </a:p>
        <a:p>
          <a:r>
            <a:rPr lang="en-US" sz="1100" baseline="0"/>
            <a:t>Pareto chart descending order</a:t>
          </a:r>
        </a:p>
        <a:p>
          <a:r>
            <a:rPr lang="en-US" sz="1100" baseline="0"/>
            <a:t>Pie chart relative frequency</a:t>
          </a:r>
        </a:p>
        <a:p>
          <a:r>
            <a:rPr lang="en-US" sz="1100" baseline="0"/>
            <a:t>Quantitive</a:t>
          </a:r>
        </a:p>
        <a:p>
          <a:r>
            <a:rPr lang="en-US" sz="1100" baseline="0"/>
            <a:t>DIscrete  countable integer </a:t>
          </a:r>
        </a:p>
        <a:p>
          <a:r>
            <a:rPr lang="en-US" sz="1100" baseline="0"/>
            <a:t>Continuous infinite float</a:t>
          </a:r>
        </a:p>
        <a:p>
          <a:r>
            <a:rPr lang="en-US" sz="1100" baseline="0"/>
            <a:t>ID shape of ditribution</a:t>
          </a:r>
        </a:p>
        <a:p>
          <a:r>
            <a:rPr lang="en-US" sz="1100" baseline="0"/>
            <a:t>Distance and time are continuous random var not discrete</a:t>
          </a:r>
        </a:p>
        <a:p>
          <a:r>
            <a:rPr lang="en-US" sz="1100" baseline="0"/>
            <a:t>ID the shape of distrubition</a:t>
          </a:r>
        </a:p>
        <a:p>
          <a:r>
            <a:rPr lang="en-US" sz="1100" baseline="0"/>
            <a:t>Bin width = class width = diff consecutive lower-class limit</a:t>
          </a:r>
        </a:p>
        <a:p>
          <a:r>
            <a:rPr lang="en-US" sz="1100" baseline="0"/>
            <a:t>Frequency distribution too many need to GROUP BY</a:t>
          </a:r>
        </a:p>
        <a:p>
          <a:r>
            <a:rPr lang="en-US" sz="1100" baseline="0"/>
            <a:t>Min = lower limit</a:t>
          </a:r>
        </a:p>
        <a:p>
          <a:r>
            <a:rPr lang="en-US" sz="1100" baseline="0"/>
            <a:t>Max = upper limit</a:t>
          </a:r>
        </a:p>
        <a:p>
          <a:r>
            <a:rPr lang="en-US" sz="1100" baseline="0"/>
            <a:t>Midpoint = Max - Min</a:t>
          </a:r>
        </a:p>
        <a:p>
          <a:r>
            <a:rPr lang="en-US" sz="1100" baseline="0"/>
            <a:t>Mean = Frequency / Sum</a:t>
          </a:r>
        </a:p>
        <a:p>
          <a:r>
            <a:rPr lang="en-US" sz="1100" baseline="0"/>
            <a:t>Mode = Most</a:t>
          </a:r>
        </a:p>
        <a:p>
          <a:endParaRPr lang="en-US" sz="1100" baseline="0"/>
        </a:p>
        <a:p>
          <a:endParaRPr lang="en-US" sz="1100" baseline="0"/>
        </a:p>
        <a:p>
          <a:endParaRPr lang="en-US" sz="1100" baseline="0"/>
        </a:p>
        <a:p>
          <a:endParaRPr lang="en-US" sz="1100" baseline="0"/>
        </a:p>
      </xdr:txBody>
    </xdr:sp>
    <xdr:clientData/>
  </xdr:twoCellAnchor>
  <xdr:twoCellAnchor>
    <xdr:from>
      <xdr:col>4</xdr:col>
      <xdr:colOff>7620</xdr:colOff>
      <xdr:row>19</xdr:row>
      <xdr:rowOff>114300</xdr:rowOff>
    </xdr:from>
    <xdr:to>
      <xdr:col>11</xdr:col>
      <xdr:colOff>434340</xdr:colOff>
      <xdr:row>25</xdr:row>
      <xdr:rowOff>38100</xdr:rowOff>
    </xdr:to>
    <xdr:sp macro="" textlink="">
      <xdr:nvSpPr>
        <xdr:cNvPr id="6" name="TextBox 5">
          <a:extLst>
            <a:ext uri="{FF2B5EF4-FFF2-40B4-BE49-F238E27FC236}">
              <a16:creationId xmlns:a16="http://schemas.microsoft.com/office/drawing/2014/main" id="{7CC103D9-3B65-B484-ECA3-65D3D72E1C17}"/>
            </a:ext>
          </a:extLst>
        </xdr:cNvPr>
        <xdr:cNvSpPr txBox="1"/>
      </xdr:nvSpPr>
      <xdr:spPr>
        <a:xfrm>
          <a:off x="2446020" y="3589020"/>
          <a:ext cx="46939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a:t>
          </a:r>
          <a:br>
            <a:rPr lang="en-US" sz="1100"/>
          </a:br>
          <a:r>
            <a:rPr lang="en-US" sz="1100"/>
            <a:t>- Describe the problem</a:t>
          </a:r>
        </a:p>
        <a:p>
          <a:r>
            <a:rPr lang="en-US" sz="1100"/>
            <a:t>- what is shown</a:t>
          </a:r>
          <a:r>
            <a:rPr lang="en-US" sz="1100" baseline="0"/>
            <a:t> here</a:t>
          </a:r>
        </a:p>
        <a:p>
          <a:r>
            <a:rPr lang="en-US" sz="1100" baseline="0"/>
            <a:t>- which histogram best summarizes the data</a:t>
          </a:r>
        </a:p>
        <a:p>
          <a:r>
            <a:rPr lang="en-US" sz="1100" baseline="0"/>
            <a:t>- summarize the data</a:t>
          </a:r>
          <a:endParaRPr lang="en-US" sz="1100"/>
        </a:p>
      </xdr:txBody>
    </xdr:sp>
    <xdr:clientData/>
  </xdr:twoCellAnchor>
  <xdr:twoCellAnchor>
    <xdr:from>
      <xdr:col>4</xdr:col>
      <xdr:colOff>15240</xdr:colOff>
      <xdr:row>26</xdr:row>
      <xdr:rowOff>30480</xdr:rowOff>
    </xdr:from>
    <xdr:to>
      <xdr:col>9</xdr:col>
      <xdr:colOff>53340</xdr:colOff>
      <xdr:row>32</xdr:row>
      <xdr:rowOff>152400</xdr:rowOff>
    </xdr:to>
    <xdr:sp macro="" textlink="">
      <xdr:nvSpPr>
        <xdr:cNvPr id="7" name="TextBox 6">
          <a:extLst>
            <a:ext uri="{FF2B5EF4-FFF2-40B4-BE49-F238E27FC236}">
              <a16:creationId xmlns:a16="http://schemas.microsoft.com/office/drawing/2014/main" id="{92D9397C-10F4-CA21-1CBB-589850CBC4D3}"/>
            </a:ext>
          </a:extLst>
        </xdr:cNvPr>
        <xdr:cNvSpPr txBox="1"/>
      </xdr:nvSpPr>
      <xdr:spPr>
        <a:xfrm>
          <a:off x="2453640" y="4846320"/>
          <a:ext cx="308610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CTE</a:t>
          </a:r>
        </a:p>
        <a:p>
          <a:r>
            <a:rPr lang="en-US" sz="1100"/>
            <a:t>GROUP</a:t>
          </a:r>
          <a:r>
            <a:rPr lang="en-US" sz="1100" baseline="0"/>
            <a:t> BY HAVING</a:t>
          </a:r>
          <a:endParaRPr lang="en-US" sz="1100"/>
        </a:p>
        <a:p>
          <a:r>
            <a:rPr lang="en-US" sz="1100"/>
            <a:t>INDEX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21</xdr:row>
      <xdr:rowOff>85725</xdr:rowOff>
    </xdr:from>
    <xdr:to>
      <xdr:col>8</xdr:col>
      <xdr:colOff>464820</xdr:colOff>
      <xdr:row>36</xdr:row>
      <xdr:rowOff>85725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04FA119-6A8A-F883-2CBD-0CD2458551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9620" y="4086225"/>
              <a:ext cx="4724400" cy="2857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333375</xdr:colOff>
      <xdr:row>9</xdr:row>
      <xdr:rowOff>171449</xdr:rowOff>
    </xdr:from>
    <xdr:to>
      <xdr:col>4</xdr:col>
      <xdr:colOff>523875</xdr:colOff>
      <xdr:row>14</xdr:row>
      <xdr:rowOff>142874</xdr:rowOff>
    </xdr:to>
    <xdr:sp macro="" textlink="">
      <xdr:nvSpPr>
        <xdr:cNvPr id="5" name="TextBox 4">
          <a:extLst>
            <a:ext uri="{FF2B5EF4-FFF2-40B4-BE49-F238E27FC236}">
              <a16:creationId xmlns:a16="http://schemas.microsoft.com/office/drawing/2014/main" id="{B159B6F2-F546-E7F1-9E30-F1A03D4A6995}"/>
            </a:ext>
          </a:extLst>
        </xdr:cNvPr>
        <xdr:cNvSpPr txBox="1"/>
      </xdr:nvSpPr>
      <xdr:spPr>
        <a:xfrm>
          <a:off x="942975" y="1885949"/>
          <a:ext cx="2171700"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a:t>μ </a:t>
          </a:r>
          <a:r>
            <a:rPr lang="en-US"/>
            <a:t>is the population mean. </a:t>
          </a:r>
          <a:r>
            <a:rPr lang="el-GR"/>
            <a:t>Σ</a:t>
          </a:r>
          <a:r>
            <a:rPr lang="en-US"/>
            <a:t>x is the sum of values. N is population size.</a:t>
          </a:r>
        </a:p>
        <a:p>
          <a:r>
            <a:rPr lang="el-GR" sz="1100"/>
            <a:t>μ = ( Σ </a:t>
          </a:r>
          <a:r>
            <a:rPr lang="en-US" sz="1100"/>
            <a:t>x ) / N</a:t>
          </a:r>
        </a:p>
      </xdr:txBody>
    </xdr:sp>
    <xdr:clientData/>
  </xdr:twoCellAnchor>
  <xdr:twoCellAnchor>
    <xdr:from>
      <xdr:col>5</xdr:col>
      <xdr:colOff>175260</xdr:colOff>
      <xdr:row>9</xdr:row>
      <xdr:rowOff>99060</xdr:rowOff>
    </xdr:from>
    <xdr:to>
      <xdr:col>8</xdr:col>
      <xdr:colOff>647700</xdr:colOff>
      <xdr:row>15</xdr:row>
      <xdr:rowOff>76200</xdr:rowOff>
    </xdr:to>
    <xdr:sp macro="" textlink="">
      <xdr:nvSpPr>
        <xdr:cNvPr id="2" name="TextBox 1">
          <a:extLst>
            <a:ext uri="{FF2B5EF4-FFF2-40B4-BE49-F238E27FC236}">
              <a16:creationId xmlns:a16="http://schemas.microsoft.com/office/drawing/2014/main" id="{096D1F61-455A-A37C-9A1E-F5BE7C4051A0}"/>
            </a:ext>
          </a:extLst>
        </xdr:cNvPr>
        <xdr:cNvSpPr txBox="1"/>
      </xdr:nvSpPr>
      <xdr:spPr>
        <a:xfrm>
          <a:off x="3398520" y="1744980"/>
          <a:ext cx="230124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s²</a:t>
          </a:r>
          <a:r>
            <a:rPr lang="en-US"/>
            <a:t> is the sample variance</a:t>
          </a:r>
        </a:p>
        <a:p>
          <a:r>
            <a:rPr lang="en-US" b="1"/>
            <a:t>xᵢ</a:t>
          </a:r>
          <a:r>
            <a:rPr lang="en-US"/>
            <a:t> is each individual value</a:t>
          </a:r>
        </a:p>
        <a:p>
          <a:r>
            <a:rPr lang="en-US" b="1"/>
            <a:t>x̄</a:t>
          </a:r>
          <a:r>
            <a:rPr lang="en-US"/>
            <a:t> is the sample mean</a:t>
          </a:r>
        </a:p>
        <a:p>
          <a:r>
            <a:rPr lang="en-US" b="1"/>
            <a:t>n</a:t>
          </a:r>
          <a:r>
            <a:rPr lang="en-US"/>
            <a:t> is the sample size</a:t>
          </a:r>
        </a:p>
        <a:p>
          <a:endParaRPr lang="en-US" sz="1100"/>
        </a:p>
      </xdr:txBody>
    </xdr:sp>
    <xdr:clientData/>
  </xdr:twoCellAnchor>
  <xdr:twoCellAnchor>
    <xdr:from>
      <xdr:col>15</xdr:col>
      <xdr:colOff>617220</xdr:colOff>
      <xdr:row>7</xdr:row>
      <xdr:rowOff>45720</xdr:rowOff>
    </xdr:from>
    <xdr:to>
      <xdr:col>17</xdr:col>
      <xdr:colOff>152400</xdr:colOff>
      <xdr:row>9</xdr:row>
      <xdr:rowOff>129540</xdr:rowOff>
    </xdr:to>
    <xdr:sp macro="" textlink="">
      <xdr:nvSpPr>
        <xdr:cNvPr id="6" name="TextBox 5">
          <a:extLst>
            <a:ext uri="{FF2B5EF4-FFF2-40B4-BE49-F238E27FC236}">
              <a16:creationId xmlns:a16="http://schemas.microsoft.com/office/drawing/2014/main" id="{FB6D540F-9944-9A11-CB96-5083E9FBF056}"/>
            </a:ext>
          </a:extLst>
        </xdr:cNvPr>
        <xdr:cNvSpPr txBox="1"/>
      </xdr:nvSpPr>
      <xdr:spPr>
        <a:xfrm>
          <a:off x="9982200" y="1325880"/>
          <a:ext cx="1470660" cy="449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 variance</a:t>
          </a:r>
          <a:br>
            <a:rPr lang="en-US" sz="1100"/>
          </a:br>
          <a:r>
            <a:rPr lang="en-US" sz="1100" b="0" i="0" u="none" strike="noStrike">
              <a:solidFill>
                <a:schemeClr val="dk1"/>
              </a:solidFill>
              <a:effectLst/>
              <a:latin typeface="+mn-lt"/>
              <a:ea typeface="+mn-ea"/>
              <a:cs typeface="+mn-cs"/>
            </a:rPr>
            <a:t>s² = </a:t>
          </a:r>
          <a:r>
            <a:rPr lang="el-GR" sz="1100" b="0" i="0" u="none" strike="noStrike">
              <a:solidFill>
                <a:schemeClr val="dk1"/>
              </a:solidFill>
              <a:effectLst/>
              <a:latin typeface="+mn-lt"/>
              <a:ea typeface="+mn-ea"/>
              <a:cs typeface="+mn-cs"/>
            </a:rPr>
            <a:t>Σ(</a:t>
          </a:r>
          <a:r>
            <a:rPr lang="en-US" sz="1100" b="0" i="0" u="none" strike="noStrike">
              <a:solidFill>
                <a:schemeClr val="dk1"/>
              </a:solidFill>
              <a:effectLst/>
              <a:latin typeface="+mn-lt"/>
              <a:ea typeface="+mn-ea"/>
              <a:cs typeface="+mn-cs"/>
            </a:rPr>
            <a:t>xᵢ − x̄)² ÷ (n − 1)</a:t>
          </a:r>
          <a:r>
            <a:rPr lang="en-US">
              <a:effectLst/>
            </a:rPr>
            <a:t> </a:t>
          </a:r>
          <a:endParaRPr lang="en-US" sz="1100"/>
        </a:p>
      </xdr:txBody>
    </xdr:sp>
    <xdr:clientData/>
  </xdr:twoCellAnchor>
  <xdr:twoCellAnchor>
    <xdr:from>
      <xdr:col>16</xdr:col>
      <xdr:colOff>30480</xdr:colOff>
      <xdr:row>4</xdr:row>
      <xdr:rowOff>133350</xdr:rowOff>
    </xdr:from>
    <xdr:to>
      <xdr:col>17</xdr:col>
      <xdr:colOff>342900</xdr:colOff>
      <xdr:row>6</xdr:row>
      <xdr:rowOff>144780</xdr:rowOff>
    </xdr:to>
    <xdr:sp macro="" textlink="">
      <xdr:nvSpPr>
        <xdr:cNvPr id="7" name="TextBox 6">
          <a:extLst>
            <a:ext uri="{FF2B5EF4-FFF2-40B4-BE49-F238E27FC236}">
              <a16:creationId xmlns:a16="http://schemas.microsoft.com/office/drawing/2014/main" id="{975FF07A-BE4F-DB7E-EE21-B65E29BC18A1}"/>
            </a:ext>
          </a:extLst>
        </xdr:cNvPr>
        <xdr:cNvSpPr txBox="1"/>
      </xdr:nvSpPr>
      <xdr:spPr>
        <a:xfrm>
          <a:off x="10035540" y="864870"/>
          <a:ext cx="1607820" cy="377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=P2/(COUNT(N2:N11)-1)</a:t>
          </a:r>
        </a:p>
      </xdr:txBody>
    </xdr:sp>
    <xdr:clientData/>
  </xdr:twoCellAnchor>
  <xdr:twoCellAnchor>
    <xdr:from>
      <xdr:col>14</xdr:col>
      <xdr:colOff>121920</xdr:colOff>
      <xdr:row>2</xdr:row>
      <xdr:rowOff>144780</xdr:rowOff>
    </xdr:from>
    <xdr:to>
      <xdr:col>15</xdr:col>
      <xdr:colOff>571500</xdr:colOff>
      <xdr:row>4</xdr:row>
      <xdr:rowOff>121920</xdr:rowOff>
    </xdr:to>
    <xdr:sp macro="" textlink="">
      <xdr:nvSpPr>
        <xdr:cNvPr id="9" name="TextBox 8">
          <a:extLst>
            <a:ext uri="{FF2B5EF4-FFF2-40B4-BE49-F238E27FC236}">
              <a16:creationId xmlns:a16="http://schemas.microsoft.com/office/drawing/2014/main" id="{3F4A2E2B-8496-D607-8A15-1BDBF831D860}"/>
            </a:ext>
          </a:extLst>
        </xdr:cNvPr>
        <xdr:cNvSpPr txBox="1"/>
      </xdr:nvSpPr>
      <xdr:spPr>
        <a:xfrm>
          <a:off x="8877300" y="510540"/>
          <a:ext cx="105918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=SUM(N2:N11)</a:t>
          </a:r>
        </a:p>
      </xdr:txBody>
    </xdr:sp>
    <xdr:clientData/>
  </xdr:twoCellAnchor>
  <xdr:twoCellAnchor>
    <xdr:from>
      <xdr:col>13</xdr:col>
      <xdr:colOff>114300</xdr:colOff>
      <xdr:row>11</xdr:row>
      <xdr:rowOff>53340</xdr:rowOff>
    </xdr:from>
    <xdr:to>
      <xdr:col>14</xdr:col>
      <xdr:colOff>144780</xdr:colOff>
      <xdr:row>13</xdr:row>
      <xdr:rowOff>91440</xdr:rowOff>
    </xdr:to>
    <xdr:sp macro="" textlink="">
      <xdr:nvSpPr>
        <xdr:cNvPr id="10" name="TextBox 9">
          <a:extLst>
            <a:ext uri="{FF2B5EF4-FFF2-40B4-BE49-F238E27FC236}">
              <a16:creationId xmlns:a16="http://schemas.microsoft.com/office/drawing/2014/main" id="{0ADB7829-5DD6-7F49-375B-345488F3FA4B}"/>
            </a:ext>
          </a:extLst>
        </xdr:cNvPr>
        <xdr:cNvSpPr txBox="1"/>
      </xdr:nvSpPr>
      <xdr:spPr>
        <a:xfrm>
          <a:off x="9067800" y="2065020"/>
          <a:ext cx="1447800" cy="40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=M2^2</a:t>
          </a:r>
        </a:p>
      </xdr:txBody>
    </xdr:sp>
    <xdr:clientData/>
  </xdr:twoCellAnchor>
  <xdr:twoCellAnchor>
    <xdr:from>
      <xdr:col>1</xdr:col>
      <xdr:colOff>548640</xdr:colOff>
      <xdr:row>38</xdr:row>
      <xdr:rowOff>83820</xdr:rowOff>
    </xdr:from>
    <xdr:to>
      <xdr:col>15</xdr:col>
      <xdr:colOff>198120</xdr:colOff>
      <xdr:row>65</xdr:row>
      <xdr:rowOff>45720</xdr:rowOff>
    </xdr:to>
    <xdr:sp macro="" textlink="">
      <xdr:nvSpPr>
        <xdr:cNvPr id="11" name="TextBox 10">
          <a:extLst>
            <a:ext uri="{FF2B5EF4-FFF2-40B4-BE49-F238E27FC236}">
              <a16:creationId xmlns:a16="http://schemas.microsoft.com/office/drawing/2014/main" id="{8F5791A7-85C8-5084-5515-C010E14B396C}"/>
            </a:ext>
          </a:extLst>
        </xdr:cNvPr>
        <xdr:cNvSpPr txBox="1"/>
      </xdr:nvSpPr>
      <xdr:spPr>
        <a:xfrm>
          <a:off x="1158240" y="7033260"/>
          <a:ext cx="10020300" cy="4899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a:t>μ </a:t>
          </a:r>
          <a:r>
            <a:rPr lang="en-US" sz="1100"/>
            <a:t>is the population mean. </a:t>
          </a:r>
          <a:r>
            <a:rPr lang="el-GR" sz="1100"/>
            <a:t>Σ</a:t>
          </a:r>
          <a:r>
            <a:rPr lang="en-US" sz="1100"/>
            <a:t>x is the sum of values. N is population size.Extreme values in the tail of a distribution tend to pull the mean in the direction of the tail.In skewed-right distributions, the large observations in the right tail increase the value of the mean but have little effect on the median.The median is at point B because B roughly divides the area under the curve into two equal parts. The median is the value that lies in the middle of the data when the values are arranged in ascending order.The mode is at point A because A is at the peak of the distribution. This peak corresponds to the most frequent observation of the variable in the data set.The mean is calculated by summing all the values and dividing by the number of values. For {2, 4, 6, 8, 10}, the sum is 30, and there are 5 values, so the mean is 6.Deviation = xᵢ − </a:t>
          </a:r>
          <a:r>
            <a:rPr lang="el-GR" sz="1100"/>
            <a:t>μμ = </a:t>
          </a:r>
          <a:r>
            <a:rPr lang="en-US" sz="1100"/>
            <a:t>population meanxᵢ = value in question</a:t>
          </a:r>
          <a:r>
            <a:rPr lang="el-GR" sz="1100"/>
            <a:t>Σ</a:t>
          </a:r>
          <a:r>
            <a:rPr lang="en-US" sz="1100"/>
            <a:t>x = sum of all valuesN = population sizeThe deviation is calculated as the value minus the mean. For the value 4 and mean 6, the deviation is 4 − 6 = −2.The sum of the deviations from the mean is always zero because the mean is the balance point of the data set. The deviations are -2, 0, and 2, which sum to zero.The sum of the deviations about the mean always equals zero.Since the population mean is</a:t>
          </a:r>
          <a:r>
            <a:rPr lang="el-GR" sz="1100"/>
            <a:t>μ = Σ</a:t>
          </a:r>
          <a:r>
            <a:rPr lang="en-US" sz="1100"/>
            <a:t>xᵢ ÷ N,the sum of the deviations about the mean,</a:t>
          </a:r>
          <a:r>
            <a:rPr lang="el-GR" sz="1100"/>
            <a:t>Σ(</a:t>
          </a:r>
          <a:r>
            <a:rPr lang="en-US" sz="1100"/>
            <a:t>xᵢ − </a:t>
          </a:r>
          <a:r>
            <a:rPr lang="el-GR" sz="1100"/>
            <a:t>μ),</a:t>
          </a:r>
          <a:r>
            <a:rPr lang="en-US" sz="1100"/>
            <a:t>can be rewritten as</a:t>
          </a:r>
          <a:r>
            <a:rPr lang="el-GR" sz="1100"/>
            <a:t>Σ</a:t>
          </a:r>
          <a:r>
            <a:rPr lang="en-US" sz="1100"/>
            <a:t>xᵢ − N</a:t>
          </a:r>
          <a:r>
            <a:rPr lang="el-GR" sz="1100"/>
            <a:t>μ.</a:t>
          </a:r>
          <a:r>
            <a:rPr lang="en-US" sz="1100"/>
            <a:t>But since </a:t>
          </a:r>
          <a:r>
            <a:rPr lang="el-GR" sz="1100"/>
            <a:t>μ = Σ</a:t>
          </a:r>
          <a:r>
            <a:rPr lang="en-US" sz="1100"/>
            <a:t>xᵢ ÷ N, then N</a:t>
          </a:r>
          <a:r>
            <a:rPr lang="el-GR" sz="1100"/>
            <a:t>μ = Σ</a:t>
          </a:r>
          <a:r>
            <a:rPr lang="en-US" sz="1100"/>
            <a:t>xᵢ,so the expression becomes </a:t>
          </a:r>
          <a:r>
            <a:rPr lang="el-GR" sz="1100"/>
            <a:t>Σ</a:t>
          </a:r>
          <a:r>
            <a:rPr lang="en-US" sz="1100"/>
            <a:t>xᵢ − </a:t>
          </a:r>
          <a:r>
            <a:rPr lang="el-GR" sz="1100"/>
            <a:t>Σ</a:t>
          </a:r>
          <a:r>
            <a:rPr lang="en-US" sz="1100"/>
            <a:t>xᵢ, which equals 0.Similarly, since the sample mean isx̄ = </a:t>
          </a:r>
          <a:r>
            <a:rPr lang="el-GR" sz="1100"/>
            <a:t>Σ</a:t>
          </a:r>
          <a:r>
            <a:rPr lang="en-US" sz="1100"/>
            <a:t>xᵢ ÷ n,the sum of the deviations about the mean,</a:t>
          </a:r>
          <a:r>
            <a:rPr lang="el-GR" sz="1100"/>
            <a:t>Σ(</a:t>
          </a:r>
          <a:r>
            <a:rPr lang="en-US" sz="1100"/>
            <a:t>xᵢ − x̄),can be rewritten as</a:t>
          </a:r>
          <a:r>
            <a:rPr lang="el-GR" sz="1100"/>
            <a:t>Σ</a:t>
          </a:r>
          <a:r>
            <a:rPr lang="en-US" sz="1100"/>
            <a:t>xᵢ − n·x̄.But since x̄ = </a:t>
          </a:r>
          <a:r>
            <a:rPr lang="el-GR" sz="1100"/>
            <a:t>Σ</a:t>
          </a:r>
          <a:r>
            <a:rPr lang="en-US" sz="1100"/>
            <a:t>xᵢ ÷ n, then n·x̄ = </a:t>
          </a:r>
          <a:r>
            <a:rPr lang="el-GR" sz="1100"/>
            <a:t>Σ</a:t>
          </a:r>
          <a:r>
            <a:rPr lang="en-US" sz="1100"/>
            <a:t>xᵢ,so again, the expression becomes </a:t>
          </a:r>
          <a:r>
            <a:rPr lang="el-GR" sz="1100"/>
            <a:t>Σ</a:t>
          </a:r>
          <a:r>
            <a:rPr lang="en-US" sz="1100"/>
            <a:t>xᵢ − </a:t>
          </a:r>
          <a:r>
            <a:rPr lang="el-GR" sz="1100"/>
            <a:t>Σ</a:t>
          </a:r>
          <a:r>
            <a:rPr lang="en-US" sz="1100"/>
            <a:t>xᵢ, which equals 0.Recall that the mean of a variable is computed by determining the sum of all the values of the variable in the data set and dividing by the number of observations.The standard deviation describes how far, on average, each observation is from the mean.Note that the standard deviation and the mean are the most popular methods for numerically describing the distribution of a variable. This is because these two measures are used for most types of statistical inference.Therefore, the standard deviation is used in conjunction with the mean to numerically describe distributions that are bell shaped and symmetric.The mean measures the center of the distribution, while the standard deviation measures the spread of the distribution.</a:t>
          </a:r>
          <a:r>
            <a:rPr lang="el-GR" sz="1100"/>
            <a:t>σ² </a:t>
          </a:r>
          <a:r>
            <a:rPr lang="en-US" sz="1100"/>
            <a:t>is population variances² = </a:t>
          </a:r>
          <a:r>
            <a:rPr lang="el-GR" sz="1100"/>
            <a:t>Σ(</a:t>
          </a:r>
          <a:r>
            <a:rPr lang="en-US" sz="1100"/>
            <a:t>xᵢ − x̄)² ÷ (n − 1)s² = sample variancexᵢ individual valuesample variances² = [ </a:t>
          </a:r>
          <a:r>
            <a:rPr lang="el-GR" sz="1100"/>
            <a:t>Σ</a:t>
          </a:r>
          <a:r>
            <a:rPr lang="en-US" sz="1100"/>
            <a:t>xᵢ² − ( (</a:t>
          </a:r>
          <a:r>
            <a:rPr lang="el-GR" sz="1100"/>
            <a:t>Σ</a:t>
          </a:r>
          <a:r>
            <a:rPr lang="en-US" sz="1100"/>
            <a:t>xᵢ)² ÷ n ) ] ÷ (n − 1)s² = </a:t>
          </a:r>
          <a:r>
            <a:rPr lang="el-GR" sz="1100"/>
            <a:t>Σ(</a:t>
          </a:r>
          <a:r>
            <a:rPr lang="en-US" sz="1100"/>
            <a:t>xᵢ − x̄)² ÷ (n − 1)s² is the sample variancexᵢ is each individual valuex̄ is the sample meann is the sample sizeRange: $451 − $239 = $212Sample variance (s²): 9234 dollars²Sample standard deviation (s): 96.26525853 dollars To determine which histogram has the higher standard deviation is the one with greater spread or dispersion in its values.Compare the given means and medians to the centers of the data in each histogram.When comparing two populations, the larger the standard deviation, the more dispersion the distribution has, provided that the variable of interest from the two populations has the same unit of measure.A standard deviation of 0 means there is no spread. All the observations are the same value. Every data point is exactly equal to the mean, and thus to each other.It does not mean they’re all zero (that would be a special case), and it does not require symmetry around zero.When the mean rate of return is the same, the standard deviation determines consistency:Higher standard deviation = more variability = less consistentLower standard deviation = more consistentStandard deviation is the square root of the variance.</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149629</xdr:colOff>
      <xdr:row>31</xdr:row>
      <xdr:rowOff>82357</xdr:rowOff>
    </xdr:from>
    <xdr:ext cx="4167229" cy="2551114"/>
    <xdr:pic>
      <xdr:nvPicPr>
        <xdr:cNvPr id="2" name="Picture 1" descr="A normal distribution curve with mean mu and standard deviation sigma. 68% percent of outcomes are within 1 sigma of mu. 95% of outcomes are within 2 sigma of mu, and 99.7% of outcomes are within 3 sigma.">
          <a:extLst>
            <a:ext uri="{FF2B5EF4-FFF2-40B4-BE49-F238E27FC236}">
              <a16:creationId xmlns:a16="http://schemas.microsoft.com/office/drawing/2014/main" id="{746A4C53-B6C8-4BE9-A46E-236AB3FCB93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383466" y="6251456"/>
          <a:ext cx="4167229" cy="2551114"/>
        </a:xfrm>
        <a:prstGeom prst="rect">
          <a:avLst/>
        </a:prstGeom>
        <a:noFill/>
        <a:ln w="9525">
          <a:noFill/>
          <a:miter lim="800000"/>
          <a:headEnd/>
          <a:tailEnd/>
        </a:ln>
      </xdr:spPr>
    </xdr:pic>
    <xdr:clientData/>
  </xdr:oneCellAnchor>
  <xdr:oneCellAnchor>
    <xdr:from>
      <xdr:col>11</xdr:col>
      <xdr:colOff>338500</xdr:colOff>
      <xdr:row>10</xdr:row>
      <xdr:rowOff>170933</xdr:rowOff>
    </xdr:from>
    <xdr:ext cx="3952875" cy="3661900"/>
    <xdr:sp macro="" textlink="">
      <xdr:nvSpPr>
        <xdr:cNvPr id="3" name="TextBox 2">
          <a:extLst>
            <a:ext uri="{FF2B5EF4-FFF2-40B4-BE49-F238E27FC236}">
              <a16:creationId xmlns:a16="http://schemas.microsoft.com/office/drawing/2014/main" id="{9EA31406-DD57-47BA-AAF7-4A9569E8B067}"/>
            </a:ext>
          </a:extLst>
        </xdr:cNvPr>
        <xdr:cNvSpPr txBox="1"/>
      </xdr:nvSpPr>
      <xdr:spPr>
        <a:xfrm>
          <a:off x="10572337" y="2386049"/>
          <a:ext cx="3952875" cy="366190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t>a.) Compute</a:t>
          </a:r>
          <a:r>
            <a:rPr lang="en-US" sz="1200" baseline="0"/>
            <a:t> the population </a:t>
          </a:r>
          <a:r>
            <a:rPr lang="en-US" sz="1200" baseline="0">
              <a:solidFill>
                <a:srgbClr val="FF0000"/>
              </a:solidFill>
            </a:rPr>
            <a:t>mean</a:t>
          </a:r>
          <a:r>
            <a:rPr lang="en-US" sz="1200" baseline="0"/>
            <a:t> and </a:t>
          </a:r>
          <a:r>
            <a:rPr lang="en-US" sz="1200" baseline="0">
              <a:solidFill>
                <a:srgbClr val="FF0000"/>
              </a:solidFill>
            </a:rPr>
            <a:t>standard deviation</a:t>
          </a:r>
          <a:r>
            <a:rPr lang="en-US" sz="1200" baseline="0"/>
            <a:t>.</a:t>
          </a:r>
        </a:p>
        <a:p>
          <a:endParaRPr lang="en-US" sz="1200" baseline="0"/>
        </a:p>
        <a:p>
          <a:endParaRPr lang="en-US" sz="1200" baseline="0"/>
        </a:p>
        <a:p>
          <a:endParaRPr lang="en-US" sz="1200" baseline="0"/>
        </a:p>
        <a:p>
          <a:r>
            <a:rPr lang="en-US" sz="1200" baseline="0"/>
            <a:t>b.) Draw a histogram to verify the data is bell-shaped.</a:t>
          </a:r>
        </a:p>
        <a:p>
          <a:endParaRPr lang="en-US" sz="1200" baseline="0"/>
        </a:p>
        <a:p>
          <a:r>
            <a:rPr lang="en-US" sz="1200" baseline="0"/>
            <a:t>c.) Determine the percentage of all patients that have HDL within</a:t>
          </a:r>
        </a:p>
        <a:p>
          <a:r>
            <a:rPr lang="en-US" sz="1200" baseline="0"/>
            <a:t> </a:t>
          </a:r>
          <a:r>
            <a:rPr lang="en-US" sz="1200" baseline="0">
              <a:solidFill>
                <a:srgbClr val="FF0000"/>
              </a:solidFill>
            </a:rPr>
            <a:t>3 standard deviations </a:t>
          </a:r>
          <a:r>
            <a:rPr lang="en-US" sz="1200" baseline="0"/>
            <a:t>of the mean according to the Empirical Rule</a:t>
          </a:r>
        </a:p>
        <a:p>
          <a:endParaRPr lang="en-US" sz="1200" baseline="0"/>
        </a:p>
        <a:p>
          <a:endParaRPr lang="en-US" sz="1200" baseline="0"/>
        </a:p>
        <a:p>
          <a:r>
            <a:rPr lang="en-US" sz="1200" baseline="0"/>
            <a:t>d.) Determine the percentage of all patients that have HDL between </a:t>
          </a:r>
          <a:r>
            <a:rPr lang="en-US" sz="1200" baseline="0">
              <a:solidFill>
                <a:srgbClr val="FF0000"/>
              </a:solidFill>
            </a:rPr>
            <a:t>34 </a:t>
          </a:r>
          <a:r>
            <a:rPr lang="en-US" sz="1200" baseline="0"/>
            <a:t>and </a:t>
          </a:r>
          <a:r>
            <a:rPr lang="en-US" sz="1200" baseline="0">
              <a:solidFill>
                <a:srgbClr val="FF0000"/>
              </a:solidFill>
            </a:rPr>
            <a:t>69.1</a:t>
          </a:r>
          <a:r>
            <a:rPr lang="en-US" sz="1200" baseline="0"/>
            <a:t> according to the Empirical Rule. </a:t>
          </a:r>
          <a:r>
            <a:rPr lang="en-US" sz="1200" baseline="0">
              <a:solidFill>
                <a:srgbClr val="FF0000"/>
              </a:solidFill>
            </a:rPr>
            <a:t>81.5%</a:t>
          </a:r>
        </a:p>
        <a:p>
          <a:endParaRPr lang="en-US" sz="1200" baseline="0"/>
        </a:p>
        <a:p>
          <a:endParaRPr lang="en-US" sz="1200" baseline="0"/>
        </a:p>
        <a:p>
          <a:r>
            <a:rPr lang="en-US" sz="1200" baseline="0"/>
            <a:t>e.) Determine the </a:t>
          </a:r>
          <a:r>
            <a:rPr lang="en-US" sz="1200" u="sng" baseline="0">
              <a:solidFill>
                <a:srgbClr val="FF0000"/>
              </a:solidFill>
            </a:rPr>
            <a:t>actual percentage </a:t>
          </a:r>
          <a:r>
            <a:rPr lang="en-US" sz="1200" baseline="0"/>
            <a:t>of patients that have HDL between 34 and 69.1. </a:t>
          </a:r>
          <a:r>
            <a:rPr lang="en-US" sz="1200" baseline="0">
              <a:solidFill>
                <a:srgbClr val="FF0000"/>
              </a:solidFill>
            </a:rPr>
            <a:t>83.3</a:t>
          </a:r>
        </a:p>
        <a:p>
          <a:r>
            <a:rPr lang="en-US" sz="1200" baseline="0"/>
            <a:t>z</a:t>
          </a:r>
        </a:p>
      </xdr:txBody>
    </xdr:sp>
    <xdr:clientData/>
  </xdr:oneCellAnchor>
  <xdr:twoCellAnchor>
    <xdr:from>
      <xdr:col>0</xdr:col>
      <xdr:colOff>640105</xdr:colOff>
      <xdr:row>17</xdr:row>
      <xdr:rowOff>157401</xdr:rowOff>
    </xdr:from>
    <xdr:to>
      <xdr:col>5</xdr:col>
      <xdr:colOff>89238</xdr:colOff>
      <xdr:row>27</xdr:row>
      <xdr:rowOff>137590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B132824-F8C9-6557-6D52-35B6E3B78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105" y="3690511"/>
              <a:ext cx="2904714" cy="18630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fLocksWithSheet="0"/>
  </xdr:twoCellAnchor>
  <xdr:twoCellAnchor>
    <xdr:from>
      <xdr:col>7</xdr:col>
      <xdr:colOff>228156</xdr:colOff>
      <xdr:row>26</xdr:row>
      <xdr:rowOff>7310</xdr:rowOff>
    </xdr:from>
    <xdr:to>
      <xdr:col>10</xdr:col>
      <xdr:colOff>369924</xdr:colOff>
      <xdr:row>40</xdr:row>
      <xdr:rowOff>114521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CBC3A14-69E6-AA42-D9CB-96A20C63F7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01412" y="5234984"/>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188286</xdr:colOff>
      <xdr:row>28</xdr:row>
      <xdr:rowOff>44301</xdr:rowOff>
    </xdr:from>
    <xdr:to>
      <xdr:col>5</xdr:col>
      <xdr:colOff>188286</xdr:colOff>
      <xdr:row>30</xdr:row>
      <xdr:rowOff>11074</xdr:rowOff>
    </xdr:to>
    <xdr:sp macro="" textlink="">
      <xdr:nvSpPr>
        <xdr:cNvPr id="12" name="TextBox 11">
          <a:extLst>
            <a:ext uri="{FF2B5EF4-FFF2-40B4-BE49-F238E27FC236}">
              <a16:creationId xmlns:a16="http://schemas.microsoft.com/office/drawing/2014/main" id="{4751C7A2-1512-5042-85E8-30342784357F}"/>
            </a:ext>
          </a:extLst>
        </xdr:cNvPr>
        <xdr:cNvSpPr txBox="1"/>
      </xdr:nvSpPr>
      <xdr:spPr>
        <a:xfrm>
          <a:off x="1207239" y="5648545"/>
          <a:ext cx="2436628" cy="3433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Empirical Rule (68–95–99.7%)</a:t>
          </a:r>
          <a:endParaRPr lang="en-US" sz="1100"/>
        </a:p>
      </xdr:txBody>
    </xdr:sp>
    <xdr:clientData/>
  </xdr:twoCellAnchor>
  <xdr:twoCellAnchor>
    <xdr:from>
      <xdr:col>2</xdr:col>
      <xdr:colOff>77530</xdr:colOff>
      <xdr:row>10</xdr:row>
      <xdr:rowOff>99680</xdr:rowOff>
    </xdr:from>
    <xdr:to>
      <xdr:col>6</xdr:col>
      <xdr:colOff>121832</xdr:colOff>
      <xdr:row>19</xdr:row>
      <xdr:rowOff>44302</xdr:rowOff>
    </xdr:to>
    <xdr:sp macro="" textlink="">
      <xdr:nvSpPr>
        <xdr:cNvPr id="13" name="TextBox 12">
          <a:extLst>
            <a:ext uri="{FF2B5EF4-FFF2-40B4-BE49-F238E27FC236}">
              <a16:creationId xmlns:a16="http://schemas.microsoft.com/office/drawing/2014/main" id="{33D6AD38-CCA4-B345-DEA6-1C8AD9A0CB6B}"/>
            </a:ext>
          </a:extLst>
        </xdr:cNvPr>
        <xdr:cNvSpPr txBox="1"/>
      </xdr:nvSpPr>
      <xdr:spPr>
        <a:xfrm>
          <a:off x="1705640" y="2314796"/>
          <a:ext cx="2480930" cy="1694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xᵢ</a:t>
          </a:r>
          <a:r>
            <a:rPr lang="en-US"/>
            <a:t> = individual value in the sample</a:t>
          </a:r>
        </a:p>
        <a:p>
          <a:pPr marL="0" marR="0" lvl="0" indent="0" defTabSz="914400" eaLnBrk="1" fontAlgn="auto" latinLnBrk="0" hangingPunct="1">
            <a:lnSpc>
              <a:spcPct val="100000"/>
            </a:lnSpc>
            <a:spcBef>
              <a:spcPts val="0"/>
            </a:spcBef>
            <a:spcAft>
              <a:spcPts val="0"/>
            </a:spcAft>
            <a:buClrTx/>
            <a:buSzTx/>
            <a:buFontTx/>
            <a:buNone/>
            <a:tabLst/>
            <a:defRPr/>
          </a:pPr>
          <a:r>
            <a:rPr lang="el-GR" sz="1100" b="1">
              <a:solidFill>
                <a:schemeClr val="dk1"/>
              </a:solidFill>
              <a:effectLst/>
              <a:latin typeface="+mn-lt"/>
              <a:ea typeface="+mn-ea"/>
              <a:cs typeface="+mn-cs"/>
            </a:rPr>
            <a:t>Σ</a:t>
          </a:r>
          <a:r>
            <a:rPr lang="el-GR" sz="1100">
              <a:solidFill>
                <a:schemeClr val="dk1"/>
              </a:solidFill>
              <a:effectLst/>
              <a:latin typeface="+mn-lt"/>
              <a:ea typeface="+mn-ea"/>
              <a:cs typeface="+mn-cs"/>
            </a:rPr>
            <a:t> = </a:t>
          </a:r>
          <a:r>
            <a:rPr lang="en-US" sz="1100">
              <a:solidFill>
                <a:schemeClr val="dk1"/>
              </a:solidFill>
              <a:effectLst/>
              <a:latin typeface="+mn-lt"/>
              <a:ea typeface="+mn-ea"/>
              <a:cs typeface="+mn-cs"/>
            </a:rPr>
            <a:t>sum over all sample values</a:t>
          </a:r>
        </a:p>
        <a:p>
          <a:r>
            <a:rPr lang="en-US" sz="1100" b="1">
              <a:solidFill>
                <a:schemeClr val="dk1"/>
              </a:solidFill>
              <a:effectLst/>
              <a:latin typeface="+mn-lt"/>
              <a:ea typeface="+mn-ea"/>
              <a:cs typeface="+mn-cs"/>
            </a:rPr>
            <a:t>N</a:t>
          </a:r>
          <a:r>
            <a:rPr lang="en-US" sz="1100">
              <a:solidFill>
                <a:schemeClr val="dk1"/>
              </a:solidFill>
              <a:effectLst/>
              <a:latin typeface="+mn-lt"/>
              <a:ea typeface="+mn-ea"/>
              <a:cs typeface="+mn-cs"/>
            </a:rPr>
            <a:t> = population size</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l-GR" sz="1100" b="1">
              <a:solidFill>
                <a:schemeClr val="dk1"/>
              </a:solidFill>
              <a:effectLst/>
              <a:latin typeface="+mn-lt"/>
              <a:ea typeface="+mn-ea"/>
              <a:cs typeface="+mn-cs"/>
            </a:rPr>
            <a:t>μ</a:t>
          </a:r>
          <a:r>
            <a:rPr lang="en-US" sz="1100" b="0" baseline="0">
              <a:solidFill>
                <a:schemeClr val="dk1"/>
              </a:solidFill>
              <a:effectLst/>
              <a:latin typeface="+mn-lt"/>
              <a:ea typeface="+mn-ea"/>
              <a:cs typeface="+mn-cs"/>
            </a:rPr>
            <a:t> = population mean</a:t>
          </a:r>
          <a:endParaRPr lang="en-US" sz="1100" b="1" i="0">
            <a:solidFill>
              <a:schemeClr val="dk1"/>
            </a:solidFill>
            <a:effectLst/>
            <a:latin typeface="+mn-lt"/>
            <a:ea typeface="+mn-ea"/>
            <a:cs typeface="+mn-cs"/>
          </a:endParaRPr>
        </a:p>
        <a:p>
          <a:r>
            <a:rPr lang="el-GR" sz="1100" b="1" i="0">
              <a:solidFill>
                <a:schemeClr val="dk1"/>
              </a:solidFill>
              <a:effectLst/>
              <a:latin typeface="+mn-lt"/>
              <a:ea typeface="+mn-ea"/>
              <a:cs typeface="+mn-cs"/>
            </a:rPr>
            <a:t>σ</a:t>
          </a:r>
          <a:r>
            <a:rPr lang="en-US" sz="1100" b="0" i="0" baseline="0">
              <a:solidFill>
                <a:schemeClr val="dk1"/>
              </a:solidFill>
              <a:effectLst/>
              <a:latin typeface="+mn-lt"/>
              <a:ea typeface="+mn-ea"/>
              <a:cs typeface="+mn-cs"/>
            </a:rPr>
            <a:t> = population standard deviation</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a:t>
          </a:r>
          <a:r>
            <a:rPr lang="en-US" sz="1100">
              <a:solidFill>
                <a:schemeClr val="dk1"/>
              </a:solidFill>
              <a:effectLst/>
              <a:latin typeface="+mn-lt"/>
              <a:ea typeface="+mn-ea"/>
              <a:cs typeface="+mn-cs"/>
            </a:rPr>
            <a:t> = sample size</a:t>
          </a:r>
          <a:endParaRPr lang="en-US"/>
        </a:p>
        <a:p>
          <a:r>
            <a:rPr lang="en-US" b="1"/>
            <a:t>x̄</a:t>
          </a:r>
          <a:r>
            <a:rPr lang="en-US"/>
            <a:t> = sample mean</a:t>
          </a:r>
        </a:p>
        <a:p>
          <a:r>
            <a:rPr lang="en-US" b="1"/>
            <a:t>s</a:t>
          </a:r>
          <a:r>
            <a:rPr lang="en-US"/>
            <a:t> = sample standard deviation</a:t>
          </a:r>
        </a:p>
        <a:p>
          <a:r>
            <a:rPr lang="en-US"/>
            <a:t>± = plus and minus</a:t>
          </a:r>
        </a:p>
      </xdr:txBody>
    </xdr:sp>
    <xdr:clientData/>
  </xdr:twoCellAnchor>
  <xdr:twoCellAnchor>
    <xdr:from>
      <xdr:col>11</xdr:col>
      <xdr:colOff>387645</xdr:colOff>
      <xdr:row>1</xdr:row>
      <xdr:rowOff>22151</xdr:rowOff>
    </xdr:from>
    <xdr:to>
      <xdr:col>19</xdr:col>
      <xdr:colOff>476250</xdr:colOff>
      <xdr:row>10</xdr:row>
      <xdr:rowOff>66454</xdr:rowOff>
    </xdr:to>
    <xdr:sp macro="" textlink="">
      <xdr:nvSpPr>
        <xdr:cNvPr id="16" name="TextBox 15">
          <a:extLst>
            <a:ext uri="{FF2B5EF4-FFF2-40B4-BE49-F238E27FC236}">
              <a16:creationId xmlns:a16="http://schemas.microsoft.com/office/drawing/2014/main" id="{0A5F21B4-2E0B-D7CD-C75F-E00009FF4634}"/>
            </a:ext>
          </a:extLst>
        </xdr:cNvPr>
        <xdr:cNvSpPr txBox="1"/>
      </xdr:nvSpPr>
      <xdr:spPr>
        <a:xfrm>
          <a:off x="10621482" y="210436"/>
          <a:ext cx="4961861" cy="2071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Empirical Rule says that if a distribution is roughly bell​ shaped, then approximately​ 68% of the data will lie within 1 standard deviation of the mean. Approximately​ 95% of the data will lie within 2 standard deviations of the mean. Approximately​ 99.7% of the data will lie within 3 standard deviations of the mean.</a:t>
          </a:r>
        </a:p>
        <a:p>
          <a:r>
            <a:rPr lang="en-US" sz="1100" b="0" i="0">
              <a:solidFill>
                <a:schemeClr val="dk1"/>
              </a:solidFill>
              <a:effectLst/>
              <a:latin typeface="+mn-lt"/>
              <a:ea typeface="+mn-ea"/>
              <a:cs typeface="+mn-cs"/>
            </a:rPr>
            <a:t>The following figure illustrates the Empirical Rule. Note that the Empirical Rule can also be used based on sample data with </a:t>
          </a:r>
        </a:p>
        <a:p>
          <a:r>
            <a:rPr lang="en-US" sz="1100" b="0" i="0">
              <a:solidFill>
                <a:schemeClr val="dk1"/>
              </a:solidFill>
              <a:effectLst/>
              <a:latin typeface="+mn-lt"/>
              <a:ea typeface="+mn-ea"/>
              <a:cs typeface="+mn-cs"/>
            </a:rPr>
            <a:t>x overbarx </a:t>
          </a:r>
        </a:p>
        <a:p>
          <a:r>
            <a:rPr lang="en-US" sz="1100" b="0" i="0">
              <a:solidFill>
                <a:schemeClr val="dk1"/>
              </a:solidFill>
              <a:effectLst/>
              <a:latin typeface="+mn-lt"/>
              <a:ea typeface="+mn-ea"/>
              <a:cs typeface="+mn-cs"/>
            </a:rPr>
            <a:t>used in place of </a:t>
          </a:r>
        </a:p>
        <a:p>
          <a:r>
            <a:rPr lang="en-US" sz="1100" b="0" i="0">
              <a:solidFill>
                <a:schemeClr val="dk1"/>
              </a:solidFill>
              <a:effectLst/>
              <a:latin typeface="+mn-lt"/>
              <a:ea typeface="+mn-ea"/>
              <a:cs typeface="+mn-cs"/>
            </a:rPr>
            <a:t>mu</a:t>
          </a:r>
          <a:r>
            <a:rPr lang="el-GR" sz="1100" b="0" i="0">
              <a:solidFill>
                <a:schemeClr val="dk1"/>
              </a:solidFill>
              <a:effectLst/>
              <a:latin typeface="+mn-lt"/>
              <a:ea typeface="+mn-ea"/>
              <a:cs typeface="+mn-cs"/>
            </a:rPr>
            <a:t>μ </a:t>
          </a:r>
        </a:p>
        <a:p>
          <a:r>
            <a:rPr lang="en-US" sz="1100" b="0" i="0">
              <a:solidFill>
                <a:schemeClr val="dk1"/>
              </a:solidFill>
              <a:effectLst/>
              <a:latin typeface="+mn-lt"/>
              <a:ea typeface="+mn-ea"/>
              <a:cs typeface="+mn-cs"/>
            </a:rPr>
            <a:t>and s used in place of </a:t>
          </a:r>
        </a:p>
        <a:p>
          <a:r>
            <a:rPr lang="en-US" sz="1100" b="0" i="0">
              <a:solidFill>
                <a:schemeClr val="dk1"/>
              </a:solidFill>
              <a:effectLst/>
              <a:latin typeface="+mn-lt"/>
              <a:ea typeface="+mn-ea"/>
              <a:cs typeface="+mn-cs"/>
            </a:rPr>
            <a:t>sigma</a:t>
          </a:r>
          <a:r>
            <a:rPr lang="el-GR" sz="1100" b="0" i="0">
              <a:solidFill>
                <a:schemeClr val="dk1"/>
              </a:solidFill>
              <a:effectLst/>
              <a:latin typeface="+mn-lt"/>
              <a:ea typeface="+mn-ea"/>
              <a:cs typeface="+mn-cs"/>
            </a:rPr>
            <a:t>σ.</a:t>
          </a:r>
        </a:p>
        <a:p>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11EB89-CAB8-4F0D-AD40-87E3ED5F94A3}"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723B5B-142C-4389-9239-EE4D01BD5006}" name="Query1" displayName="Query1" ref="G1:G49" tableType="queryTable" totalsRowShown="0">
  <autoFilter ref="G1:G49" xr:uid="{85723B5B-142C-4389-9239-EE4D01BD5006}"/>
  <tableColumns count="1">
    <tableColumn id="1" xr3:uid="{7BD3F5FB-EC4A-42F8-9994-C210763012C0}" uniqueName="1" name="MM sample" queryTableField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6AC8-5A14-47DC-87C7-CCA7D45DFF58}">
  <dimension ref="A1:I20"/>
  <sheetViews>
    <sheetView workbookViewId="0">
      <selection activeCell="I8" sqref="I8"/>
    </sheetView>
  </sheetViews>
  <sheetFormatPr defaultRowHeight="15" x14ac:dyDescent="0.25"/>
  <sheetData>
    <row r="1" spans="1:9" x14ac:dyDescent="0.25">
      <c r="A1">
        <f ca="1">RANDBETWEEN(1,345)</f>
        <v>325</v>
      </c>
      <c r="B1">
        <f t="shared" ref="B1:G1" ca="1" si="0">RANDBETWEEN(1,345)</f>
        <v>317</v>
      </c>
      <c r="C1">
        <f t="shared" ca="1" si="0"/>
        <v>215</v>
      </c>
      <c r="D1">
        <f t="shared" ca="1" si="0"/>
        <v>66</v>
      </c>
      <c r="E1">
        <f t="shared" ca="1" si="0"/>
        <v>317</v>
      </c>
      <c r="F1">
        <f t="shared" ca="1" si="0"/>
        <v>170</v>
      </c>
      <c r="G1">
        <f t="shared" ca="1" si="0"/>
        <v>80</v>
      </c>
      <c r="I1">
        <f ca="1">SUM(A1:G1)</f>
        <v>1490</v>
      </c>
    </row>
    <row r="2" spans="1:9" x14ac:dyDescent="0.25">
      <c r="A2">
        <f t="shared" ref="A2:G20" ca="1" si="1">RANDBETWEEN(1,345)</f>
        <v>303</v>
      </c>
      <c r="B2">
        <f t="shared" ca="1" si="1"/>
        <v>119</v>
      </c>
      <c r="C2">
        <f t="shared" ca="1" si="1"/>
        <v>153</v>
      </c>
      <c r="D2">
        <f t="shared" ca="1" si="1"/>
        <v>345</v>
      </c>
      <c r="E2">
        <f t="shared" ca="1" si="1"/>
        <v>329</v>
      </c>
      <c r="F2">
        <f t="shared" ca="1" si="1"/>
        <v>163</v>
      </c>
      <c r="G2">
        <f t="shared" ca="1" si="1"/>
        <v>283</v>
      </c>
      <c r="I2">
        <f t="shared" ref="I2:I20" ca="1" si="2">SUM(A2:G2)</f>
        <v>1695</v>
      </c>
    </row>
    <row r="3" spans="1:9" x14ac:dyDescent="0.25">
      <c r="A3">
        <f t="shared" ca="1" si="1"/>
        <v>206</v>
      </c>
      <c r="B3">
        <f t="shared" ca="1" si="1"/>
        <v>284</v>
      </c>
      <c r="C3">
        <f t="shared" ca="1" si="1"/>
        <v>155</v>
      </c>
      <c r="D3">
        <f t="shared" ca="1" si="1"/>
        <v>239</v>
      </c>
      <c r="E3">
        <f t="shared" ca="1" si="1"/>
        <v>323</v>
      </c>
      <c r="F3">
        <f t="shared" ca="1" si="1"/>
        <v>11</v>
      </c>
      <c r="G3">
        <f t="shared" ca="1" si="1"/>
        <v>211</v>
      </c>
      <c r="I3">
        <f t="shared" ca="1" si="2"/>
        <v>1429</v>
      </c>
    </row>
    <row r="4" spans="1:9" x14ac:dyDescent="0.25">
      <c r="A4">
        <f t="shared" ca="1" si="1"/>
        <v>289</v>
      </c>
      <c r="B4">
        <f t="shared" ca="1" si="1"/>
        <v>213</v>
      </c>
      <c r="C4">
        <f t="shared" ca="1" si="1"/>
        <v>129</v>
      </c>
      <c r="D4">
        <f t="shared" ca="1" si="1"/>
        <v>61</v>
      </c>
      <c r="E4">
        <f t="shared" ca="1" si="1"/>
        <v>144</v>
      </c>
      <c r="F4">
        <f t="shared" ca="1" si="1"/>
        <v>17</v>
      </c>
      <c r="G4">
        <f t="shared" ca="1" si="1"/>
        <v>307</v>
      </c>
      <c r="I4">
        <f t="shared" ca="1" si="2"/>
        <v>1160</v>
      </c>
    </row>
    <row r="5" spans="1:9" x14ac:dyDescent="0.25">
      <c r="A5">
        <f t="shared" ca="1" si="1"/>
        <v>77</v>
      </c>
      <c r="B5">
        <f t="shared" ca="1" si="1"/>
        <v>174</v>
      </c>
      <c r="C5">
        <f t="shared" ca="1" si="1"/>
        <v>153</v>
      </c>
      <c r="D5">
        <f t="shared" ca="1" si="1"/>
        <v>17</v>
      </c>
      <c r="E5">
        <f t="shared" ca="1" si="1"/>
        <v>17</v>
      </c>
      <c r="F5">
        <f t="shared" ca="1" si="1"/>
        <v>239</v>
      </c>
      <c r="G5">
        <f t="shared" ca="1" si="1"/>
        <v>60</v>
      </c>
      <c r="I5">
        <f t="shared" ca="1" si="2"/>
        <v>737</v>
      </c>
    </row>
    <row r="6" spans="1:9" x14ac:dyDescent="0.25">
      <c r="A6">
        <f t="shared" ca="1" si="1"/>
        <v>193</v>
      </c>
      <c r="B6">
        <f t="shared" ca="1" si="1"/>
        <v>296</v>
      </c>
      <c r="C6">
        <f t="shared" ca="1" si="1"/>
        <v>54</v>
      </c>
      <c r="D6">
        <f t="shared" ca="1" si="1"/>
        <v>16</v>
      </c>
      <c r="E6">
        <f t="shared" ca="1" si="1"/>
        <v>35</v>
      </c>
      <c r="F6">
        <f t="shared" ca="1" si="1"/>
        <v>331</v>
      </c>
      <c r="G6">
        <f t="shared" ca="1" si="1"/>
        <v>105</v>
      </c>
      <c r="I6">
        <f t="shared" ca="1" si="2"/>
        <v>1030</v>
      </c>
    </row>
    <row r="7" spans="1:9" x14ac:dyDescent="0.25">
      <c r="A7">
        <f t="shared" ca="1" si="1"/>
        <v>55</v>
      </c>
      <c r="B7">
        <f t="shared" ca="1" si="1"/>
        <v>232</v>
      </c>
      <c r="C7">
        <f t="shared" ca="1" si="1"/>
        <v>342</v>
      </c>
      <c r="D7">
        <f t="shared" ca="1" si="1"/>
        <v>156</v>
      </c>
      <c r="E7">
        <f t="shared" ca="1" si="1"/>
        <v>171</v>
      </c>
      <c r="F7">
        <f t="shared" ca="1" si="1"/>
        <v>317</v>
      </c>
      <c r="G7">
        <f t="shared" ca="1" si="1"/>
        <v>284</v>
      </c>
      <c r="I7">
        <f t="shared" ca="1" si="2"/>
        <v>1557</v>
      </c>
    </row>
    <row r="8" spans="1:9" x14ac:dyDescent="0.25">
      <c r="A8">
        <f t="shared" ca="1" si="1"/>
        <v>52</v>
      </c>
      <c r="B8">
        <f t="shared" ca="1" si="1"/>
        <v>222</v>
      </c>
      <c r="C8">
        <f t="shared" ca="1" si="1"/>
        <v>283</v>
      </c>
      <c r="D8">
        <f t="shared" ca="1" si="1"/>
        <v>83</v>
      </c>
      <c r="E8">
        <f t="shared" ca="1" si="1"/>
        <v>70</v>
      </c>
      <c r="F8">
        <f t="shared" ca="1" si="1"/>
        <v>14</v>
      </c>
      <c r="G8">
        <f t="shared" ca="1" si="1"/>
        <v>170</v>
      </c>
      <c r="I8">
        <f t="shared" ca="1" si="2"/>
        <v>894</v>
      </c>
    </row>
    <row r="9" spans="1:9" x14ac:dyDescent="0.25">
      <c r="A9">
        <f t="shared" ca="1" si="1"/>
        <v>77</v>
      </c>
      <c r="B9">
        <f t="shared" ca="1" si="1"/>
        <v>190</v>
      </c>
      <c r="C9">
        <f t="shared" ca="1" si="1"/>
        <v>179</v>
      </c>
      <c r="D9">
        <f t="shared" ca="1" si="1"/>
        <v>38</v>
      </c>
      <c r="E9">
        <f t="shared" ca="1" si="1"/>
        <v>149</v>
      </c>
      <c r="F9">
        <f t="shared" ca="1" si="1"/>
        <v>112</v>
      </c>
      <c r="G9">
        <f t="shared" ca="1" si="1"/>
        <v>247</v>
      </c>
      <c r="I9">
        <f t="shared" ca="1" si="2"/>
        <v>992</v>
      </c>
    </row>
    <row r="10" spans="1:9" x14ac:dyDescent="0.25">
      <c r="A10">
        <f t="shared" ca="1" si="1"/>
        <v>48</v>
      </c>
      <c r="B10">
        <f t="shared" ca="1" si="1"/>
        <v>85</v>
      </c>
      <c r="C10">
        <f t="shared" ca="1" si="1"/>
        <v>203</v>
      </c>
      <c r="D10">
        <f t="shared" ca="1" si="1"/>
        <v>228</v>
      </c>
      <c r="E10">
        <f t="shared" ca="1" si="1"/>
        <v>165</v>
      </c>
      <c r="F10">
        <f t="shared" ca="1" si="1"/>
        <v>97</v>
      </c>
      <c r="G10">
        <f t="shared" ca="1" si="1"/>
        <v>181</v>
      </c>
      <c r="I10">
        <f t="shared" ca="1" si="2"/>
        <v>1007</v>
      </c>
    </row>
    <row r="11" spans="1:9" x14ac:dyDescent="0.25">
      <c r="A11">
        <f t="shared" ca="1" si="1"/>
        <v>72</v>
      </c>
      <c r="B11">
        <f t="shared" ca="1" si="1"/>
        <v>48</v>
      </c>
      <c r="C11">
        <f t="shared" ca="1" si="1"/>
        <v>163</v>
      </c>
      <c r="D11">
        <f t="shared" ca="1" si="1"/>
        <v>193</v>
      </c>
      <c r="E11">
        <f t="shared" ca="1" si="1"/>
        <v>264</v>
      </c>
      <c r="F11">
        <f t="shared" ca="1" si="1"/>
        <v>55</v>
      </c>
      <c r="G11">
        <f t="shared" ca="1" si="1"/>
        <v>259</v>
      </c>
      <c r="I11">
        <f t="shared" ca="1" si="2"/>
        <v>1054</v>
      </c>
    </row>
    <row r="12" spans="1:9" x14ac:dyDescent="0.25">
      <c r="A12">
        <f t="shared" ca="1" si="1"/>
        <v>15</v>
      </c>
      <c r="B12">
        <f t="shared" ca="1" si="1"/>
        <v>308</v>
      </c>
      <c r="C12">
        <f t="shared" ca="1" si="1"/>
        <v>32</v>
      </c>
      <c r="D12">
        <f t="shared" ca="1" si="1"/>
        <v>283</v>
      </c>
      <c r="E12">
        <f t="shared" ca="1" si="1"/>
        <v>64</v>
      </c>
      <c r="F12">
        <f t="shared" ca="1" si="1"/>
        <v>56</v>
      </c>
      <c r="G12">
        <f t="shared" ca="1" si="1"/>
        <v>316</v>
      </c>
      <c r="I12">
        <f t="shared" ca="1" si="2"/>
        <v>1074</v>
      </c>
    </row>
    <row r="13" spans="1:9" x14ac:dyDescent="0.25">
      <c r="A13">
        <f t="shared" ca="1" si="1"/>
        <v>269</v>
      </c>
      <c r="B13">
        <f t="shared" ca="1" si="1"/>
        <v>38</v>
      </c>
      <c r="C13">
        <f t="shared" ca="1" si="1"/>
        <v>34</v>
      </c>
      <c r="D13">
        <f t="shared" ca="1" si="1"/>
        <v>154</v>
      </c>
      <c r="E13">
        <f t="shared" ca="1" si="1"/>
        <v>243</v>
      </c>
      <c r="F13">
        <f t="shared" ca="1" si="1"/>
        <v>42</v>
      </c>
      <c r="G13">
        <f t="shared" ca="1" si="1"/>
        <v>240</v>
      </c>
      <c r="I13">
        <f t="shared" ca="1" si="2"/>
        <v>1020</v>
      </c>
    </row>
    <row r="14" spans="1:9" x14ac:dyDescent="0.25">
      <c r="A14">
        <f t="shared" ca="1" si="1"/>
        <v>154</v>
      </c>
      <c r="B14">
        <f t="shared" ca="1" si="1"/>
        <v>303</v>
      </c>
      <c r="C14">
        <f t="shared" ca="1" si="1"/>
        <v>100</v>
      </c>
      <c r="D14">
        <f t="shared" ca="1" si="1"/>
        <v>284</v>
      </c>
      <c r="E14">
        <f t="shared" ca="1" si="1"/>
        <v>119</v>
      </c>
      <c r="F14">
        <f t="shared" ca="1" si="1"/>
        <v>326</v>
      </c>
      <c r="G14">
        <f t="shared" ca="1" si="1"/>
        <v>25</v>
      </c>
      <c r="I14">
        <f t="shared" ca="1" si="2"/>
        <v>1311</v>
      </c>
    </row>
    <row r="15" spans="1:9" x14ac:dyDescent="0.25">
      <c r="A15">
        <f t="shared" ca="1" si="1"/>
        <v>197</v>
      </c>
      <c r="B15">
        <f t="shared" ca="1" si="1"/>
        <v>190</v>
      </c>
      <c r="C15">
        <f t="shared" ca="1" si="1"/>
        <v>248</v>
      </c>
      <c r="D15">
        <f t="shared" ca="1" si="1"/>
        <v>223</v>
      </c>
      <c r="E15">
        <f t="shared" ca="1" si="1"/>
        <v>14</v>
      </c>
      <c r="F15">
        <f t="shared" ca="1" si="1"/>
        <v>129</v>
      </c>
      <c r="G15">
        <f t="shared" ca="1" si="1"/>
        <v>280</v>
      </c>
      <c r="I15">
        <f t="shared" ca="1" si="2"/>
        <v>1281</v>
      </c>
    </row>
    <row r="16" spans="1:9" x14ac:dyDescent="0.25">
      <c r="A16">
        <f t="shared" ca="1" si="1"/>
        <v>246</v>
      </c>
      <c r="B16">
        <f t="shared" ca="1" si="1"/>
        <v>267</v>
      </c>
      <c r="C16">
        <f t="shared" ca="1" si="1"/>
        <v>116</v>
      </c>
      <c r="D16">
        <f t="shared" ca="1" si="1"/>
        <v>69</v>
      </c>
      <c r="E16">
        <f t="shared" ca="1" si="1"/>
        <v>29</v>
      </c>
      <c r="F16">
        <f t="shared" ca="1" si="1"/>
        <v>160</v>
      </c>
      <c r="G16">
        <f t="shared" ca="1" si="1"/>
        <v>160</v>
      </c>
      <c r="I16">
        <f t="shared" ca="1" si="2"/>
        <v>1047</v>
      </c>
    </row>
    <row r="17" spans="1:9" x14ac:dyDescent="0.25">
      <c r="A17">
        <f t="shared" ca="1" si="1"/>
        <v>193</v>
      </c>
      <c r="B17">
        <f t="shared" ca="1" si="1"/>
        <v>145</v>
      </c>
      <c r="C17">
        <f t="shared" ca="1" si="1"/>
        <v>266</v>
      </c>
      <c r="D17">
        <f t="shared" ca="1" si="1"/>
        <v>209</v>
      </c>
      <c r="E17">
        <f t="shared" ca="1" si="1"/>
        <v>123</v>
      </c>
      <c r="F17">
        <f t="shared" ca="1" si="1"/>
        <v>258</v>
      </c>
      <c r="G17">
        <f t="shared" ca="1" si="1"/>
        <v>252</v>
      </c>
      <c r="I17">
        <f t="shared" ca="1" si="2"/>
        <v>1446</v>
      </c>
    </row>
    <row r="18" spans="1:9" x14ac:dyDescent="0.25">
      <c r="A18">
        <f t="shared" ca="1" si="1"/>
        <v>317</v>
      </c>
      <c r="B18">
        <f t="shared" ca="1" si="1"/>
        <v>65</v>
      </c>
      <c r="C18">
        <f t="shared" ca="1" si="1"/>
        <v>284</v>
      </c>
      <c r="D18">
        <f t="shared" ca="1" si="1"/>
        <v>283</v>
      </c>
      <c r="E18">
        <f t="shared" ca="1" si="1"/>
        <v>271</v>
      </c>
      <c r="F18">
        <f t="shared" ca="1" si="1"/>
        <v>120</v>
      </c>
      <c r="G18">
        <f t="shared" ca="1" si="1"/>
        <v>289</v>
      </c>
      <c r="I18">
        <f t="shared" ca="1" si="2"/>
        <v>1629</v>
      </c>
    </row>
    <row r="19" spans="1:9" x14ac:dyDescent="0.25">
      <c r="A19">
        <f t="shared" ca="1" si="1"/>
        <v>35</v>
      </c>
      <c r="B19">
        <f t="shared" ca="1" si="1"/>
        <v>159</v>
      </c>
      <c r="C19">
        <f t="shared" ca="1" si="1"/>
        <v>170</v>
      </c>
      <c r="D19">
        <f t="shared" ca="1" si="1"/>
        <v>119</v>
      </c>
      <c r="E19">
        <f t="shared" ca="1" si="1"/>
        <v>21</v>
      </c>
      <c r="F19">
        <f t="shared" ca="1" si="1"/>
        <v>45</v>
      </c>
      <c r="G19">
        <f t="shared" ca="1" si="1"/>
        <v>342</v>
      </c>
      <c r="I19">
        <f t="shared" ca="1" si="2"/>
        <v>891</v>
      </c>
    </row>
    <row r="20" spans="1:9" x14ac:dyDescent="0.25">
      <c r="A20">
        <f t="shared" ca="1" si="1"/>
        <v>34</v>
      </c>
      <c r="B20">
        <f t="shared" ca="1" si="1"/>
        <v>286</v>
      </c>
      <c r="C20">
        <f t="shared" ca="1" si="1"/>
        <v>270</v>
      </c>
      <c r="D20">
        <f t="shared" ca="1" si="1"/>
        <v>272</v>
      </c>
      <c r="E20">
        <f t="shared" ca="1" si="1"/>
        <v>301</v>
      </c>
      <c r="F20">
        <f t="shared" ca="1" si="1"/>
        <v>174</v>
      </c>
      <c r="G20">
        <f t="shared" ca="1" si="1"/>
        <v>301</v>
      </c>
      <c r="I20">
        <f t="shared" ca="1" si="2"/>
        <v>1638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6EE86-23BE-406D-ACF3-78F2E170AE4D}">
  <dimension ref="B1:J47"/>
  <sheetViews>
    <sheetView topLeftCell="C1" workbookViewId="0">
      <selection activeCell="Q3" sqref="Q3"/>
    </sheetView>
  </sheetViews>
  <sheetFormatPr defaultRowHeight="15" x14ac:dyDescent="0.25"/>
  <sheetData>
    <row r="1" spans="2:3" x14ac:dyDescent="0.25">
      <c r="B1" s="12" t="s">
        <v>0</v>
      </c>
      <c r="C1" s="12"/>
    </row>
    <row r="3" spans="2:3" x14ac:dyDescent="0.25">
      <c r="C3">
        <v>672</v>
      </c>
    </row>
    <row r="4" spans="2:3" x14ac:dyDescent="0.25">
      <c r="C4">
        <v>726</v>
      </c>
    </row>
    <row r="5" spans="2:3" x14ac:dyDescent="0.25">
      <c r="C5">
        <v>722</v>
      </c>
    </row>
    <row r="6" spans="2:3" x14ac:dyDescent="0.25">
      <c r="C6">
        <v>708</v>
      </c>
    </row>
    <row r="7" spans="2:3" x14ac:dyDescent="0.25">
      <c r="C7">
        <v>703</v>
      </c>
    </row>
    <row r="8" spans="2:3" x14ac:dyDescent="0.25">
      <c r="C8">
        <v>678</v>
      </c>
    </row>
    <row r="9" spans="2:3" x14ac:dyDescent="0.25">
      <c r="C9">
        <v>733</v>
      </c>
    </row>
    <row r="10" spans="2:3" x14ac:dyDescent="0.25">
      <c r="C10">
        <v>703</v>
      </c>
    </row>
    <row r="11" spans="2:3" x14ac:dyDescent="0.25">
      <c r="C11">
        <v>714</v>
      </c>
    </row>
    <row r="12" spans="2:3" x14ac:dyDescent="0.25">
      <c r="C12">
        <v>711</v>
      </c>
    </row>
    <row r="13" spans="2:3" x14ac:dyDescent="0.25">
      <c r="C13">
        <v>731</v>
      </c>
    </row>
    <row r="14" spans="2:3" x14ac:dyDescent="0.25">
      <c r="C14">
        <v>711</v>
      </c>
    </row>
    <row r="15" spans="2:3" x14ac:dyDescent="0.25">
      <c r="C15">
        <v>702</v>
      </c>
    </row>
    <row r="16" spans="2:3" x14ac:dyDescent="0.25">
      <c r="C16">
        <v>723</v>
      </c>
    </row>
    <row r="17" spans="3:10" x14ac:dyDescent="0.25">
      <c r="C17">
        <v>699</v>
      </c>
    </row>
    <row r="18" spans="3:10" x14ac:dyDescent="0.25">
      <c r="C18">
        <v>718</v>
      </c>
    </row>
    <row r="19" spans="3:10" x14ac:dyDescent="0.25">
      <c r="C19">
        <v>721</v>
      </c>
    </row>
    <row r="20" spans="3:10" x14ac:dyDescent="0.25">
      <c r="C20">
        <v>728</v>
      </c>
    </row>
    <row r="21" spans="3:10" x14ac:dyDescent="0.25">
      <c r="C21">
        <v>730</v>
      </c>
    </row>
    <row r="22" spans="3:10" x14ac:dyDescent="0.25">
      <c r="C22">
        <v>720</v>
      </c>
    </row>
    <row r="23" spans="3:10" ht="15.75" x14ac:dyDescent="0.25">
      <c r="C23">
        <v>725</v>
      </c>
      <c r="G23" s="1"/>
      <c r="J23" s="1"/>
    </row>
    <row r="24" spans="3:10" ht="15.75" x14ac:dyDescent="0.25">
      <c r="C24">
        <v>698</v>
      </c>
      <c r="G24" s="1"/>
      <c r="J24" s="1"/>
    </row>
    <row r="25" spans="3:10" ht="15.75" x14ac:dyDescent="0.25">
      <c r="C25">
        <v>723</v>
      </c>
      <c r="G25" s="1"/>
      <c r="J25" s="1"/>
    </row>
    <row r="26" spans="3:10" ht="15.75" x14ac:dyDescent="0.25">
      <c r="C26">
        <v>738</v>
      </c>
      <c r="G26" s="1"/>
      <c r="J26" s="1"/>
    </row>
    <row r="27" spans="3:10" x14ac:dyDescent="0.25">
      <c r="C27">
        <v>706</v>
      </c>
    </row>
    <row r="28" spans="3:10" x14ac:dyDescent="0.25">
      <c r="C28">
        <v>719</v>
      </c>
    </row>
    <row r="29" spans="3:10" x14ac:dyDescent="0.25">
      <c r="C29">
        <v>702</v>
      </c>
    </row>
    <row r="30" spans="3:10" x14ac:dyDescent="0.25">
      <c r="C30">
        <v>700</v>
      </c>
    </row>
    <row r="31" spans="3:10" x14ac:dyDescent="0.25">
      <c r="C31">
        <v>735</v>
      </c>
    </row>
    <row r="32" spans="3:10" x14ac:dyDescent="0.25">
      <c r="C32">
        <v>735</v>
      </c>
    </row>
    <row r="33" spans="3:3" x14ac:dyDescent="0.25">
      <c r="C33">
        <v>722</v>
      </c>
    </row>
    <row r="34" spans="3:3" x14ac:dyDescent="0.25">
      <c r="C34">
        <v>695</v>
      </c>
    </row>
    <row r="35" spans="3:3" x14ac:dyDescent="0.25">
      <c r="C35">
        <v>726</v>
      </c>
    </row>
    <row r="36" spans="3:3" x14ac:dyDescent="0.25">
      <c r="C36">
        <v>703</v>
      </c>
    </row>
    <row r="37" spans="3:3" x14ac:dyDescent="0.25">
      <c r="C37">
        <v>713</v>
      </c>
    </row>
    <row r="38" spans="3:3" x14ac:dyDescent="0.25">
      <c r="C38">
        <v>695</v>
      </c>
    </row>
    <row r="39" spans="3:3" x14ac:dyDescent="0.25">
      <c r="C39">
        <v>699</v>
      </c>
    </row>
    <row r="40" spans="3:3" x14ac:dyDescent="0.25">
      <c r="C40">
        <v>714</v>
      </c>
    </row>
    <row r="41" spans="3:3" x14ac:dyDescent="0.25">
      <c r="C41">
        <v>718</v>
      </c>
    </row>
    <row r="42" spans="3:3" x14ac:dyDescent="0.25">
      <c r="C42">
        <v>729</v>
      </c>
    </row>
    <row r="43" spans="3:3" x14ac:dyDescent="0.25">
      <c r="C43">
        <v>736</v>
      </c>
    </row>
    <row r="44" spans="3:3" x14ac:dyDescent="0.25">
      <c r="C44">
        <v>716</v>
      </c>
    </row>
    <row r="45" spans="3:3" x14ac:dyDescent="0.25">
      <c r="C45">
        <v>696</v>
      </c>
    </row>
    <row r="46" spans="3:3" x14ac:dyDescent="0.25">
      <c r="C46">
        <v>700</v>
      </c>
    </row>
    <row r="47" spans="3:3" x14ac:dyDescent="0.25">
      <c r="C47">
        <v>695</v>
      </c>
    </row>
  </sheetData>
  <mergeCells count="1">
    <mergeCell ref="B1:C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0D52-7657-4287-8F0D-64599CC3DB0E}">
  <dimension ref="A1:R41"/>
  <sheetViews>
    <sheetView workbookViewId="0">
      <selection activeCell="E10" sqref="E10"/>
    </sheetView>
  </sheetViews>
  <sheetFormatPr defaultRowHeight="15" x14ac:dyDescent="0.25"/>
  <cols>
    <col min="3" max="3" width="11.42578125" customWidth="1"/>
    <col min="9" max="9" width="9.5703125" customWidth="1"/>
    <col min="11" max="11" width="8.85546875" customWidth="1"/>
    <col min="12" max="12" width="16.7109375" customWidth="1"/>
    <col min="13" max="13" width="12.7109375" customWidth="1"/>
    <col min="14" max="14" width="20.7109375" customWidth="1"/>
    <col min="16" max="16" width="9.28515625" customWidth="1"/>
    <col min="17" max="17" width="18.85546875" customWidth="1"/>
    <col min="18" max="18" width="17.28515625" customWidth="1"/>
  </cols>
  <sheetData>
    <row r="1" spans="1:18" s="2" customFormat="1" x14ac:dyDescent="0.25">
      <c r="A1" s="2" t="s">
        <v>1</v>
      </c>
      <c r="D1" s="2" t="s">
        <v>7</v>
      </c>
      <c r="G1" s="2" t="s">
        <v>8</v>
      </c>
      <c r="J1" s="3" t="s">
        <v>10</v>
      </c>
      <c r="M1" t="s">
        <v>11</v>
      </c>
      <c r="N1" t="s">
        <v>12</v>
      </c>
      <c r="O1" t="s">
        <v>13</v>
      </c>
      <c r="Q1" t="s">
        <v>15</v>
      </c>
      <c r="R1" t="s">
        <v>17</v>
      </c>
    </row>
    <row r="2" spans="1:18" x14ac:dyDescent="0.25">
      <c r="A2">
        <v>0</v>
      </c>
      <c r="B2" t="s">
        <v>2</v>
      </c>
      <c r="C2">
        <f>AVERAGE(A2:A41)</f>
        <v>13.45</v>
      </c>
      <c r="D2">
        <v>18</v>
      </c>
      <c r="E2" t="s">
        <v>2</v>
      </c>
      <c r="F2">
        <f>AVERAGE(D2:D6)</f>
        <v>13</v>
      </c>
      <c r="G2">
        <v>404</v>
      </c>
      <c r="H2" t="s">
        <v>2</v>
      </c>
      <c r="I2">
        <f>AVERAGE(G2:G5)</f>
        <v>380.5</v>
      </c>
      <c r="J2">
        <v>7</v>
      </c>
      <c r="K2" t="s">
        <v>2</v>
      </c>
      <c r="L2">
        <f>AVERAGE(J2:J11)</f>
        <v>29.5</v>
      </c>
      <c r="M2">
        <f>J2-$L$2</f>
        <v>-22.5</v>
      </c>
      <c r="N2">
        <f>M2^2</f>
        <v>506.25</v>
      </c>
      <c r="O2" t="s">
        <v>14</v>
      </c>
      <c r="P2">
        <f>SUM(N2:N11)</f>
        <v>1898.5</v>
      </c>
      <c r="Q2">
        <f>P2/(COUNT(N2:N11)-1)</f>
        <v>210.94444444444446</v>
      </c>
      <c r="R2">
        <f>SQRT(Q2)</f>
        <v>14.52392661935623</v>
      </c>
    </row>
    <row r="3" spans="1:18" x14ac:dyDescent="0.25">
      <c r="A3">
        <v>0</v>
      </c>
      <c r="B3" t="s">
        <v>3</v>
      </c>
      <c r="C3">
        <f>MEDIAN(A2:A41)</f>
        <v>8.5</v>
      </c>
      <c r="D3">
        <v>13</v>
      </c>
      <c r="G3">
        <v>413</v>
      </c>
      <c r="H3" t="s">
        <v>3</v>
      </c>
      <c r="I3">
        <f>MEDIAN(G2:G5)</f>
        <v>408.5</v>
      </c>
      <c r="J3">
        <v>51</v>
      </c>
      <c r="M3">
        <f t="shared" ref="M3:M11" si="0">J3-$L$2</f>
        <v>21.5</v>
      </c>
      <c r="N3">
        <f t="shared" ref="N3:N11" si="1">M3^2</f>
        <v>462.25</v>
      </c>
      <c r="Q3" t="s">
        <v>9</v>
      </c>
      <c r="R3" t="s">
        <v>16</v>
      </c>
    </row>
    <row r="4" spans="1:18" x14ac:dyDescent="0.25">
      <c r="A4">
        <v>3</v>
      </c>
      <c r="B4" t="s">
        <v>4</v>
      </c>
      <c r="C4">
        <f>_xlfn.MODE.SNGL(A2:A41)</f>
        <v>5</v>
      </c>
      <c r="D4">
        <v>9</v>
      </c>
      <c r="G4">
        <v>473</v>
      </c>
      <c r="H4" t="s">
        <v>4</v>
      </c>
      <c r="I4" t="e">
        <f>_xlfn.MODE.SNGL(G2:G5)</f>
        <v>#N/A</v>
      </c>
      <c r="J4">
        <v>10</v>
      </c>
      <c r="M4">
        <f t="shared" si="0"/>
        <v>-19.5</v>
      </c>
      <c r="N4">
        <f t="shared" si="1"/>
        <v>380.25</v>
      </c>
      <c r="Q4" t="s">
        <v>18</v>
      </c>
    </row>
    <row r="5" spans="1:18" x14ac:dyDescent="0.25">
      <c r="A5">
        <v>3</v>
      </c>
      <c r="B5" t="s">
        <v>6</v>
      </c>
      <c r="C5">
        <f>_xlfn.STDEV.P(A2:A41)</f>
        <v>12.122190396128911</v>
      </c>
      <c r="D5">
        <v>11</v>
      </c>
      <c r="G5">
        <v>232</v>
      </c>
      <c r="J5">
        <v>51</v>
      </c>
      <c r="M5">
        <f t="shared" si="0"/>
        <v>21.5</v>
      </c>
      <c r="N5">
        <f t="shared" si="1"/>
        <v>462.25</v>
      </c>
    </row>
    <row r="6" spans="1:18" x14ac:dyDescent="0.25">
      <c r="A6">
        <v>4</v>
      </c>
      <c r="B6" t="s">
        <v>5</v>
      </c>
      <c r="C6">
        <f>_xlfn.STDEV.S(A2:A41)</f>
        <v>12.276619429443295</v>
      </c>
      <c r="D6">
        <v>14</v>
      </c>
      <c r="J6">
        <v>36</v>
      </c>
      <c r="M6">
        <f t="shared" si="0"/>
        <v>6.5</v>
      </c>
      <c r="N6">
        <f t="shared" si="1"/>
        <v>42.25</v>
      </c>
    </row>
    <row r="7" spans="1:18" x14ac:dyDescent="0.25">
      <c r="A7">
        <v>4</v>
      </c>
      <c r="J7">
        <v>24</v>
      </c>
      <c r="M7">
        <f t="shared" si="0"/>
        <v>-5.5</v>
      </c>
      <c r="N7">
        <f t="shared" si="1"/>
        <v>30.25</v>
      </c>
    </row>
    <row r="8" spans="1:18" x14ac:dyDescent="0.25">
      <c r="A8">
        <v>4</v>
      </c>
      <c r="J8">
        <v>32</v>
      </c>
      <c r="M8">
        <f t="shared" si="0"/>
        <v>2.5</v>
      </c>
      <c r="N8">
        <f t="shared" si="1"/>
        <v>6.25</v>
      </c>
    </row>
    <row r="9" spans="1:18" x14ac:dyDescent="0.25">
      <c r="A9">
        <v>5</v>
      </c>
      <c r="J9">
        <v>27</v>
      </c>
      <c r="M9">
        <f t="shared" si="0"/>
        <v>-2.5</v>
      </c>
      <c r="N9">
        <f t="shared" si="1"/>
        <v>6.25</v>
      </c>
    </row>
    <row r="10" spans="1:18" x14ac:dyDescent="0.25">
      <c r="A10">
        <v>5</v>
      </c>
      <c r="J10">
        <v>28</v>
      </c>
      <c r="M10">
        <f t="shared" si="0"/>
        <v>-1.5</v>
      </c>
      <c r="N10">
        <f t="shared" si="1"/>
        <v>2.25</v>
      </c>
    </row>
    <row r="11" spans="1:18" x14ac:dyDescent="0.25">
      <c r="A11">
        <v>5</v>
      </c>
      <c r="J11">
        <v>29</v>
      </c>
      <c r="M11">
        <f t="shared" si="0"/>
        <v>-0.5</v>
      </c>
      <c r="N11">
        <f t="shared" si="1"/>
        <v>0.25</v>
      </c>
    </row>
    <row r="12" spans="1:18" x14ac:dyDescent="0.25">
      <c r="A12">
        <v>5</v>
      </c>
    </row>
    <row r="13" spans="1:18" x14ac:dyDescent="0.25">
      <c r="A13">
        <v>6</v>
      </c>
    </row>
    <row r="14" spans="1:18" x14ac:dyDescent="0.25">
      <c r="A14">
        <v>6</v>
      </c>
    </row>
    <row r="15" spans="1:18" x14ac:dyDescent="0.25">
      <c r="A15">
        <v>6</v>
      </c>
    </row>
    <row r="16" spans="1:18" x14ac:dyDescent="0.25">
      <c r="A16">
        <v>7</v>
      </c>
    </row>
    <row r="17" spans="1:14" x14ac:dyDescent="0.25">
      <c r="A17">
        <v>7</v>
      </c>
    </row>
    <row r="18" spans="1:14" x14ac:dyDescent="0.25">
      <c r="A18">
        <v>7</v>
      </c>
    </row>
    <row r="19" spans="1:14" x14ac:dyDescent="0.25">
      <c r="A19">
        <v>8</v>
      </c>
    </row>
    <row r="20" spans="1:14" x14ac:dyDescent="0.25">
      <c r="A20">
        <v>8</v>
      </c>
      <c r="L20" t="s">
        <v>20</v>
      </c>
      <c r="M20" t="s">
        <v>13</v>
      </c>
      <c r="N20" t="s">
        <v>15</v>
      </c>
    </row>
    <row r="21" spans="1:14" x14ac:dyDescent="0.25">
      <c r="A21">
        <v>8</v>
      </c>
      <c r="J21">
        <v>418</v>
      </c>
      <c r="K21">
        <v>239</v>
      </c>
      <c r="L21">
        <f>$K$26-J21</f>
        <v>-36.5</v>
      </c>
      <c r="M21">
        <f>L21^2</f>
        <v>1332.25</v>
      </c>
      <c r="N21">
        <f>M25/(COUNT(M21:M24)-1)</f>
        <v>9267</v>
      </c>
    </row>
    <row r="22" spans="1:14" x14ac:dyDescent="0.25">
      <c r="A22">
        <v>9</v>
      </c>
      <c r="J22">
        <v>451</v>
      </c>
      <c r="K22">
        <v>418</v>
      </c>
      <c r="L22">
        <f t="shared" ref="L22:L24" si="2">$K$26-J22</f>
        <v>-69.5</v>
      </c>
      <c r="M22">
        <f t="shared" ref="M22:M24" si="3">L22^2</f>
        <v>4830.25</v>
      </c>
    </row>
    <row r="23" spans="1:14" x14ac:dyDescent="0.25">
      <c r="A23">
        <v>9</v>
      </c>
      <c r="J23">
        <v>418</v>
      </c>
      <c r="K23">
        <v>418</v>
      </c>
      <c r="L23">
        <f t="shared" si="2"/>
        <v>-36.5</v>
      </c>
      <c r="M23">
        <f t="shared" si="3"/>
        <v>1332.25</v>
      </c>
    </row>
    <row r="24" spans="1:14" x14ac:dyDescent="0.25">
      <c r="A24">
        <v>10</v>
      </c>
      <c r="J24">
        <v>239</v>
      </c>
      <c r="K24">
        <v>451</v>
      </c>
      <c r="L24">
        <f t="shared" si="2"/>
        <v>142.5</v>
      </c>
      <c r="M24">
        <f t="shared" si="3"/>
        <v>20306.25</v>
      </c>
    </row>
    <row r="25" spans="1:14" x14ac:dyDescent="0.25">
      <c r="A25">
        <v>10</v>
      </c>
      <c r="J25" t="s">
        <v>19</v>
      </c>
      <c r="K25">
        <f>K24-K21</f>
        <v>212</v>
      </c>
      <c r="L25" t="s">
        <v>21</v>
      </c>
      <c r="M25">
        <f>SUM(M21:M24)</f>
        <v>27801</v>
      </c>
      <c r="N25" t="s">
        <v>13</v>
      </c>
    </row>
    <row r="26" spans="1:14" x14ac:dyDescent="0.25">
      <c r="A26">
        <v>10</v>
      </c>
      <c r="J26" t="s">
        <v>2</v>
      </c>
      <c r="K26">
        <f>AVERAGE(K21:K24)</f>
        <v>381.5</v>
      </c>
      <c r="L26" t="s">
        <v>9</v>
      </c>
      <c r="M26">
        <f>M25/(COUNT(M21:M24)-1)</f>
        <v>9267</v>
      </c>
      <c r="N26" t="s">
        <v>15</v>
      </c>
    </row>
    <row r="27" spans="1:14" x14ac:dyDescent="0.25">
      <c r="A27">
        <v>12</v>
      </c>
      <c r="L27" t="s">
        <v>22</v>
      </c>
      <c r="M27">
        <f>SQRT(M26)</f>
        <v>96.265258530790845</v>
      </c>
    </row>
    <row r="28" spans="1:14" x14ac:dyDescent="0.25">
      <c r="A28">
        <v>14</v>
      </c>
    </row>
    <row r="29" spans="1:14" x14ac:dyDescent="0.25">
      <c r="A29">
        <v>15</v>
      </c>
    </row>
    <row r="30" spans="1:14" x14ac:dyDescent="0.25">
      <c r="A30">
        <v>15</v>
      </c>
    </row>
    <row r="31" spans="1:14" x14ac:dyDescent="0.25">
      <c r="A31">
        <v>16</v>
      </c>
    </row>
    <row r="32" spans="1:14" x14ac:dyDescent="0.25">
      <c r="A32">
        <v>21</v>
      </c>
    </row>
    <row r="33" spans="1:1" x14ac:dyDescent="0.25">
      <c r="A33">
        <v>21</v>
      </c>
    </row>
    <row r="34" spans="1:1" x14ac:dyDescent="0.25">
      <c r="A34">
        <v>24</v>
      </c>
    </row>
    <row r="35" spans="1:1" x14ac:dyDescent="0.25">
      <c r="A35">
        <v>27</v>
      </c>
    </row>
    <row r="36" spans="1:1" x14ac:dyDescent="0.25">
      <c r="A36">
        <v>28</v>
      </c>
    </row>
    <row r="37" spans="1:1" x14ac:dyDescent="0.25">
      <c r="A37">
        <v>30</v>
      </c>
    </row>
    <row r="38" spans="1:1" x14ac:dyDescent="0.25">
      <c r="A38">
        <v>31</v>
      </c>
    </row>
    <row r="39" spans="1:1" x14ac:dyDescent="0.25">
      <c r="A39">
        <v>39</v>
      </c>
    </row>
    <row r="40" spans="1:1" x14ac:dyDescent="0.25">
      <c r="A40">
        <v>44</v>
      </c>
    </row>
    <row r="41" spans="1:1" x14ac:dyDescent="0.25">
      <c r="A41">
        <v>52</v>
      </c>
    </row>
  </sheetData>
  <sortState xmlns:xlrd2="http://schemas.microsoft.com/office/spreadsheetml/2017/richdata2" ref="K21:K24">
    <sortCondition ref="K21:K24"/>
  </sortState>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85B05-3AD6-48A2-BE8D-FFF52D752F09}">
  <dimension ref="A1:AD56"/>
  <sheetViews>
    <sheetView tabSelected="1" topLeftCell="A8" zoomScale="86" zoomScaleNormal="86" workbookViewId="0">
      <selection activeCell="V31" sqref="V31"/>
    </sheetView>
  </sheetViews>
  <sheetFormatPr defaultRowHeight="15" x14ac:dyDescent="0.25"/>
  <cols>
    <col min="1" max="1" width="15.28515625" customWidth="1"/>
    <col min="7" max="7" width="12.140625" bestFit="1" customWidth="1"/>
    <col min="8" max="8" width="30.5703125" customWidth="1"/>
    <col min="9" max="9" width="26.7109375" customWidth="1"/>
    <col min="11" max="11" width="14" bestFit="1" customWidth="1"/>
    <col min="21" max="21" width="19.28515625" style="18" customWidth="1"/>
    <col min="22" max="22" width="14.42578125" customWidth="1"/>
  </cols>
  <sheetData>
    <row r="1" spans="1:30" x14ac:dyDescent="0.25">
      <c r="A1" s="11" t="s">
        <v>29</v>
      </c>
      <c r="G1" t="s">
        <v>31</v>
      </c>
      <c r="H1" s="14" t="s">
        <v>44</v>
      </c>
      <c r="J1" t="s">
        <v>33</v>
      </c>
      <c r="K1" t="s">
        <v>34</v>
      </c>
      <c r="U1" s="18" t="s">
        <v>49</v>
      </c>
    </row>
    <row r="2" spans="1:30" x14ac:dyDescent="0.25">
      <c r="B2" s="9" t="s">
        <v>24</v>
      </c>
      <c r="C2" s="13" t="s">
        <v>23</v>
      </c>
      <c r="D2" s="13"/>
      <c r="E2" s="13"/>
      <c r="F2" s="13"/>
      <c r="G2">
        <v>0.87</v>
      </c>
      <c r="H2" t="s">
        <v>39</v>
      </c>
      <c r="I2">
        <f>AVERAGE(Query1[MM sample])</f>
        <v>0.87416666666666698</v>
      </c>
      <c r="J2">
        <f>$I$2-Query1[[#This Row],[MM sample]]</f>
        <v>4.1666666666669849E-3</v>
      </c>
      <c r="K2">
        <f>J2^2</f>
        <v>1.7361111111113764E-5</v>
      </c>
      <c r="U2" s="18" t="s">
        <v>2</v>
      </c>
      <c r="V2">
        <v>100</v>
      </c>
    </row>
    <row r="3" spans="1:30" ht="18.75" x14ac:dyDescent="0.3">
      <c r="A3">
        <v>1</v>
      </c>
      <c r="B3" s="6">
        <v>35</v>
      </c>
      <c r="C3" t="s">
        <v>26</v>
      </c>
      <c r="D3">
        <f>AVERAGE(B3:B56)</f>
        <v>57.407407407407405</v>
      </c>
      <c r="G3">
        <v>0.91</v>
      </c>
      <c r="H3" t="s">
        <v>38</v>
      </c>
      <c r="I3">
        <f>_xlfn.STDEV.S(Query1[MM sample])</f>
        <v>3.5058208941479006E-2</v>
      </c>
      <c r="J3">
        <f>$I$2-Query1[[#This Row],[MM sample]]</f>
        <v>-3.5833333333333051E-2</v>
      </c>
      <c r="K3">
        <f t="shared" ref="K3:K49" si="0">J3^2</f>
        <v>1.2840277777777574E-3</v>
      </c>
      <c r="Q3" s="8"/>
      <c r="R3" s="8"/>
      <c r="S3" s="8"/>
      <c r="T3" s="8"/>
      <c r="U3" s="18" t="s">
        <v>32</v>
      </c>
      <c r="V3" s="8">
        <v>12</v>
      </c>
      <c r="W3" s="8"/>
      <c r="X3" s="8"/>
      <c r="Y3" s="8"/>
      <c r="Z3" s="8"/>
      <c r="AA3" s="8"/>
      <c r="AB3" s="8"/>
      <c r="AC3" s="8"/>
      <c r="AD3" s="8"/>
    </row>
    <row r="4" spans="1:30" ht="18.75" x14ac:dyDescent="0.3">
      <c r="A4" s="5">
        <f>A3+1</f>
        <v>2</v>
      </c>
      <c r="B4" s="6">
        <v>37</v>
      </c>
      <c r="C4" s="10" t="s">
        <v>25</v>
      </c>
      <c r="D4">
        <f>_xlfn.STDEV.P(B3:B56)</f>
        <v>11.69602420343565</v>
      </c>
      <c r="G4">
        <v>0.89</v>
      </c>
      <c r="H4" t="s">
        <v>37</v>
      </c>
      <c r="I4">
        <f>SUM(J2:J49)</f>
        <v>1.5099033134902129E-14</v>
      </c>
      <c r="J4">
        <f>$I$2-Query1[[#This Row],[MM sample]]</f>
        <v>-1.5833333333333033E-2</v>
      </c>
      <c r="K4">
        <f t="shared" si="0"/>
        <v>2.506944444444349E-4</v>
      </c>
      <c r="Q4" s="8"/>
      <c r="R4" s="8"/>
      <c r="S4" s="8"/>
      <c r="T4" s="8"/>
      <c r="U4" s="18" t="s">
        <v>50</v>
      </c>
      <c r="V4" s="17">
        <v>0.68</v>
      </c>
      <c r="W4" s="8"/>
      <c r="X4" s="8"/>
      <c r="Y4" s="8"/>
      <c r="Z4" s="8"/>
      <c r="AA4" s="8"/>
      <c r="AB4" s="8"/>
      <c r="AC4" s="8"/>
      <c r="AD4" s="8"/>
    </row>
    <row r="5" spans="1:30" ht="18.75" x14ac:dyDescent="0.3">
      <c r="A5" s="5">
        <f t="shared" ref="A5:A56" si="1">A4+1</f>
        <v>3</v>
      </c>
      <c r="B5" s="6">
        <v>38</v>
      </c>
      <c r="G5">
        <v>0.83</v>
      </c>
      <c r="H5" t="s">
        <v>36</v>
      </c>
      <c r="I5">
        <f>SUM(K2:K49)</f>
        <v>5.7766666666666723E-2</v>
      </c>
      <c r="J5">
        <f>$I$2-Query1[[#This Row],[MM sample]]</f>
        <v>4.416666666666702E-2</v>
      </c>
      <c r="K5">
        <f t="shared" si="0"/>
        <v>1.9506944444444758E-3</v>
      </c>
      <c r="Q5" s="8"/>
      <c r="R5" s="8"/>
      <c r="S5" s="8"/>
      <c r="T5" s="8"/>
      <c r="U5" s="18" t="s">
        <v>51</v>
      </c>
      <c r="V5" s="17">
        <v>0.95</v>
      </c>
      <c r="W5" s="8"/>
      <c r="X5" s="8"/>
      <c r="Y5" s="8"/>
      <c r="Z5" s="8"/>
      <c r="AA5" s="8"/>
      <c r="AB5" s="8"/>
      <c r="AC5" s="8"/>
      <c r="AD5" s="8"/>
    </row>
    <row r="6" spans="1:30" ht="18.75" x14ac:dyDescent="0.3">
      <c r="A6" s="5">
        <f t="shared" si="1"/>
        <v>4</v>
      </c>
      <c r="B6" s="6">
        <v>39</v>
      </c>
      <c r="C6" t="s">
        <v>27</v>
      </c>
      <c r="D6">
        <f>34+34+13.5</f>
        <v>81.5</v>
      </c>
      <c r="G6">
        <v>0.91</v>
      </c>
      <c r="H6" t="s">
        <v>15</v>
      </c>
      <c r="I6">
        <f>I5/(COUNT(K2:K49)-1)</f>
        <v>1.2290780141843984E-3</v>
      </c>
      <c r="J6">
        <f>$I$2-Query1[[#This Row],[MM sample]]</f>
        <v>-3.5833333333333051E-2</v>
      </c>
      <c r="K6">
        <f t="shared" si="0"/>
        <v>1.2840277777777574E-3</v>
      </c>
      <c r="Q6" s="8"/>
      <c r="R6" s="8"/>
      <c r="S6" s="8"/>
      <c r="T6" s="8"/>
      <c r="U6" s="18" t="s">
        <v>52</v>
      </c>
      <c r="V6" s="8"/>
      <c r="W6" s="8"/>
      <c r="X6" s="8"/>
      <c r="Y6" s="8"/>
      <c r="Z6" s="8"/>
      <c r="AA6" s="8"/>
      <c r="AB6" s="8"/>
      <c r="AC6" s="8"/>
      <c r="AD6" s="8"/>
    </row>
    <row r="7" spans="1:30" ht="18.75" x14ac:dyDescent="0.3">
      <c r="A7" s="5">
        <f t="shared" si="1"/>
        <v>5</v>
      </c>
      <c r="B7" s="6">
        <v>41</v>
      </c>
      <c r="C7" t="s">
        <v>28</v>
      </c>
      <c r="D7">
        <f>COUNT(B3:B46)</f>
        <v>44</v>
      </c>
      <c r="G7">
        <v>0.88</v>
      </c>
      <c r="H7" t="s">
        <v>17</v>
      </c>
      <c r="I7">
        <f>SQRT(I6)</f>
        <v>3.5058208941479006E-2</v>
      </c>
      <c r="J7">
        <f>$I$2-Query1[[#This Row],[MM sample]]</f>
        <v>-5.833333333333024E-3</v>
      </c>
      <c r="K7">
        <f t="shared" si="0"/>
        <v>3.402777777777417E-5</v>
      </c>
      <c r="Q7" s="8"/>
      <c r="R7" s="8"/>
      <c r="S7" s="8"/>
      <c r="T7" s="8"/>
      <c r="U7" s="19" t="s">
        <v>54</v>
      </c>
      <c r="W7" s="8"/>
      <c r="X7" s="8"/>
      <c r="Y7" s="8"/>
      <c r="Z7" s="8"/>
      <c r="AA7" s="8"/>
      <c r="AB7" s="8"/>
      <c r="AC7" s="8"/>
      <c r="AD7" s="8"/>
    </row>
    <row r="8" spans="1:30" ht="18.75" x14ac:dyDescent="0.3">
      <c r="A8" s="5">
        <f t="shared" si="1"/>
        <v>6</v>
      </c>
      <c r="B8" s="6">
        <v>43</v>
      </c>
      <c r="C8" t="s">
        <v>19</v>
      </c>
      <c r="D8">
        <f>B56-B3</f>
        <v>50</v>
      </c>
      <c r="G8">
        <v>0.9</v>
      </c>
      <c r="H8" t="s">
        <v>35</v>
      </c>
      <c r="I8">
        <f>SUM(Query1[MM sample])/COUNT(Query1[MM sample])</f>
        <v>0.87416666666666698</v>
      </c>
      <c r="J8">
        <f>$I$2-Query1[[#This Row],[MM sample]]</f>
        <v>-2.5833333333333042E-2</v>
      </c>
      <c r="K8">
        <f t="shared" si="0"/>
        <v>6.6736111111109601E-4</v>
      </c>
      <c r="Q8" s="8"/>
      <c r="R8" s="8"/>
      <c r="S8" s="8"/>
      <c r="T8" s="8"/>
      <c r="U8" s="20" t="s">
        <v>56</v>
      </c>
      <c r="V8" s="8"/>
      <c r="W8" s="8"/>
      <c r="X8" s="8"/>
      <c r="Y8" s="8"/>
      <c r="Z8" s="8"/>
      <c r="AA8" s="8"/>
      <c r="AB8" s="8"/>
      <c r="AC8" s="8"/>
      <c r="AD8" s="8"/>
    </row>
    <row r="9" spans="1:30" x14ac:dyDescent="0.25">
      <c r="A9" s="5">
        <f t="shared" si="1"/>
        <v>7</v>
      </c>
      <c r="B9" s="6">
        <v>44</v>
      </c>
      <c r="C9" s="10" t="s">
        <v>30</v>
      </c>
      <c r="D9">
        <f>_xlfn.VAR.P(B3:B56)</f>
        <v>136.79698216735252</v>
      </c>
      <c r="G9">
        <v>0.88</v>
      </c>
      <c r="H9" t="s">
        <v>40</v>
      </c>
      <c r="I9">
        <f>COUNT(Query1[MM sample])</f>
        <v>48</v>
      </c>
      <c r="J9">
        <f>$I$2-Query1[[#This Row],[MM sample]]</f>
        <v>-5.833333333333024E-3</v>
      </c>
      <c r="K9">
        <f t="shared" si="0"/>
        <v>3.402777777777417E-5</v>
      </c>
      <c r="U9" s="18" t="s">
        <v>53</v>
      </c>
    </row>
    <row r="10" spans="1:30" x14ac:dyDescent="0.25">
      <c r="A10" s="5">
        <f t="shared" si="1"/>
        <v>8</v>
      </c>
      <c r="B10" s="6">
        <v>44</v>
      </c>
      <c r="C10" s="10" t="s">
        <v>30</v>
      </c>
      <c r="D10">
        <f>D4^2</f>
        <v>136.79698216735252</v>
      </c>
      <c r="G10">
        <v>0.88</v>
      </c>
      <c r="H10" t="s">
        <v>41</v>
      </c>
      <c r="I10">
        <f>SUM(Query1[MM sample])</f>
        <v>41.960000000000015</v>
      </c>
      <c r="J10">
        <f>$I$2-Query1[[#This Row],[MM sample]]</f>
        <v>-5.833333333333024E-3</v>
      </c>
      <c r="K10">
        <f t="shared" si="0"/>
        <v>3.402777777777417E-5</v>
      </c>
      <c r="U10" t="s">
        <v>57</v>
      </c>
    </row>
    <row r="11" spans="1:30" ht="18.75" x14ac:dyDescent="0.3">
      <c r="A11" s="5">
        <f t="shared" si="1"/>
        <v>9</v>
      </c>
      <c r="B11" s="6">
        <v>44</v>
      </c>
      <c r="G11">
        <v>0.94</v>
      </c>
      <c r="H11" t="s">
        <v>42</v>
      </c>
      <c r="I11">
        <v>48</v>
      </c>
      <c r="J11">
        <f>$I$2-Query1[[#This Row],[MM sample]]</f>
        <v>-6.5833333333332966E-2</v>
      </c>
      <c r="K11">
        <f t="shared" si="0"/>
        <v>4.3340277777777292E-3</v>
      </c>
      <c r="U11" s="8" t="s">
        <v>55</v>
      </c>
    </row>
    <row r="12" spans="1:30" x14ac:dyDescent="0.25">
      <c r="A12" s="5">
        <f t="shared" si="1"/>
        <v>10</v>
      </c>
      <c r="B12" s="6">
        <v>45</v>
      </c>
      <c r="G12">
        <v>0.91</v>
      </c>
      <c r="H12" t="s">
        <v>43</v>
      </c>
      <c r="I12">
        <v>41.96</v>
      </c>
      <c r="J12">
        <f>$I$2-Query1[[#This Row],[MM sample]]</f>
        <v>-3.5833333333333051E-2</v>
      </c>
      <c r="K12">
        <f t="shared" si="0"/>
        <v>1.2840277777777574E-3</v>
      </c>
    </row>
    <row r="13" spans="1:30" x14ac:dyDescent="0.25">
      <c r="A13" s="5">
        <f t="shared" si="1"/>
        <v>11</v>
      </c>
      <c r="B13" s="6">
        <v>47</v>
      </c>
      <c r="G13">
        <v>0.95</v>
      </c>
      <c r="H13" t="s">
        <v>45</v>
      </c>
      <c r="I13">
        <f>AVERAGE(Query1[MM sample])-_xlfn.STDEV.S(Query1[MM sample])</f>
        <v>0.83910845772518794</v>
      </c>
      <c r="J13">
        <f>$I$2-Query1[[#This Row],[MM sample]]</f>
        <v>-7.5833333333332975E-2</v>
      </c>
      <c r="K13">
        <f t="shared" si="0"/>
        <v>5.7506944444443899E-3</v>
      </c>
    </row>
    <row r="14" spans="1:30" x14ac:dyDescent="0.25">
      <c r="A14" s="5">
        <f t="shared" si="1"/>
        <v>12</v>
      </c>
      <c r="B14" s="6">
        <v>47</v>
      </c>
      <c r="G14">
        <v>0.91</v>
      </c>
      <c r="H14" t="s">
        <v>46</v>
      </c>
      <c r="I14">
        <f>AVERAGE(Query1[MM sample])+_xlfn.STDEV.S(Query1[MM sample])</f>
        <v>0.90922487560814602</v>
      </c>
      <c r="J14">
        <f>$I$2-Query1[[#This Row],[MM sample]]</f>
        <v>-3.5833333333333051E-2</v>
      </c>
      <c r="K14">
        <f t="shared" si="0"/>
        <v>1.2840277777777574E-3</v>
      </c>
    </row>
    <row r="15" spans="1:30" x14ac:dyDescent="0.25">
      <c r="A15" s="5">
        <f t="shared" si="1"/>
        <v>13</v>
      </c>
      <c r="B15" s="6">
        <v>48</v>
      </c>
      <c r="G15">
        <v>0.88</v>
      </c>
      <c r="H15">
        <v>0.80400000000000005</v>
      </c>
      <c r="I15">
        <f>(H15-AVERAGE(Query1[MM sample]))/_xlfn.STDEV.S(Query1[MM sample])</f>
        <v>-2.001433295802213</v>
      </c>
      <c r="J15">
        <f>$I$2-Query1[[#This Row],[MM sample]]</f>
        <v>-5.833333333333024E-3</v>
      </c>
      <c r="K15">
        <f t="shared" si="0"/>
        <v>3.402777777777417E-5</v>
      </c>
      <c r="U15" s="18" t="s">
        <v>2</v>
      </c>
      <c r="V15">
        <v>100</v>
      </c>
    </row>
    <row r="16" spans="1:30" x14ac:dyDescent="0.25">
      <c r="A16" s="5">
        <f t="shared" si="1"/>
        <v>14</v>
      </c>
      <c r="B16" s="6">
        <v>48</v>
      </c>
      <c r="G16">
        <v>0.88</v>
      </c>
      <c r="H16">
        <v>0.94399999999999995</v>
      </c>
      <c r="I16">
        <f>(H16-AVERAGE(Query1[MM sample]))/_xlfn.STDEV.S(Query1[MM sample])</f>
        <v>1.9919252991475525</v>
      </c>
      <c r="J16">
        <f>$I$2-Query1[[#This Row],[MM sample]]</f>
        <v>-5.833333333333024E-3</v>
      </c>
      <c r="K16">
        <f t="shared" si="0"/>
        <v>3.402777777777417E-5</v>
      </c>
      <c r="U16" s="18" t="s">
        <v>60</v>
      </c>
      <c r="V16">
        <v>16</v>
      </c>
    </row>
    <row r="17" spans="1:30" x14ac:dyDescent="0.25">
      <c r="A17" s="5">
        <f t="shared" si="1"/>
        <v>15</v>
      </c>
      <c r="B17" s="6">
        <v>48</v>
      </c>
      <c r="G17">
        <v>0.92</v>
      </c>
      <c r="H17" t="s">
        <v>47</v>
      </c>
      <c r="I17">
        <f>COUNTIFS(Query1[MM sample], "&gt;=0.804", Query1[MM sample], "&lt;= 0.944")</f>
        <v>46</v>
      </c>
      <c r="J17">
        <f>$I$2-Query1[[#This Row],[MM sample]]</f>
        <v>-4.5833333333333059E-2</v>
      </c>
      <c r="K17">
        <f t="shared" si="0"/>
        <v>2.1006944444444194E-3</v>
      </c>
      <c r="U17" s="18" t="s">
        <v>58</v>
      </c>
      <c r="V17" s="15">
        <f>(148-52)/100</f>
        <v>0.96</v>
      </c>
      <c r="AA17" s="7"/>
      <c r="AD17" s="7"/>
    </row>
    <row r="18" spans="1:30" x14ac:dyDescent="0.25">
      <c r="A18" s="5">
        <f t="shared" si="1"/>
        <v>16</v>
      </c>
      <c r="B18" s="6">
        <v>50</v>
      </c>
      <c r="G18">
        <v>0.82</v>
      </c>
      <c r="H18" t="s">
        <v>48</v>
      </c>
      <c r="I18" s="16">
        <f>I17/I9</f>
        <v>0.95833333333333337</v>
      </c>
      <c r="J18">
        <f>$I$2-Query1[[#This Row],[MM sample]]</f>
        <v>5.4166666666667029E-2</v>
      </c>
      <c r="K18">
        <f t="shared" si="0"/>
        <v>2.9340277777778171E-3</v>
      </c>
      <c r="U18" s="18" t="s">
        <v>59</v>
      </c>
      <c r="V18" s="16">
        <f>96/16</f>
        <v>6</v>
      </c>
    </row>
    <row r="19" spans="1:30" x14ac:dyDescent="0.25">
      <c r="A19" s="5">
        <f t="shared" si="1"/>
        <v>17</v>
      </c>
      <c r="B19" s="6">
        <v>52</v>
      </c>
      <c r="G19">
        <v>0.86</v>
      </c>
      <c r="H19">
        <v>0.90900000000000003</v>
      </c>
      <c r="I19">
        <f>(H19-AVERAGE(Query1[MM sample]))/_xlfn.STDEV.S(Query1[MM sample])</f>
        <v>0.99358565041011282</v>
      </c>
      <c r="J19">
        <f>$I$2-Query1[[#This Row],[MM sample]]</f>
        <v>1.4166666666666994E-2</v>
      </c>
      <c r="K19">
        <f t="shared" si="0"/>
        <v>2.0069444444445372E-4</v>
      </c>
      <c r="U19" s="18" t="s">
        <v>61</v>
      </c>
      <c r="V19" s="15">
        <f>(100-68)/100</f>
        <v>0.32</v>
      </c>
    </row>
    <row r="20" spans="1:30" x14ac:dyDescent="0.25">
      <c r="A20" s="5">
        <f t="shared" si="1"/>
        <v>18</v>
      </c>
      <c r="B20" s="6">
        <v>52</v>
      </c>
      <c r="G20">
        <v>0.86</v>
      </c>
      <c r="I20">
        <f>13.5+2.35+0.15</f>
        <v>16</v>
      </c>
      <c r="J20">
        <f>$I$2-Query1[[#This Row],[MM sample]]</f>
        <v>1.4166666666666994E-2</v>
      </c>
      <c r="K20">
        <f t="shared" si="0"/>
        <v>2.0069444444445372E-4</v>
      </c>
      <c r="U20" s="18" t="s">
        <v>62</v>
      </c>
      <c r="V20" s="21">
        <v>1.5E-3</v>
      </c>
    </row>
    <row r="21" spans="1:30" x14ac:dyDescent="0.25">
      <c r="A21" s="5">
        <f t="shared" si="1"/>
        <v>19</v>
      </c>
      <c r="B21" s="6">
        <v>53</v>
      </c>
      <c r="G21">
        <v>0.87</v>
      </c>
      <c r="H21" t="s">
        <v>47</v>
      </c>
      <c r="I21">
        <f>COUNTIF(Query1[MM sample], "&gt;0.909")</f>
        <v>10</v>
      </c>
      <c r="J21">
        <f>$I$2-Query1[[#This Row],[MM sample]]</f>
        <v>4.1666666666669849E-3</v>
      </c>
      <c r="K21">
        <f t="shared" si="0"/>
        <v>1.7361111111113764E-5</v>
      </c>
    </row>
    <row r="22" spans="1:30" x14ac:dyDescent="0.25">
      <c r="A22" s="5">
        <f t="shared" si="1"/>
        <v>20</v>
      </c>
      <c r="B22" s="6">
        <v>54</v>
      </c>
      <c r="G22">
        <v>0.86</v>
      </c>
      <c r="H22" t="s">
        <v>48</v>
      </c>
      <c r="I22">
        <f>I21/COUNT(Query1[MM sample])</f>
        <v>0.20833333333333334</v>
      </c>
      <c r="J22">
        <f>$I$2-Query1[[#This Row],[MM sample]]</f>
        <v>1.4166666666666994E-2</v>
      </c>
      <c r="K22">
        <f t="shared" si="0"/>
        <v>2.0069444444445372E-4</v>
      </c>
      <c r="U22" s="18" t="s">
        <v>2</v>
      </c>
      <c r="V22">
        <v>520</v>
      </c>
    </row>
    <row r="23" spans="1:30" x14ac:dyDescent="0.25">
      <c r="A23" s="5">
        <f t="shared" si="1"/>
        <v>21</v>
      </c>
      <c r="B23" s="6">
        <v>54</v>
      </c>
      <c r="G23">
        <v>0.89</v>
      </c>
      <c r="J23">
        <f>$I$2-Query1[[#This Row],[MM sample]]</f>
        <v>-1.5833333333333033E-2</v>
      </c>
      <c r="K23">
        <f t="shared" si="0"/>
        <v>2.506944444444349E-4</v>
      </c>
      <c r="U23" s="18" t="s">
        <v>32</v>
      </c>
      <c r="V23">
        <v>110</v>
      </c>
    </row>
    <row r="24" spans="1:30" x14ac:dyDescent="0.25">
      <c r="A24" s="5">
        <f t="shared" si="1"/>
        <v>22</v>
      </c>
      <c r="B24" s="6">
        <v>54</v>
      </c>
      <c r="G24">
        <v>0.84</v>
      </c>
      <c r="J24">
        <f>$I$2-Query1[[#This Row],[MM sample]]</f>
        <v>3.4166666666667012E-2</v>
      </c>
      <c r="K24">
        <f t="shared" si="0"/>
        <v>1.1673611111111346E-3</v>
      </c>
      <c r="U24" s="18" t="s">
        <v>63</v>
      </c>
      <c r="V24" s="21">
        <v>0.68</v>
      </c>
    </row>
    <row r="25" spans="1:30" x14ac:dyDescent="0.25">
      <c r="A25" s="5">
        <f t="shared" si="1"/>
        <v>23</v>
      </c>
      <c r="B25" s="6">
        <v>55</v>
      </c>
      <c r="G25">
        <v>0.85</v>
      </c>
      <c r="J25">
        <f>$I$2-Query1[[#This Row],[MM sample]]</f>
        <v>2.4166666666667003E-2</v>
      </c>
      <c r="K25">
        <f t="shared" si="0"/>
        <v>5.8402777777779398E-4</v>
      </c>
      <c r="U25" s="18" t="s">
        <v>65</v>
      </c>
      <c r="V25" s="21">
        <v>0.32</v>
      </c>
    </row>
    <row r="26" spans="1:30" x14ac:dyDescent="0.25">
      <c r="A26" s="5">
        <f t="shared" si="1"/>
        <v>24</v>
      </c>
      <c r="B26" s="6">
        <v>55</v>
      </c>
      <c r="G26">
        <v>0.9</v>
      </c>
      <c r="J26">
        <f>$I$2-Query1[[#This Row],[MM sample]]</f>
        <v>-2.5833333333333042E-2</v>
      </c>
      <c r="K26">
        <f t="shared" si="0"/>
        <v>6.6736111111109601E-4</v>
      </c>
      <c r="U26" s="18" t="s">
        <v>64</v>
      </c>
      <c r="V26" s="21">
        <v>5.0000000000000001E-3</v>
      </c>
    </row>
    <row r="27" spans="1:30" x14ac:dyDescent="0.25">
      <c r="A27" s="5">
        <f t="shared" si="1"/>
        <v>25</v>
      </c>
      <c r="B27" s="6">
        <v>56</v>
      </c>
      <c r="G27">
        <v>0.86</v>
      </c>
      <c r="J27">
        <f>$I$2-Query1[[#This Row],[MM sample]]</f>
        <v>1.4166666666666994E-2</v>
      </c>
      <c r="K27">
        <f t="shared" si="0"/>
        <v>2.0069444444445372E-4</v>
      </c>
      <c r="U27" s="18" t="s">
        <v>66</v>
      </c>
    </row>
    <row r="28" spans="1:30" x14ac:dyDescent="0.25">
      <c r="A28" s="5">
        <f t="shared" si="1"/>
        <v>26</v>
      </c>
      <c r="B28" s="6">
        <v>56</v>
      </c>
      <c r="G28">
        <v>0.87</v>
      </c>
      <c r="J28">
        <f>$I$2-Query1[[#This Row],[MM sample]]</f>
        <v>4.1666666666669849E-3</v>
      </c>
      <c r="K28">
        <f t="shared" si="0"/>
        <v>1.7361111111113764E-5</v>
      </c>
    </row>
    <row r="29" spans="1:30" x14ac:dyDescent="0.25">
      <c r="A29" s="5">
        <f t="shared" si="1"/>
        <v>27</v>
      </c>
      <c r="B29" s="6">
        <v>56</v>
      </c>
      <c r="G29">
        <v>0.93</v>
      </c>
      <c r="J29">
        <f>$I$2-Query1[[#This Row],[MM sample]]</f>
        <v>-5.5833333333333068E-2</v>
      </c>
      <c r="K29">
        <f t="shared" si="0"/>
        <v>3.1173611111110816E-3</v>
      </c>
      <c r="U29" s="18" t="s">
        <v>67</v>
      </c>
      <c r="V29">
        <f>99.7/2</f>
        <v>49.85</v>
      </c>
    </row>
    <row r="30" spans="1:30" x14ac:dyDescent="0.25">
      <c r="A30" s="5">
        <f t="shared" si="1"/>
        <v>28</v>
      </c>
      <c r="B30" s="6">
        <v>57</v>
      </c>
      <c r="G30">
        <v>0.89</v>
      </c>
      <c r="J30">
        <f>$I$2-Query1[[#This Row],[MM sample]]</f>
        <v>-1.5833333333333033E-2</v>
      </c>
      <c r="K30">
        <f t="shared" si="0"/>
        <v>2.506944444444349E-4</v>
      </c>
      <c r="U30" s="18" t="s">
        <v>68</v>
      </c>
      <c r="V30">
        <f>49.85+34</f>
        <v>83.85</v>
      </c>
    </row>
    <row r="31" spans="1:30" x14ac:dyDescent="0.25">
      <c r="A31" s="5">
        <f t="shared" si="1"/>
        <v>29</v>
      </c>
      <c r="B31" s="6">
        <v>58</v>
      </c>
      <c r="G31">
        <v>0.79</v>
      </c>
      <c r="J31">
        <f>$I$2-Query1[[#This Row],[MM sample]]</f>
        <v>8.4166666666666945E-2</v>
      </c>
      <c r="K31">
        <f t="shared" si="0"/>
        <v>7.0840277777778245E-3</v>
      </c>
    </row>
    <row r="32" spans="1:30" x14ac:dyDescent="0.25">
      <c r="A32" s="5">
        <f t="shared" si="1"/>
        <v>30</v>
      </c>
      <c r="B32" s="6">
        <v>58</v>
      </c>
      <c r="G32">
        <v>0.84</v>
      </c>
      <c r="J32">
        <f>$I$2-Query1[[#This Row],[MM sample]]</f>
        <v>3.4166666666667012E-2</v>
      </c>
      <c r="K32">
        <f t="shared" si="0"/>
        <v>1.1673611111111346E-3</v>
      </c>
    </row>
    <row r="33" spans="1:19" x14ac:dyDescent="0.25">
      <c r="A33" s="5">
        <f t="shared" si="1"/>
        <v>31</v>
      </c>
      <c r="B33" s="6">
        <v>59</v>
      </c>
      <c r="G33">
        <v>0.9</v>
      </c>
      <c r="J33">
        <f>$I$2-Query1[[#This Row],[MM sample]]</f>
        <v>-2.5833333333333042E-2</v>
      </c>
      <c r="K33">
        <f t="shared" si="0"/>
        <v>6.6736111111109601E-4</v>
      </c>
    </row>
    <row r="34" spans="1:19" x14ac:dyDescent="0.25">
      <c r="A34" s="5">
        <f t="shared" si="1"/>
        <v>32</v>
      </c>
      <c r="B34" s="6">
        <v>60</v>
      </c>
      <c r="G34">
        <v>0.86</v>
      </c>
      <c r="J34">
        <f>$I$2-Query1[[#This Row],[MM sample]]</f>
        <v>1.4166666666666994E-2</v>
      </c>
      <c r="K34">
        <f t="shared" si="0"/>
        <v>2.0069444444445372E-4</v>
      </c>
    </row>
    <row r="35" spans="1:19" x14ac:dyDescent="0.25">
      <c r="A35" s="5">
        <f t="shared" si="1"/>
        <v>33</v>
      </c>
      <c r="B35" s="6">
        <v>60</v>
      </c>
      <c r="G35">
        <v>0.93</v>
      </c>
      <c r="J35">
        <f>$I$2-Query1[[#This Row],[MM sample]]</f>
        <v>-5.5833333333333068E-2</v>
      </c>
      <c r="K35">
        <f t="shared" si="0"/>
        <v>3.1173611111110816E-3</v>
      </c>
    </row>
    <row r="36" spans="1:19" x14ac:dyDescent="0.25">
      <c r="A36" s="5">
        <f t="shared" si="1"/>
        <v>34</v>
      </c>
      <c r="B36" s="6">
        <v>60</v>
      </c>
      <c r="G36">
        <v>0.91</v>
      </c>
      <c r="J36">
        <f>$I$2-Query1[[#This Row],[MM sample]]</f>
        <v>-3.5833333333333051E-2</v>
      </c>
      <c r="K36">
        <f t="shared" si="0"/>
        <v>1.2840277777777574E-3</v>
      </c>
    </row>
    <row r="37" spans="1:19" x14ac:dyDescent="0.25">
      <c r="A37" s="5">
        <f t="shared" si="1"/>
        <v>35</v>
      </c>
      <c r="B37" s="6">
        <v>61</v>
      </c>
      <c r="G37">
        <v>0.87</v>
      </c>
      <c r="J37">
        <f>$I$2-Query1[[#This Row],[MM sample]]</f>
        <v>4.1666666666669849E-3</v>
      </c>
      <c r="K37">
        <f t="shared" si="0"/>
        <v>1.7361111111113764E-5</v>
      </c>
      <c r="P37" s="7"/>
      <c r="S37" s="7"/>
    </row>
    <row r="38" spans="1:19" x14ac:dyDescent="0.25">
      <c r="A38" s="5">
        <f t="shared" si="1"/>
        <v>36</v>
      </c>
      <c r="B38" s="6">
        <v>62</v>
      </c>
      <c r="G38">
        <v>0.82</v>
      </c>
      <c r="J38">
        <f>$I$2-Query1[[#This Row],[MM sample]]</f>
        <v>5.4166666666667029E-2</v>
      </c>
      <c r="K38">
        <f t="shared" si="0"/>
        <v>2.9340277777778171E-3</v>
      </c>
    </row>
    <row r="39" spans="1:19" x14ac:dyDescent="0.25">
      <c r="A39" s="5">
        <f t="shared" si="1"/>
        <v>37</v>
      </c>
      <c r="B39" s="6">
        <v>62</v>
      </c>
      <c r="G39">
        <v>0.81</v>
      </c>
      <c r="J39">
        <f>$I$2-Query1[[#This Row],[MM sample]]</f>
        <v>6.4166666666666927E-2</v>
      </c>
      <c r="K39">
        <f t="shared" si="0"/>
        <v>4.1173611111111445E-3</v>
      </c>
    </row>
    <row r="40" spans="1:19" x14ac:dyDescent="0.25">
      <c r="A40" s="5">
        <f t="shared" si="1"/>
        <v>38</v>
      </c>
      <c r="B40" s="6">
        <v>63</v>
      </c>
      <c r="G40">
        <v>0.84</v>
      </c>
      <c r="J40">
        <f>$I$2-Query1[[#This Row],[MM sample]]</f>
        <v>3.4166666666667012E-2</v>
      </c>
      <c r="K40">
        <f t="shared" si="0"/>
        <v>1.1673611111111346E-3</v>
      </c>
    </row>
    <row r="41" spans="1:19" x14ac:dyDescent="0.25">
      <c r="A41" s="5">
        <f t="shared" si="1"/>
        <v>39</v>
      </c>
      <c r="B41" s="6">
        <v>64</v>
      </c>
      <c r="G41">
        <v>0.84</v>
      </c>
      <c r="J41">
        <f>$I$2-Query1[[#This Row],[MM sample]]</f>
        <v>3.4166666666667012E-2</v>
      </c>
      <c r="K41">
        <f t="shared" si="0"/>
        <v>1.1673611111111346E-3</v>
      </c>
    </row>
    <row r="42" spans="1:19" x14ac:dyDescent="0.25">
      <c r="A42" s="5">
        <f t="shared" si="1"/>
        <v>40</v>
      </c>
      <c r="B42" s="6">
        <v>64</v>
      </c>
      <c r="G42">
        <v>0.88</v>
      </c>
      <c r="J42">
        <f>$I$2-Query1[[#This Row],[MM sample]]</f>
        <v>-5.833333333333024E-3</v>
      </c>
      <c r="K42">
        <f t="shared" si="0"/>
        <v>3.402777777777417E-5</v>
      </c>
    </row>
    <row r="43" spans="1:19" x14ac:dyDescent="0.25">
      <c r="A43" s="5">
        <f t="shared" si="1"/>
        <v>41</v>
      </c>
      <c r="B43" s="6">
        <v>64</v>
      </c>
      <c r="G43">
        <v>0.88</v>
      </c>
      <c r="J43">
        <f>$I$2-Query1[[#This Row],[MM sample]]</f>
        <v>-5.833333333333024E-3</v>
      </c>
      <c r="K43">
        <f t="shared" si="0"/>
        <v>3.402777777777417E-5</v>
      </c>
    </row>
    <row r="44" spans="1:19" x14ac:dyDescent="0.25">
      <c r="A44" s="5">
        <f t="shared" si="1"/>
        <v>42</v>
      </c>
      <c r="B44" s="6">
        <v>65</v>
      </c>
      <c r="G44">
        <v>0.85</v>
      </c>
      <c r="J44">
        <f>$I$2-Query1[[#This Row],[MM sample]]</f>
        <v>2.4166666666667003E-2</v>
      </c>
      <c r="K44">
        <f t="shared" si="0"/>
        <v>5.8402777777779398E-4</v>
      </c>
    </row>
    <row r="45" spans="1:19" x14ac:dyDescent="0.25">
      <c r="A45" s="5">
        <f t="shared" si="1"/>
        <v>43</v>
      </c>
      <c r="B45" s="6">
        <v>67</v>
      </c>
      <c r="G45">
        <v>0.84</v>
      </c>
      <c r="J45">
        <f>$I$2-Query1[[#This Row],[MM sample]]</f>
        <v>3.4166666666667012E-2</v>
      </c>
      <c r="K45">
        <f t="shared" si="0"/>
        <v>1.1673611111111346E-3</v>
      </c>
    </row>
    <row r="46" spans="1:19" x14ac:dyDescent="0.25">
      <c r="A46" s="5">
        <f t="shared" si="1"/>
        <v>44</v>
      </c>
      <c r="B46" s="6">
        <v>69</v>
      </c>
      <c r="G46">
        <v>0.83</v>
      </c>
      <c r="J46">
        <f>$I$2-Query1[[#This Row],[MM sample]]</f>
        <v>4.416666666666702E-2</v>
      </c>
      <c r="K46">
        <f t="shared" si="0"/>
        <v>1.9506944444444758E-3</v>
      </c>
    </row>
    <row r="47" spans="1:19" x14ac:dyDescent="0.25">
      <c r="A47" s="5">
        <f t="shared" si="1"/>
        <v>45</v>
      </c>
      <c r="B47" s="6">
        <v>69</v>
      </c>
      <c r="G47">
        <v>0.9</v>
      </c>
      <c r="J47">
        <f>$I$2-Query1[[#This Row],[MM sample]]</f>
        <v>-2.5833333333333042E-2</v>
      </c>
      <c r="K47">
        <f t="shared" si="0"/>
        <v>6.6736111111109601E-4</v>
      </c>
    </row>
    <row r="48" spans="1:19" x14ac:dyDescent="0.25">
      <c r="A48" s="5">
        <f t="shared" si="1"/>
        <v>46</v>
      </c>
      <c r="B48" s="6">
        <v>70</v>
      </c>
      <c r="G48">
        <v>0.86</v>
      </c>
      <c r="J48">
        <f>$I$2-Query1[[#This Row],[MM sample]]</f>
        <v>1.4166666666666994E-2</v>
      </c>
      <c r="K48">
        <f t="shared" si="0"/>
        <v>2.0069444444445372E-4</v>
      </c>
    </row>
    <row r="49" spans="1:11" x14ac:dyDescent="0.25">
      <c r="A49" s="5">
        <f t="shared" si="1"/>
        <v>47</v>
      </c>
      <c r="B49" s="6">
        <v>72</v>
      </c>
      <c r="G49">
        <v>0.87</v>
      </c>
      <c r="J49">
        <f>$I$2-Query1[[#This Row],[MM sample]]</f>
        <v>4.1666666666669849E-3</v>
      </c>
      <c r="K49">
        <f t="shared" si="0"/>
        <v>1.7361111111113764E-5</v>
      </c>
    </row>
    <row r="50" spans="1:11" x14ac:dyDescent="0.25">
      <c r="A50" s="5">
        <f t="shared" si="1"/>
        <v>48</v>
      </c>
      <c r="B50" s="6">
        <v>74</v>
      </c>
    </row>
    <row r="51" spans="1:11" x14ac:dyDescent="0.25">
      <c r="A51" s="5">
        <f t="shared" si="1"/>
        <v>49</v>
      </c>
      <c r="B51" s="6">
        <v>74</v>
      </c>
    </row>
    <row r="52" spans="1:11" x14ac:dyDescent="0.25">
      <c r="A52" s="5">
        <f t="shared" si="1"/>
        <v>50</v>
      </c>
      <c r="B52" s="6">
        <v>74</v>
      </c>
    </row>
    <row r="53" spans="1:11" x14ac:dyDescent="0.25">
      <c r="A53" s="5">
        <f t="shared" si="1"/>
        <v>51</v>
      </c>
      <c r="B53" s="6">
        <v>75</v>
      </c>
    </row>
    <row r="54" spans="1:11" x14ac:dyDescent="0.25">
      <c r="A54" s="5">
        <f t="shared" si="1"/>
        <v>52</v>
      </c>
      <c r="B54" s="6">
        <v>77</v>
      </c>
    </row>
    <row r="55" spans="1:11" x14ac:dyDescent="0.25">
      <c r="A55" s="5">
        <f t="shared" si="1"/>
        <v>53</v>
      </c>
      <c r="B55" s="6">
        <v>82</v>
      </c>
    </row>
    <row r="56" spans="1:11" x14ac:dyDescent="0.25">
      <c r="A56" s="5">
        <f t="shared" si="1"/>
        <v>54</v>
      </c>
      <c r="B56" s="4">
        <v>85</v>
      </c>
    </row>
  </sheetData>
  <mergeCells count="1">
    <mergeCell ref="C2:F2"/>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AEB5E303E8FC44B85D7FC15901B2095" ma:contentTypeVersion="5" ma:contentTypeDescription="Create a new document." ma:contentTypeScope="" ma:versionID="331cbc14c423865f863f63af1619d484">
  <xsd:schema xmlns:xsd="http://www.w3.org/2001/XMLSchema" xmlns:xs="http://www.w3.org/2001/XMLSchema" xmlns:p="http://schemas.microsoft.com/office/2006/metadata/properties" xmlns:ns3="847c2f6a-33ae-4361-8c3c-8bd103f9cfa5" targetNamespace="http://schemas.microsoft.com/office/2006/metadata/properties" ma:root="true" ma:fieldsID="7d361ccab82cd5b41921f5ac246df491" ns3:_="">
    <xsd:import namespace="847c2f6a-33ae-4361-8c3c-8bd103f9cfa5"/>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7c2f6a-33ae-4361-8c3c-8bd103f9cfa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A Q E A A B Q S w M E F A A C A A g A q 6 A w 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q 6 A w 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g M F u j Z k r 3 / g A A A F c B A A A T A B w A R m 9 y b X V s Y X M v U 2 V j d G l v b j E u b S C i G A A o o B Q A A A A A A A A A A A A A A A A A A A A A A A A A A A B t j 0 1 r g 0 A Q h u + C / 2 H Z X h S M a K C l b f B k L J T Q L 7 X k E I O s O q 2 S d T f s B y j i f 8 + m Q n v p X A b m 4 Z 1 5 R k K t O s 5 Q t v R w Y 1 u 2 J V s i o E E f G s Q Y o g h R U L a F T G V c i x r M J B l q o P 6 e i 1 P F + c l 5 6 i j 4 M W c K m J I O 3 j 4 W 8 W e a J q 9 5 u X 9 L d 0 W m d D M W P 5 k i 6 c + d 6 G p C U a o p F A 1 R Z P V Q h n f l O l j f r u 7 L I E D v L / 5 A 5 Y B d D z F N q Y e U 0 O B 6 i 8 I N 9 s u s B V D Y a C w + 0 + F Z Q R 9 h H 3 u 7 j j U R X v h x P m z N 9 u N v M G 4 J + z Z / 5 e M Z r u m c V E Y 7 F 4 T J L y 7 6 m F P d s y u U z t 8 V b 5 r w Q k J s T A w 1 U n 0 F Y p 5 d 2 + r Y v 8 s 3 F 1 B L A Q I t A B Q A A g A I A K u g M F u K m g 3 p p A A A A P Y A A A A S A A A A A A A A A A A A A A A A A A A A A A B D b 2 5 m a W c v U G F j a 2 F n Z S 5 4 b W x Q S w E C L Q A U A A I A C A C r o D B b D 8 r p q 6 Q A A A D p A A A A E w A A A A A A A A A A A A A A A A D w A A A A W 0 N v b n R l b n R f V H l w Z X N d L n h t b F B L A Q I t A B Q A A g A I A K u g M F u j Z k r 3 / g A A A F c B A A A T A A A A A A A A A A A A A A A A A O E B A A B G b 3 J t d W x h c y 9 T Z W N 0 a W 9 u M S 5 t U E s F B g A A A A A D A A M A w g A A A C 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J A A A A A A A A N Q 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Q 0 Z j g 1 Y j c 1 L T Y x M j Y t N D c 2 N y 1 i M W J j L W M y Z j U 5 Z j h h M m E 3 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D a C 4 g M y 4 y I E V t c G l y a W N h b C B S d W x l I i A v P j x F b n R y e S B U e X B l P S J S Z W N v d m V y e V R h c m d l d E N v b H V t b i I g V m F s d W U 9 I m w 3 I i A v P j x F b n R y e S B U e X B l P S J S Z W N v d m V y e V R h c m d l d F J v d y I g V m F s d W U 9 I m w y I i A v P j x F b n R y e S B U e X B l P S J G a W x s V G F y Z 2 V 0 I i B W Y W x 1 Z T 0 i c 1 F 1 Z X J 5 M S 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N S 0 w O S 0 x N 1 Q w M D o w N T o y M i 4 z N D I 1 N z Q 1 W i I g L z 4 8 R W 5 0 c n k g V H l w Z T 0 i R m l s b E N v b H V t b l R 5 c G V z I i B W Y W x 1 Z T 0 i c 0 J R 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M S 9 B d X R v U m V t b 3 Z l Z E N v b H V t b n M x L n t D b 2 x 1 b W 4 x L D B 9 J n F 1 b 3 Q 7 X S w m c X V v d D t D b 2 x 1 b W 5 D b 3 V u d C Z x d W 9 0 O z o x L C Z x d W 9 0 O 0 t l e U N v b H V t b k 5 h b W V z J n F 1 b 3 Q 7 O l t d L C Z x d W 9 0 O 0 N v b H V t b k l k Z W 5 0 a X R p Z X M m c X V v d D s 6 W y Z x d W 9 0 O 1 N l Y 3 R p b 2 4 x L 1 F 1 Z X J 5 M S 9 B d X R v U m V t b 3 Z l Z E N v b H V t b n M x L n t D b 2 x 1 b W 4 x L D 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y 5 f U 2 h l Z X Q 8 L 0 l 0 Z W 1 Q Y X R o P j w v S X R l b U x v Y 2 F 0 a W 9 u P j x T d G F i b G V F b n R y a W V z I C 8 + P C 9 J d G V t P j x J d G V t P j x J d G V t T G 9 j Y X R p b 2 4 + P E l 0 Z W 1 U e X B l P k Z v c m 1 1 b G E 8 L 0 l 0 Z W 1 U e X B l P j x J d G V t U G F 0 a D 5 T Z W N 0 a W 9 u M S 9 R d W V y e T E v Q 2 h h b m d l Z C U y M F R 5 c G U 8 L 0 l 0 Z W 1 Q Y X R o P j w v S X R l b U x v Y 2 F 0 a W 9 u P j x T d G F i b G V F b n R y a W V z I C 8 + P C 9 J d G V t P j w v S X R l b X M + P C 9 M b 2 N h b F B h Y 2 t h Z 2 V N Z X R h Z G F 0 Y U Z p b G U + F g A A A F B L B Q Y A A A A A A A A A A A A A A A A A A A A A A A A m A Q A A A Q A A A N C M n d 8 B F d E R j H o A w E / C l + s B A A A A E x p Q z f V E i E m 7 X L E V y 3 / 3 s Q A A A A A C A A A A A A A Q Z g A A A A E A A C A A A A D 2 o n 7 y m d 7 O C 3 X R U 0 c 1 l a 8 w 1 E x o 3 G P 4 W o j C b 4 1 x s m 0 U c A A A A A A O g A A A A A I A A C A A A A C v R a S w + K B D z 0 k r L o L K J l s J h 7 s s 0 I B p B u L + O L r g f T u 1 9 F A A A A C + f Y W z U 4 c S R o K P c L I H F 6 U l 8 B 1 A G p 1 + X T S I l N 6 9 + r e H R i l J z y 6 c e r h n A h Z q o 5 n 4 2 T M f 1 E d G o P X j h X b 7 d w 8 b z 5 m H d S 2 K c y a o P 5 q p x L c h / M X 7 0 E A A A A B U 6 5 z 6 3 P n u H O O R U t y x U c x B r a X j U 3 T h r p S f W r 7 S Y 4 b J G Y j U k j u M l S S T 9 W b X a d x 9 I 8 h 1 r 8 S v s b Z X 4 V 0 2 U g a / w H z X < / D a t a M a s h u p > 
</file>

<file path=customXml/itemProps1.xml><?xml version="1.0" encoding="utf-8"?>
<ds:datastoreItem xmlns:ds="http://schemas.openxmlformats.org/officeDocument/2006/customXml" ds:itemID="{FA4F9600-077A-4A4C-A511-46C6D7EB0C75}">
  <ds:schemaRefs>
    <ds:schemaRef ds:uri="http://schemas.microsoft.com/sharepoint/v3/contenttype/forms"/>
  </ds:schemaRefs>
</ds:datastoreItem>
</file>

<file path=customXml/itemProps2.xml><?xml version="1.0" encoding="utf-8"?>
<ds:datastoreItem xmlns:ds="http://schemas.openxmlformats.org/officeDocument/2006/customXml" ds:itemID="{7AEE58CD-2A01-4B92-84F0-A74134BCF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7c2f6a-33ae-4361-8c3c-8bd103f9cf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834583-55AD-4E32-9E17-8DF789C4CCAB}">
  <ds:schemaRefs>
    <ds:schemaRef ds:uri="847c2f6a-33ae-4361-8c3c-8bd103f9cfa5"/>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customXml/itemProps4.xml><?xml version="1.0" encoding="utf-8"?>
<ds:datastoreItem xmlns:ds="http://schemas.openxmlformats.org/officeDocument/2006/customXml" ds:itemID="{220227A4-92A8-4049-B370-CAF0E5F72F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Collection</vt:lpstr>
      <vt:lpstr>Organizing and Summarizing Data</vt:lpstr>
      <vt:lpstr>Numerically Summarizing Data</vt:lpstr>
      <vt:lpstr>Ch. 3.2 Empirical Rule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Pannoni, Joseph M (jpannoni)</dc:creator>
  <cp:lastModifiedBy>Pannoni, Joseph M (jpannoni)</cp:lastModifiedBy>
  <dcterms:created xsi:type="dcterms:W3CDTF">2025-09-03T19:45:29Z</dcterms:created>
  <dcterms:modified xsi:type="dcterms:W3CDTF">2025-09-17T01:46:04Z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0x010100AAEB5E303E8FC44B85D7FC15901B2095</vt:lpwstr>
  </property>
</Properties>
</file>