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gma\"/>
    </mc:Choice>
  </mc:AlternateContent>
  <xr:revisionPtr revIDLastSave="0" documentId="13_ncr:1_{D5468988-F800-4048-8444-F435AAF44EB0}" xr6:coauthVersionLast="47" xr6:coauthVersionMax="47" xr10:uidLastSave="{00000000-0000-0000-0000-000000000000}"/>
  <bookViews>
    <workbookView xWindow="-120" yWindow="-120" windowWidth="20730" windowHeight="11040" xr2:uid="{B19B16F1-1A6D-4908-B691-B7982A1F7CF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5" i="1" l="1"/>
  <c r="N35" i="1"/>
  <c r="L35" i="1"/>
  <c r="L37" i="1" s="1"/>
  <c r="J35" i="1"/>
  <c r="H35" i="1"/>
  <c r="G35" i="1"/>
  <c r="D35" i="1"/>
  <c r="C35" i="1"/>
  <c r="F5" i="1"/>
  <c r="A4" i="1"/>
  <c r="K43" i="1"/>
  <c r="J43" i="1"/>
  <c r="K41" i="1"/>
  <c r="L40" i="1"/>
  <c r="L43" i="1" s="1"/>
  <c r="K39" i="1"/>
  <c r="J39" i="1"/>
  <c r="K38" i="1"/>
  <c r="M37" i="1"/>
  <c r="K37" i="1"/>
  <c r="J37" i="1"/>
  <c r="E37" i="1"/>
  <c r="D37" i="1"/>
  <c r="B37" i="1"/>
  <c r="K36" i="1"/>
  <c r="J36" i="1"/>
  <c r="E36" i="1"/>
  <c r="C36" i="1"/>
  <c r="R35" i="1"/>
  <c r="M35" i="1"/>
  <c r="M36" i="1" s="1"/>
  <c r="K35" i="1"/>
  <c r="I35" i="1"/>
  <c r="G37" i="1"/>
  <c r="E35" i="1"/>
  <c r="D36" i="1"/>
  <c r="C37" i="1"/>
  <c r="B35" i="1"/>
  <c r="B36" i="1" s="1"/>
  <c r="S34" i="1"/>
  <c r="H34" i="1"/>
  <c r="N34" i="1" s="1"/>
  <c r="O34" i="1" s="1"/>
  <c r="F34" i="1"/>
  <c r="A34" i="1"/>
  <c r="S33" i="1"/>
  <c r="N33" i="1"/>
  <c r="F33" i="1"/>
  <c r="O33" i="1" s="1"/>
  <c r="A33" i="1"/>
  <c r="S32" i="1"/>
  <c r="N32" i="1"/>
  <c r="O32" i="1" s="1"/>
  <c r="F32" i="1"/>
  <c r="A32" i="1"/>
  <c r="S31" i="1"/>
  <c r="N31" i="1"/>
  <c r="F31" i="1"/>
  <c r="O31" i="1" s="1"/>
  <c r="A31" i="1"/>
  <c r="S30" i="1"/>
  <c r="N30" i="1"/>
  <c r="F30" i="1"/>
  <c r="O30" i="1" s="1"/>
  <c r="A30" i="1"/>
  <c r="S29" i="1"/>
  <c r="O29" i="1"/>
  <c r="N29" i="1"/>
  <c r="F29" i="1"/>
  <c r="A29" i="1"/>
  <c r="S28" i="1"/>
  <c r="N28" i="1"/>
  <c r="F28" i="1"/>
  <c r="O28" i="1" s="1"/>
  <c r="A28" i="1"/>
  <c r="S27" i="1"/>
  <c r="O27" i="1"/>
  <c r="N27" i="1"/>
  <c r="F27" i="1"/>
  <c r="A27" i="1"/>
  <c r="S26" i="1"/>
  <c r="N26" i="1"/>
  <c r="O26" i="1" s="1"/>
  <c r="F26" i="1"/>
  <c r="A26" i="1"/>
  <c r="S25" i="1"/>
  <c r="N25" i="1"/>
  <c r="F25" i="1"/>
  <c r="O25" i="1" s="1"/>
  <c r="A25" i="1"/>
  <c r="S24" i="1"/>
  <c r="N24" i="1"/>
  <c r="O24" i="1" s="1"/>
  <c r="F24" i="1"/>
  <c r="A24" i="1"/>
  <c r="S23" i="1"/>
  <c r="N23" i="1"/>
  <c r="F23" i="1"/>
  <c r="O23" i="1" s="1"/>
  <c r="A23" i="1"/>
  <c r="S22" i="1"/>
  <c r="N22" i="1"/>
  <c r="F22" i="1"/>
  <c r="O22" i="1" s="1"/>
  <c r="A22" i="1"/>
  <c r="S21" i="1"/>
  <c r="O21" i="1"/>
  <c r="N21" i="1"/>
  <c r="F21" i="1"/>
  <c r="A21" i="1"/>
  <c r="S20" i="1"/>
  <c r="N20" i="1"/>
  <c r="F20" i="1"/>
  <c r="O20" i="1" s="1"/>
  <c r="A20" i="1"/>
  <c r="S19" i="1"/>
  <c r="O19" i="1"/>
  <c r="N19" i="1"/>
  <c r="F19" i="1"/>
  <c r="A19" i="1"/>
  <c r="S18" i="1"/>
  <c r="N18" i="1"/>
  <c r="O18" i="1" s="1"/>
  <c r="F18" i="1"/>
  <c r="A18" i="1"/>
  <c r="S17" i="1"/>
  <c r="N17" i="1"/>
  <c r="F17" i="1"/>
  <c r="O17" i="1" s="1"/>
  <c r="A17" i="1"/>
  <c r="S16" i="1"/>
  <c r="N16" i="1"/>
  <c r="O16" i="1" s="1"/>
  <c r="F16" i="1"/>
  <c r="A16" i="1"/>
  <c r="S15" i="1"/>
  <c r="N15" i="1"/>
  <c r="F15" i="1"/>
  <c r="O15" i="1" s="1"/>
  <c r="A15" i="1"/>
  <c r="S14" i="1"/>
  <c r="H14" i="1"/>
  <c r="N14" i="1" s="1"/>
  <c r="F14" i="1"/>
  <c r="O14" i="1" s="1"/>
  <c r="A14" i="1"/>
  <c r="S13" i="1"/>
  <c r="N13" i="1"/>
  <c r="O13" i="1" s="1"/>
  <c r="F13" i="1"/>
  <c r="A13" i="1"/>
  <c r="S12" i="1"/>
  <c r="H12" i="1"/>
  <c r="N12" i="1" s="1"/>
  <c r="O12" i="1" s="1"/>
  <c r="F12" i="1"/>
  <c r="A12" i="1"/>
  <c r="S11" i="1"/>
  <c r="H11" i="1"/>
  <c r="N11" i="1" s="1"/>
  <c r="F11" i="1"/>
  <c r="O11" i="1" s="1"/>
  <c r="A11" i="1"/>
  <c r="S10" i="1"/>
  <c r="H10" i="1"/>
  <c r="N10" i="1" s="1"/>
  <c r="O10" i="1" s="1"/>
  <c r="F10" i="1"/>
  <c r="A10" i="1"/>
  <c r="S9" i="1"/>
  <c r="H9" i="1"/>
  <c r="N9" i="1" s="1"/>
  <c r="O9" i="1" s="1"/>
  <c r="F9" i="1"/>
  <c r="A9" i="1"/>
  <c r="S8" i="1"/>
  <c r="H8" i="1"/>
  <c r="N8" i="1" s="1"/>
  <c r="O8" i="1" s="1"/>
  <c r="F8" i="1"/>
  <c r="A8" i="1"/>
  <c r="S7" i="1"/>
  <c r="H7" i="1"/>
  <c r="N7" i="1" s="1"/>
  <c r="F7" i="1"/>
  <c r="O7" i="1" s="1"/>
  <c r="A7" i="1"/>
  <c r="S6" i="1"/>
  <c r="H6" i="1"/>
  <c r="N6" i="1" s="1"/>
  <c r="O6" i="1" s="1"/>
  <c r="F6" i="1"/>
  <c r="A6" i="1"/>
  <c r="S5" i="1"/>
  <c r="H5" i="1"/>
  <c r="N5" i="1" s="1"/>
  <c r="O5" i="1" s="1"/>
  <c r="A5" i="1"/>
  <c r="S4" i="1"/>
  <c r="S35" i="1" s="1"/>
  <c r="H4" i="1"/>
  <c r="F4" i="1"/>
  <c r="A3" i="1"/>
  <c r="F35" i="1" l="1"/>
  <c r="N4" i="1"/>
  <c r="G36" i="1"/>
  <c r="L39" i="1"/>
  <c r="L36" i="1"/>
  <c r="O4" i="1" l="1"/>
  <c r="O35" i="1" s="1"/>
</calcChain>
</file>

<file path=xl/sharedStrings.xml><?xml version="1.0" encoding="utf-8"?>
<sst xmlns="http://schemas.openxmlformats.org/spreadsheetml/2006/main" count="30" uniqueCount="29">
  <si>
    <t xml:space="preserve"> Lancaster</t>
  </si>
  <si>
    <t>LCE GATEWATE</t>
  </si>
  <si>
    <t>BANK STATEMENT</t>
  </si>
  <si>
    <t>Taxable Sale</t>
  </si>
  <si>
    <t>Exempt Sale</t>
  </si>
  <si>
    <t>Sales Tax</t>
  </si>
  <si>
    <t>Delivery Tip</t>
  </si>
  <si>
    <t>Grand Total</t>
  </si>
  <si>
    <t>Cash Sales</t>
  </si>
  <si>
    <t>Word Pay</t>
  </si>
  <si>
    <t>Amex</t>
  </si>
  <si>
    <t>Doordash</t>
  </si>
  <si>
    <t>Grubhub</t>
  </si>
  <si>
    <t>Uber eats</t>
  </si>
  <si>
    <t>Gift Card</t>
  </si>
  <si>
    <t>Total</t>
  </si>
  <si>
    <t>Difference</t>
  </si>
  <si>
    <t>Deposited Cash  Citizen Bank</t>
  </si>
  <si>
    <t>Date</t>
  </si>
  <si>
    <t>Expense</t>
  </si>
  <si>
    <t>Actual Cash +/-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</si>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</sst>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$-409]* #,##0.00_);_([$$-409]* \(#,##0.00\);_([$$-409]* &quot;-&quot;??_);_(@_)"/>
    <numFmt numFmtId="165" formatCode="&quot;$&quot;#,##0.00_);[Red]\(&quot;$&quot;#,##0.00\)"/>
    <numFmt numFmtId="166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8"/>
      <color rgb="FF444444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37562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7" fontId="2" fillId="2" borderId="6" xfId="0" applyNumberFormat="1" applyFont="1" applyFill="1" applyBorder="1" applyAlignment="1">
      <alignment horizontal="center" vertical="center" wrapText="1"/>
    </xf>
    <xf numFmtId="17" fontId="3" fillId="2" borderId="7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 wrapText="1"/>
    </xf>
    <xf numFmtId="0" fontId="4" fillId="4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wrapText="1"/>
    </xf>
    <xf numFmtId="14" fontId="5" fillId="0" borderId="10" xfId="0" applyNumberFormat="1" applyFont="1" applyBorder="1" applyAlignment="1">
      <alignment horizontal="center"/>
    </xf>
    <xf numFmtId="164" fontId="5" fillId="0" borderId="11" xfId="0" applyNumberFormat="1" applyFont="1" applyBorder="1" applyAlignment="1">
      <alignment horizontal="center"/>
    </xf>
    <xf numFmtId="165" fontId="5" fillId="0" borderId="12" xfId="0" applyNumberFormat="1" applyFont="1" applyBorder="1" applyAlignment="1">
      <alignment horizontal="right"/>
    </xf>
    <xf numFmtId="164" fontId="5" fillId="3" borderId="12" xfId="0" applyNumberFormat="1" applyFont="1" applyFill="1" applyBorder="1" applyAlignment="1">
      <alignment horizontal="right"/>
    </xf>
    <xf numFmtId="165" fontId="5" fillId="3" borderId="13" xfId="0" applyNumberFormat="1" applyFont="1" applyFill="1" applyBorder="1" applyAlignment="1">
      <alignment horizontal="right"/>
    </xf>
    <xf numFmtId="14" fontId="5" fillId="0" borderId="12" xfId="0" applyNumberFormat="1" applyFont="1" applyBorder="1" applyAlignment="1">
      <alignment horizontal="right"/>
    </xf>
    <xf numFmtId="14" fontId="5" fillId="0" borderId="13" xfId="0" applyNumberFormat="1" applyFont="1" applyBorder="1" applyAlignment="1">
      <alignment horizontal="right"/>
    </xf>
    <xf numFmtId="165" fontId="6" fillId="3" borderId="13" xfId="0" applyNumberFormat="1" applyFont="1" applyFill="1" applyBorder="1" applyAlignment="1">
      <alignment horizontal="right"/>
    </xf>
    <xf numFmtId="165" fontId="5" fillId="0" borderId="14" xfId="0" applyNumberFormat="1" applyFont="1" applyBorder="1" applyAlignment="1">
      <alignment horizontal="right"/>
    </xf>
    <xf numFmtId="165" fontId="7" fillId="0" borderId="12" xfId="0" applyNumberFormat="1" applyFont="1" applyBorder="1" applyAlignment="1">
      <alignment horizontal="right"/>
    </xf>
    <xf numFmtId="166" fontId="5" fillId="0" borderId="13" xfId="0" applyNumberFormat="1" applyFont="1" applyBorder="1" applyAlignment="1">
      <alignment horizontal="right"/>
    </xf>
    <xf numFmtId="165" fontId="7" fillId="0" borderId="15" xfId="0" applyNumberFormat="1" applyFont="1" applyBorder="1" applyAlignment="1">
      <alignment horizontal="right"/>
    </xf>
    <xf numFmtId="0" fontId="0" fillId="0" borderId="11" xfId="0" applyBorder="1"/>
    <xf numFmtId="14" fontId="5" fillId="0" borderId="14" xfId="0" applyNumberFormat="1" applyFont="1" applyBorder="1" applyAlignment="1">
      <alignment horizontal="right"/>
    </xf>
    <xf numFmtId="165" fontId="5" fillId="0" borderId="11" xfId="0" applyNumberFormat="1" applyFont="1" applyBorder="1" applyAlignment="1">
      <alignment horizontal="right"/>
    </xf>
    <xf numFmtId="0" fontId="6" fillId="2" borderId="16" xfId="0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right"/>
    </xf>
    <xf numFmtId="165" fontId="6" fillId="3" borderId="17" xfId="0" applyNumberFormat="1" applyFont="1" applyFill="1" applyBorder="1" applyAlignment="1">
      <alignment horizontal="right"/>
    </xf>
    <xf numFmtId="165" fontId="6" fillId="3" borderId="18" xfId="0" applyNumberFormat="1" applyFont="1" applyFill="1" applyBorder="1" applyAlignment="1">
      <alignment horizontal="right"/>
    </xf>
    <xf numFmtId="165" fontId="6" fillId="2" borderId="11" xfId="0" applyNumberFormat="1" applyFont="1" applyFill="1" applyBorder="1" applyAlignment="1">
      <alignment horizontal="right"/>
    </xf>
    <xf numFmtId="165" fontId="6" fillId="2" borderId="19" xfId="0" applyNumberFormat="1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16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5" borderId="11" xfId="0" applyFill="1" applyBorder="1" applyAlignment="1">
      <alignment horizontal="center"/>
    </xf>
    <xf numFmtId="165" fontId="0" fillId="5" borderId="21" xfId="0" applyNumberFormat="1" applyFill="1" applyBorder="1" applyAlignment="1">
      <alignment horizontal="center"/>
    </xf>
    <xf numFmtId="165" fontId="0" fillId="5" borderId="2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605E5-C555-4AF6-AD0E-1E25B060F753}">
  <dimension ref="A1:S44"/>
  <sheetViews>
    <sheetView tabSelected="1" workbookViewId="0">
      <selection activeCell="O3" sqref="O3"/>
    </sheetView>
  </sheetViews>
  <sheetFormatPr defaultRowHeight="15" x14ac:dyDescent="0.25"/>
  <cols>
    <col min="1" max="1" width="10.42578125" bestFit="1" customWidth="1"/>
    <col min="2" max="2" width="10.5703125" bestFit="1" customWidth="1"/>
    <col min="3" max="4" width="9.85546875" bestFit="1" customWidth="1"/>
    <col min="6" max="6" width="10.5703125" bestFit="1" customWidth="1"/>
    <col min="7" max="7" width="9.85546875" bestFit="1" customWidth="1"/>
    <col min="8" max="8" width="10.85546875" bestFit="1" customWidth="1"/>
    <col min="10" max="10" width="9.85546875" bestFit="1" customWidth="1"/>
    <col min="12" max="12" width="9.85546875" bestFit="1" customWidth="1"/>
    <col min="14" max="14" width="10.85546875" bestFit="1" customWidth="1"/>
    <col min="15" max="15" width="11.42578125" customWidth="1"/>
    <col min="16" max="16" width="13.7109375" customWidth="1"/>
    <col min="17" max="17" width="10.42578125" bestFit="1" customWidth="1"/>
  </cols>
  <sheetData>
    <row r="1" spans="1:19" ht="24" thickBot="1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9.5" thickBot="1" x14ac:dyDescent="0.3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5" t="s">
        <v>2</v>
      </c>
      <c r="Q2" s="3"/>
      <c r="R2" s="3"/>
      <c r="S2" s="3"/>
    </row>
    <row r="3" spans="1:19" ht="63.75" thickBot="1" x14ac:dyDescent="0.3">
      <c r="A3" s="6">
        <f>'[1]Cash Variance'!A2</f>
        <v>45839</v>
      </c>
      <c r="B3" s="7" t="s">
        <v>3</v>
      </c>
      <c r="C3" s="7" t="s">
        <v>4</v>
      </c>
      <c r="D3" s="8" t="s">
        <v>5</v>
      </c>
      <c r="E3" s="8" t="s">
        <v>6</v>
      </c>
      <c r="F3" s="9" t="s">
        <v>7</v>
      </c>
      <c r="G3" s="8" t="s">
        <v>8</v>
      </c>
      <c r="H3" s="8" t="s">
        <v>9</v>
      </c>
      <c r="I3" s="8" t="s">
        <v>10</v>
      </c>
      <c r="J3" s="10" t="s">
        <v>11</v>
      </c>
      <c r="K3" s="10" t="s">
        <v>12</v>
      </c>
      <c r="L3" s="10" t="s">
        <v>13</v>
      </c>
      <c r="M3" s="8" t="s">
        <v>14</v>
      </c>
      <c r="N3" s="11" t="s">
        <v>15</v>
      </c>
      <c r="O3" s="11" t="s">
        <v>16</v>
      </c>
      <c r="P3" s="8" t="s">
        <v>17</v>
      </c>
      <c r="Q3" s="8" t="s">
        <v>18</v>
      </c>
      <c r="R3" s="8" t="s">
        <v>19</v>
      </c>
      <c r="S3" s="11" t="s">
        <v>20</v>
      </c>
    </row>
    <row r="4" spans="1:19" x14ac:dyDescent="0.25">
      <c r="A4" s="12">
        <f>'[1]Cash Variance'!A3</f>
        <v>45839</v>
      </c>
      <c r="B4" s="13">
        <v>680.94</v>
      </c>
      <c r="C4" s="14">
        <v>174.1</v>
      </c>
      <c r="D4" s="14">
        <v>40.93</v>
      </c>
      <c r="E4" s="14">
        <v>2</v>
      </c>
      <c r="F4" s="15">
        <f>SUM(B4:E4)</f>
        <v>897.97</v>
      </c>
      <c r="G4" s="14">
        <v>115.03</v>
      </c>
      <c r="H4" s="14">
        <f>613.33-5</f>
        <v>608.33000000000004</v>
      </c>
      <c r="I4" s="14">
        <v>0</v>
      </c>
      <c r="J4" s="14">
        <v>126.61</v>
      </c>
      <c r="K4" s="14">
        <v>0</v>
      </c>
      <c r="L4" s="14">
        <v>48</v>
      </c>
      <c r="M4" s="14">
        <v>0</v>
      </c>
      <c r="N4" s="16">
        <f t="shared" ref="N4:N34" si="0">SUM(G4:M4)</f>
        <v>897.97</v>
      </c>
      <c r="O4" s="16">
        <f t="shared" ref="O4:O34" si="1">+F4-N4</f>
        <v>0</v>
      </c>
      <c r="P4" s="14"/>
      <c r="Q4" s="17"/>
      <c r="R4" s="18"/>
      <c r="S4" s="19">
        <f t="shared" ref="S4:S34" si="2">P4-G4-R4</f>
        <v>-115.03</v>
      </c>
    </row>
    <row r="5" spans="1:19" x14ac:dyDescent="0.25">
      <c r="A5" s="12">
        <f>'[1]Cash Variance'!A4</f>
        <v>45840</v>
      </c>
      <c r="B5" s="13">
        <v>1191.42</v>
      </c>
      <c r="C5" s="13">
        <v>237.9</v>
      </c>
      <c r="D5" s="14">
        <v>71.62</v>
      </c>
      <c r="E5" s="14">
        <v>14.22</v>
      </c>
      <c r="F5" s="15">
        <f>SUM(B5:E5)</f>
        <v>1515.16</v>
      </c>
      <c r="G5" s="14">
        <v>133.13999999999999</v>
      </c>
      <c r="H5" s="14">
        <f>1005.13-2.49</f>
        <v>1002.64</v>
      </c>
      <c r="I5" s="14">
        <v>147.96</v>
      </c>
      <c r="J5" s="14">
        <v>176.77</v>
      </c>
      <c r="K5" s="14">
        <v>0</v>
      </c>
      <c r="L5" s="14">
        <v>54.65</v>
      </c>
      <c r="M5" s="14">
        <v>0</v>
      </c>
      <c r="N5" s="16">
        <f t="shared" si="0"/>
        <v>1515.16</v>
      </c>
      <c r="O5" s="16">
        <f t="shared" si="1"/>
        <v>0</v>
      </c>
      <c r="P5" s="14"/>
      <c r="Q5" s="17"/>
      <c r="R5" s="18"/>
      <c r="S5" s="19">
        <f t="shared" si="2"/>
        <v>-133.13999999999999</v>
      </c>
    </row>
    <row r="6" spans="1:19" x14ac:dyDescent="0.25">
      <c r="A6" s="12">
        <f>'[1]Cash Variance'!A5</f>
        <v>45841</v>
      </c>
      <c r="B6" s="13">
        <v>1185.69</v>
      </c>
      <c r="C6" s="13">
        <v>295.91000000000003</v>
      </c>
      <c r="D6" s="14">
        <v>71.3</v>
      </c>
      <c r="E6" s="14">
        <v>18.649999999999999</v>
      </c>
      <c r="F6" s="15">
        <f t="shared" ref="F5:F34" si="3">SUM(B6:E6)</f>
        <v>1571.5500000000002</v>
      </c>
      <c r="G6" s="14">
        <v>223.56</v>
      </c>
      <c r="H6" s="14">
        <f>1013.11-2.48</f>
        <v>1010.63</v>
      </c>
      <c r="I6" s="14">
        <v>38.950000000000003</v>
      </c>
      <c r="J6" s="14">
        <v>141.13999999999999</v>
      </c>
      <c r="K6" s="14">
        <v>0</v>
      </c>
      <c r="L6" s="14">
        <v>157.27000000000001</v>
      </c>
      <c r="M6" s="14">
        <v>0</v>
      </c>
      <c r="N6" s="16">
        <f t="shared" si="0"/>
        <v>1571.5500000000002</v>
      </c>
      <c r="O6" s="16">
        <f t="shared" si="1"/>
        <v>0</v>
      </c>
      <c r="P6" s="14"/>
      <c r="Q6" s="17"/>
      <c r="R6" s="18"/>
      <c r="S6" s="19">
        <f t="shared" si="2"/>
        <v>-223.56</v>
      </c>
    </row>
    <row r="7" spans="1:19" x14ac:dyDescent="0.25">
      <c r="A7" s="12">
        <f>'[1]Cash Variance'!A6</f>
        <v>45842</v>
      </c>
      <c r="B7" s="13">
        <v>553.62</v>
      </c>
      <c r="C7" s="13">
        <v>328.11</v>
      </c>
      <c r="D7" s="14">
        <v>33.28</v>
      </c>
      <c r="E7" s="14">
        <v>0</v>
      </c>
      <c r="F7" s="15">
        <f t="shared" si="3"/>
        <v>915.01</v>
      </c>
      <c r="G7" s="14">
        <v>80.23</v>
      </c>
      <c r="H7" s="14">
        <f>515.65-2.5</f>
        <v>513.15</v>
      </c>
      <c r="I7" s="14">
        <v>0</v>
      </c>
      <c r="J7" s="14">
        <v>199.7</v>
      </c>
      <c r="K7" s="14">
        <v>18.07</v>
      </c>
      <c r="L7" s="14">
        <v>103.86</v>
      </c>
      <c r="M7" s="14">
        <v>0</v>
      </c>
      <c r="N7" s="16">
        <f t="shared" si="0"/>
        <v>915.01</v>
      </c>
      <c r="O7" s="16">
        <f t="shared" si="1"/>
        <v>0</v>
      </c>
      <c r="P7" s="14"/>
      <c r="Q7" s="17"/>
      <c r="R7" s="18"/>
      <c r="S7" s="19">
        <f t="shared" si="2"/>
        <v>-80.23</v>
      </c>
    </row>
    <row r="8" spans="1:19" x14ac:dyDescent="0.25">
      <c r="A8" s="12">
        <f>'[1]Cash Variance'!A7</f>
        <v>45843</v>
      </c>
      <c r="B8" s="13">
        <v>1141.3800000000001</v>
      </c>
      <c r="C8" s="13">
        <v>467.4</v>
      </c>
      <c r="D8" s="14">
        <v>68.61</v>
      </c>
      <c r="E8" s="14">
        <v>17.02</v>
      </c>
      <c r="F8" s="15">
        <f t="shared" si="3"/>
        <v>1694.41</v>
      </c>
      <c r="G8" s="14">
        <v>213.12</v>
      </c>
      <c r="H8" s="14">
        <f>1026.28-2</f>
        <v>1024.28</v>
      </c>
      <c r="I8" s="14">
        <v>10.06</v>
      </c>
      <c r="J8" s="14">
        <v>393.59</v>
      </c>
      <c r="K8" s="14">
        <v>0</v>
      </c>
      <c r="L8" s="14">
        <v>53.36</v>
      </c>
      <c r="M8" s="14">
        <v>0</v>
      </c>
      <c r="N8" s="16">
        <f t="shared" si="0"/>
        <v>1694.4099999999999</v>
      </c>
      <c r="O8" s="16">
        <f t="shared" si="1"/>
        <v>0</v>
      </c>
      <c r="P8" s="14"/>
      <c r="Q8" s="17"/>
      <c r="R8" s="18"/>
      <c r="S8" s="19">
        <f t="shared" si="2"/>
        <v>-213.12</v>
      </c>
    </row>
    <row r="9" spans="1:19" x14ac:dyDescent="0.25">
      <c r="A9" s="12">
        <f>'[1]Cash Variance'!A8</f>
        <v>45844</v>
      </c>
      <c r="B9" s="13">
        <v>1235.67</v>
      </c>
      <c r="C9" s="13">
        <v>256.31</v>
      </c>
      <c r="D9" s="14">
        <v>74.3</v>
      </c>
      <c r="E9" s="14">
        <v>22.81</v>
      </c>
      <c r="F9" s="15">
        <f t="shared" si="3"/>
        <v>1589.09</v>
      </c>
      <c r="G9" s="14">
        <v>183.08</v>
      </c>
      <c r="H9" s="14">
        <f>1154.16-3.69</f>
        <v>1150.47</v>
      </c>
      <c r="I9" s="14">
        <v>0</v>
      </c>
      <c r="J9" s="14">
        <v>148.1</v>
      </c>
      <c r="K9" s="14">
        <v>0</v>
      </c>
      <c r="L9" s="14">
        <v>107.44</v>
      </c>
      <c r="M9" s="14">
        <v>0</v>
      </c>
      <c r="N9" s="16">
        <f t="shared" si="0"/>
        <v>1589.09</v>
      </c>
      <c r="O9" s="16">
        <f t="shared" si="1"/>
        <v>0</v>
      </c>
      <c r="P9" s="14"/>
      <c r="Q9" s="17"/>
      <c r="R9" s="18"/>
      <c r="S9" s="19">
        <f t="shared" si="2"/>
        <v>-183.08</v>
      </c>
    </row>
    <row r="10" spans="1:19" x14ac:dyDescent="0.25">
      <c r="A10" s="12">
        <f>'[1]Cash Variance'!A9</f>
        <v>45845</v>
      </c>
      <c r="B10" s="13">
        <v>670.77</v>
      </c>
      <c r="C10" s="13">
        <v>63.99</v>
      </c>
      <c r="D10" s="14">
        <v>40.33</v>
      </c>
      <c r="E10" s="14">
        <v>2.7</v>
      </c>
      <c r="F10" s="15">
        <f t="shared" si="3"/>
        <v>777.79000000000008</v>
      </c>
      <c r="G10" s="14">
        <v>128.32</v>
      </c>
      <c r="H10" s="14">
        <f>591.65-2.47</f>
        <v>589.17999999999995</v>
      </c>
      <c r="I10" s="14">
        <v>0</v>
      </c>
      <c r="J10" s="14">
        <v>28.6</v>
      </c>
      <c r="K10" s="14">
        <v>0</v>
      </c>
      <c r="L10" s="14">
        <v>24.81</v>
      </c>
      <c r="M10" s="14">
        <v>6.88</v>
      </c>
      <c r="N10" s="16">
        <f t="shared" si="0"/>
        <v>777.79</v>
      </c>
      <c r="O10" s="16">
        <f t="shared" si="1"/>
        <v>0</v>
      </c>
      <c r="P10" s="14"/>
      <c r="Q10" s="17"/>
      <c r="R10" s="18"/>
      <c r="S10" s="19">
        <f t="shared" si="2"/>
        <v>-128.32</v>
      </c>
    </row>
    <row r="11" spans="1:19" x14ac:dyDescent="0.25">
      <c r="A11" s="12">
        <f>'[1]Cash Variance'!A10</f>
        <v>45846</v>
      </c>
      <c r="B11" s="13">
        <v>757.94</v>
      </c>
      <c r="C11" s="13">
        <v>199.6</v>
      </c>
      <c r="D11" s="20">
        <v>45.56</v>
      </c>
      <c r="E11" s="14">
        <v>2.3199999999999998</v>
      </c>
      <c r="F11" s="15">
        <f t="shared" si="3"/>
        <v>1005.4200000000002</v>
      </c>
      <c r="G11" s="14">
        <v>107.11</v>
      </c>
      <c r="H11" s="14">
        <f>674.87-2.49</f>
        <v>672.38</v>
      </c>
      <c r="I11" s="14">
        <v>23.83</v>
      </c>
      <c r="J11" s="14">
        <v>160.84</v>
      </c>
      <c r="K11" s="14">
        <v>0</v>
      </c>
      <c r="L11" s="14">
        <v>41.26</v>
      </c>
      <c r="M11" s="14">
        <v>0</v>
      </c>
      <c r="N11" s="16">
        <f t="shared" si="0"/>
        <v>1005.4200000000001</v>
      </c>
      <c r="O11" s="16">
        <f t="shared" si="1"/>
        <v>0</v>
      </c>
      <c r="P11" s="14"/>
      <c r="Q11" s="17"/>
      <c r="R11" s="18"/>
      <c r="S11" s="19">
        <f t="shared" si="2"/>
        <v>-107.11</v>
      </c>
    </row>
    <row r="12" spans="1:19" x14ac:dyDescent="0.25">
      <c r="A12" s="12">
        <f>'[1]Cash Variance'!A11</f>
        <v>45847</v>
      </c>
      <c r="B12" s="13">
        <v>980.05</v>
      </c>
      <c r="C12" s="13">
        <v>220.79</v>
      </c>
      <c r="D12" s="20">
        <v>58.9</v>
      </c>
      <c r="E12" s="14">
        <v>21.5</v>
      </c>
      <c r="F12" s="15">
        <f t="shared" si="3"/>
        <v>1281.24</v>
      </c>
      <c r="G12" s="14">
        <v>269.55</v>
      </c>
      <c r="H12" s="14">
        <f>799.82-7.44</f>
        <v>792.38</v>
      </c>
      <c r="I12" s="14">
        <v>0</v>
      </c>
      <c r="J12" s="14">
        <v>115.27</v>
      </c>
      <c r="K12" s="14">
        <v>0</v>
      </c>
      <c r="L12" s="14">
        <v>104.04</v>
      </c>
      <c r="M12" s="14">
        <v>0</v>
      </c>
      <c r="N12" s="16">
        <f t="shared" si="0"/>
        <v>1281.24</v>
      </c>
      <c r="O12" s="16">
        <f t="shared" si="1"/>
        <v>0</v>
      </c>
      <c r="P12" s="14"/>
      <c r="Q12" s="17"/>
      <c r="R12" s="18"/>
      <c r="S12" s="19">
        <f t="shared" si="2"/>
        <v>-269.55</v>
      </c>
    </row>
    <row r="13" spans="1:19" x14ac:dyDescent="0.25">
      <c r="A13" s="12">
        <f>'[1]Cash Variance'!A12</f>
        <v>45848</v>
      </c>
      <c r="B13" s="13">
        <v>903.9</v>
      </c>
      <c r="C13" s="13">
        <v>227.82</v>
      </c>
      <c r="D13" s="14">
        <v>54.34</v>
      </c>
      <c r="E13" s="14">
        <v>7</v>
      </c>
      <c r="F13" s="15">
        <f t="shared" si="3"/>
        <v>1193.06</v>
      </c>
      <c r="G13" s="14">
        <v>216.08</v>
      </c>
      <c r="H13" s="14">
        <v>756.05</v>
      </c>
      <c r="I13" s="14">
        <v>0</v>
      </c>
      <c r="J13" s="14">
        <v>187.38</v>
      </c>
      <c r="K13" s="14">
        <v>0</v>
      </c>
      <c r="L13" s="14">
        <v>33.51</v>
      </c>
      <c r="M13" s="14">
        <v>0</v>
      </c>
      <c r="N13" s="16">
        <f t="shared" si="0"/>
        <v>1193.02</v>
      </c>
      <c r="O13" s="16">
        <f t="shared" si="1"/>
        <v>3.999999999996362E-2</v>
      </c>
      <c r="P13" s="14"/>
      <c r="Q13" s="17"/>
      <c r="R13" s="18"/>
      <c r="S13" s="19">
        <f t="shared" si="2"/>
        <v>-216.08</v>
      </c>
    </row>
    <row r="14" spans="1:19" x14ac:dyDescent="0.25">
      <c r="A14" s="12">
        <f>'[1]Cash Variance'!A13</f>
        <v>45849</v>
      </c>
      <c r="B14" s="13">
        <v>1053.3900000000001</v>
      </c>
      <c r="C14" s="13">
        <v>242.73</v>
      </c>
      <c r="D14" s="14">
        <v>63.31</v>
      </c>
      <c r="E14" s="14">
        <v>22.04</v>
      </c>
      <c r="F14" s="15">
        <f t="shared" si="3"/>
        <v>1381.47</v>
      </c>
      <c r="G14" s="14">
        <v>146.08000000000001</v>
      </c>
      <c r="H14" s="14">
        <f>1010.61-2.49</f>
        <v>1008.12</v>
      </c>
      <c r="I14" s="14">
        <v>0</v>
      </c>
      <c r="J14" s="14">
        <v>171.4</v>
      </c>
      <c r="K14" s="14">
        <v>0</v>
      </c>
      <c r="L14" s="14">
        <v>55.87</v>
      </c>
      <c r="M14" s="14">
        <v>0</v>
      </c>
      <c r="N14" s="16">
        <f t="shared" si="0"/>
        <v>1381.47</v>
      </c>
      <c r="O14" s="16">
        <f t="shared" si="1"/>
        <v>0</v>
      </c>
      <c r="P14" s="14"/>
      <c r="Q14" s="17"/>
      <c r="R14" s="18"/>
      <c r="S14" s="19">
        <f t="shared" si="2"/>
        <v>-146.08000000000001</v>
      </c>
    </row>
    <row r="15" spans="1:19" x14ac:dyDescent="0.25">
      <c r="A15" s="12">
        <f>'[1]Cash Variance'!A14</f>
        <v>45850</v>
      </c>
      <c r="B15" s="13">
        <v>1042.03</v>
      </c>
      <c r="C15" s="13">
        <v>237.59</v>
      </c>
      <c r="D15" s="14">
        <v>62.62</v>
      </c>
      <c r="E15" s="14">
        <v>18.440000000000001</v>
      </c>
      <c r="F15" s="15">
        <f t="shared" si="3"/>
        <v>1360.6799999999998</v>
      </c>
      <c r="G15" s="14">
        <v>227.85</v>
      </c>
      <c r="H15" s="14">
        <v>899.72</v>
      </c>
      <c r="I15" s="14">
        <v>0</v>
      </c>
      <c r="J15" s="14">
        <v>165.39</v>
      </c>
      <c r="K15" s="14">
        <v>22.09</v>
      </c>
      <c r="L15" s="14">
        <v>47.62</v>
      </c>
      <c r="M15" s="14">
        <v>0</v>
      </c>
      <c r="N15" s="16">
        <f t="shared" si="0"/>
        <v>1362.6699999999998</v>
      </c>
      <c r="O15" s="16">
        <f t="shared" si="1"/>
        <v>-1.9900000000000091</v>
      </c>
      <c r="P15" s="14"/>
      <c r="Q15" s="17"/>
      <c r="R15" s="18"/>
      <c r="S15" s="19">
        <f t="shared" si="2"/>
        <v>-227.85</v>
      </c>
    </row>
    <row r="16" spans="1:19" x14ac:dyDescent="0.25">
      <c r="A16" s="12">
        <f>'[1]Cash Variance'!A15</f>
        <v>45851</v>
      </c>
      <c r="B16" s="13">
        <v>801.81</v>
      </c>
      <c r="C16" s="13">
        <v>227.99</v>
      </c>
      <c r="D16" s="14">
        <v>48.2</v>
      </c>
      <c r="E16" s="14">
        <v>10.68</v>
      </c>
      <c r="F16" s="15">
        <f t="shared" si="3"/>
        <v>1088.68</v>
      </c>
      <c r="G16" s="14">
        <v>164.95</v>
      </c>
      <c r="H16" s="14">
        <v>671.4</v>
      </c>
      <c r="I16" s="14">
        <v>0</v>
      </c>
      <c r="J16" s="14">
        <v>187.55</v>
      </c>
      <c r="K16" s="14">
        <v>0</v>
      </c>
      <c r="L16" s="14">
        <v>35.950000000000003</v>
      </c>
      <c r="M16" s="14">
        <v>28.82</v>
      </c>
      <c r="N16" s="16">
        <f t="shared" si="0"/>
        <v>1088.6699999999998</v>
      </c>
      <c r="O16" s="16">
        <f t="shared" si="1"/>
        <v>1.0000000000218279E-2</v>
      </c>
      <c r="P16" s="14"/>
      <c r="Q16" s="17"/>
      <c r="R16" s="18"/>
      <c r="S16" s="19">
        <f t="shared" si="2"/>
        <v>-164.95</v>
      </c>
    </row>
    <row r="17" spans="1:19" x14ac:dyDescent="0.25">
      <c r="A17" s="12">
        <f>'[1]Cash Variance'!A16</f>
        <v>45852</v>
      </c>
      <c r="B17" s="13">
        <v>507.07</v>
      </c>
      <c r="C17" s="13">
        <v>183.59</v>
      </c>
      <c r="D17" s="14">
        <v>30.47</v>
      </c>
      <c r="E17" s="14">
        <v>3</v>
      </c>
      <c r="F17" s="15">
        <f t="shared" si="3"/>
        <v>724.13</v>
      </c>
      <c r="G17" s="14">
        <v>85.76</v>
      </c>
      <c r="H17" s="14">
        <v>454.77</v>
      </c>
      <c r="I17" s="14">
        <v>0</v>
      </c>
      <c r="J17" s="14">
        <v>162.63999999999999</v>
      </c>
      <c r="K17" s="14">
        <v>0</v>
      </c>
      <c r="L17" s="14">
        <v>20.95</v>
      </c>
      <c r="M17" s="14">
        <v>0</v>
      </c>
      <c r="N17" s="16">
        <f t="shared" si="0"/>
        <v>724.12</v>
      </c>
      <c r="O17" s="16">
        <f t="shared" si="1"/>
        <v>9.9999999999909051E-3</v>
      </c>
      <c r="P17" s="14"/>
      <c r="Q17" s="17"/>
      <c r="R17" s="18"/>
      <c r="S17" s="19">
        <f t="shared" si="2"/>
        <v>-85.76</v>
      </c>
    </row>
    <row r="18" spans="1:19" x14ac:dyDescent="0.25">
      <c r="A18" s="12">
        <f>'[1]Cash Variance'!A17</f>
        <v>45853</v>
      </c>
      <c r="B18" s="13">
        <v>712.57</v>
      </c>
      <c r="C18" s="13">
        <v>179.79</v>
      </c>
      <c r="D18" s="14">
        <v>42.81</v>
      </c>
      <c r="E18" s="14">
        <v>0</v>
      </c>
      <c r="F18" s="15">
        <f t="shared" si="3"/>
        <v>935.17000000000007</v>
      </c>
      <c r="G18" s="14">
        <v>141.08000000000001</v>
      </c>
      <c r="H18" s="14">
        <v>614.29999999999995</v>
      </c>
      <c r="I18" s="14">
        <v>0</v>
      </c>
      <c r="J18" s="14">
        <v>102.65</v>
      </c>
      <c r="K18" s="14">
        <v>21.27</v>
      </c>
      <c r="L18" s="14">
        <v>55.87</v>
      </c>
      <c r="M18" s="14">
        <v>0</v>
      </c>
      <c r="N18" s="16">
        <f t="shared" si="0"/>
        <v>935.17</v>
      </c>
      <c r="O18" s="16">
        <f t="shared" si="1"/>
        <v>0</v>
      </c>
      <c r="P18" s="14"/>
      <c r="Q18" s="17"/>
      <c r="R18" s="18"/>
      <c r="S18" s="19">
        <f t="shared" si="2"/>
        <v>-141.08000000000001</v>
      </c>
    </row>
    <row r="19" spans="1:19" x14ac:dyDescent="0.25">
      <c r="A19" s="12">
        <f>'[1]Cash Variance'!A18</f>
        <v>45854</v>
      </c>
      <c r="B19" s="13">
        <v>706.81</v>
      </c>
      <c r="C19" s="13">
        <v>93.83</v>
      </c>
      <c r="D19" s="14">
        <v>42.49</v>
      </c>
      <c r="E19" s="14">
        <v>0</v>
      </c>
      <c r="F19" s="15">
        <f>SUM(B19:E19)</f>
        <v>843.13</v>
      </c>
      <c r="G19" s="14">
        <v>108.41</v>
      </c>
      <c r="H19" s="14">
        <v>643.30999999999995</v>
      </c>
      <c r="I19" s="14">
        <v>0</v>
      </c>
      <c r="J19" s="14">
        <v>74.2</v>
      </c>
      <c r="K19" s="14">
        <v>17.190000000000001</v>
      </c>
      <c r="L19" s="14">
        <v>0</v>
      </c>
      <c r="M19" s="14">
        <v>0</v>
      </c>
      <c r="N19" s="16">
        <f t="shared" si="0"/>
        <v>843.11</v>
      </c>
      <c r="O19" s="16">
        <f t="shared" si="1"/>
        <v>1.999999999998181E-2</v>
      </c>
      <c r="P19" s="14">
        <v>2384</v>
      </c>
      <c r="Q19" s="17">
        <v>45859</v>
      </c>
      <c r="R19" s="18"/>
      <c r="S19" s="19">
        <f t="shared" si="2"/>
        <v>2275.59</v>
      </c>
    </row>
    <row r="20" spans="1:19" x14ac:dyDescent="0.25">
      <c r="A20" s="12">
        <f>'[1]Cash Variance'!A19</f>
        <v>45855</v>
      </c>
      <c r="B20" s="13">
        <v>869.65</v>
      </c>
      <c r="C20" s="13">
        <v>281.67</v>
      </c>
      <c r="D20" s="14">
        <v>52.28</v>
      </c>
      <c r="E20" s="14">
        <v>28.49</v>
      </c>
      <c r="F20" s="15">
        <f t="shared" si="3"/>
        <v>1232.0899999999999</v>
      </c>
      <c r="G20" s="14">
        <v>108.37</v>
      </c>
      <c r="H20" s="14">
        <v>794.05</v>
      </c>
      <c r="I20" s="14">
        <v>56.15</v>
      </c>
      <c r="J20" s="14">
        <v>262.01</v>
      </c>
      <c r="K20" s="14">
        <v>0</v>
      </c>
      <c r="L20" s="14">
        <v>12.75</v>
      </c>
      <c r="M20" s="14">
        <v>0</v>
      </c>
      <c r="N20" s="16">
        <f t="shared" si="0"/>
        <v>1233.33</v>
      </c>
      <c r="O20" s="16">
        <f t="shared" si="1"/>
        <v>-1.2400000000000091</v>
      </c>
      <c r="P20" s="14"/>
      <c r="Q20" s="17"/>
      <c r="R20" s="18"/>
      <c r="S20" s="19">
        <f t="shared" si="2"/>
        <v>-108.37</v>
      </c>
    </row>
    <row r="21" spans="1:19" x14ac:dyDescent="0.25">
      <c r="A21" s="12">
        <f>'[1]Cash Variance'!A20</f>
        <v>45856</v>
      </c>
      <c r="B21" s="13">
        <v>775.45</v>
      </c>
      <c r="C21" s="13">
        <v>228.61</v>
      </c>
      <c r="D21" s="14">
        <v>46.62</v>
      </c>
      <c r="E21" s="14">
        <v>6</v>
      </c>
      <c r="F21" s="15">
        <f t="shared" si="3"/>
        <v>1056.68</v>
      </c>
      <c r="G21" s="14">
        <v>106.73</v>
      </c>
      <c r="H21" s="14">
        <v>724.98</v>
      </c>
      <c r="I21" s="14">
        <v>0</v>
      </c>
      <c r="J21" s="14">
        <v>224.95</v>
      </c>
      <c r="K21" s="14">
        <v>0</v>
      </c>
      <c r="L21" s="14">
        <v>0</v>
      </c>
      <c r="M21" s="14">
        <v>0</v>
      </c>
      <c r="N21" s="16">
        <f t="shared" si="0"/>
        <v>1056.6600000000001</v>
      </c>
      <c r="O21" s="16">
        <f t="shared" si="1"/>
        <v>1.999999999998181E-2</v>
      </c>
      <c r="P21" s="21"/>
      <c r="Q21" s="17"/>
      <c r="R21" s="18"/>
      <c r="S21" s="19">
        <f t="shared" si="2"/>
        <v>-106.73</v>
      </c>
    </row>
    <row r="22" spans="1:19" x14ac:dyDescent="0.25">
      <c r="A22" s="12">
        <f>'[1]Cash Variance'!A21</f>
        <v>45857</v>
      </c>
      <c r="B22" s="13">
        <v>1027.02</v>
      </c>
      <c r="C22" s="13">
        <v>351.47</v>
      </c>
      <c r="D22" s="14">
        <v>61.71</v>
      </c>
      <c r="E22" s="14">
        <v>5.5</v>
      </c>
      <c r="F22" s="15">
        <f t="shared" si="3"/>
        <v>1445.7</v>
      </c>
      <c r="G22" s="14">
        <v>378.7</v>
      </c>
      <c r="H22" s="14">
        <v>717.48</v>
      </c>
      <c r="I22" s="14">
        <v>0</v>
      </c>
      <c r="J22" s="14">
        <v>321.57</v>
      </c>
      <c r="K22" s="14">
        <v>0</v>
      </c>
      <c r="L22" s="14">
        <v>25.41</v>
      </c>
      <c r="M22" s="14">
        <v>2.5299999999999998</v>
      </c>
      <c r="N22" s="16">
        <f t="shared" si="0"/>
        <v>1445.69</v>
      </c>
      <c r="O22" s="16">
        <f t="shared" si="1"/>
        <v>9.9999999999909051E-3</v>
      </c>
      <c r="P22" s="14"/>
      <c r="Q22" s="17"/>
      <c r="R22" s="18"/>
      <c r="S22" s="19">
        <f t="shared" si="2"/>
        <v>-378.7</v>
      </c>
    </row>
    <row r="23" spans="1:19" x14ac:dyDescent="0.25">
      <c r="A23" s="12">
        <f>'[1]Cash Variance'!A22</f>
        <v>45858</v>
      </c>
      <c r="B23" s="13">
        <v>877.93</v>
      </c>
      <c r="C23" s="13">
        <v>221.91</v>
      </c>
      <c r="D23" s="14">
        <v>52.74</v>
      </c>
      <c r="E23" s="14">
        <v>9.52</v>
      </c>
      <c r="F23" s="15">
        <f t="shared" si="3"/>
        <v>1162.0999999999999</v>
      </c>
      <c r="G23" s="14">
        <v>118.01</v>
      </c>
      <c r="H23" s="14">
        <v>826.67</v>
      </c>
      <c r="I23" s="14">
        <v>0</v>
      </c>
      <c r="J23" s="14">
        <v>196.75</v>
      </c>
      <c r="K23" s="14">
        <v>20.67</v>
      </c>
      <c r="L23" s="14">
        <v>0</v>
      </c>
      <c r="M23" s="14">
        <v>0</v>
      </c>
      <c r="N23" s="16">
        <f t="shared" si="0"/>
        <v>1162.0999999999999</v>
      </c>
      <c r="O23" s="16">
        <f t="shared" si="1"/>
        <v>0</v>
      </c>
      <c r="P23" s="14">
        <v>727</v>
      </c>
      <c r="Q23" s="17">
        <v>45862</v>
      </c>
      <c r="R23" s="18"/>
      <c r="S23" s="19">
        <f t="shared" si="2"/>
        <v>608.99</v>
      </c>
    </row>
    <row r="24" spans="1:19" x14ac:dyDescent="0.25">
      <c r="A24" s="12">
        <f>'[1]Cash Variance'!A23</f>
        <v>45859</v>
      </c>
      <c r="B24" s="13">
        <v>672.94</v>
      </c>
      <c r="C24" s="13">
        <v>411.47</v>
      </c>
      <c r="D24" s="14">
        <v>40.409999999999997</v>
      </c>
      <c r="E24" s="14">
        <v>13.17</v>
      </c>
      <c r="F24" s="15">
        <f t="shared" si="3"/>
        <v>1137.9900000000002</v>
      </c>
      <c r="G24" s="14">
        <v>161.46</v>
      </c>
      <c r="H24" s="14">
        <v>574.03</v>
      </c>
      <c r="I24" s="14">
        <v>0</v>
      </c>
      <c r="J24" s="14">
        <v>372.02</v>
      </c>
      <c r="K24" s="14">
        <v>0</v>
      </c>
      <c r="L24" s="14">
        <v>30.47</v>
      </c>
      <c r="M24" s="14">
        <v>0</v>
      </c>
      <c r="N24" s="16">
        <f t="shared" si="0"/>
        <v>1137.98</v>
      </c>
      <c r="O24" s="16">
        <f t="shared" si="1"/>
        <v>1.0000000000218279E-2</v>
      </c>
      <c r="P24" s="21">
        <v>167</v>
      </c>
      <c r="Q24" s="17">
        <v>45866</v>
      </c>
      <c r="R24" s="18"/>
      <c r="S24" s="19">
        <f t="shared" si="2"/>
        <v>5.539999999999992</v>
      </c>
    </row>
    <row r="25" spans="1:19" x14ac:dyDescent="0.25">
      <c r="A25" s="12">
        <f>'[1]Cash Variance'!A24</f>
        <v>45860</v>
      </c>
      <c r="B25" s="13">
        <v>701.41</v>
      </c>
      <c r="C25" s="13">
        <v>327.01</v>
      </c>
      <c r="D25" s="14">
        <v>42.21</v>
      </c>
      <c r="E25" s="14">
        <v>6</v>
      </c>
      <c r="F25" s="15">
        <f t="shared" si="3"/>
        <v>1076.6300000000001</v>
      </c>
      <c r="G25" s="14">
        <v>70.290000000000006</v>
      </c>
      <c r="H25" s="14">
        <v>705.42</v>
      </c>
      <c r="I25" s="14">
        <v>0</v>
      </c>
      <c r="J25" s="14">
        <v>250.62</v>
      </c>
      <c r="K25" s="14">
        <v>0</v>
      </c>
      <c r="L25" s="14">
        <v>50.28</v>
      </c>
      <c r="M25" s="14">
        <v>0</v>
      </c>
      <c r="N25" s="16">
        <f t="shared" si="0"/>
        <v>1076.6099999999999</v>
      </c>
      <c r="O25" s="16">
        <f t="shared" si="1"/>
        <v>2.0000000000209184E-2</v>
      </c>
      <c r="P25" s="21"/>
      <c r="Q25" s="17"/>
      <c r="R25" s="18"/>
      <c r="S25" s="19">
        <f t="shared" si="2"/>
        <v>-70.290000000000006</v>
      </c>
    </row>
    <row r="26" spans="1:19" x14ac:dyDescent="0.25">
      <c r="A26" s="12">
        <f>'[1]Cash Variance'!A25</f>
        <v>45861</v>
      </c>
      <c r="B26" s="13">
        <v>401.1</v>
      </c>
      <c r="C26" s="13">
        <v>43.89</v>
      </c>
      <c r="D26" s="14">
        <v>24.14</v>
      </c>
      <c r="E26" s="14">
        <v>3</v>
      </c>
      <c r="F26" s="15">
        <f t="shared" si="3"/>
        <v>472.13</v>
      </c>
      <c r="G26" s="14">
        <v>63.73</v>
      </c>
      <c r="H26" s="14">
        <v>322.45999999999998</v>
      </c>
      <c r="I26" s="14">
        <v>42.04</v>
      </c>
      <c r="J26" s="14">
        <v>18.899999999999999</v>
      </c>
      <c r="K26" s="14">
        <v>0</v>
      </c>
      <c r="L26" s="14">
        <v>24.99</v>
      </c>
      <c r="M26" s="14">
        <v>0</v>
      </c>
      <c r="N26" s="16">
        <f t="shared" si="0"/>
        <v>472.12</v>
      </c>
      <c r="O26" s="16">
        <f t="shared" si="1"/>
        <v>9.9999999999909051E-3</v>
      </c>
      <c r="P26" s="21"/>
      <c r="Q26" s="17"/>
      <c r="R26" s="22"/>
      <c r="S26" s="19">
        <f t="shared" si="2"/>
        <v>-63.73</v>
      </c>
    </row>
    <row r="27" spans="1:19" x14ac:dyDescent="0.25">
      <c r="A27" s="12">
        <f>'[1]Cash Variance'!A26</f>
        <v>45862</v>
      </c>
      <c r="B27" s="13">
        <v>768.64</v>
      </c>
      <c r="C27" s="13">
        <v>321.25</v>
      </c>
      <c r="D27" s="14">
        <v>46.19</v>
      </c>
      <c r="E27" s="14">
        <v>12</v>
      </c>
      <c r="F27" s="15">
        <f t="shared" si="3"/>
        <v>1148.08</v>
      </c>
      <c r="G27" s="14">
        <v>91.7</v>
      </c>
      <c r="H27" s="14">
        <v>728.25</v>
      </c>
      <c r="I27" s="14">
        <v>0</v>
      </c>
      <c r="J27" s="14">
        <v>283.45999999999998</v>
      </c>
      <c r="K27" s="14">
        <v>0</v>
      </c>
      <c r="L27" s="14">
        <v>37.79</v>
      </c>
      <c r="M27" s="14">
        <v>6.88</v>
      </c>
      <c r="N27" s="16">
        <f t="shared" si="0"/>
        <v>1148.0800000000002</v>
      </c>
      <c r="O27" s="16">
        <f t="shared" si="1"/>
        <v>0</v>
      </c>
      <c r="P27" s="23"/>
      <c r="Q27" s="17"/>
      <c r="R27" s="18"/>
      <c r="S27" s="19">
        <f t="shared" si="2"/>
        <v>-91.7</v>
      </c>
    </row>
    <row r="28" spans="1:19" x14ac:dyDescent="0.25">
      <c r="A28" s="12">
        <f>'[1]Cash Variance'!A27</f>
        <v>45863</v>
      </c>
      <c r="B28" s="14">
        <v>963.02</v>
      </c>
      <c r="C28" s="14">
        <v>308.67</v>
      </c>
      <c r="D28" s="14">
        <v>57.92</v>
      </c>
      <c r="E28" s="14">
        <v>13.82</v>
      </c>
      <c r="F28" s="15">
        <f t="shared" si="3"/>
        <v>1343.43</v>
      </c>
      <c r="G28" s="14">
        <v>183.57</v>
      </c>
      <c r="H28" s="14">
        <v>839.79</v>
      </c>
      <c r="I28" s="14">
        <v>15.88</v>
      </c>
      <c r="J28" s="14">
        <v>259.69</v>
      </c>
      <c r="K28" s="14">
        <v>0</v>
      </c>
      <c r="L28" s="14">
        <v>44.49</v>
      </c>
      <c r="M28" s="14">
        <v>0</v>
      </c>
      <c r="N28" s="16">
        <f t="shared" si="0"/>
        <v>1343.42</v>
      </c>
      <c r="O28" s="16">
        <f t="shared" si="1"/>
        <v>9.9999999999909051E-3</v>
      </c>
      <c r="P28" s="24">
        <v>187.1</v>
      </c>
      <c r="Q28" s="25">
        <v>45870</v>
      </c>
      <c r="R28" s="18"/>
      <c r="S28" s="19">
        <f t="shared" si="2"/>
        <v>3.5300000000000011</v>
      </c>
    </row>
    <row r="29" spans="1:19" x14ac:dyDescent="0.25">
      <c r="A29" s="12">
        <f>'[1]Cash Variance'!A28</f>
        <v>45864</v>
      </c>
      <c r="B29" s="13">
        <v>1188.27</v>
      </c>
      <c r="C29" s="13">
        <v>182.56</v>
      </c>
      <c r="D29" s="14">
        <v>71.47</v>
      </c>
      <c r="E29" s="14">
        <v>26.43</v>
      </c>
      <c r="F29" s="15">
        <f t="shared" si="3"/>
        <v>1468.73</v>
      </c>
      <c r="G29" s="14">
        <v>148.77000000000001</v>
      </c>
      <c r="H29" s="14">
        <v>1146.3499999999999</v>
      </c>
      <c r="I29" s="14">
        <v>0</v>
      </c>
      <c r="J29" s="14">
        <v>173.58</v>
      </c>
      <c r="K29" s="14">
        <v>0</v>
      </c>
      <c r="L29" s="14">
        <v>0</v>
      </c>
      <c r="M29" s="14">
        <v>0</v>
      </c>
      <c r="N29" s="16">
        <f t="shared" si="0"/>
        <v>1468.6999999999998</v>
      </c>
      <c r="O29" s="16">
        <f t="shared" si="1"/>
        <v>3.0000000000200089E-2</v>
      </c>
      <c r="P29" s="26"/>
      <c r="Q29" s="25"/>
      <c r="R29" s="18"/>
      <c r="S29" s="19">
        <f t="shared" si="2"/>
        <v>-148.77000000000001</v>
      </c>
    </row>
    <row r="30" spans="1:19" x14ac:dyDescent="0.25">
      <c r="A30" s="12">
        <f>'[1]Cash Variance'!A29</f>
        <v>45865</v>
      </c>
      <c r="B30" s="13">
        <v>955.5</v>
      </c>
      <c r="C30" s="13">
        <v>366.04</v>
      </c>
      <c r="D30" s="14">
        <v>57.47</v>
      </c>
      <c r="E30" s="14">
        <v>13.78</v>
      </c>
      <c r="F30" s="15">
        <f t="shared" si="3"/>
        <v>1392.79</v>
      </c>
      <c r="G30" s="14">
        <v>186.69</v>
      </c>
      <c r="H30" s="14">
        <v>832.12</v>
      </c>
      <c r="I30" s="14">
        <v>7.94</v>
      </c>
      <c r="J30" s="14">
        <v>260.04000000000002</v>
      </c>
      <c r="K30" s="14">
        <v>51.75</v>
      </c>
      <c r="L30" s="14">
        <v>54.25</v>
      </c>
      <c r="M30" s="14">
        <v>0</v>
      </c>
      <c r="N30" s="16">
        <f t="shared" si="0"/>
        <v>1392.79</v>
      </c>
      <c r="O30" s="16">
        <f t="shared" si="1"/>
        <v>0</v>
      </c>
      <c r="P30" s="24">
        <v>200</v>
      </c>
      <c r="Q30" s="25">
        <v>45870</v>
      </c>
      <c r="R30" s="18"/>
      <c r="S30" s="19">
        <f t="shared" si="2"/>
        <v>13.310000000000002</v>
      </c>
    </row>
    <row r="31" spans="1:19" x14ac:dyDescent="0.25">
      <c r="A31" s="12">
        <f>'[1]Cash Variance'!A30</f>
        <v>45866</v>
      </c>
      <c r="B31" s="13">
        <v>664.43</v>
      </c>
      <c r="C31" s="13">
        <v>89.09</v>
      </c>
      <c r="D31" s="14">
        <v>39.979999999999997</v>
      </c>
      <c r="E31" s="14">
        <v>14.4</v>
      </c>
      <c r="F31" s="15">
        <f t="shared" si="3"/>
        <v>807.9</v>
      </c>
      <c r="G31" s="14">
        <v>103.02</v>
      </c>
      <c r="H31" s="14">
        <v>568.09</v>
      </c>
      <c r="I31" s="14">
        <v>52.19</v>
      </c>
      <c r="J31" s="14">
        <v>72.59</v>
      </c>
      <c r="K31" s="14">
        <v>0</v>
      </c>
      <c r="L31" s="14">
        <v>12.01</v>
      </c>
      <c r="M31" s="14">
        <v>0</v>
      </c>
      <c r="N31" s="16">
        <f t="shared" si="0"/>
        <v>807.9</v>
      </c>
      <c r="O31" s="16">
        <f t="shared" si="1"/>
        <v>0</v>
      </c>
      <c r="P31" s="24">
        <v>110</v>
      </c>
      <c r="Q31" s="25">
        <v>45870</v>
      </c>
      <c r="R31" s="18"/>
      <c r="S31" s="19">
        <f t="shared" si="2"/>
        <v>6.980000000000004</v>
      </c>
    </row>
    <row r="32" spans="1:19" x14ac:dyDescent="0.25">
      <c r="A32" s="12">
        <f>'[1]Cash Variance'!A31</f>
        <v>45867</v>
      </c>
      <c r="B32" s="13">
        <v>835.03</v>
      </c>
      <c r="C32" s="13">
        <v>315.72000000000003</v>
      </c>
      <c r="D32" s="14">
        <v>50.22</v>
      </c>
      <c r="E32" s="14">
        <v>12.81</v>
      </c>
      <c r="F32" s="15">
        <f t="shared" si="3"/>
        <v>1213.78</v>
      </c>
      <c r="G32" s="14">
        <v>224.02</v>
      </c>
      <c r="H32" s="14">
        <v>674.04</v>
      </c>
      <c r="I32" s="14">
        <v>0</v>
      </c>
      <c r="J32" s="14">
        <v>283.73</v>
      </c>
      <c r="K32" s="14">
        <v>14.32</v>
      </c>
      <c r="L32" s="14">
        <v>17.670000000000002</v>
      </c>
      <c r="M32" s="14">
        <v>0</v>
      </c>
      <c r="N32" s="16">
        <f t="shared" si="0"/>
        <v>1213.78</v>
      </c>
      <c r="O32" s="16">
        <f t="shared" si="1"/>
        <v>0</v>
      </c>
      <c r="P32" s="24">
        <v>224.51</v>
      </c>
      <c r="Q32" s="25">
        <v>45870</v>
      </c>
      <c r="R32" s="18"/>
      <c r="S32" s="19">
        <f t="shared" si="2"/>
        <v>0.48999999999998067</v>
      </c>
    </row>
    <row r="33" spans="1:19" x14ac:dyDescent="0.25">
      <c r="A33" s="12">
        <f>'[1]Cash Variance'!A32</f>
        <v>45868</v>
      </c>
      <c r="B33" s="13">
        <v>573.97</v>
      </c>
      <c r="C33" s="13">
        <v>157.41</v>
      </c>
      <c r="D33" s="14">
        <v>34.51</v>
      </c>
      <c r="E33" s="14">
        <v>3</v>
      </c>
      <c r="F33" s="15">
        <f t="shared" si="3"/>
        <v>768.89</v>
      </c>
      <c r="G33" s="14">
        <v>109.8</v>
      </c>
      <c r="H33" s="14">
        <v>506.17</v>
      </c>
      <c r="I33" s="14">
        <v>0</v>
      </c>
      <c r="J33" s="14">
        <v>139.05000000000001</v>
      </c>
      <c r="K33" s="14">
        <v>0</v>
      </c>
      <c r="L33" s="14">
        <v>15.36</v>
      </c>
      <c r="M33" s="14">
        <v>0</v>
      </c>
      <c r="N33" s="16">
        <f t="shared" si="0"/>
        <v>770.38</v>
      </c>
      <c r="O33" s="16">
        <f t="shared" si="1"/>
        <v>-1.4900000000000091</v>
      </c>
      <c r="P33" s="24">
        <v>109.45</v>
      </c>
      <c r="Q33" s="25">
        <v>45870</v>
      </c>
      <c r="R33" s="18"/>
      <c r="S33" s="19">
        <f t="shared" si="2"/>
        <v>-0.34999999999999432</v>
      </c>
    </row>
    <row r="34" spans="1:19" ht="15.75" thickBot="1" x14ac:dyDescent="0.3">
      <c r="A34" s="12">
        <f>'[1]Cash Variance'!A33</f>
        <v>45869</v>
      </c>
      <c r="B34" s="13">
        <v>949.9</v>
      </c>
      <c r="C34" s="13">
        <v>140.68</v>
      </c>
      <c r="D34" s="14">
        <v>57.08</v>
      </c>
      <c r="E34" s="14">
        <v>13.42</v>
      </c>
      <c r="F34" s="15">
        <f t="shared" si="3"/>
        <v>1161.08</v>
      </c>
      <c r="G34" s="14">
        <v>291.05</v>
      </c>
      <c r="H34" s="14">
        <f>733.82-2.48</f>
        <v>731.34</v>
      </c>
      <c r="I34" s="14">
        <v>0</v>
      </c>
      <c r="J34" s="14">
        <v>61.26</v>
      </c>
      <c r="K34" s="14">
        <v>0</v>
      </c>
      <c r="L34" s="14">
        <v>77.430000000000007</v>
      </c>
      <c r="M34" s="14">
        <v>0</v>
      </c>
      <c r="N34" s="16">
        <f t="shared" si="0"/>
        <v>1161.0800000000002</v>
      </c>
      <c r="O34" s="16">
        <f t="shared" si="1"/>
        <v>0</v>
      </c>
      <c r="P34" s="24">
        <v>294.95</v>
      </c>
      <c r="Q34" s="25">
        <v>45870</v>
      </c>
      <c r="R34" s="18"/>
      <c r="S34" s="19">
        <f t="shared" si="2"/>
        <v>3.8999999999999773</v>
      </c>
    </row>
    <row r="35" spans="1:19" ht="15.75" thickBot="1" x14ac:dyDescent="0.3">
      <c r="A35" s="27" t="s">
        <v>21</v>
      </c>
      <c r="B35" s="28">
        <f t="shared" ref="B35:M35" si="4">SUM(B4:B34)</f>
        <v>26349.319999999996</v>
      </c>
      <c r="C35" s="28">
        <f>SUM(C4:C34)</f>
        <v>7384.9000000000024</v>
      </c>
      <c r="D35" s="28">
        <f>SUM(D4:D34)</f>
        <v>1584.0200000000004</v>
      </c>
      <c r="E35" s="28">
        <f>SUM(E4:E34)</f>
        <v>343.71999999999997</v>
      </c>
      <c r="F35" s="29">
        <f>SUM(F4:F34)</f>
        <v>35661.960000000014</v>
      </c>
      <c r="G35" s="28">
        <f>SUM(G4:G34)</f>
        <v>4889.26</v>
      </c>
      <c r="H35" s="28">
        <f>SUM(H4:H34)</f>
        <v>23102.349999999995</v>
      </c>
      <c r="I35" s="28">
        <f t="shared" si="4"/>
        <v>395</v>
      </c>
      <c r="J35" s="28">
        <f>SUM(J4:J34)</f>
        <v>5722.0499999999984</v>
      </c>
      <c r="K35" s="28">
        <f t="shared" si="4"/>
        <v>165.35999999999999</v>
      </c>
      <c r="L35" s="28">
        <f>SUM(L4:L34)</f>
        <v>1347.3600000000001</v>
      </c>
      <c r="M35" s="28">
        <f t="shared" si="4"/>
        <v>45.110000000000007</v>
      </c>
      <c r="N35" s="29">
        <f>SUM(N4:N34)</f>
        <v>35666.49</v>
      </c>
      <c r="O35" s="30">
        <f t="shared" ref="O35:R35" si="5">SUM(O4:O34)</f>
        <v>-4.5299999999992906</v>
      </c>
      <c r="P35" s="31">
        <f>SUM(P4:P34)</f>
        <v>4404.0099999999993</v>
      </c>
      <c r="Q35" s="32"/>
      <c r="R35" s="28">
        <f t="shared" si="5"/>
        <v>0</v>
      </c>
      <c r="S35" s="29">
        <f>SUM(S4:S34)</f>
        <v>-485.24999999999943</v>
      </c>
    </row>
    <row r="36" spans="1:19" x14ac:dyDescent="0.25">
      <c r="A36" s="33" t="s">
        <v>1</v>
      </c>
      <c r="B36" s="34">
        <f>+B35</f>
        <v>26349.319999999996</v>
      </c>
      <c r="C36" s="34">
        <f>+C35</f>
        <v>7384.9000000000024</v>
      </c>
      <c r="D36" s="34">
        <f>+D35</f>
        <v>1584.0200000000004</v>
      </c>
      <c r="E36" s="34">
        <f>+E35</f>
        <v>343.71999999999997</v>
      </c>
      <c r="F36" s="33"/>
      <c r="G36" s="34">
        <f>+G35</f>
        <v>4889.26</v>
      </c>
      <c r="H36" s="33"/>
      <c r="I36" s="33"/>
      <c r="J36" s="34">
        <f>+J35</f>
        <v>5722.0499999999984</v>
      </c>
      <c r="K36" s="34">
        <f>+K35</f>
        <v>165.35999999999999</v>
      </c>
      <c r="L36" s="34">
        <f>+L35</f>
        <v>1347.3600000000001</v>
      </c>
      <c r="M36" s="34">
        <f>+M35</f>
        <v>45.110000000000007</v>
      </c>
      <c r="N36" s="33"/>
      <c r="O36" s="33"/>
      <c r="P36" s="33"/>
      <c r="Q36" s="35"/>
      <c r="R36" s="33"/>
      <c r="S36" s="33"/>
    </row>
    <row r="37" spans="1:19" x14ac:dyDescent="0.25">
      <c r="A37" s="36" t="s">
        <v>22</v>
      </c>
      <c r="B37" s="37">
        <f>+B35</f>
        <v>26349.319999999996</v>
      </c>
      <c r="C37" s="37">
        <f>+C35</f>
        <v>7384.9000000000024</v>
      </c>
      <c r="D37" s="37">
        <f>+D35</f>
        <v>1584.0200000000004</v>
      </c>
      <c r="E37" s="37">
        <f>+E35</f>
        <v>343.71999999999997</v>
      </c>
      <c r="F37" s="36"/>
      <c r="G37" s="37">
        <f>+G35</f>
        <v>4889.26</v>
      </c>
      <c r="H37" s="36"/>
      <c r="I37" s="36"/>
      <c r="J37" s="37">
        <f>+J35</f>
        <v>5722.0499999999984</v>
      </c>
      <c r="K37" s="37">
        <f>+K35</f>
        <v>165.35999999999999</v>
      </c>
      <c r="L37" s="37">
        <f>+L35</f>
        <v>1347.3600000000001</v>
      </c>
      <c r="M37" s="37">
        <f>+M35</f>
        <v>45.110000000000007</v>
      </c>
      <c r="N37" s="36"/>
      <c r="O37" s="36"/>
      <c r="P37" s="36"/>
      <c r="Q37" s="35"/>
      <c r="R37" s="36"/>
      <c r="S37" s="36"/>
    </row>
    <row r="38" spans="1:19" x14ac:dyDescent="0.25">
      <c r="A38" s="36"/>
      <c r="B38" s="36"/>
      <c r="C38" s="36"/>
      <c r="D38" s="36"/>
      <c r="E38" s="36"/>
      <c r="F38" s="36"/>
      <c r="G38" s="36"/>
      <c r="H38" s="38" t="s">
        <v>23</v>
      </c>
      <c r="I38" s="38"/>
      <c r="J38" s="39">
        <v>7186.07</v>
      </c>
      <c r="K38" s="40">
        <f>196.02-8.9</f>
        <v>187.12</v>
      </c>
      <c r="L38" s="40">
        <v>1666.74</v>
      </c>
      <c r="M38" s="36"/>
      <c r="N38" s="36"/>
      <c r="O38" s="36"/>
      <c r="P38" s="36"/>
      <c r="Q38" s="35"/>
      <c r="R38" s="36"/>
      <c r="S38" s="36"/>
    </row>
    <row r="39" spans="1:19" x14ac:dyDescent="0.25">
      <c r="A39" s="36"/>
      <c r="B39" s="36"/>
      <c r="C39" s="36"/>
      <c r="D39" s="36"/>
      <c r="E39" s="36"/>
      <c r="F39" s="36"/>
      <c r="G39" s="36"/>
      <c r="H39" s="38" t="s">
        <v>24</v>
      </c>
      <c r="I39" s="38"/>
      <c r="J39" s="41">
        <f>+J38-J35</f>
        <v>1464.0200000000013</v>
      </c>
      <c r="K39" s="42">
        <f>+K38-K35</f>
        <v>21.760000000000019</v>
      </c>
      <c r="L39" s="42">
        <f>+L38-L35</f>
        <v>319.37999999999988</v>
      </c>
      <c r="M39" s="36"/>
      <c r="N39" s="36"/>
      <c r="O39" s="36"/>
      <c r="P39" s="36"/>
      <c r="Q39" s="36"/>
      <c r="R39" s="36"/>
      <c r="S39" s="36"/>
    </row>
    <row r="40" spans="1:19" x14ac:dyDescent="0.25">
      <c r="A40" s="36"/>
      <c r="B40" s="36"/>
      <c r="C40" s="36"/>
      <c r="D40" s="36"/>
      <c r="E40" s="36"/>
      <c r="F40" s="36"/>
      <c r="G40" s="36"/>
      <c r="H40" s="38" t="s">
        <v>25</v>
      </c>
      <c r="I40" s="38"/>
      <c r="J40" s="39">
        <v>-1198.71</v>
      </c>
      <c r="K40" s="40">
        <v>-18.68</v>
      </c>
      <c r="L40" s="40">
        <f>-293.68+53.19</f>
        <v>-240.49</v>
      </c>
      <c r="M40" s="36"/>
      <c r="N40" s="36"/>
      <c r="O40" s="36"/>
      <c r="P40" s="36"/>
      <c r="Q40" s="36"/>
      <c r="R40" s="36"/>
      <c r="S40" s="36"/>
    </row>
    <row r="41" spans="1:19" x14ac:dyDescent="0.25">
      <c r="A41" s="36"/>
      <c r="B41" s="36"/>
      <c r="C41" s="36"/>
      <c r="D41" s="36"/>
      <c r="E41" s="36"/>
      <c r="F41" s="36"/>
      <c r="G41" s="36"/>
      <c r="H41" s="38" t="s">
        <v>26</v>
      </c>
      <c r="I41" s="38"/>
      <c r="J41" s="39">
        <v>-1505.8</v>
      </c>
      <c r="K41" s="40">
        <f>-15.71-21.3</f>
        <v>-37.010000000000005</v>
      </c>
      <c r="L41" s="40">
        <v>-283.66000000000003</v>
      </c>
      <c r="M41" s="36"/>
      <c r="N41" s="36"/>
      <c r="O41" s="36"/>
      <c r="P41" s="36"/>
      <c r="Q41" s="36"/>
      <c r="R41" s="36"/>
      <c r="S41" s="36"/>
    </row>
    <row r="42" spans="1:19" x14ac:dyDescent="0.25">
      <c r="A42" s="36"/>
      <c r="B42" s="36"/>
      <c r="C42" s="36"/>
      <c r="D42" s="36"/>
      <c r="E42" s="36"/>
      <c r="F42" s="36"/>
      <c r="G42" s="36"/>
      <c r="H42" s="38" t="s">
        <v>27</v>
      </c>
      <c r="I42" s="38"/>
      <c r="J42" s="39">
        <v>-444.33</v>
      </c>
      <c r="K42" s="40">
        <v>-13.59</v>
      </c>
      <c r="L42" s="40">
        <v>-9.15</v>
      </c>
      <c r="M42" s="36"/>
      <c r="N42" s="36"/>
      <c r="O42" s="36"/>
      <c r="P42" s="36"/>
      <c r="Q42" s="36"/>
      <c r="R42" s="36"/>
      <c r="S42" s="36"/>
    </row>
    <row r="43" spans="1:19" ht="15.75" thickBot="1" x14ac:dyDescent="0.3">
      <c r="A43" s="36"/>
      <c r="B43" s="36"/>
      <c r="C43" s="36"/>
      <c r="D43" s="36"/>
      <c r="E43" s="36"/>
      <c r="F43" s="36"/>
      <c r="G43" s="36"/>
      <c r="H43" s="43" t="s">
        <v>28</v>
      </c>
      <c r="I43" s="43"/>
      <c r="J43" s="44">
        <f>+J38+J40+J41+J42</f>
        <v>4037.2299999999996</v>
      </c>
      <c r="K43" s="45">
        <f>+K38+K40+K41+K42</f>
        <v>117.84</v>
      </c>
      <c r="L43" s="45">
        <f>+L38+L40+L41+L42</f>
        <v>1133.4399999999998</v>
      </c>
      <c r="M43" s="36"/>
      <c r="N43" s="36"/>
      <c r="O43" s="36"/>
      <c r="P43" s="36"/>
      <c r="Q43" s="36"/>
      <c r="R43" s="36"/>
      <c r="S43" s="36"/>
    </row>
    <row r="44" spans="1:19" ht="15.75" thickTop="1" x14ac:dyDescent="0.25"/>
  </sheetData>
  <mergeCells count="9">
    <mergeCell ref="H41:I41"/>
    <mergeCell ref="H42:I42"/>
    <mergeCell ref="H43:I43"/>
    <mergeCell ref="A1:S1"/>
    <mergeCell ref="A2:O2"/>
    <mergeCell ref="P2:S2"/>
    <mergeCell ref="H38:I38"/>
    <mergeCell ref="H39:I39"/>
    <mergeCell ref="H40:I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2025-08-20T12:51:33Z</dcterms:created>
  <dcterms:modified xsi:type="dcterms:W3CDTF">2025-08-20T12:53:51Z</dcterms:modified>
</cp:coreProperties>
</file>