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951BF594-E736-49BE-8355-6BF8531008B4}" xr6:coauthVersionLast="47" xr6:coauthVersionMax="47" xr10:uidLastSave="{00000000-0000-0000-0000-000000000000}"/>
  <bookViews>
    <workbookView xWindow="-120" yWindow="-120" windowWidth="20730" windowHeight="11040" xr2:uid="{0072541B-864F-4495-97DA-AFC457EAB0F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G35" i="1"/>
  <c r="D35" i="1"/>
  <c r="C35" i="1"/>
  <c r="A32" i="1"/>
  <c r="J41" i="1"/>
  <c r="L38" i="1"/>
  <c r="L36" i="1"/>
  <c r="K36" i="1"/>
  <c r="K41" i="1" s="1"/>
  <c r="J34" i="1"/>
  <c r="R33" i="1"/>
  <c r="M33" i="1"/>
  <c r="M35" i="1" s="1"/>
  <c r="L33" i="1"/>
  <c r="L35" i="1" s="1"/>
  <c r="K33" i="1"/>
  <c r="K35" i="1" s="1"/>
  <c r="J33" i="1"/>
  <c r="J35" i="1" s="1"/>
  <c r="I33" i="1"/>
  <c r="G33" i="1"/>
  <c r="G34" i="1" s="1"/>
  <c r="E33" i="1"/>
  <c r="E35" i="1" s="1"/>
  <c r="D33" i="1"/>
  <c r="D34" i="1" s="1"/>
  <c r="C33" i="1"/>
  <c r="B33" i="1"/>
  <c r="B35" i="1" s="1"/>
  <c r="S32" i="1"/>
  <c r="N32" i="1"/>
  <c r="F32" i="1"/>
  <c r="S31" i="1"/>
  <c r="N31" i="1"/>
  <c r="F31" i="1"/>
  <c r="A31" i="1"/>
  <c r="S30" i="1"/>
  <c r="N30" i="1"/>
  <c r="O30" i="1" s="1"/>
  <c r="F30" i="1"/>
  <c r="A30" i="1"/>
  <c r="S29" i="1"/>
  <c r="N29" i="1"/>
  <c r="F29" i="1"/>
  <c r="O29" i="1" s="1"/>
  <c r="A29" i="1"/>
  <c r="S28" i="1"/>
  <c r="N28" i="1"/>
  <c r="F28" i="1"/>
  <c r="A28" i="1"/>
  <c r="S27" i="1"/>
  <c r="N27" i="1"/>
  <c r="F27" i="1"/>
  <c r="A27" i="1"/>
  <c r="S26" i="1"/>
  <c r="N26" i="1"/>
  <c r="F26" i="1"/>
  <c r="A26" i="1"/>
  <c r="S25" i="1"/>
  <c r="N25" i="1"/>
  <c r="F25" i="1"/>
  <c r="O25" i="1" s="1"/>
  <c r="A25" i="1"/>
  <c r="S24" i="1"/>
  <c r="N24" i="1"/>
  <c r="F24" i="1"/>
  <c r="A24" i="1"/>
  <c r="S23" i="1"/>
  <c r="N23" i="1"/>
  <c r="F23" i="1"/>
  <c r="O23" i="1" s="1"/>
  <c r="A23" i="1"/>
  <c r="S22" i="1"/>
  <c r="N22" i="1"/>
  <c r="F22" i="1"/>
  <c r="O22" i="1" s="1"/>
  <c r="A22" i="1"/>
  <c r="S21" i="1"/>
  <c r="N21" i="1"/>
  <c r="F21" i="1"/>
  <c r="O21" i="1" s="1"/>
  <c r="A21" i="1"/>
  <c r="S20" i="1"/>
  <c r="N20" i="1"/>
  <c r="F20" i="1"/>
  <c r="O20" i="1" s="1"/>
  <c r="A20" i="1"/>
  <c r="S19" i="1"/>
  <c r="N19" i="1"/>
  <c r="F19" i="1"/>
  <c r="A19" i="1"/>
  <c r="S18" i="1"/>
  <c r="N18" i="1"/>
  <c r="F18" i="1"/>
  <c r="O18" i="1" s="1"/>
  <c r="A18" i="1"/>
  <c r="S17" i="1"/>
  <c r="N17" i="1"/>
  <c r="F17" i="1"/>
  <c r="O17" i="1" s="1"/>
  <c r="A17" i="1"/>
  <c r="S16" i="1"/>
  <c r="H16" i="1"/>
  <c r="N16" i="1" s="1"/>
  <c r="F16" i="1"/>
  <c r="A16" i="1"/>
  <c r="S15" i="1"/>
  <c r="N15" i="1"/>
  <c r="F15" i="1"/>
  <c r="O15" i="1" s="1"/>
  <c r="A15" i="1"/>
  <c r="S14" i="1"/>
  <c r="N14" i="1"/>
  <c r="F14" i="1"/>
  <c r="O14" i="1" s="1"/>
  <c r="A14" i="1"/>
  <c r="S13" i="1"/>
  <c r="N13" i="1"/>
  <c r="F13" i="1"/>
  <c r="O13" i="1" s="1"/>
  <c r="A13" i="1"/>
  <c r="S12" i="1"/>
  <c r="N12" i="1"/>
  <c r="F12" i="1"/>
  <c r="O12" i="1" s="1"/>
  <c r="A12" i="1"/>
  <c r="S11" i="1"/>
  <c r="N11" i="1"/>
  <c r="O11" i="1" s="1"/>
  <c r="F11" i="1"/>
  <c r="A11" i="1"/>
  <c r="S10" i="1"/>
  <c r="N10" i="1"/>
  <c r="F10" i="1"/>
  <c r="O10" i="1" s="1"/>
  <c r="A10" i="1"/>
  <c r="S9" i="1"/>
  <c r="N9" i="1"/>
  <c r="F9" i="1"/>
  <c r="A9" i="1"/>
  <c r="S8" i="1"/>
  <c r="N8" i="1"/>
  <c r="F8" i="1"/>
  <c r="O8" i="1" s="1"/>
  <c r="A8" i="1"/>
  <c r="S7" i="1"/>
  <c r="N7" i="1"/>
  <c r="F7" i="1"/>
  <c r="A7" i="1"/>
  <c r="S6" i="1"/>
  <c r="H6" i="1"/>
  <c r="N6" i="1" s="1"/>
  <c r="F6" i="1"/>
  <c r="A6" i="1"/>
  <c r="S5" i="1"/>
  <c r="N5" i="1"/>
  <c r="O5" i="1" s="1"/>
  <c r="F5" i="1"/>
  <c r="A5" i="1"/>
  <c r="S4" i="1"/>
  <c r="N4" i="1"/>
  <c r="F4" i="1"/>
  <c r="A4" i="1"/>
  <c r="S3" i="1"/>
  <c r="N3" i="1"/>
  <c r="F3" i="1"/>
  <c r="A3" i="1"/>
  <c r="S2" i="1"/>
  <c r="N2" i="1"/>
  <c r="N33" i="1" s="1"/>
  <c r="F2" i="1"/>
  <c r="A2" i="1"/>
  <c r="L41" i="1" l="1"/>
  <c r="O19" i="1"/>
  <c r="O2" i="1"/>
  <c r="O33" i="1" s="1"/>
  <c r="O4" i="1"/>
  <c r="O6" i="1"/>
  <c r="O27" i="1"/>
  <c r="O31" i="1"/>
  <c r="K37" i="1"/>
  <c r="F33" i="1"/>
  <c r="E34" i="1"/>
  <c r="H33" i="1"/>
  <c r="O16" i="1"/>
  <c r="O24" i="1"/>
  <c r="O26" i="1"/>
  <c r="O28" i="1"/>
  <c r="O32" i="1"/>
  <c r="M34" i="1"/>
  <c r="S33" i="1"/>
  <c r="O3" i="1"/>
  <c r="O7" i="1"/>
  <c r="O9" i="1"/>
  <c r="J37" i="1"/>
  <c r="K34" i="1"/>
  <c r="L37" i="1"/>
  <c r="L34" i="1"/>
  <c r="B34" i="1"/>
  <c r="C34" i="1"/>
</calcChain>
</file>

<file path=xl/sharedStrings.xml><?xml version="1.0" encoding="utf-8"?>
<sst xmlns="http://schemas.openxmlformats.org/spreadsheetml/2006/main" count="28" uniqueCount="28">
  <si>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</si>
  <si>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</si>
  <si>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</si>
  <si>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</si>
  <si>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</si>
  <si>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</si>
  <si>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</si>
  <si>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</si>
  <si>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</si>
  <si>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</si>
  <si>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</si>
  <si>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</si>
  <si>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</si>
  <si>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</si>
  <si>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</si>
  <si>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</si>
  <si>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</si>
  <si>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</si>
  <si>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</si>
  <si>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</si>
  <si>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</si>
  <si>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</si>
  <si>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</si>
  <si>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</si>
  <si>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</si>
  <si>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ActualCashPlusMinus</t>
  </si>
  <si>
    <t>DepositedCash</t>
  </si>
  <si>
    <t>Year2025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</si>
</sst>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right"/>
    </xf>
    <xf numFmtId="164" fontId="5" fillId="3" borderId="7" xfId="0" applyNumberFormat="1" applyFont="1" applyFill="1" applyBorder="1" applyAlignment="1">
      <alignment horizontal="right"/>
    </xf>
    <xf numFmtId="165" fontId="4" fillId="0" borderId="7" xfId="0" applyNumberFormat="1" applyFont="1" applyBorder="1" applyAlignment="1">
      <alignment horizontal="right"/>
    </xf>
    <xf numFmtId="165" fontId="4" fillId="3" borderId="8" xfId="0" applyNumberFormat="1" applyFont="1" applyFill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5" fontId="6" fillId="3" borderId="8" xfId="0" applyNumberFormat="1" applyFont="1" applyFill="1" applyBorder="1" applyAlignment="1">
      <alignment horizontal="right"/>
    </xf>
    <xf numFmtId="165" fontId="5" fillId="0" borderId="9" xfId="0" applyNumberFormat="1" applyFont="1" applyBorder="1" applyAlignment="1">
      <alignment horizontal="right"/>
    </xf>
    <xf numFmtId="165" fontId="5" fillId="5" borderId="7" xfId="0" applyNumberFormat="1" applyFont="1" applyFill="1" applyBorder="1" applyAlignment="1">
      <alignment horizontal="right"/>
    </xf>
    <xf numFmtId="14" fontId="5" fillId="0" borderId="8" xfId="0" applyNumberFormat="1" applyFont="1" applyBorder="1" applyAlignment="1">
      <alignment horizontal="right"/>
    </xf>
    <xf numFmtId="14" fontId="4" fillId="0" borderId="9" xfId="0" applyNumberFormat="1" applyFont="1" applyBorder="1" applyAlignment="1">
      <alignment horizontal="right"/>
    </xf>
    <xf numFmtId="0" fontId="6" fillId="2" borderId="10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right"/>
    </xf>
    <xf numFmtId="165" fontId="6" fillId="3" borderId="11" xfId="0" applyNumberFormat="1" applyFont="1" applyFill="1" applyBorder="1" applyAlignment="1">
      <alignment horizontal="right"/>
    </xf>
    <xf numFmtId="165" fontId="0" fillId="0" borderId="0" xfId="0" applyNumberFormat="1"/>
    <xf numFmtId="14" fontId="5" fillId="0" borderId="7" xfId="0" applyNumberFormat="1" applyFont="1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6" borderId="13" xfId="0" applyNumberFormat="1" applyFill="1" applyBorder="1" applyAlignment="1">
      <alignment horizontal="center"/>
    </xf>
    <xf numFmtId="165" fontId="0" fillId="6" borderId="14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6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13A6E-C2F0-4585-B259-F3400137173B}">
  <dimension ref="A1:S42"/>
  <sheetViews>
    <sheetView tabSelected="1" workbookViewId="0"/>
  </sheetViews>
  <sheetFormatPr defaultRowHeight="15" x14ac:dyDescent="0.25"/>
  <cols>
    <col min="1" max="1" width="10.42578125" bestFit="1" customWidth="1"/>
    <col min="2" max="2" width="10.85546875" bestFit="1" customWidth="1"/>
    <col min="3" max="4" width="9.85546875" bestFit="1" customWidth="1"/>
    <col min="6" max="6" width="10.85546875" bestFit="1" customWidth="1"/>
    <col min="7" max="7" width="9.85546875" bestFit="1" customWidth="1"/>
    <col min="8" max="8" width="10.85546875" bestFit="1" customWidth="1"/>
    <col min="10" max="10" width="9.85546875" bestFit="1" customWidth="1"/>
    <col min="14" max="14" width="10.85546875" bestFit="1" customWidth="1"/>
    <col min="16" max="16" width="9.85546875" bestFit="1" customWidth="1"/>
    <col min="17" max="17" width="10.42578125" bestFit="1" customWidth="1"/>
  </cols>
  <sheetData>
    <row r="1" spans="1:19" ht="48" thickBot="1" x14ac:dyDescent="0.3">
      <c r="A1" s="31" t="s">
        <v>27</v>
      </c>
      <c r="B1" s="1" t="s">
        <v>16</v>
      </c>
      <c r="C1" s="1" t="s">
        <v>17</v>
      </c>
      <c r="D1" s="2" t="s">
        <v>18</v>
      </c>
      <c r="E1" s="2" t="s">
        <v>19</v>
      </c>
      <c r="F1" s="3" t="s">
        <v>20</v>
      </c>
      <c r="G1" s="2" t="s">
        <v>21</v>
      </c>
      <c r="H1" s="2" t="s">
        <v>22</v>
      </c>
      <c r="I1" s="2" t="s">
        <v>1</v>
      </c>
      <c r="J1" s="4" t="s">
        <v>2</v>
      </c>
      <c r="K1" s="4" t="s">
        <v>3</v>
      </c>
      <c r="L1" s="4" t="s">
        <v>23</v>
      </c>
      <c r="M1" s="2" t="s">
        <v>24</v>
      </c>
      <c r="N1" s="5" t="s">
        <v>4</v>
      </c>
      <c r="O1" s="5" t="s">
        <v>5</v>
      </c>
      <c r="P1" s="2" t="s">
        <v>26</v>
      </c>
      <c r="Q1" s="2" t="s">
        <v>6</v>
      </c>
      <c r="R1" s="2" t="s">
        <v>7</v>
      </c>
      <c r="S1" s="5" t="s">
        <v>25</v>
      </c>
    </row>
    <row r="2" spans="1:19" x14ac:dyDescent="0.25">
      <c r="A2" s="6">
        <f>'[1]Cash Variance'!A3</f>
        <v>45839</v>
      </c>
      <c r="B2" s="7">
        <v>960.01</v>
      </c>
      <c r="C2" s="7">
        <v>99.11</v>
      </c>
      <c r="D2" s="8">
        <v>57.7</v>
      </c>
      <c r="E2" s="8">
        <v>0</v>
      </c>
      <c r="F2" s="9">
        <f>SUM(B2:E2)</f>
        <v>1116.82</v>
      </c>
      <c r="G2" s="10">
        <v>119.09</v>
      </c>
      <c r="H2" s="8">
        <v>859.17</v>
      </c>
      <c r="I2" s="8">
        <v>43.93</v>
      </c>
      <c r="J2" s="8">
        <v>94.62</v>
      </c>
      <c r="K2" s="8">
        <v>0</v>
      </c>
      <c r="L2" s="8">
        <v>0</v>
      </c>
      <c r="M2" s="8">
        <v>0</v>
      </c>
      <c r="N2" s="11">
        <f>SUM(G2:M2)</f>
        <v>1116.81</v>
      </c>
      <c r="O2" s="12">
        <f t="shared" ref="O2:O32" si="0">+F2-N2</f>
        <v>9.9999999999909051E-3</v>
      </c>
      <c r="P2" s="8">
        <v>120</v>
      </c>
      <c r="Q2" s="13">
        <v>45846</v>
      </c>
      <c r="R2" s="14"/>
      <c r="S2" s="15">
        <f t="shared" ref="S2:S32" si="1">P2-G2-R2</f>
        <v>0.90999999999999659</v>
      </c>
    </row>
    <row r="3" spans="1:19" x14ac:dyDescent="0.25">
      <c r="A3" s="6">
        <f>'[1]Cash Variance'!A4</f>
        <v>45840</v>
      </c>
      <c r="B3" s="7">
        <v>1013.57</v>
      </c>
      <c r="C3" s="7">
        <v>26.14</v>
      </c>
      <c r="D3" s="8">
        <v>60.94</v>
      </c>
      <c r="E3" s="8">
        <v>0</v>
      </c>
      <c r="F3" s="9">
        <f t="shared" ref="F3:F32" si="2">SUM(B3:E3)</f>
        <v>1100.6500000000001</v>
      </c>
      <c r="G3" s="8">
        <v>127.12</v>
      </c>
      <c r="H3" s="8">
        <v>909.93</v>
      </c>
      <c r="I3" s="8">
        <v>49.13</v>
      </c>
      <c r="J3" s="8">
        <v>14.45</v>
      </c>
      <c r="K3" s="8">
        <v>0</v>
      </c>
      <c r="L3" s="8">
        <v>0</v>
      </c>
      <c r="M3" s="8">
        <v>0</v>
      </c>
      <c r="N3" s="11">
        <f>SUM(G3:M3)</f>
        <v>1100.6300000000001</v>
      </c>
      <c r="O3" s="12">
        <f t="shared" si="0"/>
        <v>1.999999999998181E-2</v>
      </c>
      <c r="P3" s="8">
        <v>130</v>
      </c>
      <c r="Q3" s="13">
        <v>45846</v>
      </c>
      <c r="R3" s="14"/>
      <c r="S3" s="15">
        <f t="shared" si="1"/>
        <v>2.8799999999999955</v>
      </c>
    </row>
    <row r="4" spans="1:19" x14ac:dyDescent="0.25">
      <c r="A4" s="6">
        <f>'[1]Cash Variance'!A5</f>
        <v>45841</v>
      </c>
      <c r="B4" s="7">
        <v>1533.4</v>
      </c>
      <c r="C4" s="7">
        <v>130.41999999999999</v>
      </c>
      <c r="D4" s="8">
        <v>92.22</v>
      </c>
      <c r="E4" s="8">
        <v>0</v>
      </c>
      <c r="F4" s="9">
        <f>SUM(B4:E4)</f>
        <v>1756.0400000000002</v>
      </c>
      <c r="G4" s="8">
        <v>221.87</v>
      </c>
      <c r="H4" s="8">
        <v>1406.57</v>
      </c>
      <c r="I4" s="8">
        <v>16.93</v>
      </c>
      <c r="J4" s="8">
        <v>110.55</v>
      </c>
      <c r="K4" s="8">
        <v>0</v>
      </c>
      <c r="L4" s="8">
        <v>0</v>
      </c>
      <c r="M4" s="8">
        <v>0</v>
      </c>
      <c r="N4" s="11">
        <f t="shared" ref="N4:N32" si="3">SUM(G4:M4)</f>
        <v>1755.92</v>
      </c>
      <c r="O4" s="12">
        <f t="shared" si="0"/>
        <v>0.12000000000011823</v>
      </c>
      <c r="P4" s="8">
        <v>220</v>
      </c>
      <c r="Q4" s="13">
        <v>45846</v>
      </c>
      <c r="R4" s="14"/>
      <c r="S4" s="15">
        <f t="shared" si="1"/>
        <v>-1.8700000000000045</v>
      </c>
    </row>
    <row r="5" spans="1:19" x14ac:dyDescent="0.25">
      <c r="A5" s="6">
        <f>'[1]Cash Variance'!A6</f>
        <v>45842</v>
      </c>
      <c r="B5" s="7">
        <v>554.41</v>
      </c>
      <c r="C5" s="7">
        <v>95.29</v>
      </c>
      <c r="D5" s="8">
        <v>33.31</v>
      </c>
      <c r="E5" s="8">
        <v>0</v>
      </c>
      <c r="F5" s="9">
        <f t="shared" si="2"/>
        <v>683.01</v>
      </c>
      <c r="G5" s="8">
        <v>93.67</v>
      </c>
      <c r="H5" s="8">
        <v>478.17</v>
      </c>
      <c r="I5" s="8">
        <v>15.88</v>
      </c>
      <c r="J5" s="8">
        <v>65.27</v>
      </c>
      <c r="K5" s="8">
        <v>30.02</v>
      </c>
      <c r="L5" s="8">
        <v>0</v>
      </c>
      <c r="M5" s="8">
        <v>0</v>
      </c>
      <c r="N5" s="11">
        <f t="shared" si="3"/>
        <v>683.01</v>
      </c>
      <c r="O5" s="12">
        <f t="shared" si="0"/>
        <v>0</v>
      </c>
      <c r="P5" s="8">
        <v>90</v>
      </c>
      <c r="Q5" s="13">
        <v>45846</v>
      </c>
      <c r="R5" s="14"/>
      <c r="S5" s="15">
        <f t="shared" si="1"/>
        <v>-3.6700000000000017</v>
      </c>
    </row>
    <row r="6" spans="1:19" x14ac:dyDescent="0.25">
      <c r="A6" s="6">
        <f>'[1]Cash Variance'!A7</f>
        <v>45843</v>
      </c>
      <c r="B6" s="7">
        <v>1280.25</v>
      </c>
      <c r="C6" s="7">
        <v>281.73</v>
      </c>
      <c r="D6" s="8">
        <v>76.989999999999995</v>
      </c>
      <c r="E6" s="8">
        <v>0</v>
      </c>
      <c r="F6" s="9">
        <f t="shared" si="2"/>
        <v>1638.97</v>
      </c>
      <c r="G6" s="8">
        <v>218.17</v>
      </c>
      <c r="H6" s="8">
        <f>1143.27-1.97</f>
        <v>1141.3</v>
      </c>
      <c r="I6" s="8">
        <v>5.66</v>
      </c>
      <c r="J6" s="8">
        <v>229.1</v>
      </c>
      <c r="K6" s="8">
        <v>21.48</v>
      </c>
      <c r="L6" s="8">
        <v>23.26</v>
      </c>
      <c r="M6" s="8">
        <v>0</v>
      </c>
      <c r="N6" s="11">
        <f t="shared" si="3"/>
        <v>1638.97</v>
      </c>
      <c r="O6" s="12">
        <f t="shared" si="0"/>
        <v>0</v>
      </c>
      <c r="P6">
        <v>210</v>
      </c>
      <c r="Q6" s="13">
        <v>45860</v>
      </c>
      <c r="R6" s="14"/>
      <c r="S6" s="15">
        <f t="shared" si="1"/>
        <v>-8.1699999999999875</v>
      </c>
    </row>
    <row r="7" spans="1:19" x14ac:dyDescent="0.25">
      <c r="A7" s="6">
        <f>'[1]Cash Variance'!A8</f>
        <v>45844</v>
      </c>
      <c r="B7" s="7">
        <v>1125.43</v>
      </c>
      <c r="C7" s="7">
        <v>63.48</v>
      </c>
      <c r="D7" s="8">
        <v>67.680000000000007</v>
      </c>
      <c r="E7" s="8">
        <v>0</v>
      </c>
      <c r="F7" s="9">
        <f t="shared" si="2"/>
        <v>1256.5900000000001</v>
      </c>
      <c r="G7" s="8">
        <v>279.49</v>
      </c>
      <c r="H7" s="8">
        <v>913.62</v>
      </c>
      <c r="I7" s="8">
        <v>0</v>
      </c>
      <c r="J7" s="8">
        <v>63.48</v>
      </c>
      <c r="K7" s="8">
        <v>0</v>
      </c>
      <c r="L7" s="8">
        <v>0</v>
      </c>
      <c r="M7" s="8">
        <v>0</v>
      </c>
      <c r="N7" s="11">
        <f t="shared" si="3"/>
        <v>1256.5900000000001</v>
      </c>
      <c r="O7" s="12">
        <f t="shared" si="0"/>
        <v>0</v>
      </c>
      <c r="P7" s="8">
        <v>280</v>
      </c>
      <c r="Q7" s="13">
        <v>45846</v>
      </c>
      <c r="R7" s="14"/>
      <c r="S7" s="15">
        <f t="shared" si="1"/>
        <v>0.50999999999999091</v>
      </c>
    </row>
    <row r="8" spans="1:19" x14ac:dyDescent="0.25">
      <c r="A8" s="6">
        <f>'[1]Cash Variance'!A9</f>
        <v>45845</v>
      </c>
      <c r="B8" s="7">
        <v>771.18</v>
      </c>
      <c r="C8" s="7">
        <v>278.10000000000002</v>
      </c>
      <c r="D8" s="8">
        <v>46.36</v>
      </c>
      <c r="E8" s="8">
        <v>0</v>
      </c>
      <c r="F8" s="9">
        <f t="shared" si="2"/>
        <v>1095.6399999999999</v>
      </c>
      <c r="G8" s="8">
        <v>180.8</v>
      </c>
      <c r="H8" s="8">
        <v>636.70000000000005</v>
      </c>
      <c r="I8" s="8">
        <v>0</v>
      </c>
      <c r="J8" s="8">
        <v>195.97</v>
      </c>
      <c r="K8" s="8">
        <v>71.040000000000006</v>
      </c>
      <c r="L8" s="8">
        <v>12.28</v>
      </c>
      <c r="M8" s="8">
        <v>0</v>
      </c>
      <c r="N8" s="11">
        <f t="shared" si="3"/>
        <v>1096.79</v>
      </c>
      <c r="O8" s="12">
        <f t="shared" si="0"/>
        <v>-1.1500000000000909</v>
      </c>
      <c r="P8" s="8">
        <v>190</v>
      </c>
      <c r="Q8" s="13">
        <v>45846</v>
      </c>
      <c r="R8" s="14"/>
      <c r="S8" s="15">
        <f t="shared" si="1"/>
        <v>9.1999999999999886</v>
      </c>
    </row>
    <row r="9" spans="1:19" x14ac:dyDescent="0.25">
      <c r="A9" s="6">
        <f>'[1]Cash Variance'!A10</f>
        <v>45846</v>
      </c>
      <c r="B9" s="7">
        <v>710.5</v>
      </c>
      <c r="C9" s="7">
        <v>72.260000000000005</v>
      </c>
      <c r="D9" s="16">
        <v>42.71</v>
      </c>
      <c r="E9" s="8">
        <v>0</v>
      </c>
      <c r="F9" s="9">
        <f t="shared" si="2"/>
        <v>825.47</v>
      </c>
      <c r="G9" s="8">
        <v>88.5</v>
      </c>
      <c r="H9" s="8">
        <v>651.13</v>
      </c>
      <c r="I9" s="8">
        <v>24.33</v>
      </c>
      <c r="J9" s="8">
        <v>61.48</v>
      </c>
      <c r="K9" s="8">
        <v>0</v>
      </c>
      <c r="L9" s="8">
        <v>0</v>
      </c>
      <c r="M9" s="8">
        <v>0</v>
      </c>
      <c r="N9" s="11">
        <f t="shared" si="3"/>
        <v>825.44</v>
      </c>
      <c r="O9" s="12">
        <f t="shared" si="0"/>
        <v>2.9999999999972715E-2</v>
      </c>
      <c r="P9" s="8">
        <v>90</v>
      </c>
      <c r="Q9" s="13">
        <v>45860</v>
      </c>
      <c r="R9" s="14"/>
      <c r="S9" s="15">
        <f t="shared" si="1"/>
        <v>1.5</v>
      </c>
    </row>
    <row r="10" spans="1:19" x14ac:dyDescent="0.25">
      <c r="A10" s="6">
        <f>'[1]Cash Variance'!A11</f>
        <v>45847</v>
      </c>
      <c r="B10" s="7">
        <v>870.71</v>
      </c>
      <c r="C10" s="7">
        <v>16.25</v>
      </c>
      <c r="D10" s="16">
        <v>52.35</v>
      </c>
      <c r="E10" s="8">
        <v>0</v>
      </c>
      <c r="F10" s="9">
        <f t="shared" si="2"/>
        <v>939.31000000000006</v>
      </c>
      <c r="G10" s="8">
        <v>123.79</v>
      </c>
      <c r="H10" s="8">
        <v>786.75</v>
      </c>
      <c r="I10" s="8">
        <v>14.29</v>
      </c>
      <c r="J10" s="8">
        <v>14.45</v>
      </c>
      <c r="K10" s="8">
        <v>0</v>
      </c>
      <c r="L10" s="8">
        <v>0</v>
      </c>
      <c r="M10" s="8">
        <v>0</v>
      </c>
      <c r="N10" s="11">
        <f t="shared" si="3"/>
        <v>939.28</v>
      </c>
      <c r="O10" s="12">
        <f t="shared" si="0"/>
        <v>3.0000000000086402E-2</v>
      </c>
      <c r="P10" s="8">
        <v>120</v>
      </c>
      <c r="Q10" s="13">
        <v>45860</v>
      </c>
      <c r="R10" s="14"/>
      <c r="S10" s="15">
        <f t="shared" si="1"/>
        <v>-3.7900000000000063</v>
      </c>
    </row>
    <row r="11" spans="1:19" x14ac:dyDescent="0.25">
      <c r="A11" s="6">
        <f>'[1]Cash Variance'!A12</f>
        <v>45848</v>
      </c>
      <c r="B11" s="7">
        <v>1073.72</v>
      </c>
      <c r="C11" s="7">
        <v>86.97</v>
      </c>
      <c r="D11" s="8">
        <v>64.52</v>
      </c>
      <c r="E11" s="8">
        <v>0</v>
      </c>
      <c r="F11" s="9">
        <f t="shared" si="2"/>
        <v>1225.21</v>
      </c>
      <c r="G11" s="8">
        <v>119.15</v>
      </c>
      <c r="H11" s="8">
        <v>995.4</v>
      </c>
      <c r="I11" s="8">
        <v>25.41</v>
      </c>
      <c r="J11" s="8">
        <v>85.17</v>
      </c>
      <c r="K11" s="8">
        <v>0</v>
      </c>
      <c r="L11" s="8">
        <v>0</v>
      </c>
      <c r="M11" s="8">
        <v>0</v>
      </c>
      <c r="N11" s="11">
        <f t="shared" si="3"/>
        <v>1225.1300000000001</v>
      </c>
      <c r="O11" s="12">
        <f t="shared" si="0"/>
        <v>7.999999999992724E-2</v>
      </c>
      <c r="P11" s="8">
        <v>120</v>
      </c>
      <c r="Q11" s="13">
        <v>45860</v>
      </c>
      <c r="R11" s="14"/>
      <c r="S11" s="15">
        <f t="shared" si="1"/>
        <v>0.84999999999999432</v>
      </c>
    </row>
    <row r="12" spans="1:19" x14ac:dyDescent="0.25">
      <c r="A12" s="6">
        <f>'[1]Cash Variance'!A13</f>
        <v>45849</v>
      </c>
      <c r="B12" s="7">
        <v>1462.32</v>
      </c>
      <c r="C12" s="7">
        <v>140.94999999999999</v>
      </c>
      <c r="D12" s="8">
        <v>87.9</v>
      </c>
      <c r="E12" s="8">
        <v>0</v>
      </c>
      <c r="F12" s="9">
        <f t="shared" si="2"/>
        <v>1691.17</v>
      </c>
      <c r="G12" s="8">
        <v>206.13</v>
      </c>
      <c r="H12" s="8">
        <v>1343.95</v>
      </c>
      <c r="I12" s="8">
        <v>0</v>
      </c>
      <c r="J12" s="8">
        <v>70.73</v>
      </c>
      <c r="K12" s="8">
        <v>51.33</v>
      </c>
      <c r="L12" s="8">
        <v>18.89</v>
      </c>
      <c r="M12" s="8">
        <v>0</v>
      </c>
      <c r="N12" s="11">
        <f t="shared" si="3"/>
        <v>1691.03</v>
      </c>
      <c r="O12" s="12">
        <f t="shared" si="0"/>
        <v>0.14000000000010004</v>
      </c>
      <c r="P12" s="17">
        <v>200</v>
      </c>
      <c r="Q12" s="13">
        <v>45860</v>
      </c>
      <c r="R12" s="14"/>
      <c r="S12" s="15">
        <f t="shared" si="1"/>
        <v>-6.1299999999999955</v>
      </c>
    </row>
    <row r="13" spans="1:19" x14ac:dyDescent="0.25">
      <c r="A13" s="6">
        <f>'[1]Cash Variance'!A14</f>
        <v>45850</v>
      </c>
      <c r="B13" s="7">
        <v>1452.92</v>
      </c>
      <c r="C13" s="7">
        <v>110.69</v>
      </c>
      <c r="D13" s="8">
        <v>87.32</v>
      </c>
      <c r="E13" s="8">
        <v>0</v>
      </c>
      <c r="F13" s="9">
        <f t="shared" si="2"/>
        <v>1650.93</v>
      </c>
      <c r="G13" s="8">
        <v>258.8</v>
      </c>
      <c r="H13" s="8">
        <v>1198.71</v>
      </c>
      <c r="I13" s="8">
        <v>96.64</v>
      </c>
      <c r="J13" s="8">
        <v>96.72</v>
      </c>
      <c r="K13" s="8">
        <v>0</v>
      </c>
      <c r="L13" s="8">
        <v>0</v>
      </c>
      <c r="M13" s="8">
        <v>0</v>
      </c>
      <c r="N13" s="11">
        <f t="shared" si="3"/>
        <v>1650.8700000000001</v>
      </c>
      <c r="O13" s="12">
        <f t="shared" si="0"/>
        <v>5.999999999994543E-2</v>
      </c>
      <c r="P13" s="8">
        <v>260</v>
      </c>
      <c r="Q13" s="13">
        <v>45860</v>
      </c>
      <c r="R13" s="14"/>
      <c r="S13" s="15">
        <f t="shared" si="1"/>
        <v>1.1999999999999886</v>
      </c>
    </row>
    <row r="14" spans="1:19" x14ac:dyDescent="0.25">
      <c r="A14" s="6">
        <f>'[1]Cash Variance'!A15</f>
        <v>45851</v>
      </c>
      <c r="B14" s="7">
        <v>577.66999999999996</v>
      </c>
      <c r="C14" s="7">
        <v>25.11</v>
      </c>
      <c r="D14" s="8">
        <v>34.71</v>
      </c>
      <c r="E14" s="8">
        <v>0</v>
      </c>
      <c r="F14" s="9">
        <f t="shared" si="2"/>
        <v>637.49</v>
      </c>
      <c r="G14" s="8">
        <v>97.65</v>
      </c>
      <c r="H14" s="8">
        <v>514.73</v>
      </c>
      <c r="I14" s="8">
        <v>0</v>
      </c>
      <c r="J14" s="8">
        <v>25.11</v>
      </c>
      <c r="K14" s="8">
        <v>0</v>
      </c>
      <c r="L14" s="8">
        <v>0</v>
      </c>
      <c r="M14" s="8">
        <v>0</v>
      </c>
      <c r="N14" s="11">
        <f t="shared" si="3"/>
        <v>637.49</v>
      </c>
      <c r="O14" s="12">
        <f t="shared" si="0"/>
        <v>0</v>
      </c>
      <c r="P14" s="8">
        <v>100</v>
      </c>
      <c r="Q14" s="13">
        <v>45860</v>
      </c>
      <c r="R14" s="14"/>
      <c r="S14" s="15">
        <f t="shared" si="1"/>
        <v>2.3499999999999943</v>
      </c>
    </row>
    <row r="15" spans="1:19" x14ac:dyDescent="0.25">
      <c r="A15" s="6">
        <f>'[1]Cash Variance'!A16</f>
        <v>45852</v>
      </c>
      <c r="B15" s="7">
        <v>849.99</v>
      </c>
      <c r="C15" s="7">
        <v>55.21</v>
      </c>
      <c r="D15" s="10">
        <v>51.09</v>
      </c>
      <c r="E15" s="8">
        <v>0</v>
      </c>
      <c r="F15" s="9">
        <f t="shared" si="2"/>
        <v>956.29000000000008</v>
      </c>
      <c r="G15" s="8">
        <v>112.13</v>
      </c>
      <c r="H15" s="8">
        <v>719.52</v>
      </c>
      <c r="I15" s="8">
        <v>75.709999999999994</v>
      </c>
      <c r="J15" s="8">
        <v>48.92</v>
      </c>
      <c r="K15" s="8">
        <v>0</v>
      </c>
      <c r="L15" s="8">
        <v>0</v>
      </c>
      <c r="M15" s="8">
        <v>0</v>
      </c>
      <c r="N15" s="11">
        <f t="shared" si="3"/>
        <v>956.28</v>
      </c>
      <c r="O15" s="12">
        <f t="shared" si="0"/>
        <v>1.0000000000104592E-2</v>
      </c>
      <c r="P15" s="8">
        <v>120</v>
      </c>
      <c r="Q15" s="13">
        <v>45860</v>
      </c>
      <c r="R15" s="14"/>
      <c r="S15" s="15">
        <f t="shared" si="1"/>
        <v>7.8700000000000045</v>
      </c>
    </row>
    <row r="16" spans="1:19" x14ac:dyDescent="0.25">
      <c r="A16" s="6">
        <f>'[1]Cash Variance'!A17</f>
        <v>45853</v>
      </c>
      <c r="B16" s="7">
        <v>695.91</v>
      </c>
      <c r="C16" s="7">
        <v>182.63</v>
      </c>
      <c r="D16" s="10">
        <v>41.82</v>
      </c>
      <c r="E16" s="10">
        <v>0</v>
      </c>
      <c r="F16" s="9">
        <f t="shared" si="2"/>
        <v>920.36</v>
      </c>
      <c r="G16" s="10">
        <v>187.11</v>
      </c>
      <c r="H16" s="10">
        <f>72.27+63.52+421.31+3</f>
        <v>560.1</v>
      </c>
      <c r="I16" s="10">
        <v>0</v>
      </c>
      <c r="J16" s="10">
        <v>145.68</v>
      </c>
      <c r="K16" s="10">
        <v>27.47</v>
      </c>
      <c r="L16" s="10">
        <v>0</v>
      </c>
      <c r="M16" s="8">
        <v>0</v>
      </c>
      <c r="N16" s="11">
        <f t="shared" si="3"/>
        <v>920.36000000000013</v>
      </c>
      <c r="O16" s="12">
        <f t="shared" si="0"/>
        <v>0</v>
      </c>
      <c r="P16" s="8">
        <v>140</v>
      </c>
      <c r="Q16" s="13">
        <v>45860</v>
      </c>
      <c r="R16" s="14"/>
      <c r="S16" s="15">
        <f t="shared" si="1"/>
        <v>-47.110000000000014</v>
      </c>
    </row>
    <row r="17" spans="1:19" x14ac:dyDescent="0.25">
      <c r="A17" s="6">
        <f>'[1]Cash Variance'!A18</f>
        <v>45854</v>
      </c>
      <c r="B17" s="7">
        <v>973.57</v>
      </c>
      <c r="C17" s="7">
        <v>103.46</v>
      </c>
      <c r="D17" s="10">
        <v>58.54</v>
      </c>
      <c r="E17" s="10">
        <v>0</v>
      </c>
      <c r="F17" s="9">
        <f t="shared" si="2"/>
        <v>1135.57</v>
      </c>
      <c r="G17" s="10">
        <v>177.9</v>
      </c>
      <c r="H17" s="10">
        <v>843.6</v>
      </c>
      <c r="I17" s="10">
        <v>10.59</v>
      </c>
      <c r="J17" s="10">
        <v>103.46</v>
      </c>
      <c r="K17" s="10">
        <v>0</v>
      </c>
      <c r="L17" s="10">
        <v>0</v>
      </c>
      <c r="M17" s="8">
        <v>0</v>
      </c>
      <c r="N17" s="11">
        <f t="shared" si="3"/>
        <v>1135.55</v>
      </c>
      <c r="O17" s="12">
        <f t="shared" si="0"/>
        <v>1.999999999998181E-2</v>
      </c>
      <c r="P17" s="8">
        <v>180</v>
      </c>
      <c r="Q17" s="13">
        <v>45860</v>
      </c>
      <c r="R17" s="14"/>
      <c r="S17" s="15">
        <f t="shared" si="1"/>
        <v>2.0999999999999943</v>
      </c>
    </row>
    <row r="18" spans="1:19" x14ac:dyDescent="0.25">
      <c r="A18" s="6">
        <f>'[1]Cash Variance'!A19</f>
        <v>45855</v>
      </c>
      <c r="B18" s="7">
        <v>971.34</v>
      </c>
      <c r="C18" s="7">
        <v>91.11</v>
      </c>
      <c r="D18" s="10">
        <v>58.38</v>
      </c>
      <c r="E18" s="10">
        <v>0</v>
      </c>
      <c r="F18" s="9">
        <f t="shared" si="2"/>
        <v>1120.8300000000002</v>
      </c>
      <c r="G18" s="10">
        <v>261.05</v>
      </c>
      <c r="H18" s="10">
        <v>736.55</v>
      </c>
      <c r="I18" s="10">
        <v>38.39</v>
      </c>
      <c r="J18" s="10">
        <v>84.82</v>
      </c>
      <c r="K18" s="10">
        <v>0</v>
      </c>
      <c r="L18" s="10">
        <v>0</v>
      </c>
      <c r="M18" s="8">
        <v>0</v>
      </c>
      <c r="N18" s="11">
        <f t="shared" si="3"/>
        <v>1120.81</v>
      </c>
      <c r="O18" s="12">
        <f t="shared" si="0"/>
        <v>2.0000000000209184E-2</v>
      </c>
      <c r="P18" s="8">
        <v>200</v>
      </c>
      <c r="Q18" s="13">
        <v>45860</v>
      </c>
      <c r="R18" s="14"/>
      <c r="S18" s="15">
        <f t="shared" si="1"/>
        <v>-61.050000000000011</v>
      </c>
    </row>
    <row r="19" spans="1:19" x14ac:dyDescent="0.25">
      <c r="A19" s="6">
        <f>'[1]Cash Variance'!A20</f>
        <v>45856</v>
      </c>
      <c r="B19" s="7">
        <v>1320.23</v>
      </c>
      <c r="C19" s="7">
        <v>345.57</v>
      </c>
      <c r="D19" s="8">
        <v>79.42</v>
      </c>
      <c r="E19" s="8">
        <v>0</v>
      </c>
      <c r="F19" s="9">
        <f t="shared" si="2"/>
        <v>1745.22</v>
      </c>
      <c r="G19" s="8">
        <v>126.57</v>
      </c>
      <c r="H19" s="8">
        <v>1280.4100000000001</v>
      </c>
      <c r="I19" s="8">
        <v>7.94</v>
      </c>
      <c r="J19" s="8">
        <v>330.28</v>
      </c>
      <c r="K19" s="8">
        <v>0</v>
      </c>
      <c r="L19" s="8">
        <v>0</v>
      </c>
      <c r="M19" s="8">
        <v>0</v>
      </c>
      <c r="N19" s="11">
        <f t="shared" si="3"/>
        <v>1745.2</v>
      </c>
      <c r="O19" s="12">
        <f t="shared" si="0"/>
        <v>1.999999999998181E-2</v>
      </c>
      <c r="P19" s="8">
        <v>130</v>
      </c>
      <c r="Q19" s="13">
        <v>45860</v>
      </c>
      <c r="R19" s="14"/>
      <c r="S19" s="15">
        <f t="shared" si="1"/>
        <v>3.4300000000000068</v>
      </c>
    </row>
    <row r="20" spans="1:19" x14ac:dyDescent="0.25">
      <c r="A20" s="6">
        <f>'[1]Cash Variance'!A21</f>
        <v>45857</v>
      </c>
      <c r="B20" s="7">
        <v>1129.3499999999999</v>
      </c>
      <c r="C20" s="7">
        <v>118.7</v>
      </c>
      <c r="D20" s="8">
        <v>67.88</v>
      </c>
      <c r="E20" s="8">
        <v>0</v>
      </c>
      <c r="F20" s="9">
        <f t="shared" si="2"/>
        <v>1315.9299999999998</v>
      </c>
      <c r="G20" s="8">
        <v>139.49</v>
      </c>
      <c r="H20" s="8">
        <v>1044.92</v>
      </c>
      <c r="I20" s="8">
        <v>19.059999999999999</v>
      </c>
      <c r="J20" s="8">
        <v>102.26</v>
      </c>
      <c r="K20" s="8">
        <v>10.15</v>
      </c>
      <c r="L20" s="8">
        <v>0</v>
      </c>
      <c r="M20" s="8">
        <v>0</v>
      </c>
      <c r="N20" s="11">
        <f t="shared" si="3"/>
        <v>1315.88</v>
      </c>
      <c r="O20" s="12">
        <f t="shared" si="0"/>
        <v>4.9999999999727152E-2</v>
      </c>
      <c r="P20" s="8">
        <v>180</v>
      </c>
      <c r="Q20" s="13">
        <v>45860</v>
      </c>
      <c r="R20" s="14"/>
      <c r="S20" s="15">
        <f t="shared" si="1"/>
        <v>40.509999999999991</v>
      </c>
    </row>
    <row r="21" spans="1:19" x14ac:dyDescent="0.25">
      <c r="A21" s="6">
        <f>'[1]Cash Variance'!A22</f>
        <v>45858</v>
      </c>
      <c r="B21" s="7">
        <v>863.32</v>
      </c>
      <c r="C21" s="7">
        <v>146.47999999999999</v>
      </c>
      <c r="D21" s="8">
        <v>51.89</v>
      </c>
      <c r="E21" s="8">
        <v>0</v>
      </c>
      <c r="F21" s="9">
        <f t="shared" si="2"/>
        <v>1061.69</v>
      </c>
      <c r="G21" s="8">
        <v>121.73</v>
      </c>
      <c r="H21" s="8">
        <v>793.43</v>
      </c>
      <c r="I21" s="8">
        <v>0</v>
      </c>
      <c r="J21" s="8">
        <v>105.64</v>
      </c>
      <c r="K21" s="8">
        <v>0</v>
      </c>
      <c r="L21" s="8">
        <v>40.840000000000003</v>
      </c>
      <c r="M21" s="8">
        <v>0</v>
      </c>
      <c r="N21" s="11">
        <f t="shared" si="3"/>
        <v>1061.6399999999999</v>
      </c>
      <c r="O21" s="12">
        <f t="shared" si="0"/>
        <v>5.0000000000181899E-2</v>
      </c>
      <c r="P21" s="8">
        <v>120</v>
      </c>
      <c r="Q21" s="13">
        <v>45860</v>
      </c>
      <c r="R21" s="14"/>
      <c r="S21" s="15">
        <f t="shared" si="1"/>
        <v>-1.730000000000004</v>
      </c>
    </row>
    <row r="22" spans="1:19" x14ac:dyDescent="0.25">
      <c r="A22" s="6">
        <f>'[1]Cash Variance'!A23</f>
        <v>45859</v>
      </c>
      <c r="B22" s="7">
        <v>733.67</v>
      </c>
      <c r="C22" s="7">
        <v>62.99</v>
      </c>
      <c r="D22" s="8">
        <v>44.13</v>
      </c>
      <c r="E22" s="10">
        <v>0</v>
      </c>
      <c r="F22" s="9">
        <f t="shared" si="2"/>
        <v>840.79</v>
      </c>
      <c r="G22" s="8">
        <v>193.98</v>
      </c>
      <c r="H22" s="8">
        <v>569.71</v>
      </c>
      <c r="I22" s="8">
        <v>15.88</v>
      </c>
      <c r="J22" s="8">
        <v>46.86</v>
      </c>
      <c r="K22" s="8">
        <v>14.33</v>
      </c>
      <c r="L22" s="8">
        <v>0</v>
      </c>
      <c r="M22" s="8">
        <v>0</v>
      </c>
      <c r="N22" s="11">
        <f t="shared" si="3"/>
        <v>840.7600000000001</v>
      </c>
      <c r="O22" s="12">
        <f t="shared" si="0"/>
        <v>2.9999999999859028E-2</v>
      </c>
      <c r="P22" s="8"/>
      <c r="Q22" s="13"/>
      <c r="R22" s="18"/>
      <c r="S22" s="15">
        <f t="shared" si="1"/>
        <v>-193.98</v>
      </c>
    </row>
    <row r="23" spans="1:19" x14ac:dyDescent="0.25">
      <c r="A23" s="6">
        <f>'[1]Cash Variance'!A24</f>
        <v>45860</v>
      </c>
      <c r="B23" s="7">
        <v>900.34</v>
      </c>
      <c r="C23" s="7">
        <v>167.14</v>
      </c>
      <c r="D23" s="8">
        <v>54.13</v>
      </c>
      <c r="E23" s="10">
        <v>0</v>
      </c>
      <c r="F23" s="9">
        <f t="shared" si="2"/>
        <v>1121.6100000000001</v>
      </c>
      <c r="G23" s="8">
        <v>182.05</v>
      </c>
      <c r="H23" s="8">
        <v>776</v>
      </c>
      <c r="I23" s="8">
        <v>0</v>
      </c>
      <c r="J23" s="8">
        <v>119.05</v>
      </c>
      <c r="K23" s="8">
        <v>0</v>
      </c>
      <c r="L23" s="8">
        <v>44.49</v>
      </c>
      <c r="M23" s="8">
        <v>0</v>
      </c>
      <c r="N23" s="11">
        <f t="shared" si="3"/>
        <v>1121.5899999999999</v>
      </c>
      <c r="O23" s="12">
        <f t="shared" si="0"/>
        <v>2.0000000000209184E-2</v>
      </c>
      <c r="P23" s="8">
        <v>180</v>
      </c>
      <c r="Q23" s="19">
        <v>45870</v>
      </c>
      <c r="R23" s="14"/>
      <c r="S23" s="15">
        <f t="shared" si="1"/>
        <v>-2.0500000000000114</v>
      </c>
    </row>
    <row r="24" spans="1:19" x14ac:dyDescent="0.25">
      <c r="A24" s="6">
        <f>'[1]Cash Variance'!A25</f>
        <v>45861</v>
      </c>
      <c r="B24" s="7">
        <v>1027.3900000000001</v>
      </c>
      <c r="C24" s="7">
        <v>199.55</v>
      </c>
      <c r="D24" s="8">
        <v>61.74</v>
      </c>
      <c r="E24" s="8">
        <v>0</v>
      </c>
      <c r="F24" s="9">
        <f t="shared" si="2"/>
        <v>1288.68</v>
      </c>
      <c r="G24" s="8">
        <v>216.82</v>
      </c>
      <c r="H24" s="8">
        <v>873.69</v>
      </c>
      <c r="I24" s="8">
        <v>9</v>
      </c>
      <c r="J24" s="8">
        <v>171.25</v>
      </c>
      <c r="K24" s="8">
        <v>17.91</v>
      </c>
      <c r="L24" s="8">
        <v>0</v>
      </c>
      <c r="M24" s="8">
        <v>0</v>
      </c>
      <c r="N24" s="11">
        <f t="shared" si="3"/>
        <v>1288.67</v>
      </c>
      <c r="O24" s="12">
        <f t="shared" si="0"/>
        <v>9.9999999999909051E-3</v>
      </c>
      <c r="P24" s="8">
        <v>220</v>
      </c>
      <c r="Q24" s="19">
        <v>45870</v>
      </c>
      <c r="R24" s="14"/>
      <c r="S24" s="15">
        <f t="shared" si="1"/>
        <v>3.1800000000000068</v>
      </c>
    </row>
    <row r="25" spans="1:19" x14ac:dyDescent="0.25">
      <c r="A25" s="6">
        <f>'[1]Cash Variance'!A26</f>
        <v>45862</v>
      </c>
      <c r="B25" s="7">
        <v>969.18</v>
      </c>
      <c r="C25" s="7">
        <v>43.27</v>
      </c>
      <c r="D25" s="8">
        <v>58.29</v>
      </c>
      <c r="E25" s="8">
        <v>0</v>
      </c>
      <c r="F25" s="9">
        <f t="shared" si="2"/>
        <v>1070.74</v>
      </c>
      <c r="G25" s="8">
        <v>176.04</v>
      </c>
      <c r="H25" s="8">
        <v>839.19</v>
      </c>
      <c r="I25" s="8">
        <v>26.62</v>
      </c>
      <c r="J25" s="8">
        <v>28.89</v>
      </c>
      <c r="K25" s="8">
        <v>0</v>
      </c>
      <c r="L25" s="8">
        <v>0</v>
      </c>
      <c r="M25" s="8">
        <v>0</v>
      </c>
      <c r="N25" s="11">
        <f t="shared" si="3"/>
        <v>1070.74</v>
      </c>
      <c r="O25" s="12">
        <f t="shared" si="0"/>
        <v>0</v>
      </c>
      <c r="P25" s="8">
        <v>170</v>
      </c>
      <c r="Q25" s="19">
        <v>45870</v>
      </c>
      <c r="R25" s="14"/>
      <c r="S25" s="15">
        <f t="shared" si="1"/>
        <v>-6.039999999999992</v>
      </c>
    </row>
    <row r="26" spans="1:19" x14ac:dyDescent="0.25">
      <c r="A26" s="6">
        <f>'[1]Cash Variance'!A27</f>
        <v>45863</v>
      </c>
      <c r="B26" s="7">
        <v>1708.28</v>
      </c>
      <c r="C26" s="7">
        <v>138.71</v>
      </c>
      <c r="D26" s="8">
        <v>102.73</v>
      </c>
      <c r="E26" s="8">
        <v>0</v>
      </c>
      <c r="F26" s="9">
        <f t="shared" si="2"/>
        <v>1949.72</v>
      </c>
      <c r="G26" s="8">
        <v>259.44</v>
      </c>
      <c r="H26" s="8">
        <v>1557.32</v>
      </c>
      <c r="I26" s="8">
        <v>0</v>
      </c>
      <c r="J26" s="8">
        <v>122.92</v>
      </c>
      <c r="K26" s="8">
        <v>0</v>
      </c>
      <c r="L26" s="8">
        <v>0</v>
      </c>
      <c r="M26" s="8">
        <v>10</v>
      </c>
      <c r="N26" s="11">
        <f t="shared" si="3"/>
        <v>1949.68</v>
      </c>
      <c r="O26" s="12">
        <f t="shared" si="0"/>
        <v>3.999999999996362E-2</v>
      </c>
      <c r="P26" s="8">
        <v>260</v>
      </c>
      <c r="Q26" s="19">
        <v>45870</v>
      </c>
      <c r="R26" s="14"/>
      <c r="S26" s="15">
        <f t="shared" si="1"/>
        <v>0.56000000000000227</v>
      </c>
    </row>
    <row r="27" spans="1:19" x14ac:dyDescent="0.25">
      <c r="A27" s="6">
        <f>'[1]Cash Variance'!A28</f>
        <v>45864</v>
      </c>
      <c r="B27" s="7">
        <v>1532.32</v>
      </c>
      <c r="C27" s="7">
        <v>67.61</v>
      </c>
      <c r="D27" s="8">
        <v>92.12</v>
      </c>
      <c r="E27" s="8">
        <v>0</v>
      </c>
      <c r="F27" s="9">
        <f t="shared" si="2"/>
        <v>1692.0499999999997</v>
      </c>
      <c r="G27" s="8">
        <v>236.19</v>
      </c>
      <c r="H27" s="8">
        <v>1364.12</v>
      </c>
      <c r="I27" s="8">
        <v>0</v>
      </c>
      <c r="J27" s="8">
        <v>63.12</v>
      </c>
      <c r="K27" s="8">
        <v>0</v>
      </c>
      <c r="L27" s="8">
        <v>0</v>
      </c>
      <c r="M27" s="8">
        <v>28.58</v>
      </c>
      <c r="N27" s="11">
        <f t="shared" si="3"/>
        <v>1692.0099999999998</v>
      </c>
      <c r="O27" s="12">
        <f t="shared" si="0"/>
        <v>3.999999999996362E-2</v>
      </c>
      <c r="P27" s="8">
        <v>230</v>
      </c>
      <c r="Q27" s="19">
        <v>45870</v>
      </c>
      <c r="R27" s="14"/>
      <c r="S27" s="15">
        <f t="shared" si="1"/>
        <v>-6.1899999999999977</v>
      </c>
    </row>
    <row r="28" spans="1:19" x14ac:dyDescent="0.25">
      <c r="A28" s="6">
        <f>'[1]Cash Variance'!A29</f>
        <v>45865</v>
      </c>
      <c r="B28" s="7">
        <v>1139.96</v>
      </c>
      <c r="C28" s="7">
        <v>121.88</v>
      </c>
      <c r="D28" s="8">
        <v>68.48</v>
      </c>
      <c r="E28" s="8">
        <v>0</v>
      </c>
      <c r="F28" s="9">
        <f t="shared" si="2"/>
        <v>1330.3200000000002</v>
      </c>
      <c r="G28" s="8">
        <v>196.82</v>
      </c>
      <c r="H28" s="8">
        <v>1007.21</v>
      </c>
      <c r="I28" s="8">
        <v>9.3699999999999992</v>
      </c>
      <c r="J28" s="8">
        <v>116.89</v>
      </c>
      <c r="K28" s="8">
        <v>0</v>
      </c>
      <c r="L28" s="8">
        <v>0</v>
      </c>
      <c r="M28" s="8">
        <v>0</v>
      </c>
      <c r="N28" s="11">
        <f t="shared" si="3"/>
        <v>1330.29</v>
      </c>
      <c r="O28" s="12">
        <f t="shared" si="0"/>
        <v>3.0000000000200089E-2</v>
      </c>
      <c r="P28" s="8">
        <v>200</v>
      </c>
      <c r="Q28" s="19">
        <v>45870</v>
      </c>
      <c r="R28" s="14"/>
      <c r="S28" s="15">
        <f t="shared" si="1"/>
        <v>3.1800000000000068</v>
      </c>
    </row>
    <row r="29" spans="1:19" x14ac:dyDescent="0.25">
      <c r="A29" s="6">
        <f>'[1]Cash Variance'!A30</f>
        <v>45866</v>
      </c>
      <c r="B29" s="7">
        <v>735.95</v>
      </c>
      <c r="C29" s="7">
        <v>62.73</v>
      </c>
      <c r="D29" s="8">
        <v>44.25</v>
      </c>
      <c r="E29" s="8">
        <v>0</v>
      </c>
      <c r="F29" s="9">
        <f t="shared" si="2"/>
        <v>842.93000000000006</v>
      </c>
      <c r="G29" s="8">
        <v>91.45</v>
      </c>
      <c r="H29" s="8">
        <v>690.53</v>
      </c>
      <c r="I29" s="8">
        <v>0</v>
      </c>
      <c r="J29" s="8">
        <v>44.99</v>
      </c>
      <c r="K29" s="8">
        <v>15.94</v>
      </c>
      <c r="L29" s="8">
        <v>0</v>
      </c>
      <c r="M29" s="8">
        <v>0</v>
      </c>
      <c r="N29" s="11">
        <f t="shared" si="3"/>
        <v>842.91000000000008</v>
      </c>
      <c r="O29" s="12">
        <f t="shared" si="0"/>
        <v>1.999999999998181E-2</v>
      </c>
      <c r="P29" s="8">
        <v>90</v>
      </c>
      <c r="Q29" s="19">
        <v>45870</v>
      </c>
      <c r="R29" s="14"/>
      <c r="S29" s="15">
        <f t="shared" si="1"/>
        <v>-1.4500000000000028</v>
      </c>
    </row>
    <row r="30" spans="1:19" x14ac:dyDescent="0.25">
      <c r="A30" s="6">
        <f>'[1]Cash Variance'!A31</f>
        <v>45867</v>
      </c>
      <c r="B30" s="7">
        <v>831.62</v>
      </c>
      <c r="C30" s="7">
        <v>114.64</v>
      </c>
      <c r="D30" s="8">
        <v>49.97</v>
      </c>
      <c r="E30" s="8">
        <v>0</v>
      </c>
      <c r="F30" s="9">
        <f t="shared" si="2"/>
        <v>996.23</v>
      </c>
      <c r="G30" s="8">
        <v>147.44</v>
      </c>
      <c r="H30" s="8">
        <v>721.14</v>
      </c>
      <c r="I30" s="8">
        <v>21.96</v>
      </c>
      <c r="J30" s="8">
        <v>74.2</v>
      </c>
      <c r="K30" s="8">
        <v>31.46</v>
      </c>
      <c r="L30" s="8">
        <v>0</v>
      </c>
      <c r="M30" s="8">
        <v>0</v>
      </c>
      <c r="N30" s="11">
        <f t="shared" si="3"/>
        <v>996.2</v>
      </c>
      <c r="O30" s="12">
        <f t="shared" si="0"/>
        <v>2.9999999999972715E-2</v>
      </c>
      <c r="P30" s="8">
        <v>150</v>
      </c>
      <c r="Q30" s="19">
        <v>45870</v>
      </c>
      <c r="R30" s="14"/>
      <c r="S30" s="15">
        <f t="shared" si="1"/>
        <v>2.5600000000000023</v>
      </c>
    </row>
    <row r="31" spans="1:19" x14ac:dyDescent="0.25">
      <c r="A31" s="6">
        <f>'[1]Cash Variance'!A32</f>
        <v>45868</v>
      </c>
      <c r="B31" s="7">
        <v>1365.77</v>
      </c>
      <c r="C31" s="7">
        <v>150.47</v>
      </c>
      <c r="D31" s="8">
        <v>82.05</v>
      </c>
      <c r="E31" s="8">
        <v>0</v>
      </c>
      <c r="F31" s="9">
        <f t="shared" si="2"/>
        <v>1598.29</v>
      </c>
      <c r="G31" s="8">
        <v>271.57</v>
      </c>
      <c r="H31" s="8">
        <v>1146.1500000000001</v>
      </c>
      <c r="I31" s="8">
        <v>36.89</v>
      </c>
      <c r="J31" s="8">
        <v>143.68</v>
      </c>
      <c r="K31" s="8">
        <v>0</v>
      </c>
      <c r="L31" s="8">
        <v>0</v>
      </c>
      <c r="M31" s="8">
        <v>0</v>
      </c>
      <c r="N31" s="11">
        <f t="shared" si="3"/>
        <v>1598.2900000000002</v>
      </c>
      <c r="O31" s="12">
        <f t="shared" si="0"/>
        <v>0</v>
      </c>
      <c r="P31" s="8">
        <v>270</v>
      </c>
      <c r="Q31" s="19">
        <v>45870</v>
      </c>
      <c r="R31" s="14"/>
      <c r="S31" s="15">
        <f t="shared" si="1"/>
        <v>-1.5699999999999932</v>
      </c>
    </row>
    <row r="32" spans="1:19" ht="15.75" thickBot="1" x14ac:dyDescent="0.3">
      <c r="A32" s="6">
        <f>'[1]Cash Variance'!A33</f>
        <v>45869</v>
      </c>
      <c r="B32" s="7">
        <v>1071.4100000000001</v>
      </c>
      <c r="C32" s="7">
        <v>109.23</v>
      </c>
      <c r="D32" s="8">
        <v>64.44</v>
      </c>
      <c r="E32" s="8">
        <v>0</v>
      </c>
      <c r="F32" s="9">
        <f t="shared" si="2"/>
        <v>1245.0800000000002</v>
      </c>
      <c r="G32" s="8">
        <v>305.45</v>
      </c>
      <c r="H32" s="8">
        <v>764.69</v>
      </c>
      <c r="I32" s="8">
        <v>59.3</v>
      </c>
      <c r="J32" s="8">
        <v>105.63</v>
      </c>
      <c r="K32" s="8">
        <v>0</v>
      </c>
      <c r="L32" s="8">
        <v>0</v>
      </c>
      <c r="M32" s="8">
        <v>10</v>
      </c>
      <c r="N32" s="11">
        <f t="shared" si="3"/>
        <v>1245.0700000000002</v>
      </c>
      <c r="O32" s="12">
        <f t="shared" si="0"/>
        <v>9.9999999999909051E-3</v>
      </c>
      <c r="P32" s="8">
        <v>310</v>
      </c>
      <c r="Q32" s="19">
        <v>45870</v>
      </c>
      <c r="R32" s="14"/>
      <c r="S32" s="15">
        <f t="shared" si="1"/>
        <v>4.5500000000000114</v>
      </c>
    </row>
    <row r="33" spans="1:19" ht="15.75" thickBot="1" x14ac:dyDescent="0.3">
      <c r="A33" s="20" t="s">
        <v>8</v>
      </c>
      <c r="B33" s="21">
        <f t="shared" ref="B33:M33" si="4">SUM(B2:B32)</f>
        <v>32205.689999999991</v>
      </c>
      <c r="C33" s="21">
        <f t="shared" si="4"/>
        <v>3707.8799999999997</v>
      </c>
      <c r="D33" s="21">
        <f t="shared" si="4"/>
        <v>1936.0600000000004</v>
      </c>
      <c r="E33" s="21">
        <f>SUM(E2:E32)</f>
        <v>0</v>
      </c>
      <c r="F33" s="22">
        <f>SUM(F2:F32)</f>
        <v>37849.630000000012</v>
      </c>
      <c r="G33" s="21">
        <f t="shared" si="4"/>
        <v>5537.4599999999991</v>
      </c>
      <c r="H33" s="21">
        <f>SUM(H2:H32)</f>
        <v>28124.409999999996</v>
      </c>
      <c r="I33" s="21">
        <f t="shared" si="4"/>
        <v>622.90999999999985</v>
      </c>
      <c r="J33" s="21">
        <f t="shared" si="4"/>
        <v>3085.6399999999994</v>
      </c>
      <c r="K33" s="21">
        <f t="shared" si="4"/>
        <v>291.13</v>
      </c>
      <c r="L33" s="21">
        <f t="shared" si="4"/>
        <v>139.76000000000002</v>
      </c>
      <c r="M33" s="21">
        <f t="shared" si="4"/>
        <v>48.58</v>
      </c>
      <c r="N33" s="22">
        <f>SUM(N2:N32)</f>
        <v>37849.890000000007</v>
      </c>
      <c r="O33" s="22">
        <f t="shared" ref="O33:R33" si="5">SUM(O2:O32)</f>
        <v>-0.25999999999964984</v>
      </c>
      <c r="P33" s="21">
        <f>SUM(P2:P32)</f>
        <v>5280</v>
      </c>
      <c r="Q33" s="21"/>
      <c r="R33" s="21">
        <f t="shared" si="5"/>
        <v>0</v>
      </c>
      <c r="S33" s="22">
        <f>SUM(S2:S32)</f>
        <v>-257.45999999999998</v>
      </c>
    </row>
    <row r="34" spans="1:19" x14ac:dyDescent="0.25">
      <c r="A34" t="s">
        <v>0</v>
      </c>
      <c r="B34" s="23">
        <f>+B33</f>
        <v>32205.689999999991</v>
      </c>
      <c r="C34" s="23">
        <f>+C33</f>
        <v>3707.8799999999997</v>
      </c>
      <c r="D34" s="23">
        <f>+D33</f>
        <v>1936.0600000000004</v>
      </c>
      <c r="E34" s="23">
        <f>+E33</f>
        <v>0</v>
      </c>
      <c r="G34" s="23">
        <f>+G33</f>
        <v>5537.4599999999991</v>
      </c>
      <c r="J34" s="23">
        <f>+J33</f>
        <v>3085.6399999999994</v>
      </c>
      <c r="K34" s="23">
        <f>+K33</f>
        <v>291.13</v>
      </c>
      <c r="L34" s="23">
        <f>+L33</f>
        <v>139.76000000000002</v>
      </c>
      <c r="M34" s="23">
        <f>+M33</f>
        <v>48.58</v>
      </c>
      <c r="Q34" s="24"/>
    </row>
    <row r="35" spans="1:19" x14ac:dyDescent="0.25">
      <c r="A35" t="s">
        <v>9</v>
      </c>
      <c r="B35" s="23">
        <f>+B33</f>
        <v>32205.689999999991</v>
      </c>
      <c r="C35" s="23">
        <f>+C33</f>
        <v>3707.8799999999997</v>
      </c>
      <c r="D35" s="23">
        <f>+D33</f>
        <v>1936.0600000000004</v>
      </c>
      <c r="E35" s="23">
        <f>+E33</f>
        <v>0</v>
      </c>
      <c r="G35" s="23">
        <f>+G33</f>
        <v>5537.4599999999991</v>
      </c>
      <c r="J35" s="23">
        <f>+J33</f>
        <v>3085.6399999999994</v>
      </c>
      <c r="K35" s="23">
        <f>+K33</f>
        <v>291.13</v>
      </c>
      <c r="L35" s="23">
        <f>+L33</f>
        <v>139.76000000000002</v>
      </c>
      <c r="M35" s="23">
        <f>+M33</f>
        <v>48.58</v>
      </c>
    </row>
    <row r="36" spans="1:19" x14ac:dyDescent="0.25">
      <c r="H36" s="32" t="s">
        <v>10</v>
      </c>
      <c r="I36" s="32"/>
      <c r="J36" s="26">
        <v>3594.48</v>
      </c>
      <c r="K36" s="25">
        <f>332.73+33.35-89.7-15.27</f>
        <v>261.11000000000007</v>
      </c>
      <c r="L36" s="25">
        <f>159.68</f>
        <v>159.68</v>
      </c>
    </row>
    <row r="37" spans="1:19" x14ac:dyDescent="0.25">
      <c r="H37" s="32" t="s">
        <v>11</v>
      </c>
      <c r="I37" s="32"/>
      <c r="J37" s="27">
        <f>+J36-J33</f>
        <v>508.8400000000006</v>
      </c>
      <c r="K37" s="28">
        <f>+K36-K33</f>
        <v>-30.019999999999925</v>
      </c>
      <c r="L37" s="28">
        <f>+L36-L33</f>
        <v>19.919999999999987</v>
      </c>
    </row>
    <row r="38" spans="1:19" x14ac:dyDescent="0.25">
      <c r="H38" s="32" t="s">
        <v>12</v>
      </c>
      <c r="I38" s="32"/>
      <c r="J38" s="26">
        <v>-636.48</v>
      </c>
      <c r="K38" s="25">
        <v>-26.11</v>
      </c>
      <c r="L38" s="25">
        <f>-29.5+15.72</f>
        <v>-13.78</v>
      </c>
    </row>
    <row r="39" spans="1:19" x14ac:dyDescent="0.25">
      <c r="H39" s="32" t="s">
        <v>13</v>
      </c>
      <c r="I39" s="32"/>
      <c r="J39" s="26">
        <v>-903.32</v>
      </c>
      <c r="K39" s="25">
        <v>-24.8</v>
      </c>
      <c r="L39" s="25">
        <v>-19.920000000000002</v>
      </c>
    </row>
    <row r="40" spans="1:19" x14ac:dyDescent="0.25">
      <c r="H40" s="32" t="s">
        <v>14</v>
      </c>
      <c r="I40" s="32"/>
      <c r="J40" s="26">
        <v>-10.83</v>
      </c>
      <c r="K40" s="25">
        <v>0</v>
      </c>
      <c r="L40" s="25">
        <v>0</v>
      </c>
    </row>
    <row r="41" spans="1:19" ht="15.75" thickBot="1" x14ac:dyDescent="0.3">
      <c r="H41" s="33" t="s">
        <v>15</v>
      </c>
      <c r="I41" s="33"/>
      <c r="J41" s="29">
        <f>+J36+J38+J39+J40</f>
        <v>2043.85</v>
      </c>
      <c r="K41" s="30">
        <f>+K36+K38+K39+K40</f>
        <v>210.20000000000005</v>
      </c>
      <c r="L41" s="30">
        <f>+L36+L38+L39+L40</f>
        <v>125.98</v>
      </c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2025-08-21T06:01:51Z</dcterms:created>
  <dcterms:modified xsi:type="dcterms:W3CDTF">2025-10-08T07:50:44Z</dcterms:modified>
</cp:coreProperties>
</file>