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D:\희준\python\"/>
    </mc:Choice>
  </mc:AlternateContent>
  <xr:revisionPtr revIDLastSave="0" documentId="13_ncr:1_{14A7777F-D4D8-426E-A3C0-5240579A2E03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main" sheetId="1" r:id="rId1"/>
    <sheet name="databas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0" i="1" l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V6" i="1"/>
  <c r="T257" i="1" l="1"/>
  <c r="T21" i="1"/>
  <c r="T25" i="1"/>
  <c r="T29" i="1"/>
  <c r="T34" i="1"/>
  <c r="T42" i="1"/>
  <c r="T50" i="1"/>
  <c r="T58" i="1"/>
  <c r="T66" i="1"/>
  <c r="T74" i="1"/>
  <c r="T82" i="1"/>
  <c r="T90" i="1"/>
  <c r="T98" i="1"/>
  <c r="T106" i="1"/>
  <c r="T114" i="1"/>
  <c r="T122" i="1"/>
  <c r="T130" i="1"/>
  <c r="T138" i="1"/>
  <c r="T146" i="1"/>
  <c r="T154" i="1"/>
  <c r="T162" i="1"/>
  <c r="T170" i="1"/>
  <c r="T178" i="1"/>
  <c r="T186" i="1"/>
  <c r="T194" i="1"/>
  <c r="T202" i="1"/>
  <c r="T210" i="1"/>
  <c r="T218" i="1"/>
  <c r="T226" i="1"/>
  <c r="T234" i="1"/>
  <c r="T242" i="1"/>
  <c r="T250" i="1"/>
  <c r="T35" i="1"/>
  <c r="T43" i="1"/>
  <c r="T51" i="1"/>
  <c r="T59" i="1"/>
  <c r="T67" i="1"/>
  <c r="T75" i="1"/>
  <c r="T83" i="1"/>
  <c r="T91" i="1"/>
  <c r="T99" i="1"/>
  <c r="T107" i="1"/>
  <c r="T115" i="1"/>
  <c r="T123" i="1"/>
  <c r="T131" i="1"/>
  <c r="T139" i="1"/>
  <c r="T147" i="1"/>
  <c r="T155" i="1"/>
  <c r="T163" i="1"/>
  <c r="T171" i="1"/>
  <c r="T179" i="1"/>
  <c r="T187" i="1"/>
  <c r="T195" i="1"/>
  <c r="T203" i="1"/>
  <c r="T211" i="1"/>
  <c r="T219" i="1"/>
  <c r="T227" i="1"/>
  <c r="T235" i="1"/>
  <c r="T243" i="1"/>
  <c r="T251" i="1"/>
  <c r="T10" i="1"/>
  <c r="T12" i="1"/>
  <c r="T14" i="1"/>
  <c r="T16" i="1"/>
  <c r="T18" i="1"/>
  <c r="T22" i="1"/>
  <c r="T26" i="1"/>
  <c r="T30" i="1"/>
  <c r="T36" i="1"/>
  <c r="T44" i="1"/>
  <c r="T52" i="1"/>
  <c r="T60" i="1"/>
  <c r="T68" i="1"/>
  <c r="T76" i="1"/>
  <c r="T84" i="1"/>
  <c r="T92" i="1"/>
  <c r="T100" i="1"/>
  <c r="T108" i="1"/>
  <c r="T116" i="1"/>
  <c r="T124" i="1"/>
  <c r="T132" i="1"/>
  <c r="T140" i="1"/>
  <c r="T148" i="1"/>
  <c r="T156" i="1"/>
  <c r="T164" i="1"/>
  <c r="T172" i="1"/>
  <c r="T180" i="1"/>
  <c r="T188" i="1"/>
  <c r="T196" i="1"/>
  <c r="T204" i="1"/>
  <c r="T212" i="1"/>
  <c r="T220" i="1"/>
  <c r="T228" i="1"/>
  <c r="T236" i="1"/>
  <c r="T244" i="1"/>
  <c r="T252" i="1"/>
  <c r="T37" i="1"/>
  <c r="T45" i="1"/>
  <c r="T53" i="1"/>
  <c r="T61" i="1"/>
  <c r="T69" i="1"/>
  <c r="T77" i="1"/>
  <c r="T85" i="1"/>
  <c r="T93" i="1"/>
  <c r="T101" i="1"/>
  <c r="T109" i="1"/>
  <c r="T117" i="1"/>
  <c r="T125" i="1"/>
  <c r="T133" i="1"/>
  <c r="T141" i="1"/>
  <c r="T149" i="1"/>
  <c r="T157" i="1"/>
  <c r="T165" i="1"/>
  <c r="T173" i="1"/>
  <c r="T181" i="1"/>
  <c r="T189" i="1"/>
  <c r="T197" i="1"/>
  <c r="T205" i="1"/>
  <c r="T213" i="1"/>
  <c r="T221" i="1"/>
  <c r="T229" i="1"/>
  <c r="T237" i="1"/>
  <c r="T245" i="1"/>
  <c r="T253" i="1"/>
  <c r="T19" i="1"/>
  <c r="T23" i="1"/>
  <c r="T27" i="1"/>
  <c r="T31" i="1"/>
  <c r="T38" i="1"/>
  <c r="T46" i="1"/>
  <c r="T54" i="1"/>
  <c r="T62" i="1"/>
  <c r="T70" i="1"/>
  <c r="T78" i="1"/>
  <c r="T86" i="1"/>
  <c r="T94" i="1"/>
  <c r="T102" i="1"/>
  <c r="T110" i="1"/>
  <c r="T118" i="1"/>
  <c r="T126" i="1"/>
  <c r="T134" i="1"/>
  <c r="T142" i="1"/>
  <c r="T150" i="1"/>
  <c r="T158" i="1"/>
  <c r="T166" i="1"/>
  <c r="T174" i="1"/>
  <c r="T182" i="1"/>
  <c r="T190" i="1"/>
  <c r="T198" i="1"/>
  <c r="T206" i="1"/>
  <c r="T214" i="1"/>
  <c r="T222" i="1"/>
  <c r="T230" i="1"/>
  <c r="T238" i="1"/>
  <c r="T246" i="1"/>
  <c r="T254" i="1"/>
  <c r="T39" i="1"/>
  <c r="T47" i="1"/>
  <c r="T55" i="1"/>
  <c r="T63" i="1"/>
  <c r="T71" i="1"/>
  <c r="T79" i="1"/>
  <c r="T87" i="1"/>
  <c r="T95" i="1"/>
  <c r="T103" i="1"/>
  <c r="T111" i="1"/>
  <c r="T119" i="1"/>
  <c r="T127" i="1"/>
  <c r="T135" i="1"/>
  <c r="T143" i="1"/>
  <c r="T151" i="1"/>
  <c r="T159" i="1"/>
  <c r="T167" i="1"/>
  <c r="T175" i="1"/>
  <c r="T183" i="1"/>
  <c r="T191" i="1"/>
  <c r="T199" i="1"/>
  <c r="T207" i="1"/>
  <c r="T215" i="1"/>
  <c r="T223" i="1"/>
  <c r="T231" i="1"/>
  <c r="T239" i="1"/>
  <c r="T247" i="1"/>
  <c r="T255" i="1"/>
  <c r="T9" i="1"/>
  <c r="T11" i="1"/>
  <c r="T13" i="1"/>
  <c r="T15" i="1"/>
  <c r="T17" i="1"/>
  <c r="T20" i="1"/>
  <c r="T24" i="1"/>
  <c r="T28" i="1"/>
  <c r="T32" i="1"/>
  <c r="T40" i="1"/>
  <c r="T48" i="1"/>
  <c r="T56" i="1"/>
  <c r="T64" i="1"/>
  <c r="T72" i="1"/>
  <c r="T80" i="1"/>
  <c r="T88" i="1"/>
  <c r="T96" i="1"/>
  <c r="T104" i="1"/>
  <c r="T112" i="1"/>
  <c r="T120" i="1"/>
  <c r="T128" i="1"/>
  <c r="T136" i="1"/>
  <c r="T144" i="1"/>
  <c r="T152" i="1"/>
  <c r="T160" i="1"/>
  <c r="T168" i="1"/>
  <c r="T176" i="1"/>
  <c r="T184" i="1"/>
  <c r="T192" i="1"/>
  <c r="T200" i="1"/>
  <c r="T208" i="1"/>
  <c r="T216" i="1"/>
  <c r="T224" i="1"/>
  <c r="T232" i="1"/>
  <c r="T240" i="1"/>
  <c r="T248" i="1"/>
  <c r="T256" i="1"/>
  <c r="T33" i="1"/>
  <c r="T41" i="1"/>
  <c r="T49" i="1"/>
  <c r="T57" i="1"/>
  <c r="T65" i="1"/>
  <c r="T73" i="1"/>
  <c r="T81" i="1"/>
  <c r="T89" i="1"/>
  <c r="T97" i="1"/>
  <c r="T105" i="1"/>
  <c r="T113" i="1"/>
  <c r="T121" i="1"/>
  <c r="T129" i="1"/>
  <c r="T137" i="1"/>
  <c r="T145" i="1"/>
  <c r="T153" i="1"/>
  <c r="T161" i="1"/>
  <c r="T169" i="1"/>
  <c r="T177" i="1"/>
  <c r="T185" i="1"/>
  <c r="T193" i="1"/>
  <c r="T201" i="1"/>
  <c r="T209" i="1"/>
  <c r="T217" i="1"/>
  <c r="T225" i="1"/>
  <c r="T233" i="1"/>
  <c r="T241" i="1"/>
  <c r="T249" i="1"/>
  <c r="C58" i="1" l="1"/>
  <c r="C177" i="1"/>
  <c r="C31" i="1"/>
  <c r="C124" i="1"/>
  <c r="C219" i="1"/>
  <c r="C91" i="1"/>
  <c r="C186" i="1"/>
  <c r="C225" i="1"/>
  <c r="C161" i="1"/>
  <c r="C97" i="1"/>
  <c r="C33" i="1"/>
  <c r="C200" i="1"/>
  <c r="C136" i="1"/>
  <c r="C72" i="1"/>
  <c r="C20" i="1"/>
  <c r="C175" i="1"/>
  <c r="C111" i="1"/>
  <c r="C47" i="1"/>
  <c r="C206" i="1"/>
  <c r="C142" i="1"/>
  <c r="C78" i="1"/>
  <c r="C23" i="1"/>
  <c r="C205" i="1"/>
  <c r="C141" i="1"/>
  <c r="C77" i="1"/>
  <c r="C236" i="1"/>
  <c r="C172" i="1"/>
  <c r="C108" i="1"/>
  <c r="C44" i="1"/>
  <c r="C12" i="1"/>
  <c r="C203" i="1"/>
  <c r="C139" i="1"/>
  <c r="C75" i="1"/>
  <c r="C234" i="1"/>
  <c r="C170" i="1"/>
  <c r="C106" i="1"/>
  <c r="C42" i="1"/>
  <c r="C216" i="1"/>
  <c r="C127" i="1"/>
  <c r="C221" i="1"/>
  <c r="C217" i="1"/>
  <c r="C192" i="1"/>
  <c r="C128" i="1"/>
  <c r="C64" i="1"/>
  <c r="C17" i="1"/>
  <c r="C231" i="1"/>
  <c r="C167" i="1"/>
  <c r="C103" i="1"/>
  <c r="C39" i="1"/>
  <c r="C198" i="1"/>
  <c r="C134" i="1"/>
  <c r="C70" i="1"/>
  <c r="C19" i="1"/>
  <c r="C197" i="1"/>
  <c r="C133" i="1"/>
  <c r="C69" i="1"/>
  <c r="C228" i="1"/>
  <c r="C164" i="1"/>
  <c r="C100" i="1"/>
  <c r="C36" i="1"/>
  <c r="C10" i="1"/>
  <c r="C195" i="1"/>
  <c r="C131" i="1"/>
  <c r="C67" i="1"/>
  <c r="C226" i="1"/>
  <c r="C162" i="1"/>
  <c r="C98" i="1"/>
  <c r="C34" i="1"/>
  <c r="C49" i="1"/>
  <c r="C158" i="1"/>
  <c r="C60" i="1"/>
  <c r="C145" i="1"/>
  <c r="C120" i="1"/>
  <c r="C223" i="1"/>
  <c r="C159" i="1"/>
  <c r="C95" i="1"/>
  <c r="C190" i="1"/>
  <c r="C126" i="1"/>
  <c r="C62" i="1"/>
  <c r="C189" i="1"/>
  <c r="C125" i="1"/>
  <c r="C61" i="1"/>
  <c r="C220" i="1"/>
  <c r="C156" i="1"/>
  <c r="C92" i="1"/>
  <c r="C30" i="1"/>
  <c r="C187" i="1"/>
  <c r="C123" i="1"/>
  <c r="C59" i="1"/>
  <c r="C218" i="1"/>
  <c r="C154" i="1"/>
  <c r="C90" i="1"/>
  <c r="C29" i="1"/>
  <c r="C28" i="1"/>
  <c r="C222" i="1"/>
  <c r="C93" i="1"/>
  <c r="C153" i="1"/>
  <c r="C209" i="1"/>
  <c r="C56" i="1"/>
  <c r="C15" i="1"/>
  <c r="C201" i="1"/>
  <c r="C137" i="1"/>
  <c r="C73" i="1"/>
  <c r="C176" i="1"/>
  <c r="C112" i="1"/>
  <c r="C48" i="1"/>
  <c r="C13" i="1"/>
  <c r="C215" i="1"/>
  <c r="C151" i="1"/>
  <c r="C87" i="1"/>
  <c r="C182" i="1"/>
  <c r="C118" i="1"/>
  <c r="C54" i="1"/>
  <c r="C181" i="1"/>
  <c r="C117" i="1"/>
  <c r="C53" i="1"/>
  <c r="C212" i="1"/>
  <c r="C148" i="1"/>
  <c r="C84" i="1"/>
  <c r="C26" i="1"/>
  <c r="C179" i="1"/>
  <c r="C115" i="1"/>
  <c r="C51" i="1"/>
  <c r="C210" i="1"/>
  <c r="C146" i="1"/>
  <c r="C82" i="1"/>
  <c r="C25" i="1"/>
  <c r="C113" i="1"/>
  <c r="C191" i="1"/>
  <c r="C94" i="1"/>
  <c r="C188" i="1"/>
  <c r="C89" i="1"/>
  <c r="C81" i="1"/>
  <c r="C184" i="1"/>
  <c r="C193" i="1"/>
  <c r="C129" i="1"/>
  <c r="C65" i="1"/>
  <c r="C232" i="1"/>
  <c r="C168" i="1"/>
  <c r="C104" i="1"/>
  <c r="C40" i="1"/>
  <c r="C11" i="1"/>
  <c r="C207" i="1"/>
  <c r="C143" i="1"/>
  <c r="C79" i="1"/>
  <c r="C238" i="1"/>
  <c r="C174" i="1"/>
  <c r="C110" i="1"/>
  <c r="C46" i="1"/>
  <c r="C237" i="1"/>
  <c r="C173" i="1"/>
  <c r="C109" i="1"/>
  <c r="C45" i="1"/>
  <c r="C204" i="1"/>
  <c r="C140" i="1"/>
  <c r="C76" i="1"/>
  <c r="C22" i="1"/>
  <c r="C235" i="1"/>
  <c r="C171" i="1"/>
  <c r="C107" i="1"/>
  <c r="C43" i="1"/>
  <c r="C202" i="1"/>
  <c r="C138" i="1"/>
  <c r="C74" i="1"/>
  <c r="C21" i="1"/>
  <c r="C152" i="1"/>
  <c r="C185" i="1"/>
  <c r="C121" i="1"/>
  <c r="C57" i="1"/>
  <c r="C224" i="1"/>
  <c r="C160" i="1"/>
  <c r="C96" i="1"/>
  <c r="C32" i="1"/>
  <c r="C9" i="1"/>
  <c r="C199" i="1"/>
  <c r="C135" i="1"/>
  <c r="C71" i="1"/>
  <c r="C230" i="1"/>
  <c r="C166" i="1"/>
  <c r="C102" i="1"/>
  <c r="C38" i="1"/>
  <c r="C229" i="1"/>
  <c r="C165" i="1"/>
  <c r="C101" i="1"/>
  <c r="C37" i="1"/>
  <c r="C196" i="1"/>
  <c r="C132" i="1"/>
  <c r="C68" i="1"/>
  <c r="C18" i="1"/>
  <c r="C227" i="1"/>
  <c r="C163" i="1"/>
  <c r="C99" i="1"/>
  <c r="C35" i="1"/>
  <c r="C194" i="1"/>
  <c r="C130" i="1"/>
  <c r="C66" i="1"/>
  <c r="C88" i="1"/>
  <c r="C63" i="1"/>
  <c r="C157" i="1"/>
  <c r="C16" i="1"/>
  <c r="C155" i="1"/>
  <c r="C122" i="1"/>
  <c r="C233" i="1"/>
  <c r="C169" i="1"/>
  <c r="C105" i="1"/>
  <c r="C41" i="1"/>
  <c r="C208" i="1"/>
  <c r="C144" i="1"/>
  <c r="C80" i="1"/>
  <c r="C24" i="1"/>
  <c r="C183" i="1"/>
  <c r="C119" i="1"/>
  <c r="C55" i="1"/>
  <c r="C214" i="1"/>
  <c r="C150" i="1"/>
  <c r="C86" i="1"/>
  <c r="C27" i="1"/>
  <c r="C213" i="1"/>
  <c r="C149" i="1"/>
  <c r="C85" i="1"/>
  <c r="C180" i="1"/>
  <c r="C116" i="1"/>
  <c r="C52" i="1"/>
  <c r="C14" i="1"/>
  <c r="C211" i="1"/>
  <c r="C147" i="1"/>
  <c r="C83" i="1"/>
  <c r="C178" i="1"/>
  <c r="C114" i="1"/>
  <c r="C50" i="1"/>
  <c r="X13" i="1" l="1"/>
  <c r="W15" i="1"/>
  <c r="W9" i="1"/>
  <c r="X14" i="1"/>
  <c r="W16" i="1"/>
  <c r="X15" i="1"/>
  <c r="W17" i="1"/>
  <c r="X16" i="1"/>
  <c r="X11" i="1"/>
  <c r="X17" i="1"/>
  <c r="W11" i="1"/>
  <c r="W12" i="1"/>
  <c r="W10" i="1"/>
  <c r="W13" i="1"/>
  <c r="X10" i="1"/>
  <c r="X12" i="1"/>
  <c r="W14" i="1"/>
  <c r="X9" i="1"/>
  <c r="X8" i="1"/>
  <c r="W8" i="1"/>
  <c r="Z17" i="1" l="1"/>
  <c r="AH17" i="1"/>
  <c r="AA17" i="1"/>
  <c r="AI17" i="1"/>
  <c r="AB17" i="1"/>
  <c r="AJ17" i="1"/>
  <c r="AC17" i="1"/>
  <c r="AK17" i="1"/>
  <c r="AD17" i="1"/>
  <c r="AL17" i="1"/>
  <c r="AE17" i="1"/>
  <c r="AM17" i="1"/>
  <c r="AF17" i="1"/>
  <c r="Y17" i="1"/>
  <c r="AG17" i="1"/>
  <c r="AE14" i="1"/>
  <c r="AM14" i="1"/>
  <c r="AF14" i="1"/>
  <c r="Y14" i="1"/>
  <c r="AG14" i="1"/>
  <c r="Z14" i="1"/>
  <c r="AH14" i="1"/>
  <c r="AA14" i="1"/>
  <c r="AI14" i="1"/>
  <c r="AB14" i="1"/>
  <c r="AJ14" i="1"/>
  <c r="AC14" i="1"/>
  <c r="AK14" i="1"/>
  <c r="AD14" i="1"/>
  <c r="AL14" i="1"/>
  <c r="Z8" i="1"/>
  <c r="AH8" i="1"/>
  <c r="AA8" i="1"/>
  <c r="AI8" i="1"/>
  <c r="AB8" i="1"/>
  <c r="AJ8" i="1"/>
  <c r="AC8" i="1"/>
  <c r="AK8" i="1"/>
  <c r="AD8" i="1"/>
  <c r="AL8" i="1"/>
  <c r="Y8" i="1"/>
  <c r="AE8" i="1"/>
  <c r="AM8" i="1"/>
  <c r="AF8" i="1"/>
  <c r="AG8" i="1"/>
  <c r="AC12" i="1"/>
  <c r="AK12" i="1"/>
  <c r="AD12" i="1"/>
  <c r="AL12" i="1"/>
  <c r="AE12" i="1"/>
  <c r="AM12" i="1"/>
  <c r="AF12" i="1"/>
  <c r="Y12" i="1"/>
  <c r="AG12" i="1"/>
  <c r="Z12" i="1"/>
  <c r="AH12" i="1"/>
  <c r="AA12" i="1"/>
  <c r="AI12" i="1"/>
  <c r="AB12" i="1"/>
  <c r="AJ12" i="1"/>
  <c r="Y16" i="1"/>
  <c r="AG16" i="1"/>
  <c r="Z16" i="1"/>
  <c r="AH16" i="1"/>
  <c r="AA16" i="1"/>
  <c r="AI16" i="1"/>
  <c r="AB16" i="1"/>
  <c r="AJ16" i="1"/>
  <c r="AC16" i="1"/>
  <c r="AK16" i="1"/>
  <c r="AD16" i="1"/>
  <c r="AL16" i="1"/>
  <c r="AE16" i="1"/>
  <c r="AM16" i="1"/>
  <c r="AF16" i="1"/>
  <c r="AB11" i="1"/>
  <c r="AJ11" i="1"/>
  <c r="AC11" i="1"/>
  <c r="AK11" i="1"/>
  <c r="AD11" i="1"/>
  <c r="AL11" i="1"/>
  <c r="AE11" i="1"/>
  <c r="AM11" i="1"/>
  <c r="AF11" i="1"/>
  <c r="Y11" i="1"/>
  <c r="AG11" i="1"/>
  <c r="Z11" i="1"/>
  <c r="AH11" i="1"/>
  <c r="AA11" i="1"/>
  <c r="AI11" i="1"/>
  <c r="AB9" i="1"/>
  <c r="AJ9" i="1"/>
  <c r="AC9" i="1"/>
  <c r="AK9" i="1"/>
  <c r="AD9" i="1"/>
  <c r="AL9" i="1"/>
  <c r="AE9" i="1"/>
  <c r="AM9" i="1"/>
  <c r="AF9" i="1"/>
  <c r="AG9" i="1"/>
  <c r="Y9" i="1"/>
  <c r="Z9" i="1"/>
  <c r="AH9" i="1"/>
  <c r="AA9" i="1"/>
  <c r="AI9" i="1"/>
  <c r="AD13" i="1"/>
  <c r="AL13" i="1"/>
  <c r="AE13" i="1"/>
  <c r="AM13" i="1"/>
  <c r="AF13" i="1"/>
  <c r="Y13" i="1"/>
  <c r="AG13" i="1"/>
  <c r="Z13" i="1"/>
  <c r="AH13" i="1"/>
  <c r="AA13" i="1"/>
  <c r="AI13" i="1"/>
  <c r="AB13" i="1"/>
  <c r="AJ13" i="1"/>
  <c r="AC13" i="1"/>
  <c r="AK13" i="1"/>
  <c r="AB10" i="1"/>
  <c r="AJ10" i="1"/>
  <c r="AC10" i="1"/>
  <c r="AK10" i="1"/>
  <c r="AD10" i="1"/>
  <c r="AL10" i="1"/>
  <c r="AE10" i="1"/>
  <c r="AM10" i="1"/>
  <c r="AF10" i="1"/>
  <c r="Y10" i="1"/>
  <c r="AG10" i="1"/>
  <c r="Z10" i="1"/>
  <c r="AH10" i="1"/>
  <c r="AA10" i="1"/>
  <c r="AI10" i="1"/>
  <c r="AF15" i="1"/>
  <c r="Y15" i="1"/>
  <c r="AG15" i="1"/>
  <c r="Z15" i="1"/>
  <c r="AH15" i="1"/>
  <c r="AA15" i="1"/>
  <c r="AI15" i="1"/>
  <c r="AB15" i="1"/>
  <c r="AJ15" i="1"/>
  <c r="AC15" i="1"/>
  <c r="AK15" i="1"/>
  <c r="AD15" i="1"/>
  <c r="AL15" i="1"/>
  <c r="AE15" i="1"/>
  <c r="AM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희준</author>
  </authors>
  <commentList>
    <comment ref="D8" authorId="0" shapeId="0" xr:uid="{92C99909-417A-48B7-9645-5B30CC7D9E1D}">
      <text>
        <r>
          <rPr>
            <sz val="14"/>
            <color indexed="81"/>
            <rFont val="맑은 고딕"/>
            <family val="3"/>
            <charset val="129"/>
          </rPr>
          <t>여기에 원하는 선수 이름 검색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<sst xmlns="http://schemas.openxmlformats.org/spreadsheetml/2006/main" count="3472" uniqueCount="676">
  <si>
    <t>강민국</t>
  </si>
  <si>
    <t>이상호</t>
  </si>
  <si>
    <t>포지션별 가중치</t>
  </si>
  <si>
    <t>타자 Similarity Scores</t>
  </si>
  <si>
    <t xml:space="preserve">  2) c7셀을 제외하고는 건들지 말 것(자동계산).</t>
  </si>
  <si>
    <t>장준원</t>
  </si>
  <si>
    <t>라모스</t>
  </si>
  <si>
    <t>최승민</t>
  </si>
  <si>
    <t>조대현</t>
  </si>
  <si>
    <t>송찬의</t>
  </si>
  <si>
    <t>김태진</t>
  </si>
  <si>
    <t>임지열</t>
  </si>
  <si>
    <t>이병헌</t>
  </si>
  <si>
    <t>김호령</t>
  </si>
  <si>
    <t>하재훈</t>
  </si>
  <si>
    <t>조용호</t>
  </si>
  <si>
    <t>권광민</t>
  </si>
  <si>
    <t>박정현</t>
  </si>
  <si>
    <t>전민재</t>
  </si>
  <si>
    <t>노시환</t>
  </si>
  <si>
    <t>조민성</t>
  </si>
  <si>
    <t>유상빈</t>
  </si>
  <si>
    <t>김태근</t>
  </si>
  <si>
    <t>문성주</t>
  </si>
  <si>
    <t>이재용</t>
  </si>
  <si>
    <t>김재혁</t>
  </si>
  <si>
    <t>오재일</t>
  </si>
  <si>
    <t>김성윤</t>
  </si>
  <si>
    <t>황재균</t>
  </si>
  <si>
    <t>추신수</t>
  </si>
  <si>
    <t>배정대</t>
  </si>
  <si>
    <t>변우혁</t>
  </si>
  <si>
    <t>최경모</t>
  </si>
  <si>
    <t>알포드</t>
  </si>
  <si>
    <t>손아섭</t>
  </si>
  <si>
    <t>김현준</t>
  </si>
  <si>
    <t>득점</t>
  </si>
  <si>
    <t>장운호</t>
  </si>
  <si>
    <t>박민우</t>
  </si>
  <si>
    <t>정수빈</t>
  </si>
  <si>
    <t>안타</t>
  </si>
  <si>
    <t>볼넷</t>
  </si>
  <si>
    <t>나성범</t>
  </si>
  <si>
    <t>안치홍</t>
  </si>
  <si>
    <t>경기</t>
  </si>
  <si>
    <t>포지션</t>
  </si>
  <si>
    <t>이명기</t>
  </si>
  <si>
    <t>이형종</t>
  </si>
  <si>
    <t>강민호</t>
  </si>
  <si>
    <t>오지환</t>
  </si>
  <si>
    <t>고종욱</t>
  </si>
  <si>
    <t>3루타</t>
  </si>
  <si>
    <t>타수</t>
  </si>
  <si>
    <t>허경민</t>
  </si>
  <si>
    <t>삼진</t>
  </si>
  <si>
    <t>유강남</t>
  </si>
  <si>
    <t>2루타</t>
  </si>
  <si>
    <t>송성문</t>
  </si>
  <si>
    <t>강승호</t>
  </si>
  <si>
    <t>류지혁</t>
  </si>
  <si>
    <t>김지찬</t>
  </si>
  <si>
    <t>최형우</t>
  </si>
  <si>
    <t>김상수</t>
  </si>
  <si>
    <t>홈런</t>
  </si>
  <si>
    <t>박건우</t>
  </si>
  <si>
    <t>렉스</t>
  </si>
  <si>
    <t>한유섬</t>
  </si>
  <si>
    <t>김선빈</t>
  </si>
  <si>
    <t>타율</t>
  </si>
  <si>
    <t>노수광</t>
  </si>
  <si>
    <t>박해민</t>
  </si>
  <si>
    <t>장타율</t>
  </si>
  <si>
    <t>강한울</t>
  </si>
  <si>
    <t>서건창</t>
  </si>
  <si>
    <t>타점</t>
  </si>
  <si>
    <t>오영수</t>
  </si>
  <si>
    <t>채은성</t>
  </si>
  <si>
    <t>94</t>
  </si>
  <si>
    <t>오태곤</t>
  </si>
  <si>
    <t>1</t>
  </si>
  <si>
    <t>53</t>
  </si>
  <si>
    <t>5</t>
  </si>
  <si>
    <t>52</t>
  </si>
  <si>
    <t>4</t>
  </si>
  <si>
    <t>61</t>
  </si>
  <si>
    <t>57</t>
  </si>
  <si>
    <t>박세혁</t>
  </si>
  <si>
    <t>19</t>
  </si>
  <si>
    <t>553</t>
  </si>
  <si>
    <t>노진혁</t>
  </si>
  <si>
    <t>28</t>
  </si>
  <si>
    <t>6</t>
  </si>
  <si>
    <t>7</t>
  </si>
  <si>
    <t>43</t>
  </si>
  <si>
    <t>26</t>
  </si>
  <si>
    <t>70</t>
  </si>
  <si>
    <t>27</t>
  </si>
  <si>
    <t>도루</t>
  </si>
  <si>
    <t>434</t>
  </si>
  <si>
    <t>2</t>
  </si>
  <si>
    <t>47</t>
  </si>
  <si>
    <t>45</t>
  </si>
  <si>
    <t>13</t>
  </si>
  <si>
    <t>9</t>
  </si>
  <si>
    <t>505</t>
  </si>
  <si>
    <t>11</t>
  </si>
  <si>
    <t>10</t>
  </si>
  <si>
    <t>540</t>
  </si>
  <si>
    <t>8</t>
  </si>
  <si>
    <t>561</t>
  </si>
  <si>
    <t>46</t>
  </si>
  <si>
    <t>31</t>
  </si>
  <si>
    <t>563</t>
  </si>
  <si>
    <t>524</t>
  </si>
  <si>
    <t>493</t>
  </si>
  <si>
    <t>89</t>
  </si>
  <si>
    <t>385</t>
  </si>
  <si>
    <t>448</t>
  </si>
  <si>
    <t>467</t>
  </si>
  <si>
    <t>20</t>
  </si>
  <si>
    <t>470</t>
  </si>
  <si>
    <t>14</t>
  </si>
  <si>
    <t>508</t>
  </si>
  <si>
    <t>510</t>
  </si>
  <si>
    <t>16</t>
  </si>
  <si>
    <t>456</t>
  </si>
  <si>
    <t>408</t>
  </si>
  <si>
    <t>494</t>
  </si>
  <si>
    <t>474</t>
  </si>
  <si>
    <t>473</t>
  </si>
  <si>
    <t>519</t>
  </si>
  <si>
    <t>437</t>
  </si>
  <si>
    <t>570</t>
  </si>
  <si>
    <t>39</t>
  </si>
  <si>
    <t>514</t>
  </si>
  <si>
    <t>63</t>
  </si>
  <si>
    <t>102</t>
  </si>
  <si>
    <t>432</t>
  </si>
  <si>
    <t>77</t>
  </si>
  <si>
    <t>362</t>
  </si>
  <si>
    <t>327</t>
  </si>
  <si>
    <t>516</t>
  </si>
  <si>
    <t>414</t>
  </si>
  <si>
    <t>131</t>
  </si>
  <si>
    <t>113</t>
  </si>
  <si>
    <t>458</t>
  </si>
  <si>
    <t>104</t>
  </si>
  <si>
    <t>429</t>
  </si>
  <si>
    <t>80</t>
  </si>
  <si>
    <t>106</t>
  </si>
  <si>
    <t>99</t>
  </si>
  <si>
    <t>406</t>
  </si>
  <si>
    <t>84</t>
  </si>
  <si>
    <t>107</t>
  </si>
  <si>
    <t>125</t>
  </si>
  <si>
    <t>427</t>
  </si>
  <si>
    <t>112</t>
  </si>
  <si>
    <t>575</t>
  </si>
  <si>
    <t>98</t>
  </si>
  <si>
    <t>93</t>
  </si>
  <si>
    <t>123</t>
  </si>
  <si>
    <t>396</t>
  </si>
  <si>
    <t>18</t>
  </si>
  <si>
    <t>12</t>
  </si>
  <si>
    <t>96</t>
  </si>
  <si>
    <t>83</t>
  </si>
  <si>
    <t>119</t>
  </si>
  <si>
    <t>92</t>
  </si>
  <si>
    <t>85</t>
  </si>
  <si>
    <t>134</t>
  </si>
  <si>
    <t>49</t>
  </si>
  <si>
    <t>44</t>
  </si>
  <si>
    <t>137</t>
  </si>
  <si>
    <t>82</t>
  </si>
  <si>
    <t>97</t>
  </si>
  <si>
    <t>138</t>
  </si>
  <si>
    <t>81</t>
  </si>
  <si>
    <t>103</t>
  </si>
  <si>
    <t>54</t>
  </si>
  <si>
    <t>56</t>
  </si>
  <si>
    <t>55</t>
  </si>
  <si>
    <t>88</t>
  </si>
  <si>
    <t>76</t>
  </si>
  <si>
    <t>33</t>
  </si>
  <si>
    <t>114</t>
  </si>
  <si>
    <t>64</t>
  </si>
  <si>
    <t>이재현</t>
  </si>
  <si>
    <t>38</t>
  </si>
  <si>
    <t>Similarity Scores</t>
  </si>
  <si>
    <t>백용환</t>
  </si>
  <si>
    <t>박정우</t>
  </si>
  <si>
    <t>문상철</t>
  </si>
  <si>
    <t>배제성</t>
  </si>
  <si>
    <t>김웅빈</t>
  </si>
  <si>
    <t>안상현</t>
  </si>
  <si>
    <t>김재유</t>
  </si>
  <si>
    <t>권민석</t>
  </si>
  <si>
    <t>이재홍</t>
  </si>
  <si>
    <t>373</t>
  </si>
  <si>
    <t>230</t>
  </si>
  <si>
    <t>224</t>
  </si>
  <si>
    <t>268</t>
  </si>
  <si>
    <t>25</t>
  </si>
  <si>
    <t>22</t>
  </si>
  <si>
    <t>133</t>
  </si>
  <si>
    <t>286</t>
  </si>
  <si>
    <t>0</t>
  </si>
  <si>
    <t>78</t>
  </si>
  <si>
    <t>174</t>
  </si>
  <si>
    <t>153</t>
  </si>
  <si>
    <t>37</t>
  </si>
  <si>
    <t>67</t>
  </si>
  <si>
    <t>147</t>
  </si>
  <si>
    <t>237</t>
  </si>
  <si>
    <t>69</t>
  </si>
  <si>
    <t>219</t>
  </si>
  <si>
    <t>101</t>
  </si>
  <si>
    <t>58</t>
  </si>
  <si>
    <t>300</t>
  </si>
  <si>
    <t>192</t>
  </si>
  <si>
    <t>145</t>
  </si>
  <si>
    <t>263</t>
  </si>
  <si>
    <t>122</t>
  </si>
  <si>
    <t>23</t>
  </si>
  <si>
    <t>173</t>
  </si>
  <si>
    <t>476</t>
  </si>
  <si>
    <t>315</t>
  </si>
  <si>
    <t>179</t>
  </si>
  <si>
    <t>238</t>
  </si>
  <si>
    <t>50</t>
  </si>
  <si>
    <t>150</t>
  </si>
  <si>
    <t>87</t>
  </si>
  <si>
    <t>164</t>
  </si>
  <si>
    <t>91</t>
  </si>
  <si>
    <t>90</t>
  </si>
  <si>
    <t>79</t>
  </si>
  <si>
    <t>195</t>
  </si>
  <si>
    <t>24</t>
  </si>
  <si>
    <t>59</t>
  </si>
  <si>
    <t>160</t>
  </si>
  <si>
    <t>146</t>
  </si>
  <si>
    <t>116</t>
  </si>
  <si>
    <t>66</t>
  </si>
  <si>
    <t>109</t>
  </si>
  <si>
    <t>86</t>
  </si>
  <si>
    <t>157</t>
  </si>
  <si>
    <t>65</t>
  </si>
  <si>
    <t>220</t>
  </si>
  <si>
    <t>317</t>
  </si>
  <si>
    <t>152</t>
  </si>
  <si>
    <t>198</t>
  </si>
  <si>
    <t>95</t>
  </si>
  <si>
    <t>김태연</t>
  </si>
  <si>
    <t>김인환</t>
  </si>
  <si>
    <t>166</t>
  </si>
  <si>
    <t>193</t>
  </si>
  <si>
    <t>165</t>
  </si>
  <si>
    <t>황대인</t>
  </si>
  <si>
    <t>이창진</t>
  </si>
  <si>
    <t>32</t>
  </si>
  <si>
    <t>15</t>
  </si>
  <si>
    <t>30</t>
  </si>
  <si>
    <t>72</t>
  </si>
  <si>
    <t>51</t>
  </si>
  <si>
    <t>41</t>
  </si>
  <si>
    <t>75</t>
  </si>
  <si>
    <t>60</t>
  </si>
  <si>
    <t>21</t>
  </si>
  <si>
    <t>35</t>
  </si>
  <si>
    <t>73</t>
  </si>
  <si>
    <t>고승민</t>
  </si>
  <si>
    <t>김주원</t>
  </si>
  <si>
    <t>황성빈</t>
  </si>
  <si>
    <t>48</t>
  </si>
  <si>
    <t>100</t>
  </si>
  <si>
    <t>김태군</t>
  </si>
  <si>
    <t>김재호</t>
  </si>
  <si>
    <t>62</t>
  </si>
  <si>
    <t>40</t>
  </si>
  <si>
    <t>36</t>
  </si>
  <si>
    <t>105</t>
  </si>
  <si>
    <t>3</t>
  </si>
  <si>
    <t>17</t>
  </si>
  <si>
    <t>구자욱</t>
  </si>
  <si>
    <t>이천웅</t>
  </si>
  <si>
    <t>최용제</t>
  </si>
  <si>
    <t>전경원</t>
  </si>
  <si>
    <t>석정우</t>
  </si>
  <si>
    <t>42</t>
  </si>
  <si>
    <t>권혁경</t>
  </si>
  <si>
    <t>120</t>
  </si>
  <si>
    <t>나지완</t>
  </si>
  <si>
    <t>1B</t>
  </si>
  <si>
    <t>141</t>
  </si>
  <si>
    <t>143</t>
  </si>
  <si>
    <t>DH</t>
  </si>
  <si>
    <t>KC</t>
  </si>
  <si>
    <t>118</t>
  </si>
  <si>
    <t>CF</t>
  </si>
  <si>
    <t>121</t>
  </si>
  <si>
    <t>140</t>
  </si>
  <si>
    <t>김기연</t>
  </si>
  <si>
    <t>132</t>
  </si>
  <si>
    <t>139</t>
  </si>
  <si>
    <t>3B</t>
  </si>
  <si>
    <t>안재석</t>
  </si>
  <si>
    <t>111</t>
  </si>
  <si>
    <t>SC</t>
  </si>
  <si>
    <t>127</t>
  </si>
  <si>
    <t>박계범</t>
  </si>
  <si>
    <t>김민성</t>
  </si>
  <si>
    <t>키1B</t>
  </si>
  <si>
    <t>115</t>
  </si>
  <si>
    <t>하주석</t>
  </si>
  <si>
    <t>144</t>
  </si>
  <si>
    <t>126</t>
  </si>
  <si>
    <t>142</t>
  </si>
  <si>
    <t>135</t>
  </si>
  <si>
    <t>김준태</t>
  </si>
  <si>
    <t>김휘집</t>
  </si>
  <si>
    <t>이영빈</t>
  </si>
  <si>
    <t>양석환</t>
  </si>
  <si>
    <t>김강민</t>
  </si>
  <si>
    <t>124</t>
  </si>
  <si>
    <t>김재성</t>
  </si>
  <si>
    <t>이재원</t>
  </si>
  <si>
    <t>SS</t>
  </si>
  <si>
    <t>안익훈</t>
  </si>
  <si>
    <t>이지영</t>
  </si>
  <si>
    <t>117</t>
  </si>
  <si>
    <t>RF</t>
  </si>
  <si>
    <t>C</t>
  </si>
  <si>
    <t>130</t>
  </si>
  <si>
    <t>128</t>
  </si>
  <si>
    <t>최재훈</t>
  </si>
  <si>
    <t>심우준</t>
  </si>
  <si>
    <t>LF</t>
  </si>
  <si>
    <t>2B</t>
  </si>
  <si>
    <t>129</t>
  </si>
  <si>
    <t>피터스</t>
  </si>
  <si>
    <t>고우석</t>
  </si>
  <si>
    <t>박재욱</t>
  </si>
  <si>
    <t>강상원</t>
  </si>
  <si>
    <t>최준우</t>
  </si>
  <si>
    <t>임석진</t>
  </si>
  <si>
    <t>김동진</t>
  </si>
  <si>
    <t>이정범</t>
  </si>
  <si>
    <t>안중열</t>
  </si>
  <si>
    <t>신준우</t>
  </si>
  <si>
    <t>김선우</t>
  </si>
  <si>
    <t>박용택</t>
  </si>
  <si>
    <t>박찬혁</t>
  </si>
  <si>
    <t>박유연</t>
  </si>
  <si>
    <t>문상준</t>
  </si>
  <si>
    <t>김민수</t>
  </si>
  <si>
    <t>고명성</t>
  </si>
  <si>
    <t>송승환</t>
  </si>
  <si>
    <t>강백호</t>
  </si>
  <si>
    <t>전진영</t>
  </si>
  <si>
    <t>류승현</t>
  </si>
  <si>
    <t>강현구</t>
  </si>
  <si>
    <t>박주홍</t>
  </si>
  <si>
    <t>110</t>
  </si>
  <si>
    <t>351</t>
  </si>
  <si>
    <t>398</t>
  </si>
  <si>
    <t>241</t>
  </si>
  <si>
    <t>34</t>
  </si>
  <si>
    <t>388</t>
  </si>
  <si>
    <t>283</t>
  </si>
  <si>
    <t>298</t>
  </si>
  <si>
    <t>218</t>
  </si>
  <si>
    <t>547</t>
  </si>
  <si>
    <t>231</t>
  </si>
  <si>
    <t>29</t>
  </si>
  <si>
    <t>363</t>
  </si>
  <si>
    <t>416</t>
  </si>
  <si>
    <t>273</t>
  </si>
  <si>
    <t>548</t>
  </si>
  <si>
    <t>346</t>
  </si>
  <si>
    <t>205</t>
  </si>
  <si>
    <t>222</t>
  </si>
  <si>
    <t>409</t>
  </si>
  <si>
    <t>161</t>
  </si>
  <si>
    <t>74</t>
  </si>
  <si>
    <t>404</t>
  </si>
  <si>
    <t>405</t>
  </si>
  <si>
    <t>364</t>
  </si>
  <si>
    <t>390</t>
  </si>
  <si>
    <t>136</t>
  </si>
  <si>
    <t>71</t>
  </si>
  <si>
    <t>68</t>
  </si>
  <si>
    <t>208</t>
  </si>
  <si>
    <t>254</t>
  </si>
  <si>
    <t>361</t>
  </si>
  <si>
    <t>전민수</t>
  </si>
  <si>
    <t>공민규</t>
  </si>
  <si>
    <t>김호은</t>
  </si>
  <si>
    <t>신범수</t>
  </si>
  <si>
    <t>조형우</t>
  </si>
  <si>
    <t>정진기</t>
  </si>
  <si>
    <t>박민</t>
  </si>
  <si>
    <t>이시원</t>
  </si>
  <si>
    <t>허관회</t>
  </si>
  <si>
    <t>김규남</t>
  </si>
  <si>
    <t>이유찬</t>
  </si>
  <si>
    <t>윤동희</t>
  </si>
  <si>
    <t>장두성</t>
  </si>
  <si>
    <t>한석현</t>
  </si>
  <si>
    <t>허인서</t>
  </si>
  <si>
    <t>이정훈</t>
  </si>
  <si>
    <t>김인태</t>
  </si>
  <si>
    <t>김세민</t>
  </si>
  <si>
    <t>김재현</t>
  </si>
  <si>
    <t>문상인</t>
  </si>
  <si>
    <t>홍현빈</t>
  </si>
  <si>
    <t>최상민</t>
  </si>
  <si>
    <t>김수환</t>
  </si>
  <si>
    <t>김영웅</t>
  </si>
  <si>
    <t>양승혁</t>
  </si>
  <si>
    <t>이호연</t>
  </si>
  <si>
    <t>예진원</t>
  </si>
  <si>
    <t>오준혁</t>
  </si>
  <si>
    <t>최민창</t>
  </si>
  <si>
    <t>정범모</t>
  </si>
  <si>
    <t>강로한</t>
  </si>
  <si>
    <t>오태양</t>
  </si>
  <si>
    <t>박상언</t>
  </si>
  <si>
    <t>최영진</t>
  </si>
  <si>
    <t>신민재</t>
  </si>
  <si>
    <t>박승욱</t>
  </si>
  <si>
    <t>손호영</t>
  </si>
  <si>
    <t>이대호</t>
  </si>
  <si>
    <t>장성우</t>
  </si>
  <si>
    <t>이현석</t>
  </si>
  <si>
    <t>조수행</t>
  </si>
  <si>
    <t>홍창기</t>
  </si>
  <si>
    <t>김주형</t>
  </si>
  <si>
    <t>장승현</t>
  </si>
  <si>
    <t>추재현</t>
  </si>
  <si>
    <t>안승한</t>
  </si>
  <si>
    <t>김준완</t>
  </si>
  <si>
    <t>김시앙</t>
  </si>
  <si>
    <t>김재환</t>
  </si>
  <si>
    <t>양찬열</t>
  </si>
  <si>
    <t>신용수</t>
  </si>
  <si>
    <t>전준우</t>
  </si>
  <si>
    <t>박찬호</t>
  </si>
  <si>
    <t>박동원</t>
  </si>
  <si>
    <t>장진혁</t>
  </si>
  <si>
    <t>유준규</t>
  </si>
  <si>
    <t>서호철</t>
  </si>
  <si>
    <t>이진영</t>
  </si>
  <si>
    <t>지시완</t>
  </si>
  <si>
    <t>김기환</t>
  </si>
  <si>
    <t>김수윤</t>
  </si>
  <si>
    <t>이태훈</t>
  </si>
  <si>
    <t>이우성</t>
  </si>
  <si>
    <t>허도환</t>
  </si>
  <si>
    <t>320</t>
  </si>
  <si>
    <t>239</t>
  </si>
  <si>
    <t>이정후</t>
  </si>
  <si>
    <t>420</t>
  </si>
  <si>
    <t>문보경</t>
  </si>
  <si>
    <t>454</t>
  </si>
  <si>
    <t>234</t>
  </si>
  <si>
    <t>288</t>
  </si>
  <si>
    <t>444</t>
  </si>
  <si>
    <t>180</t>
  </si>
  <si>
    <t>최지훈</t>
  </si>
  <si>
    <t>피렐라</t>
  </si>
  <si>
    <t>양의지</t>
  </si>
  <si>
    <t>235</t>
  </si>
  <si>
    <t>박성한</t>
  </si>
  <si>
    <t>마티니</t>
  </si>
  <si>
    <t>터크먼</t>
  </si>
  <si>
    <t>178</t>
  </si>
  <si>
    <t>223</t>
  </si>
  <si>
    <t>한동희</t>
  </si>
  <si>
    <t>김혜성</t>
  </si>
  <si>
    <t>최정</t>
  </si>
  <si>
    <t>316</t>
  </si>
  <si>
    <t>226</t>
  </si>
  <si>
    <t>푸이그</t>
  </si>
  <si>
    <t>김현수</t>
  </si>
  <si>
    <t>정은원</t>
  </si>
  <si>
    <t>333</t>
  </si>
  <si>
    <t>박병호</t>
  </si>
  <si>
    <t>전의산</t>
  </si>
  <si>
    <t>김도영</t>
  </si>
  <si>
    <t>김민혁</t>
  </si>
  <si>
    <t>최주환</t>
  </si>
  <si>
    <t>안권수</t>
  </si>
  <si>
    <t>박준영</t>
  </si>
  <si>
    <t>김대한</t>
  </si>
  <si>
    <t>이원석</t>
  </si>
  <si>
    <t>권희동</t>
  </si>
  <si>
    <t>오윤석</t>
  </si>
  <si>
    <t>오선진</t>
  </si>
  <si>
    <t>김민식</t>
  </si>
  <si>
    <t xml:space="preserve"> 1) c7셀에서 피비교대상 선수를 선택하면, 비교대상 선수들이 피비교대상 선수와 얼마나 닮아있는지 similarity scores가 계산됨.</t>
  </si>
  <si>
    <t>.467</t>
  </si>
  <si>
    <t>.366</t>
  </si>
  <si>
    <t>.367</t>
  </si>
  <si>
    <t>.343</t>
  </si>
  <si>
    <t>.509</t>
  </si>
  <si>
    <t>.422</t>
  </si>
  <si>
    <t>.449</t>
  </si>
  <si>
    <t>.421</t>
  </si>
  <si>
    <t>.307</t>
  </si>
  <si>
    <t>.453</t>
  </si>
  <si>
    <t>.481</t>
  </si>
  <si>
    <t>.380</t>
  </si>
  <si>
    <t>.399</t>
  </si>
  <si>
    <t>.401</t>
  </si>
  <si>
    <t>.337</t>
  </si>
  <si>
    <t>.417</t>
  </si>
  <si>
    <t>.409</t>
  </si>
  <si>
    <t>.477</t>
  </si>
  <si>
    <t>.402</t>
  </si>
  <si>
    <t>.495</t>
  </si>
  <si>
    <t>.359</t>
  </si>
  <si>
    <t>.378</t>
  </si>
  <si>
    <t>.371</t>
  </si>
  <si>
    <t>.350</t>
  </si>
  <si>
    <t>.388</t>
  </si>
  <si>
    <t>.213</t>
  </si>
  <si>
    <t>.448</t>
  </si>
  <si>
    <t>1979</t>
  </si>
  <si>
    <t>.400</t>
  </si>
  <si>
    <t>.353</t>
  </si>
  <si>
    <t>.431</t>
  </si>
  <si>
    <t>.425</t>
  </si>
  <si>
    <t>.332</t>
  </si>
  <si>
    <t>.305</t>
  </si>
  <si>
    <t>선수 이름</t>
  </si>
  <si>
    <t>.356</t>
  </si>
  <si>
    <t>.348</t>
  </si>
  <si>
    <t>.302</t>
  </si>
  <si>
    <t>.300</t>
  </si>
  <si>
    <t xml:space="preserve"> 사용방법</t>
  </si>
  <si>
    <t>.315</t>
  </si>
  <si>
    <t>.247</t>
  </si>
  <si>
    <t>1984</t>
  </si>
  <si>
    <t>.349</t>
  </si>
  <si>
    <t>.309</t>
  </si>
  <si>
    <t>.491</t>
  </si>
  <si>
    <t>.375</t>
  </si>
  <si>
    <t>.362</t>
  </si>
  <si>
    <t>피비교대상</t>
  </si>
  <si>
    <t>비교대상</t>
  </si>
  <si>
    <t>.382</t>
  </si>
  <si>
    <t>.322</t>
  </si>
  <si>
    <t>.264</t>
  </si>
  <si>
    <t>2003</t>
  </si>
  <si>
    <t>1991</t>
  </si>
  <si>
    <t>.273</t>
  </si>
  <si>
    <t>.206</t>
  </si>
  <si>
    <t>.575</t>
  </si>
  <si>
    <t>.470</t>
  </si>
  <si>
    <t>.222</t>
  </si>
  <si>
    <t>.508</t>
  </si>
  <si>
    <t>.249</t>
  </si>
  <si>
    <t>.292</t>
  </si>
  <si>
    <t>.294</t>
  </si>
  <si>
    <t>.317</t>
  </si>
  <si>
    <t>.234</t>
  </si>
  <si>
    <t>.223</t>
  </si>
  <si>
    <t>.221</t>
  </si>
  <si>
    <t>.297</t>
  </si>
  <si>
    <t>.200</t>
  </si>
  <si>
    <t>.261</t>
  </si>
  <si>
    <t>.237</t>
  </si>
  <si>
    <t>.335</t>
  </si>
  <si>
    <t>.291</t>
  </si>
  <si>
    <t>.224</t>
  </si>
  <si>
    <t>.216</t>
  </si>
  <si>
    <t>.301</t>
  </si>
  <si>
    <t>.251</t>
  </si>
  <si>
    <t>.258</t>
  </si>
  <si>
    <t>.240</t>
  </si>
  <si>
    <t>.244</t>
  </si>
  <si>
    <t>.256</t>
  </si>
  <si>
    <t>.323</t>
  </si>
  <si>
    <t>.228</t>
  </si>
  <si>
    <t>.227</t>
  </si>
  <si>
    <t>.211</t>
  </si>
  <si>
    <t>.316</t>
  </si>
  <si>
    <t>.355</t>
  </si>
  <si>
    <t>.351</t>
  </si>
  <si>
    <t>.502</t>
  </si>
  <si>
    <t>.370</t>
  </si>
  <si>
    <t>.374</t>
  </si>
  <si>
    <t>.426</t>
  </si>
  <si>
    <t>.333</t>
  </si>
  <si>
    <t>.458</t>
  </si>
  <si>
    <t>.430</t>
  </si>
  <si>
    <t>.436</t>
  </si>
  <si>
    <t>.368</t>
  </si>
  <si>
    <t>.398</t>
  </si>
  <si>
    <t>.437</t>
  </si>
  <si>
    <t>.473</t>
  </si>
  <si>
    <t>.565</t>
  </si>
  <si>
    <t>.259</t>
  </si>
  <si>
    <t>.280</t>
  </si>
  <si>
    <t>.460</t>
  </si>
  <si>
    <t>.474</t>
  </si>
  <si>
    <t>.439</t>
  </si>
  <si>
    <t>.260</t>
  </si>
  <si>
    <t>.445</t>
  </si>
  <si>
    <t>.340</t>
  </si>
  <si>
    <t>.455</t>
  </si>
  <si>
    <t>.559</t>
  </si>
  <si>
    <t>.505</t>
  </si>
  <si>
    <t>.478</t>
  </si>
  <si>
    <t>.403</t>
  </si>
  <si>
    <t>.451</t>
  </si>
  <si>
    <t>.494</t>
  </si>
  <si>
    <t>.480</t>
  </si>
  <si>
    <t>.465</t>
  </si>
  <si>
    <t>페르난데스</t>
  </si>
  <si>
    <t>2000</t>
  </si>
  <si>
    <t>.331</t>
  </si>
  <si>
    <t>.281</t>
  </si>
  <si>
    <t>.268</t>
  </si>
  <si>
    <t>1990</t>
  </si>
  <si>
    <t>1986</t>
  </si>
  <si>
    <t>1997</t>
  </si>
  <si>
    <t>1988</t>
  </si>
  <si>
    <t>1999</t>
  </si>
  <si>
    <t>.336</t>
  </si>
  <si>
    <t>.267</t>
  </si>
  <si>
    <t>.330</t>
  </si>
  <si>
    <t>.296</t>
  </si>
  <si>
    <t>.271</t>
  </si>
  <si>
    <t>.284</t>
  </si>
  <si>
    <t>.276</t>
  </si>
  <si>
    <t>.262</t>
  </si>
  <si>
    <t>.298</t>
  </si>
  <si>
    <t>.283</t>
  </si>
  <si>
    <t>1987</t>
  </si>
  <si>
    <t>1993</t>
  </si>
  <si>
    <t>1995</t>
  </si>
  <si>
    <t>1982</t>
  </si>
  <si>
    <t>소크라테스</t>
  </si>
  <si>
    <t>.248</t>
  </si>
  <si>
    <t>.287</t>
  </si>
  <si>
    <t>.308</t>
  </si>
  <si>
    <t>.303</t>
  </si>
  <si>
    <t>.255</t>
  </si>
  <si>
    <t>1992</t>
  </si>
  <si>
    <t>.242</t>
  </si>
  <si>
    <t>1998</t>
  </si>
  <si>
    <t>.342</t>
  </si>
  <si>
    <t>1989</t>
  </si>
  <si>
    <t>가르시아</t>
  </si>
  <si>
    <t>.275</t>
  </si>
  <si>
    <t>.318</t>
  </si>
  <si>
    <t>.311</t>
  </si>
  <si>
    <t>라가레스</t>
  </si>
  <si>
    <t>.286</t>
  </si>
  <si>
    <t>1985</t>
  </si>
  <si>
    <t>1983</t>
  </si>
  <si>
    <t>1996</t>
  </si>
  <si>
    <t>1994</t>
  </si>
  <si>
    <t>.269</t>
  </si>
  <si>
    <t>2001</t>
  </si>
  <si>
    <t>.289</t>
  </si>
  <si>
    <t>.266</t>
  </si>
  <si>
    <t>.277</t>
  </si>
  <si>
    <t>.320</t>
  </si>
  <si>
    <t>.304</t>
  </si>
  <si>
    <t>2002</t>
  </si>
  <si>
    <t>순위</t>
    <phoneticPr fontId="4" type="noConversion"/>
  </si>
  <si>
    <t>이름</t>
    <phoneticPr fontId="4" type="noConversion"/>
  </si>
  <si>
    <t>출생년도</t>
    <phoneticPr fontId="4" type="noConversion"/>
  </si>
  <si>
    <t>홍창기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</si>
</sst>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00_ "/>
  </numFmts>
  <fonts count="8" x14ac:knownFonts="1">
    <font>
      <sz val="11"/>
      <color rgb="FF000000"/>
      <name val="돋움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6"/>
      <color rgb="FF000000"/>
      <name val="맑은 고딕"/>
      <family val="3"/>
      <charset val="129"/>
    </font>
    <font>
      <sz val="9"/>
      <color indexed="81"/>
      <name val="돋움"/>
      <family val="3"/>
      <charset val="129"/>
    </font>
    <font>
      <sz val="14"/>
      <color indexed="81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E7E7E7"/>
      </patternFill>
    </fill>
    <fill>
      <patternFill patternType="solid">
        <fgColor rgb="FFFF9999"/>
      </patternFill>
    </fill>
    <fill>
      <patternFill patternType="solid">
        <fgColor rgb="FFFFCCCC"/>
      </patternFill>
    </fill>
    <fill>
      <patternFill patternType="solid">
        <fgColor rgb="FFFFECEC"/>
      </patternFill>
    </fill>
    <fill>
      <patternFill patternType="solid">
        <fgColor rgb="FFFFFFFF"/>
      </patternFill>
    </fill>
    <fill>
      <patternFill patternType="solid">
        <fgColor rgb="FFCFD5DD"/>
      </patternFill>
    </fill>
    <fill>
      <patternFill patternType="solid">
        <fgColor rgb="FFD0DDEF"/>
      </patternFill>
    </fill>
  </fills>
  <borders count="11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1" diagonalDown="1">
      <left style="thin">
        <color rgb="FF7F7F7F"/>
      </left>
      <right style="thin">
        <color rgb="FF7F7F7F"/>
      </right>
      <top style="thin">
        <color rgb="FF7F7F7F"/>
      </top>
      <bottom style="double">
        <color rgb="FF000000"/>
      </bottom>
      <diagonal/>
    </border>
    <border diagonalUp="1" diagonalDown="1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rgb="FF7F7F7F"/>
      </left>
      <right style="thin">
        <color rgb="FF7F7F7F"/>
      </right>
      <top style="thin">
        <color rgb="FF7F7F7F"/>
      </top>
      <bottom/>
      <diagonal/>
    </border>
    <border diagonalUp="1" diagonalDown="1">
      <left/>
      <right/>
      <top style="double">
        <color rgb="FF000000"/>
      </top>
      <bottom/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left" vertical="center"/>
    </xf>
    <xf numFmtId="0" fontId="3" fillId="8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0" fontId="1" fillId="0" borderId="5" xfId="0" applyFont="1" applyBorder="1" applyAlignment="1">
      <alignment horizontal="center"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0" borderId="6" xfId="0" applyFont="1" applyBorder="1" applyAlignment="1">
      <alignment horizontal="center" vertical="center"/>
    </xf>
    <xf numFmtId="176" fontId="1" fillId="0" borderId="6" xfId="0" applyNumberFormat="1" applyFont="1" applyBorder="1" applyAlignment="1">
      <alignment horizontal="center" vertical="center"/>
    </xf>
    <xf numFmtId="176" fontId="0" fillId="0" borderId="0" xfId="0" applyNumberFormat="1">
      <alignment vertical="center"/>
    </xf>
    <xf numFmtId="0" fontId="1" fillId="0" borderId="7" xfId="0" applyFont="1" applyBorder="1">
      <alignment vertical="center"/>
    </xf>
    <xf numFmtId="0" fontId="5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9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M257"/>
  <sheetViews>
    <sheetView tabSelected="1" zoomScale="85" zoomScaleNormal="85" zoomScaleSheetLayoutView="75" workbookViewId="0">
      <selection activeCell="U21" sqref="U21"/>
    </sheetView>
  </sheetViews>
  <sheetFormatPr defaultColWidth="8.88671875" defaultRowHeight="16.5" x14ac:dyDescent="0.15"/>
  <cols>
    <col min="1" max="1" width="3.21875" customWidth="1"/>
    <col min="2" max="2" width="8.88671875" style="6" customWidth="1"/>
    <col min="3" max="3" width="10.33203125" style="6" customWidth="1"/>
    <col min="4" max="4" width="8.88671875" style="6"/>
    <col min="5" max="6" width="8.88671875" style="6" customWidth="1"/>
    <col min="7" max="17" width="6.21875" style="6" customWidth="1"/>
    <col min="18" max="19" width="7.21875" style="7" customWidth="1"/>
    <col min="20" max="20" width="14.44140625" style="7" customWidth="1"/>
    <col min="21" max="21" width="4.77734375" style="6" customWidth="1"/>
    <col min="22" max="23" width="8.88671875" style="6" bestFit="1" customWidth="1"/>
    <col min="24" max="24" width="13.88671875" style="7" bestFit="1" customWidth="1"/>
    <col min="25" max="16384" width="8.88671875" style="6"/>
  </cols>
  <sheetData>
    <row r="2" spans="2:39" x14ac:dyDescent="0.15">
      <c r="B2" s="17" t="s">
        <v>539</v>
      </c>
      <c r="C2" s="17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2:39" x14ac:dyDescent="0.15">
      <c r="B3" s="3" t="s">
        <v>499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14"/>
      <c r="R3" s="15"/>
      <c r="S3" s="15"/>
      <c r="T3" s="15"/>
    </row>
    <row r="4" spans="2:39" x14ac:dyDescent="0.15">
      <c r="B4" s="4" t="s">
        <v>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8"/>
      <c r="Q4" s="14"/>
      <c r="R4" s="15"/>
      <c r="S4" s="15"/>
      <c r="T4" s="15"/>
    </row>
    <row r="6" spans="2:39" ht="38.25" customHeight="1" x14ac:dyDescent="0.15">
      <c r="B6" s="5" t="s">
        <v>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V6" s="23" t="str">
        <f>$D$8&amp;"의 Similarity Scores 랭킹"</f>
        <v>홍창기의 Similarity Scores 랭킹</v>
      </c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</row>
    <row r="7" spans="2:39" x14ac:dyDescent="0.15">
      <c r="B7" s="9"/>
      <c r="C7" s="9"/>
      <c r="D7" s="9" t="s">
        <v>534</v>
      </c>
      <c r="E7" s="9" t="s">
        <v>674</v>
      </c>
      <c r="F7" s="9" t="s">
        <v>45</v>
      </c>
      <c r="G7" s="9" t="s">
        <v>44</v>
      </c>
      <c r="H7" s="9" t="s">
        <v>52</v>
      </c>
      <c r="I7" s="9" t="s">
        <v>36</v>
      </c>
      <c r="J7" s="9" t="s">
        <v>40</v>
      </c>
      <c r="K7" s="9" t="s">
        <v>56</v>
      </c>
      <c r="L7" s="9" t="s">
        <v>51</v>
      </c>
      <c r="M7" s="9" t="s">
        <v>63</v>
      </c>
      <c r="N7" s="9" t="s">
        <v>74</v>
      </c>
      <c r="O7" s="9" t="s">
        <v>41</v>
      </c>
      <c r="P7" s="9" t="s">
        <v>54</v>
      </c>
      <c r="Q7" s="9" t="s">
        <v>97</v>
      </c>
      <c r="R7" s="10" t="s">
        <v>68</v>
      </c>
      <c r="S7" s="10" t="s">
        <v>71</v>
      </c>
      <c r="T7" s="10" t="s">
        <v>188</v>
      </c>
      <c r="V7" s="24" t="s">
        <v>672</v>
      </c>
      <c r="W7" s="24" t="s">
        <v>673</v>
      </c>
      <c r="X7" s="25" t="s">
        <v>188</v>
      </c>
      <c r="Y7" s="8" t="s">
        <v>674</v>
      </c>
      <c r="Z7" s="8" t="s">
        <v>45</v>
      </c>
      <c r="AA7" s="8" t="s">
        <v>44</v>
      </c>
      <c r="AB7" s="8" t="s">
        <v>52</v>
      </c>
      <c r="AC7" s="8" t="s">
        <v>36</v>
      </c>
      <c r="AD7" s="8" t="s">
        <v>40</v>
      </c>
      <c r="AE7" s="8" t="s">
        <v>56</v>
      </c>
      <c r="AF7" s="8" t="s">
        <v>51</v>
      </c>
      <c r="AG7" s="8" t="s">
        <v>63</v>
      </c>
      <c r="AH7" s="8" t="s">
        <v>74</v>
      </c>
      <c r="AI7" s="8" t="s">
        <v>41</v>
      </c>
      <c r="AJ7" s="8" t="s">
        <v>54</v>
      </c>
      <c r="AK7" s="8" t="s">
        <v>97</v>
      </c>
      <c r="AL7" s="25" t="s">
        <v>68</v>
      </c>
      <c r="AM7" s="25" t="s">
        <v>71</v>
      </c>
    </row>
    <row r="8" spans="2:39" x14ac:dyDescent="0.15">
      <c r="B8" s="11" t="s">
        <v>548</v>
      </c>
      <c r="C8" s="11"/>
      <c r="D8" s="11" t="s">
        <v>675</v>
      </c>
      <c r="E8" s="11" t="str">
        <f>VLOOKUP($D$8,database!$C$6:$R$300,2,FALSE)</f>
        <v>1993</v>
      </c>
      <c r="F8" s="11" t="str">
        <f>VLOOKUP($D$8,database!$C$6:$R$300,3,FALSE)</f>
        <v>RF</v>
      </c>
      <c r="G8" s="11" t="str">
        <f>VLOOKUP($D$8,database!$C$6:$R$300,4,FALSE)</f>
        <v>118</v>
      </c>
      <c r="H8" s="11" t="str">
        <f>VLOOKUP($D$8,database!$C$6:$R$300,5,FALSE)</f>
        <v>437</v>
      </c>
      <c r="I8" s="11" t="str">
        <f>VLOOKUP($D$8,database!$C$6:$R$300,6,FALSE)</f>
        <v>76</v>
      </c>
      <c r="J8" s="11" t="str">
        <f>VLOOKUP($D$8,database!$C$6:$R$300,7,FALSE)</f>
        <v>125</v>
      </c>
      <c r="K8" s="11" t="str">
        <f>VLOOKUP($D$8,database!$C$6:$R$300,8,FALSE)</f>
        <v>19</v>
      </c>
      <c r="L8" s="11" t="str">
        <f>VLOOKUP($D$8,database!$C$6:$R$300,9,FALSE)</f>
        <v>4</v>
      </c>
      <c r="M8" s="11" t="str">
        <f>VLOOKUP($D$8,database!$C$6:$R$300,10,FALSE)</f>
        <v>1</v>
      </c>
      <c r="N8" s="11" t="str">
        <f>VLOOKUP($D$8,database!$C$6:$R$300,11,FALSE)</f>
        <v>51</v>
      </c>
      <c r="O8" s="11" t="str">
        <f>VLOOKUP($D$8,database!$C$6:$R$300,12,FALSE)</f>
        <v>59</v>
      </c>
      <c r="P8" s="11" t="str">
        <f>VLOOKUP($D$8,database!$C$6:$R$300,13,FALSE)</f>
        <v>75</v>
      </c>
      <c r="Q8" s="11" t="str">
        <f>VLOOKUP($D$8,database!$C$6:$R$300,14,FALSE)</f>
        <v>13</v>
      </c>
      <c r="R8" s="11" t="str">
        <f>VLOOKUP($D$8,database!$C$6:$R$300,15,FALSE)</f>
        <v>.286</v>
      </c>
      <c r="S8" s="11" t="str">
        <f>VLOOKUP($D$8,database!$C$6:$R$300,16,FALSE)</f>
        <v>.355</v>
      </c>
      <c r="T8" s="12"/>
      <c r="V8" s="26">
        <v>1</v>
      </c>
      <c r="W8" s="26" t="str">
        <f>VLOOKUP(V8+1,$C$9:$T$300,2,FALSE)</f>
        <v>박해민</v>
      </c>
      <c r="X8" s="27">
        <f>VLOOKUP(V8+1,$C$9:$T$300,18,FALSE)</f>
        <v>979.04333333333329</v>
      </c>
      <c r="Y8" s="27" t="str">
        <f>VLOOKUP($W8,$D$9:$S$300,COLUMN(B$1),FALSE)</f>
        <v>1990</v>
      </c>
      <c r="Z8" s="27" t="str">
        <f t="shared" ref="Z8:AM8" si="0">VLOOKUP($W8,$D$9:$S$300,COLUMN(C$1),FALSE)</f>
        <v>CF</v>
      </c>
      <c r="AA8" s="27" t="str">
        <f t="shared" si="0"/>
        <v>144</v>
      </c>
      <c r="AB8" s="27" t="str">
        <f t="shared" si="0"/>
        <v>570</v>
      </c>
      <c r="AC8" s="27" t="str">
        <f t="shared" si="0"/>
        <v>97</v>
      </c>
      <c r="AD8" s="27" t="str">
        <f t="shared" si="0"/>
        <v>165</v>
      </c>
      <c r="AE8" s="27" t="str">
        <f t="shared" si="0"/>
        <v>20</v>
      </c>
      <c r="AF8" s="27" t="str">
        <f t="shared" si="0"/>
        <v>8</v>
      </c>
      <c r="AG8" s="27" t="str">
        <f t="shared" si="0"/>
        <v>3</v>
      </c>
      <c r="AH8" s="27" t="str">
        <f t="shared" si="0"/>
        <v>49</v>
      </c>
      <c r="AI8" s="27" t="str">
        <f t="shared" si="0"/>
        <v>44</v>
      </c>
      <c r="AJ8" s="27" t="str">
        <f t="shared" si="0"/>
        <v>85</v>
      </c>
      <c r="AK8" s="27" t="str">
        <f t="shared" si="0"/>
        <v>24</v>
      </c>
      <c r="AL8" s="27" t="str">
        <f t="shared" si="0"/>
        <v>.289</v>
      </c>
      <c r="AM8" s="27" t="str">
        <f t="shared" si="0"/>
        <v>.368</v>
      </c>
    </row>
    <row r="9" spans="2:39" ht="17.100000000000001" customHeight="1" x14ac:dyDescent="0.15">
      <c r="B9" s="22" t="s">
        <v>549</v>
      </c>
      <c r="C9" s="6">
        <f>RANK(T9,$T$9:$T$300)</f>
        <v>82</v>
      </c>
      <c r="D9" s="13" t="str">
        <f>database!C6</f>
        <v>이정후</v>
      </c>
      <c r="E9" s="13" t="str">
        <f>database!D6</f>
        <v>1998</v>
      </c>
      <c r="F9" s="13" t="str">
        <f>database!E6</f>
        <v>CF</v>
      </c>
      <c r="G9" s="13" t="str">
        <f>database!F6</f>
        <v>142</v>
      </c>
      <c r="H9" s="13" t="str">
        <f>database!G6</f>
        <v>553</v>
      </c>
      <c r="I9" s="13" t="str">
        <f>database!H6</f>
        <v>85</v>
      </c>
      <c r="J9" s="13" t="str">
        <f>database!I6</f>
        <v>193</v>
      </c>
      <c r="K9" s="13" t="str">
        <f>database!J6</f>
        <v>36</v>
      </c>
      <c r="L9" s="13" t="str">
        <f>database!K6</f>
        <v>10</v>
      </c>
      <c r="M9" s="13" t="str">
        <f>database!L6</f>
        <v>23</v>
      </c>
      <c r="N9" s="13" t="str">
        <f>database!M6</f>
        <v>113</v>
      </c>
      <c r="O9" s="13" t="str">
        <f>database!N6</f>
        <v>66</v>
      </c>
      <c r="P9" s="13" t="str">
        <f>database!O6</f>
        <v>32</v>
      </c>
      <c r="Q9" s="13" t="str">
        <f>database!P6</f>
        <v>5</v>
      </c>
      <c r="R9" s="13" t="str">
        <f>database!Q6</f>
        <v>.349</v>
      </c>
      <c r="S9" s="13" t="str">
        <f>database!R6</f>
        <v>.575</v>
      </c>
      <c r="T9" s="10">
        <f>IFERROR(1000-(ABS(VLOOKUP($F$8,database!$T$6:$U$14,2,FALSE)-VLOOKUP(F9,database!$T$6:$U$14,2,FALSE))+(ABS($G$8-G9)/20)+(ABS($H$8-H9)/75)+(ABS($I$8-I9)/10)+(ABS($J$8-J9)/15)+(ABS($K$8-K9)/5)+(ABS($L$8-L9)/4)+(ABS($M$8-M9)/2)+(ABS($N$8-N9)/10)+(ABS($O$8-O9)/25)+(ABS($P$8-P9)/150)+(ABS($Q$8-Q9)/20)+(ABS($R$8-R9)*1000)+(ABS($S$8-S9)*500)),0)</f>
        <v>795.75333333333333</v>
      </c>
      <c r="V9" s="28">
        <v>2</v>
      </c>
      <c r="W9" s="28" t="str">
        <f>VLOOKUP(V9+1,$C$9:$T$300,2,FALSE)</f>
        <v>김현준</v>
      </c>
      <c r="X9" s="29">
        <f>VLOOKUP(V9+1,$C$9:$T$300,18,FALSE)</f>
        <v>977.5533333333334</v>
      </c>
      <c r="Y9" s="29" t="str">
        <f>VLOOKUP($W9,$D$9:$S$300,COLUMN(B$1),FALSE)</f>
        <v>2002</v>
      </c>
      <c r="Z9" s="29" t="str">
        <f t="shared" ref="Z9:AM9" si="1">VLOOKUP($W9,$D$9:$S$300,COLUMN(C$1),FALSE)</f>
        <v>CF</v>
      </c>
      <c r="AA9" s="29" t="str">
        <f t="shared" si="1"/>
        <v>118</v>
      </c>
      <c r="AB9" s="29" t="str">
        <f t="shared" si="1"/>
        <v>363</v>
      </c>
      <c r="AC9" s="29" t="str">
        <f t="shared" si="1"/>
        <v>57</v>
      </c>
      <c r="AD9" s="29" t="str">
        <f t="shared" si="1"/>
        <v>100</v>
      </c>
      <c r="AE9" s="29" t="str">
        <f t="shared" si="1"/>
        <v>19</v>
      </c>
      <c r="AF9" s="29" t="str">
        <f t="shared" si="1"/>
        <v>4</v>
      </c>
      <c r="AG9" s="29" t="str">
        <f t="shared" si="1"/>
        <v>0</v>
      </c>
      <c r="AH9" s="29" t="str">
        <f t="shared" si="1"/>
        <v>22</v>
      </c>
      <c r="AI9" s="29" t="str">
        <f t="shared" si="1"/>
        <v>45</v>
      </c>
      <c r="AJ9" s="29" t="str">
        <f t="shared" si="1"/>
        <v>80</v>
      </c>
      <c r="AK9" s="29" t="str">
        <f t="shared" si="1"/>
        <v>5</v>
      </c>
      <c r="AL9" s="29" t="str">
        <f t="shared" si="1"/>
        <v>.275</v>
      </c>
      <c r="AM9" s="29" t="str">
        <f t="shared" si="1"/>
        <v>.350</v>
      </c>
    </row>
    <row r="10" spans="2:39" x14ac:dyDescent="0.15">
      <c r="B10" s="14"/>
      <c r="C10" s="6">
        <f t="shared" ref="C10:C73" si="2">RANK(T10,$T$9:$T$300)</f>
        <v>78</v>
      </c>
      <c r="D10" s="13" t="str">
        <f>database!C7</f>
        <v>피렐라</v>
      </c>
      <c r="E10" s="13" t="str">
        <f>database!D7</f>
        <v>1989</v>
      </c>
      <c r="F10" s="13" t="str">
        <f>database!E7</f>
        <v>LF</v>
      </c>
      <c r="G10" s="13" t="str">
        <f>database!F7</f>
        <v>141</v>
      </c>
      <c r="H10" s="13" t="str">
        <f>database!G7</f>
        <v>561</v>
      </c>
      <c r="I10" s="13" t="str">
        <f>database!H7</f>
        <v>102</v>
      </c>
      <c r="J10" s="13" t="str">
        <f>database!I7</f>
        <v>192</v>
      </c>
      <c r="K10" s="13" t="str">
        <f>database!J7</f>
        <v>33</v>
      </c>
      <c r="L10" s="13" t="str">
        <f>database!K7</f>
        <v>4</v>
      </c>
      <c r="M10" s="13" t="str">
        <f>database!L7</f>
        <v>28</v>
      </c>
      <c r="N10" s="13" t="str">
        <f>database!M7</f>
        <v>109</v>
      </c>
      <c r="O10" s="13" t="str">
        <f>database!N7</f>
        <v>55</v>
      </c>
      <c r="P10" s="13" t="str">
        <f>database!O7</f>
        <v>81</v>
      </c>
      <c r="Q10" s="13" t="str">
        <f>database!P7</f>
        <v>15</v>
      </c>
      <c r="R10" s="13" t="str">
        <f>database!Q7</f>
        <v>.342</v>
      </c>
      <c r="S10" s="13" t="str">
        <f>database!R7</f>
        <v>.565</v>
      </c>
      <c r="T10" s="10">
        <f>IFERROR(1000-(ABS(VLOOKUP($F$8,database!$T$6:$U$14,2,FALSE)-VLOOKUP(F10,database!$T$6:$U$14,2,FALSE))+(ABS($G$8-G10)/20)+(ABS($H$8-H10)/75)+(ABS($I$8-I10)/10)+(ABS($J$8-J10)/15)+(ABS($K$8-K10)/5)+(ABS($L$8-L10)/4)+(ABS($M$8-M10)/2)+(ABS($N$8-N10)/10)+(ABS($O$8-O10)/25)+(ABS($P$8-P10)/150)+(ABS($Q$8-Q10)/20)+(ABS($R$8-R10)*1000)+(ABS($S$8-S10)*500)),0)</f>
        <v>806.73</v>
      </c>
      <c r="V10" s="30">
        <v>3</v>
      </c>
      <c r="W10" s="30" t="str">
        <f>VLOOKUP(V10+1,$C$9:$T$300,2,FALSE)</f>
        <v>손아섭</v>
      </c>
      <c r="X10" s="31">
        <f>VLOOKUP(V10+1,$C$9:$T$300,18,FALSE)</f>
        <v>976.16333333333341</v>
      </c>
      <c r="Y10" s="31" t="str">
        <f>VLOOKUP($W10,$D$9:$S$300,COLUMN(B$1),FALSE)</f>
        <v>1988</v>
      </c>
      <c r="Z10" s="31" t="str">
        <f t="shared" ref="Z10:AM10" si="3">VLOOKUP($W10,$D$9:$S$300,COLUMN(C$1),FALSE)</f>
        <v>RF</v>
      </c>
      <c r="AA10" s="31" t="str">
        <f t="shared" si="3"/>
        <v>138</v>
      </c>
      <c r="AB10" s="31" t="str">
        <f t="shared" si="3"/>
        <v>548</v>
      </c>
      <c r="AC10" s="31" t="str">
        <f t="shared" si="3"/>
        <v>72</v>
      </c>
      <c r="AD10" s="31" t="str">
        <f t="shared" si="3"/>
        <v>152</v>
      </c>
      <c r="AE10" s="31" t="str">
        <f t="shared" si="3"/>
        <v>29</v>
      </c>
      <c r="AF10" s="31" t="str">
        <f t="shared" si="3"/>
        <v>4</v>
      </c>
      <c r="AG10" s="31" t="str">
        <f t="shared" si="3"/>
        <v>4</v>
      </c>
      <c r="AH10" s="31" t="str">
        <f t="shared" si="3"/>
        <v>48</v>
      </c>
      <c r="AI10" s="31" t="str">
        <f t="shared" si="3"/>
        <v>59</v>
      </c>
      <c r="AJ10" s="31" t="str">
        <f t="shared" si="3"/>
        <v>76</v>
      </c>
      <c r="AK10" s="31" t="str">
        <f t="shared" si="3"/>
        <v>6</v>
      </c>
      <c r="AL10" s="31" t="str">
        <f t="shared" si="3"/>
        <v>.277</v>
      </c>
      <c r="AM10" s="31" t="str">
        <f t="shared" si="3"/>
        <v>.367</v>
      </c>
    </row>
    <row r="11" spans="2:39" x14ac:dyDescent="0.15">
      <c r="B11" s="14"/>
      <c r="C11" s="6">
        <f t="shared" si="2"/>
        <v>61</v>
      </c>
      <c r="D11" s="13" t="str">
        <f>database!C8</f>
        <v>나성범</v>
      </c>
      <c r="E11" s="13" t="str">
        <f>database!D8</f>
        <v>1989</v>
      </c>
      <c r="F11" s="13" t="str">
        <f>database!E8</f>
        <v>RF</v>
      </c>
      <c r="G11" s="13" t="str">
        <f>database!F8</f>
        <v>144</v>
      </c>
      <c r="H11" s="13" t="str">
        <f>database!G8</f>
        <v>563</v>
      </c>
      <c r="I11" s="13" t="str">
        <f>database!H8</f>
        <v>92</v>
      </c>
      <c r="J11" s="13" t="str">
        <f>database!I8</f>
        <v>180</v>
      </c>
      <c r="K11" s="13" t="str">
        <f>database!J8</f>
        <v>39</v>
      </c>
      <c r="L11" s="13" t="str">
        <f>database!K8</f>
        <v>2</v>
      </c>
      <c r="M11" s="13" t="str">
        <f>database!L8</f>
        <v>21</v>
      </c>
      <c r="N11" s="13" t="str">
        <f>database!M8</f>
        <v>97</v>
      </c>
      <c r="O11" s="13" t="str">
        <f>database!N8</f>
        <v>64</v>
      </c>
      <c r="P11" s="13" t="str">
        <f>database!O8</f>
        <v>137</v>
      </c>
      <c r="Q11" s="13" t="str">
        <f>database!P8</f>
        <v>6</v>
      </c>
      <c r="R11" s="13" t="str">
        <f>database!Q8</f>
        <v>.320</v>
      </c>
      <c r="S11" s="13" t="str">
        <f>database!R8</f>
        <v>.508</v>
      </c>
      <c r="T11" s="10">
        <f>IFERROR(1000-(ABS(VLOOKUP($F$8,database!$T$6:$U$14,2,FALSE)-VLOOKUP(F11,database!$T$6:$U$14,2,FALSE))+(ABS($G$8-G11)/20)+(ABS($H$8-H11)/75)+(ABS($I$8-I11)/10)+(ABS($J$8-J11)/15)+(ABS($K$8-K11)/5)+(ABS($L$8-L11)/4)+(ABS($M$8-M11)/2)+(ABS($N$8-N11)/10)+(ABS($O$8-O11)/25)+(ABS($P$8-P11)/150)+(ABS($Q$8-Q11)/20)+(ABS($R$8-R11)*1000)+(ABS($S$8-S11)*500)),0)</f>
        <v>861.18999999999994</v>
      </c>
      <c r="V11" s="8">
        <v>4</v>
      </c>
      <c r="W11" s="8" t="str">
        <f>VLOOKUP(V11+1,$C$9:$T$300,2,FALSE)</f>
        <v>황성빈</v>
      </c>
      <c r="X11" s="25">
        <f>VLOOKUP(V11+1,$C$9:$T$300,18,FALSE)</f>
        <v>974.01</v>
      </c>
      <c r="Y11" s="24" t="str">
        <f t="shared" ref="Y9:Y17" si="4">VLOOKUP($W11,$D$9:$S$300,COLUMN(B$1),FALSE)</f>
        <v>1997</v>
      </c>
      <c r="Z11" s="24" t="str">
        <f t="shared" ref="Z9:Z17" si="5">VLOOKUP($W11,$D$9:$S$300,COLUMN(C$1),FALSE)</f>
        <v>CF</v>
      </c>
      <c r="AA11" s="24" t="str">
        <f t="shared" ref="AA9:AA17" si="6">VLOOKUP($W11,$D$9:$S$300,COLUMN(D$1),FALSE)</f>
        <v>102</v>
      </c>
      <c r="AB11" s="24" t="str">
        <f t="shared" ref="AB9:AB17" si="7">VLOOKUP($W11,$D$9:$S$300,COLUMN(E$1),FALSE)</f>
        <v>320</v>
      </c>
      <c r="AC11" s="24" t="str">
        <f t="shared" ref="AC9:AC17" si="8">VLOOKUP($W11,$D$9:$S$300,COLUMN(F$1),FALSE)</f>
        <v>62</v>
      </c>
      <c r="AD11" s="24" t="str">
        <f t="shared" ref="AD9:AD17" si="9">VLOOKUP($W11,$D$9:$S$300,COLUMN(G$1),FALSE)</f>
        <v>94</v>
      </c>
      <c r="AE11" s="24" t="str">
        <f t="shared" ref="AE9:AE17" si="10">VLOOKUP($W11,$D$9:$S$300,COLUMN(H$1),FALSE)</f>
        <v>12</v>
      </c>
      <c r="AF11" s="24" t="str">
        <f t="shared" ref="AF9:AF17" si="11">VLOOKUP($W11,$D$9:$S$300,COLUMN(I$1),FALSE)</f>
        <v>4</v>
      </c>
      <c r="AG11" s="24" t="str">
        <f t="shared" ref="AG9:AG17" si="12">VLOOKUP($W11,$D$9:$S$300,COLUMN(J$1),FALSE)</f>
        <v>1</v>
      </c>
      <c r="AH11" s="24" t="str">
        <f t="shared" ref="AH9:AH17" si="13">VLOOKUP($W11,$D$9:$S$300,COLUMN(K$1),FALSE)</f>
        <v>16</v>
      </c>
      <c r="AI11" s="24" t="str">
        <f t="shared" ref="AI9:AI17" si="14">VLOOKUP($W11,$D$9:$S$300,COLUMN(L$1),FALSE)</f>
        <v>22</v>
      </c>
      <c r="AJ11" s="24" t="str">
        <f t="shared" ref="AJ9:AJ17" si="15">VLOOKUP($W11,$D$9:$S$300,COLUMN(M$1),FALSE)</f>
        <v>55</v>
      </c>
      <c r="AK11" s="24" t="str">
        <f t="shared" ref="AK9:AK17" si="16">VLOOKUP($W11,$D$9:$S$300,COLUMN(N$1),FALSE)</f>
        <v>10</v>
      </c>
      <c r="AL11" s="24" t="str">
        <f t="shared" ref="AL9:AL17" si="17">VLOOKUP($W11,$D$9:$S$300,COLUMN(O$1),FALSE)</f>
        <v>.294</v>
      </c>
      <c r="AM11" s="24" t="str">
        <f t="shared" ref="AM9:AM17" si="18">VLOOKUP($W11,$D$9:$S$300,COLUMN(P$1),FALSE)</f>
        <v>.366</v>
      </c>
    </row>
    <row r="12" spans="2:39" x14ac:dyDescent="0.15">
      <c r="B12" s="14"/>
      <c r="C12" s="6">
        <f t="shared" si="2"/>
        <v>84</v>
      </c>
      <c r="D12" s="13" t="str">
        <f>database!C9</f>
        <v>오지환</v>
      </c>
      <c r="E12" s="13" t="str">
        <f>database!D9</f>
        <v>1990</v>
      </c>
      <c r="F12" s="13" t="str">
        <f>database!E9</f>
        <v>SS</v>
      </c>
      <c r="G12" s="13" t="str">
        <f>database!F9</f>
        <v>142</v>
      </c>
      <c r="H12" s="13" t="str">
        <f>database!G9</f>
        <v>494</v>
      </c>
      <c r="I12" s="13" t="str">
        <f>database!H9</f>
        <v>75</v>
      </c>
      <c r="J12" s="13" t="str">
        <f>database!I9</f>
        <v>133</v>
      </c>
      <c r="K12" s="13" t="str">
        <f>database!J9</f>
        <v>16</v>
      </c>
      <c r="L12" s="13" t="str">
        <f>database!K9</f>
        <v>4</v>
      </c>
      <c r="M12" s="13" t="str">
        <f>database!L9</f>
        <v>25</v>
      </c>
      <c r="N12" s="13" t="str">
        <f>database!M9</f>
        <v>87</v>
      </c>
      <c r="O12" s="13" t="str">
        <f>database!N9</f>
        <v>62</v>
      </c>
      <c r="P12" s="13" t="str">
        <f>database!O9</f>
        <v>107</v>
      </c>
      <c r="Q12" s="13" t="str">
        <f>database!P9</f>
        <v>20</v>
      </c>
      <c r="R12" s="13" t="str">
        <f>database!Q9</f>
        <v>.269</v>
      </c>
      <c r="S12" s="13" t="str">
        <f>database!R9</f>
        <v>.470</v>
      </c>
      <c r="T12" s="10">
        <f>IFERROR(1000-(ABS(VLOOKUP($F$8,database!$T$6:$U$14,2,FALSE)-VLOOKUP(F12,database!$T$6:$U$14,2,FALSE))+(ABS($G$8-G12)/20)+(ABS($H$8-H12)/75)+(ABS($I$8-I12)/10)+(ABS($J$8-J12)/15)+(ABS($K$8-K12)/5)+(ABS($L$8-L12)/4)+(ABS($M$8-M12)/2)+(ABS($N$8-N12)/10)+(ABS($O$8-O12)/25)+(ABS($P$8-P12)/150)+(ABS($Q$8-Q12)/20)+(ABS($R$8-R12)*1000)+(ABS($S$8-S12)*500)),0)</f>
        <v>786.02333333333331</v>
      </c>
      <c r="V12" s="8">
        <v>5</v>
      </c>
      <c r="W12" s="8" t="str">
        <f t="shared" ref="W12:W17" si="19">VLOOKUP(V12+1,$C$9:$T$300,2,FALSE)</f>
        <v>배정대</v>
      </c>
      <c r="X12" s="25">
        <f t="shared" ref="X12:X17" si="20">VLOOKUP(V12+1,$C$9:$T$300,18,FALSE)</f>
        <v>970.04666666666674</v>
      </c>
      <c r="Y12" s="24" t="str">
        <f t="shared" si="4"/>
        <v>1995</v>
      </c>
      <c r="Z12" s="24" t="str">
        <f t="shared" si="5"/>
        <v>CF</v>
      </c>
      <c r="AA12" s="24" t="str">
        <f t="shared" si="6"/>
        <v>144</v>
      </c>
      <c r="AB12" s="24" t="str">
        <f t="shared" si="7"/>
        <v>508</v>
      </c>
      <c r="AC12" s="24" t="str">
        <f t="shared" si="8"/>
        <v>64</v>
      </c>
      <c r="AD12" s="24" t="str">
        <f t="shared" si="9"/>
        <v>135</v>
      </c>
      <c r="AE12" s="24" t="str">
        <f t="shared" si="10"/>
        <v>24</v>
      </c>
      <c r="AF12" s="24" t="str">
        <f t="shared" si="11"/>
        <v>2</v>
      </c>
      <c r="AG12" s="24" t="str">
        <f t="shared" si="12"/>
        <v>6</v>
      </c>
      <c r="AH12" s="24" t="str">
        <f t="shared" si="13"/>
        <v>56</v>
      </c>
      <c r="AI12" s="24" t="str">
        <f t="shared" si="14"/>
        <v>54</v>
      </c>
      <c r="AJ12" s="24" t="str">
        <f t="shared" si="15"/>
        <v>126</v>
      </c>
      <c r="AK12" s="24" t="str">
        <f t="shared" si="16"/>
        <v>19</v>
      </c>
      <c r="AL12" s="24" t="str">
        <f t="shared" si="17"/>
        <v>.266</v>
      </c>
      <c r="AM12" s="24" t="str">
        <f t="shared" si="18"/>
        <v>.356</v>
      </c>
    </row>
    <row r="13" spans="2:39" x14ac:dyDescent="0.15">
      <c r="B13" s="14"/>
      <c r="C13" s="6">
        <f t="shared" si="2"/>
        <v>69</v>
      </c>
      <c r="D13" s="13" t="str">
        <f>database!C10</f>
        <v>최정</v>
      </c>
      <c r="E13" s="13" t="str">
        <f>database!D10</f>
        <v>1987</v>
      </c>
      <c r="F13" s="13" t="str">
        <f>database!E10</f>
        <v>3B</v>
      </c>
      <c r="G13" s="13" t="str">
        <f>database!F10</f>
        <v>121</v>
      </c>
      <c r="H13" s="13" t="str">
        <f>database!G10</f>
        <v>414</v>
      </c>
      <c r="I13" s="13" t="str">
        <f>database!H10</f>
        <v>80</v>
      </c>
      <c r="J13" s="13" t="str">
        <f>database!I10</f>
        <v>110</v>
      </c>
      <c r="K13" s="13" t="str">
        <f>database!J10</f>
        <v>21</v>
      </c>
      <c r="L13" s="13" t="str">
        <f>database!K10</f>
        <v>0</v>
      </c>
      <c r="M13" s="13" t="str">
        <f>database!L10</f>
        <v>26</v>
      </c>
      <c r="N13" s="13" t="str">
        <f>database!M10</f>
        <v>87</v>
      </c>
      <c r="O13" s="13" t="str">
        <f>database!N10</f>
        <v>66</v>
      </c>
      <c r="P13" s="13" t="str">
        <f>database!O10</f>
        <v>96</v>
      </c>
      <c r="Q13" s="13" t="str">
        <f>database!P10</f>
        <v>12</v>
      </c>
      <c r="R13" s="13" t="str">
        <f>database!Q10</f>
        <v>.266</v>
      </c>
      <c r="S13" s="13" t="str">
        <f>database!R10</f>
        <v>.505</v>
      </c>
      <c r="T13" s="10">
        <f>IFERROR(1000-(ABS(VLOOKUP($F$8,database!$T$6:$U$14,2,FALSE)-VLOOKUP(F13,database!$T$6:$U$14,2,FALSE))+(ABS($G$8-G13)/20)+(ABS($H$8-H13)/75)+(ABS($I$8-I13)/10)+(ABS($J$8-J13)/15)+(ABS($K$8-K13)/5)+(ABS($L$8-L13)/4)+(ABS($M$8-M13)/2)+(ABS($N$8-N13)/10)+(ABS($O$8-O13)/25)+(ABS($P$8-P13)/150)+(ABS($Q$8-Q13)/20)+(ABS($R$8-R13)*1000)+(ABS($S$8-S13)*500)),0)</f>
        <v>849.1733333333334</v>
      </c>
      <c r="V13" s="8">
        <v>6</v>
      </c>
      <c r="W13" s="8" t="str">
        <f t="shared" si="19"/>
        <v>구자욱</v>
      </c>
      <c r="X13" s="25">
        <f t="shared" si="20"/>
        <v>964.68666666666661</v>
      </c>
      <c r="Y13" s="24" t="str">
        <f t="shared" si="4"/>
        <v>1993</v>
      </c>
      <c r="Z13" s="24" t="str">
        <f t="shared" si="5"/>
        <v>RF</v>
      </c>
      <c r="AA13" s="24" t="str">
        <f t="shared" si="6"/>
        <v>99</v>
      </c>
      <c r="AB13" s="24" t="str">
        <f t="shared" si="7"/>
        <v>409</v>
      </c>
      <c r="AC13" s="24" t="str">
        <f t="shared" si="8"/>
        <v>69</v>
      </c>
      <c r="AD13" s="24" t="str">
        <f t="shared" si="9"/>
        <v>119</v>
      </c>
      <c r="AE13" s="24" t="str">
        <f t="shared" si="10"/>
        <v>23</v>
      </c>
      <c r="AF13" s="24" t="str">
        <f t="shared" si="11"/>
        <v>3</v>
      </c>
      <c r="AG13" s="24" t="str">
        <f t="shared" si="12"/>
        <v>5</v>
      </c>
      <c r="AH13" s="24" t="str">
        <f t="shared" si="13"/>
        <v>37</v>
      </c>
      <c r="AI13" s="24" t="str">
        <f t="shared" si="14"/>
        <v>27</v>
      </c>
      <c r="AJ13" s="24" t="str">
        <f t="shared" si="15"/>
        <v>84</v>
      </c>
      <c r="AK13" s="24" t="str">
        <f t="shared" si="16"/>
        <v>11</v>
      </c>
      <c r="AL13" s="24" t="str">
        <f t="shared" si="17"/>
        <v>.291</v>
      </c>
      <c r="AM13" s="24" t="str">
        <f t="shared" si="18"/>
        <v>.399</v>
      </c>
    </row>
    <row r="14" spans="2:39" x14ac:dyDescent="0.15">
      <c r="B14" s="14"/>
      <c r="C14" s="6">
        <f t="shared" si="2"/>
        <v>14</v>
      </c>
      <c r="D14" s="13" t="str">
        <f>database!C11</f>
        <v>터크먼</v>
      </c>
      <c r="E14" s="13" t="str">
        <f>database!D11</f>
        <v>1990</v>
      </c>
      <c r="F14" s="13" t="str">
        <f>database!E11</f>
        <v>CF</v>
      </c>
      <c r="G14" s="13" t="str">
        <f>database!F11</f>
        <v>144</v>
      </c>
      <c r="H14" s="13" t="str">
        <f>database!G11</f>
        <v>575</v>
      </c>
      <c r="I14" s="13" t="str">
        <f>database!H11</f>
        <v>88</v>
      </c>
      <c r="J14" s="13" t="str">
        <f>database!I11</f>
        <v>166</v>
      </c>
      <c r="K14" s="13" t="str">
        <f>database!J11</f>
        <v>37</v>
      </c>
      <c r="L14" s="13" t="str">
        <f>database!K11</f>
        <v>4</v>
      </c>
      <c r="M14" s="13" t="str">
        <f>database!L11</f>
        <v>12</v>
      </c>
      <c r="N14" s="13" t="str">
        <f>database!M11</f>
        <v>43</v>
      </c>
      <c r="O14" s="13" t="str">
        <f>database!N11</f>
        <v>64</v>
      </c>
      <c r="P14" s="13" t="str">
        <f>database!O11</f>
        <v>104</v>
      </c>
      <c r="Q14" s="13" t="str">
        <f>database!P11</f>
        <v>19</v>
      </c>
      <c r="R14" s="13" t="str">
        <f>database!Q11</f>
        <v>.289</v>
      </c>
      <c r="S14" s="13" t="str">
        <f>database!R11</f>
        <v>.430</v>
      </c>
      <c r="T14" s="10">
        <f>IFERROR(1000-(ABS(VLOOKUP($F$8,database!$T$6:$U$14,2,FALSE)-VLOOKUP(F14,database!$T$6:$U$14,2,FALSE))+(ABS($G$8-G14)/20)+(ABS($H$8-H14)/75)+(ABS($I$8-I14)/10)+(ABS($J$8-J14)/15)+(ABS($K$8-K14)/5)+(ABS($L$8-L14)/4)+(ABS($M$8-M14)/2)+(ABS($N$8-N14)/10)+(ABS($O$8-O14)/25)+(ABS($P$8-P14)/150)+(ABS($Q$8-Q14)/20)+(ABS($R$8-R14)*1000)+(ABS($S$8-S14)*500)),0)</f>
        <v>941.83333333333337</v>
      </c>
      <c r="V14" s="8">
        <v>7</v>
      </c>
      <c r="W14" s="8" t="str">
        <f t="shared" si="19"/>
        <v>안권수</v>
      </c>
      <c r="X14" s="25">
        <f t="shared" si="20"/>
        <v>962.80666666666673</v>
      </c>
      <c r="Y14" s="24" t="str">
        <f t="shared" si="4"/>
        <v>1993</v>
      </c>
      <c r="Z14" s="24" t="str">
        <f t="shared" si="5"/>
        <v>RF</v>
      </c>
      <c r="AA14" s="24" t="str">
        <f t="shared" si="6"/>
        <v>76</v>
      </c>
      <c r="AB14" s="24" t="str">
        <f t="shared" si="7"/>
        <v>239</v>
      </c>
      <c r="AC14" s="24" t="str">
        <f t="shared" si="8"/>
        <v>43</v>
      </c>
      <c r="AD14" s="24" t="str">
        <f t="shared" si="9"/>
        <v>71</v>
      </c>
      <c r="AE14" s="24" t="str">
        <f t="shared" si="10"/>
        <v>7</v>
      </c>
      <c r="AF14" s="24" t="str">
        <f t="shared" si="11"/>
        <v>2</v>
      </c>
      <c r="AG14" s="24" t="str">
        <f t="shared" si="12"/>
        <v>0</v>
      </c>
      <c r="AH14" s="24" t="str">
        <f t="shared" si="13"/>
        <v>20</v>
      </c>
      <c r="AI14" s="24" t="str">
        <f t="shared" si="14"/>
        <v>26</v>
      </c>
      <c r="AJ14" s="24" t="str">
        <f t="shared" si="15"/>
        <v>40</v>
      </c>
      <c r="AK14" s="24" t="str">
        <f t="shared" si="16"/>
        <v>3</v>
      </c>
      <c r="AL14" s="24" t="str">
        <f t="shared" si="17"/>
        <v>.297</v>
      </c>
      <c r="AM14" s="24" t="str">
        <f t="shared" si="18"/>
        <v>.343</v>
      </c>
    </row>
    <row r="15" spans="2:39" x14ac:dyDescent="0.15">
      <c r="B15" s="14"/>
      <c r="C15" s="6">
        <f t="shared" si="2"/>
        <v>48</v>
      </c>
      <c r="D15" s="13" t="str">
        <f>database!C12</f>
        <v>소크라테스</v>
      </c>
      <c r="E15" s="13" t="str">
        <f>database!D12</f>
        <v>1992</v>
      </c>
      <c r="F15" s="13" t="str">
        <f>database!E12</f>
        <v>CF</v>
      </c>
      <c r="G15" s="13" t="str">
        <f>database!F12</f>
        <v>127</v>
      </c>
      <c r="H15" s="13" t="str">
        <f>database!G12</f>
        <v>514</v>
      </c>
      <c r="I15" s="13" t="str">
        <f>database!H12</f>
        <v>83</v>
      </c>
      <c r="J15" s="13" t="str">
        <f>database!I12</f>
        <v>160</v>
      </c>
      <c r="K15" s="13" t="str">
        <f>database!J12</f>
        <v>29</v>
      </c>
      <c r="L15" s="13" t="str">
        <f>database!K12</f>
        <v>7</v>
      </c>
      <c r="M15" s="13" t="str">
        <f>database!L12</f>
        <v>17</v>
      </c>
      <c r="N15" s="13" t="str">
        <f>database!M12</f>
        <v>77</v>
      </c>
      <c r="O15" s="13" t="str">
        <f>database!N12</f>
        <v>34</v>
      </c>
      <c r="P15" s="13" t="str">
        <f>database!O12</f>
        <v>81</v>
      </c>
      <c r="Q15" s="13" t="str">
        <f>database!P12</f>
        <v>13</v>
      </c>
      <c r="R15" s="13" t="str">
        <f>database!Q12</f>
        <v>.311</v>
      </c>
      <c r="S15" s="13" t="str">
        <f>database!R12</f>
        <v>.494</v>
      </c>
      <c r="T15" s="10">
        <f>IFERROR(1000-(ABS(VLOOKUP($F$8,database!$T$6:$U$14,2,FALSE)-VLOOKUP(F15,database!$T$6:$U$14,2,FALSE))+(ABS($G$8-G15)/20)+(ABS($H$8-H15)/75)+(ABS($I$8-I15)/10)+(ABS($J$8-J15)/15)+(ABS($K$8-K15)/5)+(ABS($L$8-L15)/4)+(ABS($M$8-M15)/2)+(ABS($N$8-N15)/10)+(ABS($O$8-O15)/25)+(ABS($P$8-P15)/150)+(ABS($Q$8-Q15)/20)+(ABS($R$8-R15)*1000)+(ABS($S$8-S15)*500)),0)</f>
        <v>886.6</v>
      </c>
      <c r="V15" s="8">
        <v>8</v>
      </c>
      <c r="W15" s="8" t="str">
        <f t="shared" si="19"/>
        <v>조용호</v>
      </c>
      <c r="X15" s="25">
        <f t="shared" si="20"/>
        <v>956.84999999999991</v>
      </c>
      <c r="Y15" s="24" t="str">
        <f t="shared" si="4"/>
        <v>1989</v>
      </c>
      <c r="Z15" s="24" t="str">
        <f t="shared" si="5"/>
        <v>RF</v>
      </c>
      <c r="AA15" s="24" t="str">
        <f t="shared" si="6"/>
        <v>131</v>
      </c>
      <c r="AB15" s="24" t="str">
        <f t="shared" si="7"/>
        <v>474</v>
      </c>
      <c r="AC15" s="24" t="str">
        <f t="shared" si="8"/>
        <v>52</v>
      </c>
      <c r="AD15" s="24" t="str">
        <f t="shared" si="9"/>
        <v>146</v>
      </c>
      <c r="AE15" s="24" t="str">
        <f t="shared" si="10"/>
        <v>18</v>
      </c>
      <c r="AF15" s="24" t="str">
        <f t="shared" si="11"/>
        <v>4</v>
      </c>
      <c r="AG15" s="24" t="str">
        <f t="shared" si="12"/>
        <v>3</v>
      </c>
      <c r="AH15" s="24" t="str">
        <f t="shared" si="13"/>
        <v>44</v>
      </c>
      <c r="AI15" s="24" t="str">
        <f t="shared" si="14"/>
        <v>49</v>
      </c>
      <c r="AJ15" s="24" t="str">
        <f t="shared" si="15"/>
        <v>74</v>
      </c>
      <c r="AK15" s="24" t="str">
        <f t="shared" si="16"/>
        <v>5</v>
      </c>
      <c r="AL15" s="24" t="str">
        <f t="shared" si="17"/>
        <v>.308</v>
      </c>
      <c r="AM15" s="24" t="str">
        <f t="shared" si="18"/>
        <v>.382</v>
      </c>
    </row>
    <row r="16" spans="2:39" x14ac:dyDescent="0.15">
      <c r="B16" s="14"/>
      <c r="C16" s="6">
        <f t="shared" si="2"/>
        <v>21</v>
      </c>
      <c r="D16" s="13" t="str">
        <f>database!C13</f>
        <v>김현수</v>
      </c>
      <c r="E16" s="13" t="str">
        <f>database!D13</f>
        <v>1988</v>
      </c>
      <c r="F16" s="13" t="str">
        <f>database!E13</f>
        <v>LF</v>
      </c>
      <c r="G16" s="13" t="str">
        <f>database!F13</f>
        <v>141</v>
      </c>
      <c r="H16" s="13" t="str">
        <f>database!G13</f>
        <v>524</v>
      </c>
      <c r="I16" s="13" t="str">
        <f>database!H13</f>
        <v>78</v>
      </c>
      <c r="J16" s="13" t="str">
        <f>database!I13</f>
        <v>150</v>
      </c>
      <c r="K16" s="13" t="str">
        <f>database!J13</f>
        <v>25</v>
      </c>
      <c r="L16" s="13" t="str">
        <f>database!K13</f>
        <v>2</v>
      </c>
      <c r="M16" s="13" t="str">
        <f>database!L13</f>
        <v>23</v>
      </c>
      <c r="N16" s="13" t="str">
        <f>database!M13</f>
        <v>106</v>
      </c>
      <c r="O16" s="13" t="str">
        <f>database!N13</f>
        <v>71</v>
      </c>
      <c r="P16" s="13" t="str">
        <f>database!O13</f>
        <v>62</v>
      </c>
      <c r="Q16" s="13" t="str">
        <f>database!P13</f>
        <v>2</v>
      </c>
      <c r="R16" s="13" t="str">
        <f>database!Q13</f>
        <v>.286</v>
      </c>
      <c r="S16" s="13" t="str">
        <f>database!R13</f>
        <v>.473</v>
      </c>
      <c r="T16" s="10">
        <f>IFERROR(1000-(ABS(VLOOKUP($F$8,database!$T$6:$U$14,2,FALSE)-VLOOKUP(F16,database!$T$6:$U$14,2,FALSE))+(ABS($G$8-G16)/20)+(ABS($H$8-H16)/75)+(ABS($I$8-I16)/10)+(ABS($J$8-J16)/15)+(ABS($K$8-K16)/5)+(ABS($L$8-L16)/4)+(ABS($M$8-M16)/2)+(ABS($N$8-N16)/10)+(ABS($O$8-O16)/25)+(ABS($P$8-P16)/150)+(ABS($Q$8-Q16)/20)+(ABS($R$8-R16)*1000)+(ABS($S$8-S16)*500)),0)</f>
        <v>917.50666666666666</v>
      </c>
      <c r="V16" s="8">
        <v>9</v>
      </c>
      <c r="W16" s="8" t="str">
        <f t="shared" si="19"/>
        <v>이우성</v>
      </c>
      <c r="X16" s="25">
        <f t="shared" si="20"/>
        <v>956.42666666666662</v>
      </c>
      <c r="Y16" s="24" t="str">
        <f t="shared" si="4"/>
        <v>1994</v>
      </c>
      <c r="Z16" s="24" t="str">
        <f t="shared" si="5"/>
        <v>LF</v>
      </c>
      <c r="AA16" s="24" t="str">
        <f t="shared" si="6"/>
        <v>80</v>
      </c>
      <c r="AB16" s="24" t="str">
        <f t="shared" si="7"/>
        <v>120</v>
      </c>
      <c r="AC16" s="24" t="str">
        <f t="shared" si="8"/>
        <v>23</v>
      </c>
      <c r="AD16" s="24" t="str">
        <f t="shared" si="9"/>
        <v>35</v>
      </c>
      <c r="AE16" s="24" t="str">
        <f t="shared" si="10"/>
        <v>7</v>
      </c>
      <c r="AF16" s="24" t="str">
        <f t="shared" si="11"/>
        <v>0</v>
      </c>
      <c r="AG16" s="24" t="str">
        <f t="shared" si="12"/>
        <v>1</v>
      </c>
      <c r="AH16" s="24" t="str">
        <f t="shared" si="13"/>
        <v>12</v>
      </c>
      <c r="AI16" s="24" t="str">
        <f t="shared" si="14"/>
        <v>12</v>
      </c>
      <c r="AJ16" s="24" t="str">
        <f t="shared" si="15"/>
        <v>20</v>
      </c>
      <c r="AK16" s="24" t="str">
        <f t="shared" si="16"/>
        <v>1</v>
      </c>
      <c r="AL16" s="24" t="str">
        <f t="shared" si="17"/>
        <v>.292</v>
      </c>
      <c r="AM16" s="24" t="str">
        <f t="shared" si="18"/>
        <v>.375</v>
      </c>
    </row>
    <row r="17" spans="2:39" x14ac:dyDescent="0.15">
      <c r="B17" s="14"/>
      <c r="C17" s="6">
        <f t="shared" si="2"/>
        <v>67</v>
      </c>
      <c r="D17" s="13" t="str">
        <f>database!C14</f>
        <v>김혜성</v>
      </c>
      <c r="E17" s="13" t="str">
        <f>database!D14</f>
        <v>1999</v>
      </c>
      <c r="F17" s="13" t="str">
        <f>database!E14</f>
        <v>2B</v>
      </c>
      <c r="G17" s="13" t="str">
        <f>database!F14</f>
        <v>129</v>
      </c>
      <c r="H17" s="13" t="str">
        <f>database!G14</f>
        <v>516</v>
      </c>
      <c r="I17" s="13" t="str">
        <f>database!H14</f>
        <v>81</v>
      </c>
      <c r="J17" s="13" t="str">
        <f>database!I14</f>
        <v>164</v>
      </c>
      <c r="K17" s="13" t="str">
        <f>database!J14</f>
        <v>18</v>
      </c>
      <c r="L17" s="13" t="str">
        <f>database!K14</f>
        <v>7</v>
      </c>
      <c r="M17" s="13" t="str">
        <f>database!L14</f>
        <v>4</v>
      </c>
      <c r="N17" s="13" t="str">
        <f>database!M14</f>
        <v>48</v>
      </c>
      <c r="O17" s="13" t="str">
        <f>database!N14</f>
        <v>47</v>
      </c>
      <c r="P17" s="13" t="str">
        <f>database!O14</f>
        <v>83</v>
      </c>
      <c r="Q17" s="13" t="str">
        <f>database!P14</f>
        <v>34</v>
      </c>
      <c r="R17" s="13" t="str">
        <f>database!Q14</f>
        <v>.318</v>
      </c>
      <c r="S17" s="13" t="str">
        <f>database!R14</f>
        <v>.403</v>
      </c>
      <c r="T17" s="10">
        <f>IFERROR(1000-(ABS(VLOOKUP($F$8,database!$T$6:$U$14,2,FALSE)-VLOOKUP(F17,database!$T$6:$U$14,2,FALSE))+(ABS($G$8-G17)/20)+(ABS($H$8-H17)/75)+(ABS($I$8-I17)/10)+(ABS($J$8-J17)/15)+(ABS($K$8-K17)/5)+(ABS($L$8-L17)/4)+(ABS($M$8-M17)/2)+(ABS($N$8-N17)/10)+(ABS($O$8-O17)/25)+(ABS($P$8-P17)/150)+(ABS($Q$8-Q17)/20)+(ABS($R$8-R17)*1000)+(ABS($S$8-S17)*500)),0)</f>
        <v>850.96333333333337</v>
      </c>
      <c r="V17" s="8">
        <v>10</v>
      </c>
      <c r="W17" s="8" t="str">
        <f t="shared" si="19"/>
        <v>정수빈</v>
      </c>
      <c r="X17" s="25">
        <f t="shared" si="20"/>
        <v>952.56333333333339</v>
      </c>
      <c r="Y17" s="24" t="str">
        <f t="shared" si="4"/>
        <v>1990</v>
      </c>
      <c r="Z17" s="24" t="str">
        <f t="shared" si="5"/>
        <v>CF</v>
      </c>
      <c r="AA17" s="24" t="str">
        <f t="shared" si="6"/>
        <v>127</v>
      </c>
      <c r="AB17" s="24" t="str">
        <f t="shared" si="7"/>
        <v>405</v>
      </c>
      <c r="AC17" s="24" t="str">
        <f t="shared" si="8"/>
        <v>58</v>
      </c>
      <c r="AD17" s="24" t="str">
        <f t="shared" si="9"/>
        <v>105</v>
      </c>
      <c r="AE17" s="24" t="str">
        <f t="shared" si="10"/>
        <v>12</v>
      </c>
      <c r="AF17" s="24" t="str">
        <f t="shared" si="11"/>
        <v>4</v>
      </c>
      <c r="AG17" s="24" t="str">
        <f t="shared" si="12"/>
        <v>3</v>
      </c>
      <c r="AH17" s="24" t="str">
        <f t="shared" si="13"/>
        <v>41</v>
      </c>
      <c r="AI17" s="24" t="str">
        <f t="shared" si="14"/>
        <v>39</v>
      </c>
      <c r="AJ17" s="24" t="str">
        <f t="shared" si="15"/>
        <v>56</v>
      </c>
      <c r="AK17" s="24" t="str">
        <f t="shared" si="16"/>
        <v>15</v>
      </c>
      <c r="AL17" s="24" t="str">
        <f t="shared" si="17"/>
        <v>.259</v>
      </c>
      <c r="AM17" s="24" t="str">
        <f t="shared" si="18"/>
        <v>.331</v>
      </c>
    </row>
    <row r="18" spans="2:39" x14ac:dyDescent="0.15">
      <c r="B18" s="14"/>
      <c r="C18" s="6">
        <f t="shared" si="2"/>
        <v>17</v>
      </c>
      <c r="D18" s="13" t="str">
        <f>database!C15</f>
        <v>최지훈</v>
      </c>
      <c r="E18" s="13" t="str">
        <f>database!D15</f>
        <v>1997</v>
      </c>
      <c r="F18" s="13" t="str">
        <f>database!E15</f>
        <v>CF</v>
      </c>
      <c r="G18" s="13" t="str">
        <f>database!F15</f>
        <v>144</v>
      </c>
      <c r="H18" s="13" t="str">
        <f>database!G15</f>
        <v>570</v>
      </c>
      <c r="I18" s="13" t="str">
        <f>database!H15</f>
        <v>93</v>
      </c>
      <c r="J18" s="13" t="str">
        <f>database!I15</f>
        <v>173</v>
      </c>
      <c r="K18" s="13" t="str">
        <f>database!J15</f>
        <v>32</v>
      </c>
      <c r="L18" s="13" t="str">
        <f>database!K15</f>
        <v>4</v>
      </c>
      <c r="M18" s="13" t="str">
        <f>database!L15</f>
        <v>10</v>
      </c>
      <c r="N18" s="13" t="str">
        <f>database!M15</f>
        <v>61</v>
      </c>
      <c r="O18" s="13" t="str">
        <f>database!N15</f>
        <v>47</v>
      </c>
      <c r="P18" s="13" t="str">
        <f>database!O15</f>
        <v>77</v>
      </c>
      <c r="Q18" s="13" t="str">
        <f>database!P15</f>
        <v>31</v>
      </c>
      <c r="R18" s="13" t="str">
        <f>database!Q15</f>
        <v>.304</v>
      </c>
      <c r="S18" s="13" t="str">
        <f>database!R15</f>
        <v>.426</v>
      </c>
      <c r="T18" s="10">
        <f>IFERROR(1000-(ABS(VLOOKUP($F$8,database!$T$6:$U$14,2,FALSE)-VLOOKUP(F18,database!$T$6:$U$14,2,FALSE))+(ABS($G$8-G18)/20)+(ABS($H$8-H18)/75)+(ABS($I$8-I18)/10)+(ABS($J$8-J18)/15)+(ABS($K$8-K18)/5)+(ABS($L$8-L18)/4)+(ABS($M$8-M18)/2)+(ABS($N$8-N18)/10)+(ABS($O$8-O18)/25)+(ABS($P$8-P18)/150)+(ABS($Q$8-Q18)/20)+(ABS($R$8-R18)*1000)+(ABS($S$8-S18)*500)),0)</f>
        <v>929.0333333333333</v>
      </c>
    </row>
    <row r="19" spans="2:39" x14ac:dyDescent="0.15">
      <c r="B19" s="14"/>
      <c r="C19" s="6">
        <f t="shared" si="2"/>
        <v>93</v>
      </c>
      <c r="D19" s="13" t="str">
        <f>database!C16</f>
        <v>양의지</v>
      </c>
      <c r="E19" s="13" t="str">
        <f>database!D16</f>
        <v>1987</v>
      </c>
      <c r="F19" s="13" t="str">
        <f>database!E16</f>
        <v>C</v>
      </c>
      <c r="G19" s="13" t="str">
        <f>database!F16</f>
        <v>130</v>
      </c>
      <c r="H19" s="13" t="str">
        <f>database!G16</f>
        <v>427</v>
      </c>
      <c r="I19" s="13" t="str">
        <f>database!H16</f>
        <v>61</v>
      </c>
      <c r="J19" s="13" t="str">
        <f>database!I16</f>
        <v>121</v>
      </c>
      <c r="K19" s="13" t="str">
        <f>database!J16</f>
        <v>24</v>
      </c>
      <c r="L19" s="13" t="str">
        <f>database!K16</f>
        <v>0</v>
      </c>
      <c r="M19" s="13" t="str">
        <f>database!L16</f>
        <v>20</v>
      </c>
      <c r="N19" s="13" t="str">
        <f>database!M16</f>
        <v>94</v>
      </c>
      <c r="O19" s="13" t="str">
        <f>database!N16</f>
        <v>60</v>
      </c>
      <c r="P19" s="13" t="str">
        <f>database!O16</f>
        <v>48</v>
      </c>
      <c r="Q19" s="13" t="str">
        <f>database!P16</f>
        <v>3</v>
      </c>
      <c r="R19" s="13" t="str">
        <f>database!Q16</f>
        <v>.283</v>
      </c>
      <c r="S19" s="13" t="str">
        <f>database!R16</f>
        <v>.480</v>
      </c>
      <c r="T19" s="10">
        <f>IFERROR(1000-(ABS(VLOOKUP($F$8,database!$T$6:$U$14,2,FALSE)-VLOOKUP(F19,database!$T$6:$U$14,2,FALSE))+(ABS($G$8-G19)/20)+(ABS($H$8-H19)/75)+(ABS($I$8-I19)/10)+(ABS($J$8-J19)/15)+(ABS($K$8-K19)/5)+(ABS($L$8-L19)/4)+(ABS($M$8-M19)/2)+(ABS($N$8-N19)/10)+(ABS($O$8-O19)/25)+(ABS($P$8-P19)/150)+(ABS($Q$8-Q19)/20)+(ABS($R$8-R19)*1000)+(ABS($S$8-S19)*500)),0)</f>
        <v>723.48</v>
      </c>
      <c r="V19" s="32"/>
      <c r="W19" s="32"/>
      <c r="X19" s="32"/>
    </row>
    <row r="20" spans="2:39" x14ac:dyDescent="0.15">
      <c r="B20" s="14"/>
      <c r="C20" s="6">
        <f t="shared" si="2"/>
        <v>46</v>
      </c>
      <c r="D20" s="13" t="str">
        <f>database!C17</f>
        <v>박건우</v>
      </c>
      <c r="E20" s="13" t="str">
        <f>database!D17</f>
        <v>1990</v>
      </c>
      <c r="F20" s="13" t="str">
        <f>database!E17</f>
        <v>CF</v>
      </c>
      <c r="G20" s="13" t="str">
        <f>database!F17</f>
        <v>111</v>
      </c>
      <c r="H20" s="13" t="str">
        <f>database!G17</f>
        <v>408</v>
      </c>
      <c r="I20" s="13" t="str">
        <f>database!H17</f>
        <v>52</v>
      </c>
      <c r="J20" s="13" t="str">
        <f>database!I17</f>
        <v>137</v>
      </c>
      <c r="K20" s="13" t="str">
        <f>database!J17</f>
        <v>18</v>
      </c>
      <c r="L20" s="13" t="str">
        <f>database!K17</f>
        <v>1</v>
      </c>
      <c r="M20" s="13" t="str">
        <f>database!L17</f>
        <v>10</v>
      </c>
      <c r="N20" s="13" t="str">
        <f>database!M17</f>
        <v>61</v>
      </c>
      <c r="O20" s="13" t="str">
        <f>database!N17</f>
        <v>44</v>
      </c>
      <c r="P20" s="13" t="str">
        <f>database!O17</f>
        <v>62</v>
      </c>
      <c r="Q20" s="13" t="str">
        <f>database!P17</f>
        <v>3</v>
      </c>
      <c r="R20" s="13" t="str">
        <f>database!Q17</f>
        <v>.336</v>
      </c>
      <c r="S20" s="13" t="str">
        <f>database!R17</f>
        <v>.458</v>
      </c>
      <c r="T20" s="10">
        <f>IFERROR(1000-(ABS(VLOOKUP($F$8,database!$T$6:$U$14,2,FALSE)-VLOOKUP(F20,database!$T$6:$U$14,2,FALSE))+(ABS($G$8-G20)/20)+(ABS($H$8-H20)/75)+(ABS($I$8-I20)/10)+(ABS($J$8-J20)/15)+(ABS($K$8-K20)/5)+(ABS($L$8-L20)/4)+(ABS($M$8-M20)/2)+(ABS($N$8-N20)/10)+(ABS($O$8-O20)/25)+(ABS($P$8-P20)/150)+(ABS($Q$8-Q20)/20)+(ABS($R$8-R20)*1000)+(ABS($S$8-S20)*500)),0)</f>
        <v>886.92666666666662</v>
      </c>
    </row>
    <row r="21" spans="2:39" x14ac:dyDescent="0.15">
      <c r="B21" s="14"/>
      <c r="C21" s="6">
        <f t="shared" si="2"/>
        <v>66</v>
      </c>
      <c r="D21" s="13" t="str">
        <f>database!C18</f>
        <v>박성한</v>
      </c>
      <c r="E21" s="13" t="str">
        <f>database!D18</f>
        <v>1998</v>
      </c>
      <c r="F21" s="13" t="str">
        <f>database!E18</f>
        <v>SS</v>
      </c>
      <c r="G21" s="13" t="str">
        <f>database!F18</f>
        <v>140</v>
      </c>
      <c r="H21" s="13" t="str">
        <f>database!G18</f>
        <v>494</v>
      </c>
      <c r="I21" s="13" t="str">
        <f>database!H18</f>
        <v>68</v>
      </c>
      <c r="J21" s="13" t="str">
        <f>database!I18</f>
        <v>147</v>
      </c>
      <c r="K21" s="13" t="str">
        <f>database!J18</f>
        <v>24</v>
      </c>
      <c r="L21" s="13" t="str">
        <f>database!K18</f>
        <v>4</v>
      </c>
      <c r="M21" s="13" t="str">
        <f>database!L18</f>
        <v>2</v>
      </c>
      <c r="N21" s="13" t="str">
        <f>database!M18</f>
        <v>56</v>
      </c>
      <c r="O21" s="13" t="str">
        <f>database!N18</f>
        <v>60</v>
      </c>
      <c r="P21" s="13" t="str">
        <f>database!O18</f>
        <v>81</v>
      </c>
      <c r="Q21" s="13" t="str">
        <f>database!P18</f>
        <v>12</v>
      </c>
      <c r="R21" s="13" t="str">
        <f>database!Q18</f>
        <v>.298</v>
      </c>
      <c r="S21" s="13" t="str">
        <f>database!R18</f>
        <v>.374</v>
      </c>
      <c r="T21" s="10">
        <f>IFERROR(1000-(ABS(VLOOKUP($F$8,database!$T$6:$U$14,2,FALSE)-VLOOKUP(F21,database!$T$6:$U$14,2,FALSE))+(ABS($G$8-G21)/20)+(ABS($H$8-H21)/75)+(ABS($I$8-I21)/10)+(ABS($J$8-J21)/15)+(ABS($K$8-K21)/5)+(ABS($L$8-L21)/4)+(ABS($M$8-M21)/2)+(ABS($N$8-N21)/10)+(ABS($O$8-O21)/25)+(ABS($P$8-P21)/150)+(ABS($Q$8-Q21)/20)+(ABS($R$8-R21)*1000)+(ABS($S$8-S21)*500)),0)</f>
        <v>852.24333333333334</v>
      </c>
    </row>
    <row r="22" spans="2:39" x14ac:dyDescent="0.15">
      <c r="B22" s="14"/>
      <c r="C22" s="6">
        <f t="shared" si="2"/>
        <v>53</v>
      </c>
      <c r="D22" s="13" t="str">
        <f>database!C19</f>
        <v>문보경</v>
      </c>
      <c r="E22" s="13" t="str">
        <f>database!D19</f>
        <v>2000</v>
      </c>
      <c r="F22" s="13" t="str">
        <f>database!E19</f>
        <v>3B</v>
      </c>
      <c r="G22" s="13" t="str">
        <f>database!F19</f>
        <v>126</v>
      </c>
      <c r="H22" s="13" t="str">
        <f>database!G19</f>
        <v>406</v>
      </c>
      <c r="I22" s="13" t="str">
        <f>database!H19</f>
        <v>52</v>
      </c>
      <c r="J22" s="13" t="str">
        <f>database!I19</f>
        <v>128</v>
      </c>
      <c r="K22" s="13" t="str">
        <f>database!J19</f>
        <v>22</v>
      </c>
      <c r="L22" s="13" t="str">
        <f>database!K19</f>
        <v>3</v>
      </c>
      <c r="M22" s="13" t="str">
        <f>database!L19</f>
        <v>9</v>
      </c>
      <c r="N22" s="13" t="str">
        <f>database!M19</f>
        <v>56</v>
      </c>
      <c r="O22" s="13" t="str">
        <f>database!N19</f>
        <v>47</v>
      </c>
      <c r="P22" s="13" t="str">
        <f>database!O19</f>
        <v>56</v>
      </c>
      <c r="Q22" s="13" t="str">
        <f>database!P19</f>
        <v>7</v>
      </c>
      <c r="R22" s="13" t="str">
        <f>database!Q19</f>
        <v>.315</v>
      </c>
      <c r="S22" s="13" t="str">
        <f>database!R19</f>
        <v>.451</v>
      </c>
      <c r="T22" s="10">
        <f>IFERROR(1000-(ABS(VLOOKUP($F$8,database!$T$6:$U$14,2,FALSE)-VLOOKUP(F22,database!$T$6:$U$14,2,FALSE))+(ABS($G$8-G22)/20)+(ABS($H$8-H22)/75)+(ABS($I$8-I22)/10)+(ABS($J$8-J22)/15)+(ABS($K$8-K22)/5)+(ABS($L$8-L22)/4)+(ABS($M$8-M22)/2)+(ABS($N$8-N22)/10)+(ABS($O$8-O22)/25)+(ABS($P$8-P22)/150)+(ABS($Q$8-Q22)/20)+(ABS($R$8-R22)*1000)+(ABS($S$8-S22)*500)),0)</f>
        <v>877.32999999999993</v>
      </c>
    </row>
    <row r="23" spans="2:39" x14ac:dyDescent="0.15">
      <c r="B23" s="14"/>
      <c r="C23" s="6">
        <f t="shared" si="2"/>
        <v>24</v>
      </c>
      <c r="D23" s="13" t="str">
        <f>database!C20</f>
        <v>마티니</v>
      </c>
      <c r="E23" s="13" t="str">
        <f>database!D20</f>
        <v>1990</v>
      </c>
      <c r="F23" s="13" t="str">
        <f>database!E20</f>
        <v>LF</v>
      </c>
      <c r="G23" s="13" t="str">
        <f>database!F20</f>
        <v>139</v>
      </c>
      <c r="H23" s="13" t="str">
        <f>database!G20</f>
        <v>510</v>
      </c>
      <c r="I23" s="13" t="str">
        <f>database!H20</f>
        <v>67</v>
      </c>
      <c r="J23" s="13" t="str">
        <f>database!I20</f>
        <v>153</v>
      </c>
      <c r="K23" s="13" t="str">
        <f>database!J20</f>
        <v>34</v>
      </c>
      <c r="L23" s="13" t="str">
        <f>database!K20</f>
        <v>1</v>
      </c>
      <c r="M23" s="13" t="str">
        <f>database!L20</f>
        <v>16</v>
      </c>
      <c r="N23" s="13" t="str">
        <f>database!M20</f>
        <v>85</v>
      </c>
      <c r="O23" s="13" t="str">
        <f>database!N20</f>
        <v>51</v>
      </c>
      <c r="P23" s="13" t="str">
        <f>database!O20</f>
        <v>86</v>
      </c>
      <c r="Q23" s="13" t="str">
        <f>database!P20</f>
        <v>13</v>
      </c>
      <c r="R23" s="13" t="str">
        <f>database!Q20</f>
        <v>.300</v>
      </c>
      <c r="S23" s="13" t="str">
        <f>database!R20</f>
        <v>.465</v>
      </c>
      <c r="T23" s="10">
        <f>IFERROR(1000-(ABS(VLOOKUP($F$8,database!$T$6:$U$14,2,FALSE)-VLOOKUP(F23,database!$T$6:$U$14,2,FALSE))+(ABS($G$8-G23)/20)+(ABS($H$8-H23)/75)+(ABS($I$8-I23)/10)+(ABS($J$8-J23)/15)+(ABS($K$8-K23)/5)+(ABS($L$8-L23)/4)+(ABS($M$8-M23)/2)+(ABS($N$8-N23)/10)+(ABS($O$8-O23)/25)+(ABS($P$8-P23)/150)+(ABS($Q$8-Q23)/20)+(ABS($R$8-R23)*1000)+(ABS($S$8-S23)*500)),0)</f>
        <v>911.16666666666663</v>
      </c>
    </row>
    <row r="24" spans="2:39" x14ac:dyDescent="0.15">
      <c r="B24" s="14"/>
      <c r="C24" s="6">
        <f t="shared" si="2"/>
        <v>34</v>
      </c>
      <c r="D24" s="13" t="str">
        <f>database!C21</f>
        <v>한유섬</v>
      </c>
      <c r="E24" s="13" t="str">
        <f>database!D21</f>
        <v>1989</v>
      </c>
      <c r="F24" s="13" t="str">
        <f>database!E21</f>
        <v>RF</v>
      </c>
      <c r="G24" s="13" t="str">
        <f>database!F21</f>
        <v>135</v>
      </c>
      <c r="H24" s="13" t="str">
        <f>database!G21</f>
        <v>458</v>
      </c>
      <c r="I24" s="13" t="str">
        <f>database!H21</f>
        <v>62</v>
      </c>
      <c r="J24" s="13" t="str">
        <f>database!I21</f>
        <v>121</v>
      </c>
      <c r="K24" s="13" t="str">
        <f>database!J21</f>
        <v>33</v>
      </c>
      <c r="L24" s="13" t="str">
        <f>database!K21</f>
        <v>1</v>
      </c>
      <c r="M24" s="13" t="str">
        <f>database!L21</f>
        <v>21</v>
      </c>
      <c r="N24" s="13" t="str">
        <f>database!M21</f>
        <v>100</v>
      </c>
      <c r="O24" s="13" t="str">
        <f>database!N21</f>
        <v>66</v>
      </c>
      <c r="P24" s="13" t="str">
        <f>database!O21</f>
        <v>137</v>
      </c>
      <c r="Q24" s="13" t="str">
        <f>database!P21</f>
        <v>1</v>
      </c>
      <c r="R24" s="13" t="str">
        <f>database!Q21</f>
        <v>.264</v>
      </c>
      <c r="S24" s="13" t="str">
        <f>database!R21</f>
        <v>.478</v>
      </c>
      <c r="T24" s="10">
        <f>IFERROR(1000-(ABS(VLOOKUP($F$8,database!$T$6:$U$14,2,FALSE)-VLOOKUP(F24,database!$T$6:$U$14,2,FALSE))+(ABS($G$8-G24)/20)+(ABS($H$8-H24)/75)+(ABS($I$8-I24)/10)+(ABS($J$8-J24)/15)+(ABS($K$8-K24)/5)+(ABS($L$8-L24)/4)+(ABS($M$8-M24)/2)+(ABS($N$8-N24)/10)+(ABS($O$8-O24)/25)+(ABS($P$8-P24)/150)+(ABS($Q$8-Q24)/20)+(ABS($R$8-R24)*1000)+(ABS($S$8-S24)*500)),0)</f>
        <v>893.96</v>
      </c>
    </row>
    <row r="25" spans="2:39" x14ac:dyDescent="0.15">
      <c r="B25" s="14"/>
      <c r="C25" s="6">
        <f t="shared" si="2"/>
        <v>74</v>
      </c>
      <c r="D25" s="13" t="str">
        <f>database!C22</f>
        <v>박병호</v>
      </c>
      <c r="E25" s="13" t="str">
        <f>database!D22</f>
        <v>1986</v>
      </c>
      <c r="F25" s="13" t="str">
        <f>database!E22</f>
        <v>1B</v>
      </c>
      <c r="G25" s="13" t="str">
        <f>database!F22</f>
        <v>124</v>
      </c>
      <c r="H25" s="13" t="str">
        <f>database!G22</f>
        <v>429</v>
      </c>
      <c r="I25" s="13" t="str">
        <f>database!H22</f>
        <v>72</v>
      </c>
      <c r="J25" s="13" t="str">
        <f>database!I22</f>
        <v>118</v>
      </c>
      <c r="K25" s="13" t="str">
        <f>database!J22</f>
        <v>17</v>
      </c>
      <c r="L25" s="13" t="str">
        <f>database!K22</f>
        <v>0</v>
      </c>
      <c r="M25" s="13" t="str">
        <f>database!L22</f>
        <v>35</v>
      </c>
      <c r="N25" s="13" t="str">
        <f>database!M22</f>
        <v>98</v>
      </c>
      <c r="O25" s="13" t="str">
        <f>database!N22</f>
        <v>40</v>
      </c>
      <c r="P25" s="13" t="str">
        <f>database!O22</f>
        <v>131</v>
      </c>
      <c r="Q25" s="13" t="str">
        <f>database!P22</f>
        <v>5</v>
      </c>
      <c r="R25" s="13" t="str">
        <f>database!Q22</f>
        <v>.275</v>
      </c>
      <c r="S25" s="13" t="str">
        <f>database!R22</f>
        <v>.559</v>
      </c>
      <c r="T25" s="10">
        <f>IFERROR(1000-(ABS(VLOOKUP($F$8,database!$T$6:$U$14,2,FALSE)-VLOOKUP(F25,database!$T$6:$U$14,2,FALSE))+(ABS($G$8-G25)/20)+(ABS($H$8-H25)/75)+(ABS($I$8-I25)/10)+(ABS($J$8-J25)/15)+(ABS($K$8-K25)/5)+(ABS($L$8-L25)/4)+(ABS($M$8-M25)/2)+(ABS($N$8-N25)/10)+(ABS($O$8-O25)/25)+(ABS($P$8-P25)/150)+(ABS($Q$8-Q25)/20)+(ABS($R$8-R25)*1000)+(ABS($S$8-S25)*500)),0)</f>
        <v>825.09333333333336</v>
      </c>
    </row>
    <row r="26" spans="2:39" x14ac:dyDescent="0.15">
      <c r="B26" s="14"/>
      <c r="C26" s="6">
        <f t="shared" si="2"/>
        <v>23</v>
      </c>
      <c r="D26" s="13" t="str">
        <f>database!C23</f>
        <v>푸이그</v>
      </c>
      <c r="E26" s="13" t="str">
        <f>database!D23</f>
        <v>1990</v>
      </c>
      <c r="F26" s="13" t="str">
        <f>database!E23</f>
        <v>RF</v>
      </c>
      <c r="G26" s="13" t="str">
        <f>database!F23</f>
        <v>126</v>
      </c>
      <c r="H26" s="13" t="str">
        <f>database!G23</f>
        <v>473</v>
      </c>
      <c r="I26" s="13" t="str">
        <f>database!H23</f>
        <v>65</v>
      </c>
      <c r="J26" s="13" t="str">
        <f>database!I23</f>
        <v>131</v>
      </c>
      <c r="K26" s="13" t="str">
        <f>database!J23</f>
        <v>30</v>
      </c>
      <c r="L26" s="13" t="str">
        <f>database!K23</f>
        <v>0</v>
      </c>
      <c r="M26" s="13" t="str">
        <f>database!L23</f>
        <v>21</v>
      </c>
      <c r="N26" s="13" t="str">
        <f>database!M23</f>
        <v>73</v>
      </c>
      <c r="O26" s="13" t="str">
        <f>database!N23</f>
        <v>58</v>
      </c>
      <c r="P26" s="13" t="str">
        <f>database!O23</f>
        <v>100</v>
      </c>
      <c r="Q26" s="13" t="str">
        <f>database!P23</f>
        <v>6</v>
      </c>
      <c r="R26" s="13" t="str">
        <f>database!Q23</f>
        <v>.277</v>
      </c>
      <c r="S26" s="13" t="str">
        <f>database!R23</f>
        <v>.474</v>
      </c>
      <c r="T26" s="10">
        <f>IFERROR(1000-(ABS(VLOOKUP($F$8,database!$T$6:$U$14,2,FALSE)-VLOOKUP(F26,database!$T$6:$U$14,2,FALSE))+(ABS($G$8-G26)/20)+(ABS($H$8-H26)/75)+(ABS($I$8-I26)/10)+(ABS($J$8-J26)/15)+(ABS($K$8-K26)/5)+(ABS($L$8-L26)/4)+(ABS($M$8-M26)/2)+(ABS($N$8-N26)/10)+(ABS($O$8-O26)/25)+(ABS($P$8-P26)/150)+(ABS($Q$8-Q26)/20)+(ABS($R$8-R26)*1000)+(ABS($S$8-S26)*500)),0)</f>
        <v>913.16333333333341</v>
      </c>
    </row>
    <row r="27" spans="2:39" x14ac:dyDescent="0.15">
      <c r="B27" s="14"/>
      <c r="C27" s="6">
        <f t="shared" si="2"/>
        <v>56</v>
      </c>
      <c r="D27" s="13" t="str">
        <f>database!C24</f>
        <v>한동희</v>
      </c>
      <c r="E27" s="13" t="str">
        <f>database!D24</f>
        <v>1999</v>
      </c>
      <c r="F27" s="13" t="str">
        <f>database!E24</f>
        <v>3B</v>
      </c>
      <c r="G27" s="13" t="str">
        <f>database!F24</f>
        <v>129</v>
      </c>
      <c r="H27" s="13" t="str">
        <f>database!G24</f>
        <v>456</v>
      </c>
      <c r="I27" s="13" t="str">
        <f>database!H24</f>
        <v>43</v>
      </c>
      <c r="J27" s="13" t="str">
        <f>database!I24</f>
        <v>140</v>
      </c>
      <c r="K27" s="13" t="str">
        <f>database!J24</f>
        <v>27</v>
      </c>
      <c r="L27" s="13" t="str">
        <f>database!K24</f>
        <v>0</v>
      </c>
      <c r="M27" s="13" t="str">
        <f>database!L24</f>
        <v>14</v>
      </c>
      <c r="N27" s="13" t="str">
        <f>database!M24</f>
        <v>65</v>
      </c>
      <c r="O27" s="13" t="str">
        <f>database!N24</f>
        <v>33</v>
      </c>
      <c r="P27" s="13" t="str">
        <f>database!O24</f>
        <v>64</v>
      </c>
      <c r="Q27" s="13" t="str">
        <f>database!P24</f>
        <v>0</v>
      </c>
      <c r="R27" s="13" t="str">
        <f>database!Q24</f>
        <v>.307</v>
      </c>
      <c r="S27" s="13" t="str">
        <f>database!R24</f>
        <v>.458</v>
      </c>
      <c r="T27" s="10">
        <f>IFERROR(1000-(ABS(VLOOKUP($F$8,database!$T$6:$U$14,2,FALSE)-VLOOKUP(F27,database!$T$6:$U$14,2,FALSE))+(ABS($G$8-G27)/20)+(ABS($H$8-H27)/75)+(ABS($I$8-I27)/10)+(ABS($J$8-J27)/15)+(ABS($K$8-K27)/5)+(ABS($L$8-L27)/4)+(ABS($M$8-M27)/2)+(ABS($N$8-N27)/10)+(ABS($O$8-O27)/25)+(ABS($P$8-P27)/150)+(ABS($Q$8-Q27)/20)+(ABS($R$8-R27)*1000)+(ABS($S$8-S27)*500)),0)</f>
        <v>874.13333333333333</v>
      </c>
    </row>
    <row r="28" spans="2:39" x14ac:dyDescent="0.15">
      <c r="B28" s="14"/>
      <c r="C28" s="6">
        <f t="shared" si="2"/>
        <v>44</v>
      </c>
      <c r="D28" s="13" t="str">
        <f>database!C25</f>
        <v>정은원</v>
      </c>
      <c r="E28" s="13" t="str">
        <f>database!D25</f>
        <v>2000</v>
      </c>
      <c r="F28" s="13" t="str">
        <f>database!E25</f>
        <v>2B</v>
      </c>
      <c r="G28" s="13" t="str">
        <f>database!F25</f>
        <v>140</v>
      </c>
      <c r="H28" s="13" t="str">
        <f>database!G25</f>
        <v>508</v>
      </c>
      <c r="I28" s="13" t="str">
        <f>database!H25</f>
        <v>67</v>
      </c>
      <c r="J28" s="13" t="str">
        <f>database!I25</f>
        <v>140</v>
      </c>
      <c r="K28" s="13" t="str">
        <f>database!J25</f>
        <v>20</v>
      </c>
      <c r="L28" s="13" t="str">
        <f>database!K25</f>
        <v>2</v>
      </c>
      <c r="M28" s="13" t="str">
        <f>database!L25</f>
        <v>8</v>
      </c>
      <c r="N28" s="13" t="str">
        <f>database!M25</f>
        <v>49</v>
      </c>
      <c r="O28" s="13" t="str">
        <f>database!N25</f>
        <v>85</v>
      </c>
      <c r="P28" s="13" t="str">
        <f>database!O25</f>
        <v>109</v>
      </c>
      <c r="Q28" s="13" t="str">
        <f>database!P25</f>
        <v>10</v>
      </c>
      <c r="R28" s="13" t="str">
        <f>database!Q25</f>
        <v>.276</v>
      </c>
      <c r="S28" s="13" t="str">
        <f>database!R25</f>
        <v>.370</v>
      </c>
      <c r="T28" s="10">
        <f>IFERROR(1000-(ABS(VLOOKUP($F$8,database!$T$6:$U$14,2,FALSE)-VLOOKUP(F28,database!$T$6:$U$14,2,FALSE))+(ABS($G$8-G28)/20)+(ABS($H$8-H28)/75)+(ABS($I$8-I28)/10)+(ABS($J$8-J28)/15)+(ABS($K$8-K28)/5)+(ABS($L$8-L28)/4)+(ABS($M$8-M28)/2)+(ABS($N$8-N28)/10)+(ABS($O$8-O28)/25)+(ABS($P$8-P28)/150)+(ABS($Q$8-Q28)/20)+(ABS($R$8-R28)*1000)+(ABS($S$8-S28)*500)),0)</f>
        <v>888.73666666666668</v>
      </c>
    </row>
    <row r="29" spans="2:39" x14ac:dyDescent="0.15">
      <c r="B29" s="14"/>
      <c r="C29" s="6">
        <f t="shared" si="2"/>
        <v>79</v>
      </c>
      <c r="D29" s="13" t="str">
        <f>database!C26</f>
        <v>이대호</v>
      </c>
      <c r="E29" s="13" t="str">
        <f>database!D26</f>
        <v>1982</v>
      </c>
      <c r="F29" s="13" t="str">
        <f>database!E26</f>
        <v>DH</v>
      </c>
      <c r="G29" s="13" t="str">
        <f>database!F26</f>
        <v>143</v>
      </c>
      <c r="H29" s="13" t="str">
        <f>database!G26</f>
        <v>540</v>
      </c>
      <c r="I29" s="13" t="str">
        <f>database!H26</f>
        <v>53</v>
      </c>
      <c r="J29" s="13" t="str">
        <f>database!I26</f>
        <v>179</v>
      </c>
      <c r="K29" s="13" t="str">
        <f>database!J26</f>
        <v>23</v>
      </c>
      <c r="L29" s="13" t="str">
        <f>database!K26</f>
        <v>0</v>
      </c>
      <c r="M29" s="13" t="str">
        <f>database!L26</f>
        <v>23</v>
      </c>
      <c r="N29" s="13" t="str">
        <f>database!M26</f>
        <v>101</v>
      </c>
      <c r="O29" s="13" t="str">
        <f>database!N26</f>
        <v>43</v>
      </c>
      <c r="P29" s="13" t="str">
        <f>database!O26</f>
        <v>56</v>
      </c>
      <c r="Q29" s="13" t="str">
        <f>database!P26</f>
        <v>0</v>
      </c>
      <c r="R29" s="13" t="str">
        <f>database!Q26</f>
        <v>.331</v>
      </c>
      <c r="S29" s="13" t="str">
        <f>database!R26</f>
        <v>.502</v>
      </c>
      <c r="T29" s="10">
        <f>IFERROR(1000-(ABS(VLOOKUP($F$8,database!$T$6:$U$14,2,FALSE)-VLOOKUP(F29,database!$T$6:$U$14,2,FALSE))+(ABS($G$8-G29)/20)+(ABS($H$8-H29)/75)+(ABS($I$8-I29)/10)+(ABS($J$8-J29)/15)+(ABS($K$8-K29)/5)+(ABS($L$8-L29)/4)+(ABS($M$8-M29)/2)+(ABS($N$8-N29)/10)+(ABS($O$8-O29)/25)+(ABS($P$8-P29)/150)+(ABS($Q$8-Q29)/20)+(ABS($R$8-R29)*1000)+(ABS($S$8-S29)*500)),0)</f>
        <v>805.76</v>
      </c>
    </row>
    <row r="30" spans="2:39" x14ac:dyDescent="0.15">
      <c r="B30" s="14"/>
      <c r="C30" s="6">
        <f t="shared" si="2"/>
        <v>2</v>
      </c>
      <c r="D30" s="13" t="str">
        <f>database!C27</f>
        <v>박해민</v>
      </c>
      <c r="E30" s="13" t="str">
        <f>database!D27</f>
        <v>1990</v>
      </c>
      <c r="F30" s="13" t="str">
        <f>database!E27</f>
        <v>CF</v>
      </c>
      <c r="G30" s="13" t="str">
        <f>database!F27</f>
        <v>144</v>
      </c>
      <c r="H30" s="13" t="str">
        <f>database!G27</f>
        <v>570</v>
      </c>
      <c r="I30" s="13" t="str">
        <f>database!H27</f>
        <v>97</v>
      </c>
      <c r="J30" s="13" t="str">
        <f>database!I27</f>
        <v>165</v>
      </c>
      <c r="K30" s="13" t="str">
        <f>database!J27</f>
        <v>20</v>
      </c>
      <c r="L30" s="13" t="str">
        <f>database!K27</f>
        <v>8</v>
      </c>
      <c r="M30" s="13" t="str">
        <f>database!L27</f>
        <v>3</v>
      </c>
      <c r="N30" s="13" t="str">
        <f>database!M27</f>
        <v>49</v>
      </c>
      <c r="O30" s="13" t="str">
        <f>database!N27</f>
        <v>44</v>
      </c>
      <c r="P30" s="13" t="str">
        <f>database!O27</f>
        <v>85</v>
      </c>
      <c r="Q30" s="13" t="str">
        <f>database!P27</f>
        <v>24</v>
      </c>
      <c r="R30" s="13" t="str">
        <f>database!Q27</f>
        <v>.289</v>
      </c>
      <c r="S30" s="13" t="str">
        <f>database!R27</f>
        <v>.368</v>
      </c>
      <c r="T30" s="10">
        <f>IFERROR(1000-(ABS(VLOOKUP($F$8,database!$T$6:$U$14,2,FALSE)-VLOOKUP(F30,database!$T$6:$U$14,2,FALSE))+(ABS($G$8-G30)/20)+(ABS($H$8-H30)/75)+(ABS($I$8-I30)/10)+(ABS($J$8-J30)/15)+(ABS($K$8-K30)/5)+(ABS($L$8-L30)/4)+(ABS($M$8-M30)/2)+(ABS($N$8-N30)/10)+(ABS($O$8-O30)/25)+(ABS($P$8-P30)/150)+(ABS($Q$8-Q30)/20)+(ABS($R$8-R30)*1000)+(ABS($S$8-S30)*500)),0)</f>
        <v>979.04333333333329</v>
      </c>
      <c r="W30" s="6">
        <f>COLUMN(A24)</f>
        <v>1</v>
      </c>
    </row>
    <row r="31" spans="2:39" x14ac:dyDescent="0.15">
      <c r="B31" s="14"/>
      <c r="C31" s="6">
        <f t="shared" si="2"/>
        <v>94</v>
      </c>
      <c r="D31" s="13" t="str">
        <f>database!C28</f>
        <v>장성우</v>
      </c>
      <c r="E31" s="13" t="str">
        <f>database!D28</f>
        <v>1990</v>
      </c>
      <c r="F31" s="13" t="str">
        <f>database!E28</f>
        <v>C</v>
      </c>
      <c r="G31" s="13" t="str">
        <f>database!F28</f>
        <v>117</v>
      </c>
      <c r="H31" s="13" t="str">
        <f>database!G28</f>
        <v>362</v>
      </c>
      <c r="I31" s="13" t="str">
        <f>database!H28</f>
        <v>48</v>
      </c>
      <c r="J31" s="13" t="str">
        <f>database!I28</f>
        <v>94</v>
      </c>
      <c r="K31" s="13" t="str">
        <f>database!J28</f>
        <v>11</v>
      </c>
      <c r="L31" s="13" t="str">
        <f>database!K28</f>
        <v>0</v>
      </c>
      <c r="M31" s="13" t="str">
        <f>database!L28</f>
        <v>18</v>
      </c>
      <c r="N31" s="13" t="str">
        <f>database!M28</f>
        <v>55</v>
      </c>
      <c r="O31" s="13" t="str">
        <f>database!N28</f>
        <v>52</v>
      </c>
      <c r="P31" s="13" t="str">
        <f>database!O28</f>
        <v>79</v>
      </c>
      <c r="Q31" s="13" t="str">
        <f>database!P28</f>
        <v>1</v>
      </c>
      <c r="R31" s="13" t="str">
        <f>database!Q28</f>
        <v>.260</v>
      </c>
      <c r="S31" s="13" t="str">
        <f>database!R28</f>
        <v>.439</v>
      </c>
      <c r="T31" s="10">
        <f>IFERROR(1000-(ABS(VLOOKUP($F$8,database!$T$6:$U$14,2,FALSE)-VLOOKUP(F31,database!$T$6:$U$14,2,FALSE))+(ABS($G$8-G31)/20)+(ABS($H$8-H31)/75)+(ABS($I$8-I31)/10)+(ABS($J$8-J31)/15)+(ABS($K$8-K31)/5)+(ABS($L$8-L31)/4)+(ABS($M$8-M31)/2)+(ABS($N$8-N31)/10)+(ABS($O$8-O31)/25)+(ABS($P$8-P31)/150)+(ABS($Q$8-Q31)/20)+(ABS($R$8-R31)*1000)+(ABS($S$8-S31)*500)),0)</f>
        <v>721.67666666666673</v>
      </c>
    </row>
    <row r="32" spans="2:39" x14ac:dyDescent="0.15">
      <c r="B32" s="14"/>
      <c r="C32" s="6">
        <f t="shared" si="2"/>
        <v>39</v>
      </c>
      <c r="D32" s="13" t="str">
        <f>database!C29</f>
        <v>노진혁</v>
      </c>
      <c r="E32" s="13" t="str">
        <f>database!D29</f>
        <v>1989</v>
      </c>
      <c r="F32" s="13" t="str">
        <f>database!E29</f>
        <v>3B</v>
      </c>
      <c r="G32" s="13" t="str">
        <f>database!F29</f>
        <v>115</v>
      </c>
      <c r="H32" s="13" t="str">
        <f>database!G29</f>
        <v>396</v>
      </c>
      <c r="I32" s="13" t="str">
        <f>database!H29</f>
        <v>50</v>
      </c>
      <c r="J32" s="13" t="str">
        <f>database!I29</f>
        <v>111</v>
      </c>
      <c r="K32" s="13" t="str">
        <f>database!J29</f>
        <v>24</v>
      </c>
      <c r="L32" s="13" t="str">
        <f>database!K29</f>
        <v>0</v>
      </c>
      <c r="M32" s="13" t="str">
        <f>database!L29</f>
        <v>15</v>
      </c>
      <c r="N32" s="13" t="str">
        <f>database!M29</f>
        <v>75</v>
      </c>
      <c r="O32" s="13" t="str">
        <f>database!N29</f>
        <v>45</v>
      </c>
      <c r="P32" s="13" t="str">
        <f>database!O29</f>
        <v>105</v>
      </c>
      <c r="Q32" s="13" t="str">
        <f>database!P29</f>
        <v>2</v>
      </c>
      <c r="R32" s="13" t="str">
        <f>database!Q29</f>
        <v>.280</v>
      </c>
      <c r="S32" s="13" t="str">
        <f>database!R29</f>
        <v>.455</v>
      </c>
      <c r="T32" s="10">
        <f>IFERROR(1000-(ABS(VLOOKUP($F$8,database!$T$6:$U$14,2,FALSE)-VLOOKUP(F32,database!$T$6:$U$14,2,FALSE))+(ABS($G$8-G32)/20)+(ABS($H$8-H32)/75)+(ABS($I$8-I32)/10)+(ABS($J$8-J32)/15)+(ABS($K$8-K32)/5)+(ABS($L$8-L32)/4)+(ABS($M$8-M32)/2)+(ABS($N$8-N32)/10)+(ABS($O$8-O32)/25)+(ABS($P$8-P32)/150)+(ABS($Q$8-Q32)/20)+(ABS($R$8-R32)*1000)+(ABS($S$8-S32)*500)),0)</f>
        <v>891.06000000000006</v>
      </c>
    </row>
    <row r="33" spans="2:20" x14ac:dyDescent="0.15">
      <c r="B33" s="14"/>
      <c r="C33" s="6">
        <f t="shared" si="2"/>
        <v>16</v>
      </c>
      <c r="D33" s="13" t="str">
        <f>database!C30</f>
        <v>허경민</v>
      </c>
      <c r="E33" s="13" t="str">
        <f>database!D30</f>
        <v>1990</v>
      </c>
      <c r="F33" s="13" t="str">
        <f>database!E30</f>
        <v>3B</v>
      </c>
      <c r="G33" s="13" t="str">
        <f>database!F30</f>
        <v>121</v>
      </c>
      <c r="H33" s="13" t="str">
        <f>database!G30</f>
        <v>432</v>
      </c>
      <c r="I33" s="13" t="str">
        <f>database!H30</f>
        <v>59</v>
      </c>
      <c r="J33" s="13" t="str">
        <f>database!I30</f>
        <v>125</v>
      </c>
      <c r="K33" s="13" t="str">
        <f>database!J30</f>
        <v>23</v>
      </c>
      <c r="L33" s="13" t="str">
        <f>database!K30</f>
        <v>0</v>
      </c>
      <c r="M33" s="13" t="str">
        <f>database!L30</f>
        <v>8</v>
      </c>
      <c r="N33" s="13" t="str">
        <f>database!M30</f>
        <v>60</v>
      </c>
      <c r="O33" s="13" t="str">
        <f>database!N30</f>
        <v>36</v>
      </c>
      <c r="P33" s="13" t="str">
        <f>database!O30</f>
        <v>40</v>
      </c>
      <c r="Q33" s="13" t="str">
        <f>database!P30</f>
        <v>10</v>
      </c>
      <c r="R33" s="13" t="str">
        <f>database!Q30</f>
        <v>.289</v>
      </c>
      <c r="S33" s="13" t="str">
        <f>database!R30</f>
        <v>.398</v>
      </c>
      <c r="T33" s="10">
        <f>IFERROR(1000-(ABS(VLOOKUP($F$8,database!$T$6:$U$14,2,FALSE)-VLOOKUP(F33,database!$T$6:$U$14,2,FALSE))+(ABS($G$8-G33)/20)+(ABS($H$8-H33)/75)+(ABS($I$8-I33)/10)+(ABS($J$8-J33)/15)+(ABS($K$8-K33)/5)+(ABS($L$8-L33)/4)+(ABS($M$8-M33)/2)+(ABS($N$8-N33)/10)+(ABS($O$8-O33)/25)+(ABS($P$8-P33)/150)+(ABS($Q$8-Q33)/20)+(ABS($R$8-R33)*1000)+(ABS($S$8-S33)*500)),0)</f>
        <v>930.07999999999993</v>
      </c>
    </row>
    <row r="34" spans="2:20" x14ac:dyDescent="0.15">
      <c r="B34" s="14"/>
      <c r="C34" s="6">
        <f t="shared" si="2"/>
        <v>62</v>
      </c>
      <c r="D34" s="13" t="str">
        <f>database!C31</f>
        <v>안치홍</v>
      </c>
      <c r="E34" s="13" t="str">
        <f>database!D31</f>
        <v>1990</v>
      </c>
      <c r="F34" s="13" t="str">
        <f>database!E31</f>
        <v>2B</v>
      </c>
      <c r="G34" s="13" t="str">
        <f>database!F31</f>
        <v>132</v>
      </c>
      <c r="H34" s="13" t="str">
        <f>database!G31</f>
        <v>493</v>
      </c>
      <c r="I34" s="13" t="str">
        <f>database!H31</f>
        <v>71</v>
      </c>
      <c r="J34" s="13" t="str">
        <f>database!I31</f>
        <v>140</v>
      </c>
      <c r="K34" s="13" t="str">
        <f>database!J31</f>
        <v>27</v>
      </c>
      <c r="L34" s="13" t="str">
        <f>database!K31</f>
        <v>3</v>
      </c>
      <c r="M34" s="13" t="str">
        <f>database!L31</f>
        <v>14</v>
      </c>
      <c r="N34" s="13" t="str">
        <f>database!M31</f>
        <v>58</v>
      </c>
      <c r="O34" s="13" t="str">
        <f>database!N31</f>
        <v>51</v>
      </c>
      <c r="P34" s="13" t="str">
        <f>database!O31</f>
        <v>52</v>
      </c>
      <c r="Q34" s="13" t="str">
        <f>database!P31</f>
        <v>7</v>
      </c>
      <c r="R34" s="13" t="str">
        <f>database!Q31</f>
        <v>.284</v>
      </c>
      <c r="S34" s="13" t="str">
        <f>database!R31</f>
        <v>.436</v>
      </c>
      <c r="T34" s="10">
        <f>IFERROR(1000-(ABS(VLOOKUP($F$8,database!$T$6:$U$14,2,FALSE)-VLOOKUP(F34,database!$T$6:$U$14,2,FALSE))+(ABS($G$8-G34)/20)+(ABS($H$8-H34)/75)+(ABS($I$8-I34)/10)+(ABS($J$8-J34)/15)+(ABS($K$8-K34)/5)+(ABS($L$8-L34)/4)+(ABS($M$8-M34)/2)+(ABS($N$8-N34)/10)+(ABS($O$8-O34)/25)+(ABS($P$8-P34)/150)+(ABS($Q$8-Q34)/20)+(ABS($R$8-R34)*1000)+(ABS($S$8-S34)*500)),0)</f>
        <v>860.73</v>
      </c>
    </row>
    <row r="35" spans="2:20" x14ac:dyDescent="0.15">
      <c r="B35" s="14"/>
      <c r="C35" s="6">
        <f t="shared" si="2"/>
        <v>41</v>
      </c>
      <c r="D35" s="13" t="str">
        <f>database!C32</f>
        <v>김재환</v>
      </c>
      <c r="E35" s="13" t="str">
        <f>database!D32</f>
        <v>1988</v>
      </c>
      <c r="F35" s="13" t="str">
        <f>database!E32</f>
        <v>LF</v>
      </c>
      <c r="G35" s="13" t="str">
        <f>database!F32</f>
        <v>128</v>
      </c>
      <c r="H35" s="13" t="str">
        <f>database!G32</f>
        <v>448</v>
      </c>
      <c r="I35" s="13" t="str">
        <f>database!H32</f>
        <v>64</v>
      </c>
      <c r="J35" s="13" t="str">
        <f>database!I32</f>
        <v>111</v>
      </c>
      <c r="K35" s="13" t="str">
        <f>database!J32</f>
        <v>24</v>
      </c>
      <c r="L35" s="13" t="str">
        <f>database!K32</f>
        <v>1</v>
      </c>
      <c r="M35" s="13" t="str">
        <f>database!L32</f>
        <v>23</v>
      </c>
      <c r="N35" s="13" t="str">
        <f>database!M32</f>
        <v>72</v>
      </c>
      <c r="O35" s="13" t="str">
        <f>database!N32</f>
        <v>61</v>
      </c>
      <c r="P35" s="13" t="str">
        <f>database!O32</f>
        <v>133</v>
      </c>
      <c r="Q35" s="13" t="str">
        <f>database!P32</f>
        <v>2</v>
      </c>
      <c r="R35" s="13" t="str">
        <f>database!Q32</f>
        <v>.248</v>
      </c>
      <c r="S35" s="13" t="str">
        <f>database!R32</f>
        <v>.460</v>
      </c>
      <c r="T35" s="10">
        <f>IFERROR(1000-(ABS(VLOOKUP($F$8,database!$T$6:$U$14,2,FALSE)-VLOOKUP(F35,database!$T$6:$U$14,2,FALSE))+(ABS($G$8-G35)/20)+(ABS($H$8-H35)/75)+(ABS($I$8-I35)/10)+(ABS($J$8-J35)/15)+(ABS($K$8-K35)/5)+(ABS($L$8-L35)/4)+(ABS($M$8-M35)/2)+(ABS($N$8-N35)/10)+(ABS($O$8-O35)/25)+(ABS($P$8-P35)/150)+(ABS($Q$8-Q35)/20)+(ABS($R$8-R35)*1000)+(ABS($S$8-S35)*500)),0)</f>
        <v>890.85333333333335</v>
      </c>
    </row>
    <row r="36" spans="2:20" x14ac:dyDescent="0.15">
      <c r="B36" s="14"/>
      <c r="C36" s="6">
        <f t="shared" si="2"/>
        <v>1</v>
      </c>
      <c r="D36" s="13" t="str">
        <f>database!C33</f>
        <v>홍창기</v>
      </c>
      <c r="E36" s="13" t="str">
        <f>database!D33</f>
        <v>1993</v>
      </c>
      <c r="F36" s="13" t="str">
        <f>database!E33</f>
        <v>RF</v>
      </c>
      <c r="G36" s="13" t="str">
        <f>database!F33</f>
        <v>118</v>
      </c>
      <c r="H36" s="13" t="str">
        <f>database!G33</f>
        <v>437</v>
      </c>
      <c r="I36" s="13" t="str">
        <f>database!H33</f>
        <v>76</v>
      </c>
      <c r="J36" s="13" t="str">
        <f>database!I33</f>
        <v>125</v>
      </c>
      <c r="K36" s="13" t="str">
        <f>database!J33</f>
        <v>19</v>
      </c>
      <c r="L36" s="13" t="str">
        <f>database!K33</f>
        <v>4</v>
      </c>
      <c r="M36" s="13" t="str">
        <f>database!L33</f>
        <v>1</v>
      </c>
      <c r="N36" s="13" t="str">
        <f>database!M33</f>
        <v>51</v>
      </c>
      <c r="O36" s="13" t="str">
        <f>database!N33</f>
        <v>59</v>
      </c>
      <c r="P36" s="13" t="str">
        <f>database!O33</f>
        <v>75</v>
      </c>
      <c r="Q36" s="13" t="str">
        <f>database!P33</f>
        <v>13</v>
      </c>
      <c r="R36" s="13" t="str">
        <f>database!Q33</f>
        <v>.286</v>
      </c>
      <c r="S36" s="13" t="str">
        <f>database!R33</f>
        <v>.355</v>
      </c>
      <c r="T36" s="10">
        <f>IFERROR(1000-(ABS(VLOOKUP($F$8,database!$T$6:$U$14,2,FALSE)-VLOOKUP(F36,database!$T$6:$U$14,2,FALSE))+(ABS($G$8-G36)/20)+(ABS($H$8-H36)/75)+(ABS($I$8-I36)/10)+(ABS($J$8-J36)/15)+(ABS($K$8-K36)/5)+(ABS($L$8-L36)/4)+(ABS($M$8-M36)/2)+(ABS($N$8-N36)/10)+(ABS($O$8-O36)/25)+(ABS($P$8-P36)/150)+(ABS($Q$8-Q36)/20)+(ABS($R$8-R36)*1000)+(ABS($S$8-S36)*500)),0)</f>
        <v>1000</v>
      </c>
    </row>
    <row r="37" spans="2:20" x14ac:dyDescent="0.15">
      <c r="B37" s="14"/>
      <c r="C37" s="6">
        <f t="shared" si="2"/>
        <v>20</v>
      </c>
      <c r="D37" s="13" t="str">
        <f>database!C34</f>
        <v>전준우</v>
      </c>
      <c r="E37" s="13" t="str">
        <f>database!D34</f>
        <v>1986</v>
      </c>
      <c r="F37" s="13" t="str">
        <f>database!E34</f>
        <v>LF</v>
      </c>
      <c r="G37" s="13" t="str">
        <f>database!F34</f>
        <v>120</v>
      </c>
      <c r="H37" s="13" t="str">
        <f>database!G34</f>
        <v>470</v>
      </c>
      <c r="I37" s="13" t="str">
        <f>database!H34</f>
        <v>73</v>
      </c>
      <c r="J37" s="13" t="str">
        <f>database!I34</f>
        <v>143</v>
      </c>
      <c r="K37" s="13" t="str">
        <f>database!J34</f>
        <v>31</v>
      </c>
      <c r="L37" s="13" t="str">
        <f>database!K34</f>
        <v>1</v>
      </c>
      <c r="M37" s="13" t="str">
        <f>database!L34</f>
        <v>11</v>
      </c>
      <c r="N37" s="13" t="str">
        <f>database!M34</f>
        <v>68</v>
      </c>
      <c r="O37" s="13" t="str">
        <f>database!N34</f>
        <v>35</v>
      </c>
      <c r="P37" s="13" t="str">
        <f>database!O34</f>
        <v>73</v>
      </c>
      <c r="Q37" s="13" t="str">
        <f>database!P34</f>
        <v>6</v>
      </c>
      <c r="R37" s="13" t="str">
        <f>database!Q34</f>
        <v>.304</v>
      </c>
      <c r="S37" s="13" t="str">
        <f>database!R34</f>
        <v>.445</v>
      </c>
      <c r="T37" s="10">
        <f>IFERROR(1000-(ABS(VLOOKUP($F$8,database!$T$6:$U$14,2,FALSE)-VLOOKUP(F37,database!$T$6:$U$14,2,FALSE))+(ABS($G$8-G37)/20)+(ABS($H$8-H37)/75)+(ABS($I$8-I37)/10)+(ABS($J$8-J37)/15)+(ABS($K$8-K37)/5)+(ABS($L$8-L37)/4)+(ABS($M$8-M37)/2)+(ABS($N$8-N37)/10)+(ABS($O$8-O37)/25)+(ABS($P$8-P37)/150)+(ABS($Q$8-Q37)/20)+(ABS($R$8-R37)*1000)+(ABS($S$8-S37)*500)),0)</f>
        <v>923.78666666666663</v>
      </c>
    </row>
    <row r="38" spans="2:20" x14ac:dyDescent="0.15">
      <c r="B38" s="14"/>
      <c r="C38" s="6">
        <f t="shared" si="2"/>
        <v>68</v>
      </c>
      <c r="D38" s="13" t="str">
        <f>database!C35</f>
        <v>박찬호</v>
      </c>
      <c r="E38" s="13" t="str">
        <f>database!D35</f>
        <v>1995</v>
      </c>
      <c r="F38" s="13" t="str">
        <f>database!E35</f>
        <v>SS</v>
      </c>
      <c r="G38" s="13" t="str">
        <f>database!F35</f>
        <v>130</v>
      </c>
      <c r="H38" s="13" t="str">
        <f>database!G35</f>
        <v>494</v>
      </c>
      <c r="I38" s="13" t="str">
        <f>database!H35</f>
        <v>81</v>
      </c>
      <c r="J38" s="13" t="str">
        <f>database!I35</f>
        <v>134</v>
      </c>
      <c r="K38" s="13" t="str">
        <f>database!J35</f>
        <v>22</v>
      </c>
      <c r="L38" s="13" t="str">
        <f>database!K35</f>
        <v>0</v>
      </c>
      <c r="M38" s="13" t="str">
        <f>database!L35</f>
        <v>4</v>
      </c>
      <c r="N38" s="13" t="str">
        <f>database!M35</f>
        <v>45</v>
      </c>
      <c r="O38" s="13" t="str">
        <f>database!N35</f>
        <v>57</v>
      </c>
      <c r="P38" s="13" t="str">
        <f>database!O35</f>
        <v>67</v>
      </c>
      <c r="Q38" s="13" t="str">
        <f>database!P35</f>
        <v>41</v>
      </c>
      <c r="R38" s="13" t="str">
        <f>database!Q35</f>
        <v>.271</v>
      </c>
      <c r="S38" s="13" t="str">
        <f>database!R35</f>
        <v>.340</v>
      </c>
      <c r="T38" s="10">
        <f>IFERROR(1000-(ABS(VLOOKUP($F$8,database!$T$6:$U$14,2,FALSE)-VLOOKUP(F38,database!$T$6:$U$14,2,FALSE))+(ABS($G$8-G38)/20)+(ABS($H$8-H38)/75)+(ABS($I$8-I38)/10)+(ABS($J$8-J38)/15)+(ABS($K$8-K38)/5)+(ABS($L$8-L38)/4)+(ABS($M$8-M38)/2)+(ABS($N$8-N38)/10)+(ABS($O$8-O38)/25)+(ABS($P$8-P38)/150)+(ABS($Q$8-Q38)/20)+(ABS($R$8-R38)*1000)+(ABS($S$8-S38)*500)),0)</f>
        <v>849.80666666666673</v>
      </c>
    </row>
    <row r="39" spans="2:20" x14ac:dyDescent="0.15">
      <c r="B39" s="14"/>
      <c r="C39" s="6">
        <f t="shared" si="2"/>
        <v>212</v>
      </c>
      <c r="D39" s="13" t="str">
        <f>database!C36</f>
        <v>박동원</v>
      </c>
      <c r="E39" s="13" t="str">
        <f>database!D36</f>
        <v>1990</v>
      </c>
      <c r="F39" s="13" t="str">
        <f>database!E36</f>
        <v>KC</v>
      </c>
      <c r="G39" s="13" t="str">
        <f>database!F36</f>
        <v>123</v>
      </c>
      <c r="H39" s="13" t="str">
        <f>database!G36</f>
        <v>385</v>
      </c>
      <c r="I39" s="13" t="str">
        <f>database!H36</f>
        <v>52</v>
      </c>
      <c r="J39" s="13" t="str">
        <f>database!I36</f>
        <v>93</v>
      </c>
      <c r="K39" s="13" t="str">
        <f>database!J36</f>
        <v>21</v>
      </c>
      <c r="L39" s="13" t="str">
        <f>database!K36</f>
        <v>0</v>
      </c>
      <c r="M39" s="13" t="str">
        <f>database!L36</f>
        <v>18</v>
      </c>
      <c r="N39" s="13" t="str">
        <f>database!M36</f>
        <v>57</v>
      </c>
      <c r="O39" s="13" t="str">
        <f>database!N36</f>
        <v>45</v>
      </c>
      <c r="P39" s="13" t="str">
        <f>database!O36</f>
        <v>95</v>
      </c>
      <c r="Q39" s="13" t="str">
        <f>database!P36</f>
        <v>1</v>
      </c>
      <c r="R39" s="13" t="str">
        <f>database!Q36</f>
        <v>.242</v>
      </c>
      <c r="S39" s="13" t="str">
        <f>database!R36</f>
        <v>.436</v>
      </c>
      <c r="T39" s="10">
        <f>IFERROR(1000-(ABS(VLOOKUP($F$8,database!$T$6:$U$14,2,FALSE)-VLOOKUP(F39,database!$T$6:$U$14,2,FALSE))+(ABS($G$8-G39)/20)+(ABS($H$8-H39)/75)+(ABS($I$8-I39)/10)+(ABS($J$8-J39)/15)+(ABS($K$8-K39)/5)+(ABS($L$8-L39)/4)+(ABS($M$8-M39)/2)+(ABS($N$8-N39)/10)+(ABS($O$8-O39)/25)+(ABS($P$8-P39)/150)+(ABS($Q$8-Q39)/20)+(ABS($R$8-R39)*1000)+(ABS($S$8-S39)*500)),0)</f>
        <v>0</v>
      </c>
    </row>
    <row r="40" spans="2:20" x14ac:dyDescent="0.15">
      <c r="B40" s="14"/>
      <c r="C40" s="6">
        <f t="shared" si="2"/>
        <v>33</v>
      </c>
      <c r="D40" s="13" t="str">
        <f>database!C37</f>
        <v>채은성</v>
      </c>
      <c r="E40" s="13" t="str">
        <f>database!D37</f>
        <v>1990</v>
      </c>
      <c r="F40" s="13" t="str">
        <f>database!E37</f>
        <v>1B</v>
      </c>
      <c r="G40" s="13" t="str">
        <f>database!F37</f>
        <v>126</v>
      </c>
      <c r="H40" s="13" t="str">
        <f>database!G37</f>
        <v>467</v>
      </c>
      <c r="I40" s="13" t="str">
        <f>database!H37</f>
        <v>48</v>
      </c>
      <c r="J40" s="13" t="str">
        <f>database!I37</f>
        <v>138</v>
      </c>
      <c r="K40" s="13" t="str">
        <f>database!J37</f>
        <v>26</v>
      </c>
      <c r="L40" s="13" t="str">
        <f>database!K37</f>
        <v>2</v>
      </c>
      <c r="M40" s="13" t="str">
        <f>database!L37</f>
        <v>12</v>
      </c>
      <c r="N40" s="13" t="str">
        <f>database!M37</f>
        <v>83</v>
      </c>
      <c r="O40" s="13" t="str">
        <f>database!N37</f>
        <v>27</v>
      </c>
      <c r="P40" s="13" t="str">
        <f>database!O37</f>
        <v>88</v>
      </c>
      <c r="Q40" s="13" t="str">
        <f>database!P37</f>
        <v>6</v>
      </c>
      <c r="R40" s="13" t="str">
        <f>database!Q37</f>
        <v>.296</v>
      </c>
      <c r="S40" s="13" t="str">
        <f>database!R37</f>
        <v>.437</v>
      </c>
      <c r="T40" s="10">
        <f>IFERROR(1000-(ABS(VLOOKUP($F$8,database!$T$6:$U$14,2,FALSE)-VLOOKUP(F40,database!$T$6:$U$14,2,FALSE))+(ABS($G$8-G40)/20)+(ABS($H$8-H40)/75)+(ABS($I$8-I40)/10)+(ABS($J$8-J40)/15)+(ABS($K$8-K40)/5)+(ABS($L$8-L40)/4)+(ABS($M$8-M40)/2)+(ABS($N$8-N40)/10)+(ABS($O$8-O40)/25)+(ABS($P$8-P40)/150)+(ABS($Q$8-Q40)/20)+(ABS($R$8-R40)*1000)+(ABS($S$8-S40)*500)),0)</f>
        <v>896.2166666666667</v>
      </c>
    </row>
    <row r="41" spans="2:20" x14ac:dyDescent="0.15">
      <c r="B41" s="14"/>
      <c r="C41" s="6">
        <f t="shared" si="2"/>
        <v>27</v>
      </c>
      <c r="D41" s="13" t="str">
        <f>database!C38</f>
        <v>김선빈</v>
      </c>
      <c r="E41" s="13" t="str">
        <f>database!D38</f>
        <v>1989</v>
      </c>
      <c r="F41" s="13" t="str">
        <f>database!E38</f>
        <v>2B</v>
      </c>
      <c r="G41" s="13" t="str">
        <f>database!F38</f>
        <v>140</v>
      </c>
      <c r="H41" s="13" t="str">
        <f>database!G38</f>
        <v>505</v>
      </c>
      <c r="I41" s="13" t="str">
        <f>database!H38</f>
        <v>51</v>
      </c>
      <c r="J41" s="13" t="str">
        <f>database!I38</f>
        <v>145</v>
      </c>
      <c r="K41" s="13" t="str">
        <f>database!J38</f>
        <v>23</v>
      </c>
      <c r="L41" s="13" t="str">
        <f>database!K38</f>
        <v>0</v>
      </c>
      <c r="M41" s="13" t="str">
        <f>database!L38</f>
        <v>3</v>
      </c>
      <c r="N41" s="13" t="str">
        <f>database!M38</f>
        <v>61</v>
      </c>
      <c r="O41" s="13" t="str">
        <f>database!N38</f>
        <v>65</v>
      </c>
      <c r="P41" s="13" t="str">
        <f>database!O38</f>
        <v>47</v>
      </c>
      <c r="Q41" s="13" t="str">
        <f>database!P38</f>
        <v>13</v>
      </c>
      <c r="R41" s="13" t="str">
        <f>database!Q38</f>
        <v>.287</v>
      </c>
      <c r="S41" s="13" t="str">
        <f>database!R38</f>
        <v>.351</v>
      </c>
      <c r="T41" s="10">
        <f>IFERROR(1000-(ABS(VLOOKUP($F$8,database!$T$6:$U$14,2,FALSE)-VLOOKUP(F41,database!$T$6:$U$14,2,FALSE))+(ABS($G$8-G41)/20)+(ABS($H$8-H41)/75)+(ABS($I$8-I41)/10)+(ABS($J$8-J41)/15)+(ABS($K$8-K41)/5)+(ABS($L$8-L41)/4)+(ABS($M$8-M41)/2)+(ABS($N$8-N41)/10)+(ABS($O$8-O41)/25)+(ABS($P$8-P41)/150)+(ABS($Q$8-Q41)/20)+(ABS($R$8-R41)*1000)+(ABS($S$8-S41)*500)),0)</f>
        <v>902.93333333333339</v>
      </c>
    </row>
    <row r="42" spans="2:20" x14ac:dyDescent="0.15">
      <c r="B42" s="14"/>
      <c r="C42" s="6">
        <f t="shared" si="2"/>
        <v>64</v>
      </c>
      <c r="D42" s="13" t="str">
        <f>database!C39</f>
        <v>오재일</v>
      </c>
      <c r="E42" s="13" t="str">
        <f>database!D39</f>
        <v>1986</v>
      </c>
      <c r="F42" s="13" t="str">
        <f>database!E39</f>
        <v>1B</v>
      </c>
      <c r="G42" s="13" t="str">
        <f>database!F39</f>
        <v>135</v>
      </c>
      <c r="H42" s="13" t="str">
        <f>database!G39</f>
        <v>470</v>
      </c>
      <c r="I42" s="13" t="str">
        <f>database!H39</f>
        <v>57</v>
      </c>
      <c r="J42" s="13" t="str">
        <f>database!I39</f>
        <v>126</v>
      </c>
      <c r="K42" s="13" t="str">
        <f>database!J39</f>
        <v>42</v>
      </c>
      <c r="L42" s="13" t="str">
        <f>database!K39</f>
        <v>0</v>
      </c>
      <c r="M42" s="13" t="str">
        <f>database!L39</f>
        <v>21</v>
      </c>
      <c r="N42" s="13" t="str">
        <f>database!M39</f>
        <v>94</v>
      </c>
      <c r="O42" s="13" t="str">
        <f>database!N39</f>
        <v>58</v>
      </c>
      <c r="P42" s="13" t="str">
        <f>database!O39</f>
        <v>133</v>
      </c>
      <c r="Q42" s="13" t="str">
        <f>database!P39</f>
        <v>2</v>
      </c>
      <c r="R42" s="13" t="str">
        <f>database!Q39</f>
        <v>.268</v>
      </c>
      <c r="S42" s="13" t="str">
        <f>database!R39</f>
        <v>.491</v>
      </c>
      <c r="T42" s="10">
        <f>IFERROR(1000-(ABS(VLOOKUP($F$8,database!$T$6:$U$14,2,FALSE)-VLOOKUP(F42,database!$T$6:$U$14,2,FALSE))+(ABS($G$8-G42)/20)+(ABS($H$8-H42)/75)+(ABS($I$8-I42)/10)+(ABS($J$8-J42)/15)+(ABS($K$8-K42)/5)+(ABS($L$8-L42)/4)+(ABS($M$8-M42)/2)+(ABS($N$8-N42)/10)+(ABS($O$8-O42)/25)+(ABS($P$8-P42)/150)+(ABS($Q$8-Q42)/20)+(ABS($R$8-R42)*1000)+(ABS($S$8-S42)*500)),0)</f>
        <v>853.86666666666679</v>
      </c>
    </row>
    <row r="43" spans="2:20" x14ac:dyDescent="0.15">
      <c r="B43" s="14"/>
      <c r="C43" s="6">
        <f t="shared" si="2"/>
        <v>9</v>
      </c>
      <c r="D43" s="13" t="str">
        <f>database!C40</f>
        <v>조용호</v>
      </c>
      <c r="E43" s="13" t="str">
        <f>database!D40</f>
        <v>1989</v>
      </c>
      <c r="F43" s="13" t="str">
        <f>database!E40</f>
        <v>RF</v>
      </c>
      <c r="G43" s="13" t="str">
        <f>database!F40</f>
        <v>131</v>
      </c>
      <c r="H43" s="13" t="str">
        <f>database!G40</f>
        <v>474</v>
      </c>
      <c r="I43" s="13" t="str">
        <f>database!H40</f>
        <v>52</v>
      </c>
      <c r="J43" s="13" t="str">
        <f>database!I40</f>
        <v>146</v>
      </c>
      <c r="K43" s="13" t="str">
        <f>database!J40</f>
        <v>18</v>
      </c>
      <c r="L43" s="13" t="str">
        <f>database!K40</f>
        <v>4</v>
      </c>
      <c r="M43" s="13" t="str">
        <f>database!L40</f>
        <v>3</v>
      </c>
      <c r="N43" s="13" t="str">
        <f>database!M40</f>
        <v>44</v>
      </c>
      <c r="O43" s="13" t="str">
        <f>database!N40</f>
        <v>49</v>
      </c>
      <c r="P43" s="13" t="str">
        <f>database!O40</f>
        <v>74</v>
      </c>
      <c r="Q43" s="13" t="str">
        <f>database!P40</f>
        <v>5</v>
      </c>
      <c r="R43" s="13" t="str">
        <f>database!Q40</f>
        <v>.308</v>
      </c>
      <c r="S43" s="13" t="str">
        <f>database!R40</f>
        <v>.382</v>
      </c>
      <c r="T43" s="10">
        <f>IFERROR(1000-(ABS(VLOOKUP($F$8,database!$T$6:$U$14,2,FALSE)-VLOOKUP(F43,database!$T$6:$U$14,2,FALSE))+(ABS($G$8-G43)/20)+(ABS($H$8-H43)/75)+(ABS($I$8-I43)/10)+(ABS($J$8-J43)/15)+(ABS($K$8-K43)/5)+(ABS($L$8-L43)/4)+(ABS($M$8-M43)/2)+(ABS($N$8-N43)/10)+(ABS($O$8-O43)/25)+(ABS($P$8-P43)/150)+(ABS($Q$8-Q43)/20)+(ABS($R$8-R43)*1000)+(ABS($S$8-S43)*500)),0)</f>
        <v>956.84999999999991</v>
      </c>
    </row>
    <row r="44" spans="2:20" x14ac:dyDescent="0.15">
      <c r="B44" s="14"/>
      <c r="C44" s="6">
        <f t="shared" si="2"/>
        <v>15</v>
      </c>
      <c r="D44" s="13" t="str">
        <f>database!C41</f>
        <v>노시환</v>
      </c>
      <c r="E44" s="13" t="str">
        <f>database!D41</f>
        <v>2000</v>
      </c>
      <c r="F44" s="13" t="str">
        <f>database!E41</f>
        <v>3B</v>
      </c>
      <c r="G44" s="13" t="str">
        <f>database!F41</f>
        <v>115</v>
      </c>
      <c r="H44" s="13" t="str">
        <f>database!G41</f>
        <v>434</v>
      </c>
      <c r="I44" s="13" t="str">
        <f>database!H41</f>
        <v>55</v>
      </c>
      <c r="J44" s="13" t="str">
        <f>database!I41</f>
        <v>122</v>
      </c>
      <c r="K44" s="13" t="str">
        <f>database!J41</f>
        <v>24</v>
      </c>
      <c r="L44" s="13" t="str">
        <f>database!K41</f>
        <v>1</v>
      </c>
      <c r="M44" s="13" t="str">
        <f>database!L41</f>
        <v>6</v>
      </c>
      <c r="N44" s="13" t="str">
        <f>database!M41</f>
        <v>59</v>
      </c>
      <c r="O44" s="13" t="str">
        <f>database!N41</f>
        <v>48</v>
      </c>
      <c r="P44" s="13" t="str">
        <f>database!O41</f>
        <v>95</v>
      </c>
      <c r="Q44" s="13" t="str">
        <f>database!P41</f>
        <v>6</v>
      </c>
      <c r="R44" s="13" t="str">
        <f>database!Q41</f>
        <v>.281</v>
      </c>
      <c r="S44" s="13" t="str">
        <f>database!R41</f>
        <v>.382</v>
      </c>
      <c r="T44" s="10">
        <f>IFERROR(1000-(ABS(VLOOKUP($F$8,database!$T$6:$U$14,2,FALSE)-VLOOKUP(F44,database!$T$6:$U$14,2,FALSE))+(ABS($G$8-G44)/20)+(ABS($H$8-H44)/75)+(ABS($I$8-I44)/10)+(ABS($J$8-J44)/15)+(ABS($K$8-K44)/5)+(ABS($L$8-L44)/4)+(ABS($M$8-M44)/2)+(ABS($N$8-N44)/10)+(ABS($O$8-O44)/25)+(ABS($P$8-P44)/150)+(ABS($Q$8-Q44)/20)+(ABS($R$8-R44)*1000)+(ABS($S$8-S44)*500)),0)</f>
        <v>937.03666666666675</v>
      </c>
    </row>
    <row r="45" spans="2:20" x14ac:dyDescent="0.15">
      <c r="B45" s="14"/>
      <c r="C45" s="6">
        <f t="shared" si="2"/>
        <v>22</v>
      </c>
      <c r="D45" s="13" t="str">
        <f>database!C42</f>
        <v>황재균</v>
      </c>
      <c r="E45" s="13" t="str">
        <f>database!D42</f>
        <v>1987</v>
      </c>
      <c r="F45" s="13" t="str">
        <f>database!E42</f>
        <v>3B</v>
      </c>
      <c r="G45" s="13" t="str">
        <f>database!F42</f>
        <v>141</v>
      </c>
      <c r="H45" s="13" t="str">
        <f>database!G42</f>
        <v>519</v>
      </c>
      <c r="I45" s="13" t="str">
        <f>database!H42</f>
        <v>59</v>
      </c>
      <c r="J45" s="13" t="str">
        <f>database!I42</f>
        <v>136</v>
      </c>
      <c r="K45" s="13" t="str">
        <f>database!J42</f>
        <v>24</v>
      </c>
      <c r="L45" s="13" t="str">
        <f>database!K42</f>
        <v>3</v>
      </c>
      <c r="M45" s="13" t="str">
        <f>database!L42</f>
        <v>10</v>
      </c>
      <c r="N45" s="13" t="str">
        <f>database!M42</f>
        <v>64</v>
      </c>
      <c r="O45" s="13" t="str">
        <f>database!N42</f>
        <v>53</v>
      </c>
      <c r="P45" s="13" t="str">
        <f>database!O42</f>
        <v>99</v>
      </c>
      <c r="Q45" s="13" t="str">
        <f>database!P42</f>
        <v>6</v>
      </c>
      <c r="R45" s="13" t="str">
        <f>database!Q42</f>
        <v>.262</v>
      </c>
      <c r="S45" s="13" t="str">
        <f>database!R42</f>
        <v>.378</v>
      </c>
      <c r="T45" s="10">
        <f>IFERROR(1000-(ABS(VLOOKUP($F$8,database!$T$6:$U$14,2,FALSE)-VLOOKUP(F45,database!$T$6:$U$14,2,FALSE))+(ABS($G$8-G45)/20)+(ABS($H$8-H45)/75)+(ABS($I$8-I45)/10)+(ABS($J$8-J45)/15)+(ABS($K$8-K45)/5)+(ABS($L$8-L45)/4)+(ABS($M$8-M45)/2)+(ABS($N$8-N45)/10)+(ABS($O$8-O45)/25)+(ABS($P$8-P45)/150)+(ABS($Q$8-Q45)/20)+(ABS($R$8-R45)*1000)+(ABS($S$8-S45)*500)),0)</f>
        <v>916.02333333333331</v>
      </c>
    </row>
    <row r="46" spans="2:20" x14ac:dyDescent="0.15">
      <c r="B46" s="14"/>
      <c r="C46" s="6">
        <f t="shared" si="2"/>
        <v>6</v>
      </c>
      <c r="D46" s="13" t="str">
        <f>database!C43</f>
        <v>배정대</v>
      </c>
      <c r="E46" s="13" t="str">
        <f>database!D43</f>
        <v>1995</v>
      </c>
      <c r="F46" s="13" t="str">
        <f>database!E43</f>
        <v>CF</v>
      </c>
      <c r="G46" s="13" t="str">
        <f>database!F43</f>
        <v>144</v>
      </c>
      <c r="H46" s="13" t="str">
        <f>database!G43</f>
        <v>508</v>
      </c>
      <c r="I46" s="13" t="str">
        <f>database!H43</f>
        <v>64</v>
      </c>
      <c r="J46" s="13" t="str">
        <f>database!I43</f>
        <v>135</v>
      </c>
      <c r="K46" s="13" t="str">
        <f>database!J43</f>
        <v>24</v>
      </c>
      <c r="L46" s="13" t="str">
        <f>database!K43</f>
        <v>2</v>
      </c>
      <c r="M46" s="13" t="str">
        <f>database!L43</f>
        <v>6</v>
      </c>
      <c r="N46" s="13" t="str">
        <f>database!M43</f>
        <v>56</v>
      </c>
      <c r="O46" s="13" t="str">
        <f>database!N43</f>
        <v>54</v>
      </c>
      <c r="P46" s="13" t="str">
        <f>database!O43</f>
        <v>126</v>
      </c>
      <c r="Q46" s="13" t="str">
        <f>database!P43</f>
        <v>19</v>
      </c>
      <c r="R46" s="13" t="str">
        <f>database!Q43</f>
        <v>.266</v>
      </c>
      <c r="S46" s="13" t="str">
        <f>database!R43</f>
        <v>.356</v>
      </c>
      <c r="T46" s="10">
        <f>IFERROR(1000-(ABS(VLOOKUP($F$8,database!$T$6:$U$14,2,FALSE)-VLOOKUP(F46,database!$T$6:$U$14,2,FALSE))+(ABS($G$8-G46)/20)+(ABS($H$8-H46)/75)+(ABS($I$8-I46)/10)+(ABS($J$8-J46)/15)+(ABS($K$8-K46)/5)+(ABS($L$8-L46)/4)+(ABS($M$8-M46)/2)+(ABS($N$8-N46)/10)+(ABS($O$8-O46)/25)+(ABS($P$8-P46)/150)+(ABS($Q$8-Q46)/20)+(ABS($R$8-R46)*1000)+(ABS($S$8-S46)*500)),0)</f>
        <v>970.04666666666674</v>
      </c>
    </row>
    <row r="47" spans="2:20" x14ac:dyDescent="0.15">
      <c r="B47" s="14"/>
      <c r="C47" s="6">
        <f t="shared" si="2"/>
        <v>42</v>
      </c>
      <c r="D47" s="13" t="str">
        <f>database!C44</f>
        <v>문성주</v>
      </c>
      <c r="E47" s="13" t="str">
        <f>database!D44</f>
        <v>1997</v>
      </c>
      <c r="F47" s="13" t="str">
        <f>database!E44</f>
        <v>DH</v>
      </c>
      <c r="G47" s="13" t="str">
        <f>database!F44</f>
        <v>106</v>
      </c>
      <c r="H47" s="13" t="str">
        <f>database!G44</f>
        <v>327</v>
      </c>
      <c r="I47" s="13" t="str">
        <f>database!H44</f>
        <v>55</v>
      </c>
      <c r="J47" s="13" t="str">
        <f>database!I44</f>
        <v>99</v>
      </c>
      <c r="K47" s="13" t="str">
        <f>database!J44</f>
        <v>15</v>
      </c>
      <c r="L47" s="13" t="str">
        <f>database!K44</f>
        <v>3</v>
      </c>
      <c r="M47" s="13" t="str">
        <f>database!L44</f>
        <v>6</v>
      </c>
      <c r="N47" s="13" t="str">
        <f>database!M44</f>
        <v>41</v>
      </c>
      <c r="O47" s="13" t="str">
        <f>database!N44</f>
        <v>51</v>
      </c>
      <c r="P47" s="13" t="str">
        <f>database!O44</f>
        <v>36</v>
      </c>
      <c r="Q47" s="13" t="str">
        <f>database!P44</f>
        <v>9</v>
      </c>
      <c r="R47" s="13" t="str">
        <f>database!Q44</f>
        <v>.303</v>
      </c>
      <c r="S47" s="13" t="str">
        <f>database!R44</f>
        <v>.422</v>
      </c>
      <c r="T47" s="10">
        <f>IFERROR(1000-(ABS(VLOOKUP($F$8,database!$T$6:$U$14,2,FALSE)-VLOOKUP(F47,database!$T$6:$U$14,2,FALSE))+(ABS($G$8-G47)/20)+(ABS($H$8-H47)/75)+(ABS($I$8-I47)/10)+(ABS($J$8-J47)/15)+(ABS($K$8-K47)/5)+(ABS($L$8-L47)/4)+(ABS($M$8-M47)/2)+(ABS($N$8-N47)/10)+(ABS($O$8-O47)/25)+(ABS($P$8-P47)/150)+(ABS($Q$8-Q47)/20)+(ABS($R$8-R47)*1000)+(ABS($S$8-S47)*500)),0)</f>
        <v>890.27</v>
      </c>
    </row>
    <row r="48" spans="2:20" x14ac:dyDescent="0.15">
      <c r="B48" s="14"/>
      <c r="C48" s="6">
        <f t="shared" si="2"/>
        <v>26</v>
      </c>
      <c r="D48" s="13" t="str">
        <f>database!C45</f>
        <v>알포드</v>
      </c>
      <c r="E48" s="13" t="str">
        <f>database!D45</f>
        <v>1994</v>
      </c>
      <c r="F48" s="13" t="str">
        <f>database!E45</f>
        <v>LF</v>
      </c>
      <c r="G48" s="13" t="str">
        <f>database!F45</f>
        <v>80</v>
      </c>
      <c r="H48" s="13" t="str">
        <f>database!G45</f>
        <v>283</v>
      </c>
      <c r="I48" s="13" t="str">
        <f>database!H45</f>
        <v>48</v>
      </c>
      <c r="J48" s="13" t="str">
        <f>database!I45</f>
        <v>81</v>
      </c>
      <c r="K48" s="13" t="str">
        <f>database!J45</f>
        <v>19</v>
      </c>
      <c r="L48" s="13" t="str">
        <f>database!K45</f>
        <v>1</v>
      </c>
      <c r="M48" s="13" t="str">
        <f>database!L45</f>
        <v>14</v>
      </c>
      <c r="N48" s="13" t="str">
        <f>database!M45</f>
        <v>50</v>
      </c>
      <c r="O48" s="13" t="str">
        <f>database!N45</f>
        <v>33</v>
      </c>
      <c r="P48" s="13" t="str">
        <f>database!O45</f>
        <v>90</v>
      </c>
      <c r="Q48" s="13" t="str">
        <f>database!P45</f>
        <v>5</v>
      </c>
      <c r="R48" s="13" t="str">
        <f>database!Q45</f>
        <v>.286</v>
      </c>
      <c r="S48" s="13" t="str">
        <f>database!R45</f>
        <v>.509</v>
      </c>
      <c r="T48" s="10">
        <f>IFERROR(1000-(ABS(VLOOKUP($F$8,database!$T$6:$U$14,2,FALSE)-VLOOKUP(F48,database!$T$6:$U$14,2,FALSE))+(ABS($G$8-G48)/20)+(ABS($H$8-H48)/75)+(ABS($I$8-I48)/10)+(ABS($J$8-J48)/15)+(ABS($K$8-K48)/5)+(ABS($L$8-L48)/4)+(ABS($M$8-M48)/2)+(ABS($N$8-N48)/10)+(ABS($O$8-O48)/25)+(ABS($P$8-P48)/150)+(ABS($Q$8-Q48)/20)+(ABS($R$8-R48)*1000)+(ABS($S$8-S48)*500)),0)</f>
        <v>904.42333333333329</v>
      </c>
    </row>
    <row r="49" spans="2:20" x14ac:dyDescent="0.15">
      <c r="B49" s="14"/>
      <c r="C49" s="6">
        <f t="shared" si="2"/>
        <v>54</v>
      </c>
      <c r="D49" s="13" t="str">
        <f>database!C46</f>
        <v>추신수</v>
      </c>
      <c r="E49" s="13" t="str">
        <f>database!D46</f>
        <v>1982</v>
      </c>
      <c r="F49" s="13" t="str">
        <f>database!E46</f>
        <v>DH</v>
      </c>
      <c r="G49" s="13" t="str">
        <f>database!F46</f>
        <v>112</v>
      </c>
      <c r="H49" s="13" t="str">
        <f>database!G46</f>
        <v>409</v>
      </c>
      <c r="I49" s="13" t="str">
        <f>database!H46</f>
        <v>77</v>
      </c>
      <c r="J49" s="13" t="str">
        <f>database!I46</f>
        <v>106</v>
      </c>
      <c r="K49" s="13" t="str">
        <f>database!J46</f>
        <v>20</v>
      </c>
      <c r="L49" s="13" t="str">
        <f>database!K46</f>
        <v>1</v>
      </c>
      <c r="M49" s="13" t="str">
        <f>database!L46</f>
        <v>16</v>
      </c>
      <c r="N49" s="13" t="str">
        <f>database!M46</f>
        <v>58</v>
      </c>
      <c r="O49" s="13" t="str">
        <f>database!N46</f>
        <v>71</v>
      </c>
      <c r="P49" s="13" t="str">
        <f>database!O46</f>
        <v>100</v>
      </c>
      <c r="Q49" s="13" t="str">
        <f>database!P46</f>
        <v>15</v>
      </c>
      <c r="R49" s="13" t="str">
        <f>database!Q46</f>
        <v>.259</v>
      </c>
      <c r="S49" s="13" t="str">
        <f>database!R46</f>
        <v>.430</v>
      </c>
      <c r="T49" s="10">
        <f>IFERROR(1000-(ABS(VLOOKUP($F$8,database!$T$6:$U$14,2,FALSE)-VLOOKUP(F49,database!$T$6:$U$14,2,FALSE))+(ABS($G$8-G49)/20)+(ABS($H$8-H49)/75)+(ABS($I$8-I49)/10)+(ABS($J$8-J49)/15)+(ABS($K$8-K49)/5)+(ABS($L$8-L49)/4)+(ABS($M$8-M49)/2)+(ABS($N$8-N49)/10)+(ABS($O$8-O49)/25)+(ABS($P$8-P49)/150)+(ABS($Q$8-Q49)/20)+(ABS($R$8-R49)*1000)+(ABS($S$8-S49)*500)),0)</f>
        <v>875.56333333333339</v>
      </c>
    </row>
    <row r="50" spans="2:20" x14ac:dyDescent="0.15">
      <c r="B50" s="14"/>
      <c r="C50" s="6">
        <f t="shared" si="2"/>
        <v>63</v>
      </c>
      <c r="D50" s="13" t="str">
        <f>database!C47</f>
        <v>강승호</v>
      </c>
      <c r="E50" s="13" t="str">
        <f>database!D47</f>
        <v>1994</v>
      </c>
      <c r="F50" s="13" t="str">
        <f>database!E47</f>
        <v>2B</v>
      </c>
      <c r="G50" s="13" t="str">
        <f>database!F47</f>
        <v>134</v>
      </c>
      <c r="H50" s="13" t="str">
        <f>database!G47</f>
        <v>444</v>
      </c>
      <c r="I50" s="13" t="str">
        <f>database!H47</f>
        <v>54</v>
      </c>
      <c r="J50" s="13" t="str">
        <f>database!I47</f>
        <v>117</v>
      </c>
      <c r="K50" s="13" t="str">
        <f>database!J47</f>
        <v>28</v>
      </c>
      <c r="L50" s="13" t="str">
        <f>database!K47</f>
        <v>1</v>
      </c>
      <c r="M50" s="13" t="str">
        <f>database!L47</f>
        <v>10</v>
      </c>
      <c r="N50" s="13" t="str">
        <f>database!M47</f>
        <v>62</v>
      </c>
      <c r="O50" s="13" t="str">
        <f>database!N47</f>
        <v>29</v>
      </c>
      <c r="P50" s="13" t="str">
        <f>database!O47</f>
        <v>100</v>
      </c>
      <c r="Q50" s="13" t="str">
        <f>database!P47</f>
        <v>13</v>
      </c>
      <c r="R50" s="13" t="str">
        <f>database!Q47</f>
        <v>.264</v>
      </c>
      <c r="S50" s="13" t="str">
        <f>database!R47</f>
        <v>.399</v>
      </c>
      <c r="T50" s="10">
        <f>IFERROR(1000-(ABS(VLOOKUP($F$8,database!$T$6:$U$14,2,FALSE)-VLOOKUP(F50,database!$T$6:$U$14,2,FALSE))+(ABS($G$8-G50)/20)+(ABS($H$8-H50)/75)+(ABS($I$8-I50)/10)+(ABS($J$8-J50)/15)+(ABS($K$8-K50)/5)+(ABS($L$8-L50)/4)+(ABS($M$8-M50)/2)+(ABS($N$8-N50)/10)+(ABS($O$8-O50)/25)+(ABS($P$8-P50)/150)+(ABS($Q$8-Q50)/20)+(ABS($R$8-R50)*1000)+(ABS($S$8-S50)*500)),0)</f>
        <v>858.85666666666668</v>
      </c>
    </row>
    <row r="51" spans="2:20" x14ac:dyDescent="0.15">
      <c r="B51" s="14"/>
      <c r="C51" s="6">
        <f t="shared" si="2"/>
        <v>87</v>
      </c>
      <c r="D51" s="13" t="str">
        <f>database!C48</f>
        <v>유강남</v>
      </c>
      <c r="E51" s="13" t="str">
        <f>database!D48</f>
        <v>1992</v>
      </c>
      <c r="F51" s="13" t="str">
        <f>database!E48</f>
        <v>C</v>
      </c>
      <c r="G51" s="13" t="str">
        <f>database!F48</f>
        <v>139</v>
      </c>
      <c r="H51" s="13" t="str">
        <f>database!G48</f>
        <v>416</v>
      </c>
      <c r="I51" s="13" t="str">
        <f>database!H48</f>
        <v>54</v>
      </c>
      <c r="J51" s="13" t="str">
        <f>database!I48</f>
        <v>106</v>
      </c>
      <c r="K51" s="13" t="str">
        <f>database!J48</f>
        <v>16</v>
      </c>
      <c r="L51" s="13" t="str">
        <f>database!K48</f>
        <v>0</v>
      </c>
      <c r="M51" s="13" t="str">
        <f>database!L48</f>
        <v>8</v>
      </c>
      <c r="N51" s="13" t="str">
        <f>database!M48</f>
        <v>47</v>
      </c>
      <c r="O51" s="13" t="str">
        <f>database!N48</f>
        <v>34</v>
      </c>
      <c r="P51" s="13" t="str">
        <f>database!O48</f>
        <v>98</v>
      </c>
      <c r="Q51" s="13" t="str">
        <f>database!P48</f>
        <v>0</v>
      </c>
      <c r="R51" s="13" t="str">
        <f>database!Q48</f>
        <v>.255</v>
      </c>
      <c r="S51" s="13" t="str">
        <f>database!R48</f>
        <v>.351</v>
      </c>
      <c r="T51" s="10">
        <f>IFERROR(1000-(ABS(VLOOKUP($F$8,database!$T$6:$U$14,2,FALSE)-VLOOKUP(F51,database!$T$6:$U$14,2,FALSE))+(ABS($G$8-G51)/20)+(ABS($H$8-H51)/75)+(ABS($I$8-I51)/10)+(ABS($J$8-J51)/15)+(ABS($K$8-K51)/5)+(ABS($L$8-L51)/4)+(ABS($M$8-M51)/2)+(ABS($N$8-N51)/10)+(ABS($O$8-O51)/25)+(ABS($P$8-P51)/150)+(ABS($Q$8-Q51)/20)+(ABS($R$8-R51)*1000)+(ABS($S$8-S51)*500)),0)</f>
        <v>762.9</v>
      </c>
    </row>
    <row r="52" spans="2:20" x14ac:dyDescent="0.15">
      <c r="B52" s="14"/>
      <c r="C52" s="6">
        <f t="shared" si="2"/>
        <v>60</v>
      </c>
      <c r="D52" s="13" t="str">
        <f>database!C49</f>
        <v>렉스</v>
      </c>
      <c r="E52" s="13" t="str">
        <f>database!D49</f>
        <v>1993</v>
      </c>
      <c r="F52" s="13" t="str">
        <f>database!E49</f>
        <v>CF</v>
      </c>
      <c r="G52" s="13" t="str">
        <f>database!F49</f>
        <v>56</v>
      </c>
      <c r="H52" s="13" t="str">
        <f>database!G49</f>
        <v>218</v>
      </c>
      <c r="I52" s="13" t="str">
        <f>database!H49</f>
        <v>32</v>
      </c>
      <c r="J52" s="13" t="str">
        <f>database!I49</f>
        <v>72</v>
      </c>
      <c r="K52" s="13" t="str">
        <f>database!J49</f>
        <v>10</v>
      </c>
      <c r="L52" s="13" t="str">
        <f>database!K49</f>
        <v>1</v>
      </c>
      <c r="M52" s="13" t="str">
        <f>database!L49</f>
        <v>8</v>
      </c>
      <c r="N52" s="13" t="str">
        <f>database!M49</f>
        <v>34</v>
      </c>
      <c r="O52" s="13" t="str">
        <f>database!N49</f>
        <v>26</v>
      </c>
      <c r="P52" s="13" t="str">
        <f>database!O49</f>
        <v>44</v>
      </c>
      <c r="Q52" s="13" t="str">
        <f>database!P49</f>
        <v>3</v>
      </c>
      <c r="R52" s="13" t="str">
        <f>database!Q49</f>
        <v>.330</v>
      </c>
      <c r="S52" s="13" t="str">
        <f>database!R49</f>
        <v>.495</v>
      </c>
      <c r="T52" s="10">
        <f>IFERROR(1000-(ABS(VLOOKUP($F$8,database!$T$6:$U$14,2,FALSE)-VLOOKUP(F52,database!$T$6:$U$14,2,FALSE))+(ABS($G$8-G52)/20)+(ABS($H$8-H52)/75)+(ABS($I$8-I52)/10)+(ABS($J$8-J52)/15)+(ABS($K$8-K52)/5)+(ABS($L$8-L52)/4)+(ABS($M$8-M52)/2)+(ABS($N$8-N52)/10)+(ABS($O$8-O52)/25)+(ABS($P$8-P52)/150)+(ABS($Q$8-Q52)/20)+(ABS($R$8-R52)*1000)+(ABS($S$8-S52)*500)),0)</f>
        <v>862.27</v>
      </c>
    </row>
    <row r="53" spans="2:20" x14ac:dyDescent="0.15">
      <c r="B53" s="14"/>
      <c r="C53" s="6">
        <f t="shared" si="2"/>
        <v>52</v>
      </c>
      <c r="D53" s="13" t="str">
        <f>database!C50</f>
        <v>최형우</v>
      </c>
      <c r="E53" s="13" t="str">
        <f>database!D50</f>
        <v>1983</v>
      </c>
      <c r="F53" s="13" t="str">
        <f>database!E50</f>
        <v>DH</v>
      </c>
      <c r="G53" s="13" t="str">
        <f>database!F50</f>
        <v>132</v>
      </c>
      <c r="H53" s="13" t="str">
        <f>database!G50</f>
        <v>454</v>
      </c>
      <c r="I53" s="13" t="str">
        <f>database!H50</f>
        <v>55</v>
      </c>
      <c r="J53" s="13" t="str">
        <f>database!I50</f>
        <v>120</v>
      </c>
      <c r="K53" s="13" t="str">
        <f>database!J50</f>
        <v>27</v>
      </c>
      <c r="L53" s="13" t="str">
        <f>database!K50</f>
        <v>1</v>
      </c>
      <c r="M53" s="13" t="str">
        <f>database!L50</f>
        <v>14</v>
      </c>
      <c r="N53" s="13" t="str">
        <f>database!M50</f>
        <v>71</v>
      </c>
      <c r="O53" s="13" t="str">
        <f>database!N50</f>
        <v>73</v>
      </c>
      <c r="P53" s="13" t="str">
        <f>database!O50</f>
        <v>92</v>
      </c>
      <c r="Q53" s="13" t="str">
        <f>database!P50</f>
        <v>1</v>
      </c>
      <c r="R53" s="13" t="str">
        <f>database!Q50</f>
        <v>.264</v>
      </c>
      <c r="S53" s="13" t="str">
        <f>database!R50</f>
        <v>.421</v>
      </c>
      <c r="T53" s="10">
        <f>IFERROR(1000-(ABS(VLOOKUP($F$8,database!$T$6:$U$14,2,FALSE)-VLOOKUP(F53,database!$T$6:$U$14,2,FALSE))+(ABS($G$8-G53)/20)+(ABS($H$8-H53)/75)+(ABS($I$8-I53)/10)+(ABS($J$8-J53)/15)+(ABS($K$8-K53)/5)+(ABS($L$8-L53)/4)+(ABS($M$8-M53)/2)+(ABS($N$8-N53)/10)+(ABS($O$8-O53)/25)+(ABS($P$8-P53)/150)+(ABS($Q$8-Q53)/20)+(ABS($R$8-R53)*1000)+(ABS($S$8-S53)*500)),0)</f>
        <v>881.51666666666665</v>
      </c>
    </row>
    <row r="54" spans="2:20" x14ac:dyDescent="0.15">
      <c r="B54" s="14"/>
      <c r="C54" s="6">
        <f t="shared" si="2"/>
        <v>13</v>
      </c>
      <c r="D54" s="13" t="str">
        <f>database!C51</f>
        <v>류지혁</v>
      </c>
      <c r="E54" s="13" t="str">
        <f>database!D51</f>
        <v>1994</v>
      </c>
      <c r="F54" s="13" t="str">
        <f>database!E51</f>
        <v>3B</v>
      </c>
      <c r="G54" s="13" t="str">
        <f>database!F51</f>
        <v>127</v>
      </c>
      <c r="H54" s="13" t="str">
        <f>database!G51</f>
        <v>405</v>
      </c>
      <c r="I54" s="13" t="str">
        <f>database!H51</f>
        <v>55</v>
      </c>
      <c r="J54" s="13" t="str">
        <f>database!I51</f>
        <v>112</v>
      </c>
      <c r="K54" s="13" t="str">
        <f>database!J51</f>
        <v>19</v>
      </c>
      <c r="L54" s="13" t="str">
        <f>database!K51</f>
        <v>2</v>
      </c>
      <c r="M54" s="13" t="str">
        <f>database!L51</f>
        <v>2</v>
      </c>
      <c r="N54" s="13" t="str">
        <f>database!M51</f>
        <v>48</v>
      </c>
      <c r="O54" s="13" t="str">
        <f>database!N51</f>
        <v>56</v>
      </c>
      <c r="P54" s="13" t="str">
        <f>database!O51</f>
        <v>83</v>
      </c>
      <c r="Q54" s="13" t="str">
        <f>database!P51</f>
        <v>8</v>
      </c>
      <c r="R54" s="13" t="str">
        <f>database!Q51</f>
        <v>.277</v>
      </c>
      <c r="S54" s="13" t="str">
        <f>database!R51</f>
        <v>.348</v>
      </c>
      <c r="T54" s="10">
        <f>IFERROR(1000-(ABS(VLOOKUP($F$8,database!$T$6:$U$14,2,FALSE)-VLOOKUP(F54,database!$T$6:$U$14,2,FALSE))+(ABS($G$8-G54)/20)+(ABS($H$8-H54)/75)+(ABS($I$8-I54)/10)+(ABS($J$8-J54)/15)+(ABS($K$8-K54)/5)+(ABS($L$8-L54)/4)+(ABS($M$8-M54)/2)+(ABS($N$8-N54)/10)+(ABS($O$8-O54)/25)+(ABS($P$8-P54)/150)+(ABS($Q$8-Q54)/20)+(ABS($R$8-R54)*1000)+(ABS($S$8-S54)*500)),0)</f>
        <v>945.93333333333339</v>
      </c>
    </row>
    <row r="55" spans="2:20" x14ac:dyDescent="0.15">
      <c r="B55" s="14"/>
      <c r="C55" s="6">
        <f t="shared" si="2"/>
        <v>50</v>
      </c>
      <c r="D55" s="13" t="str">
        <f>database!C52</f>
        <v>박민우</v>
      </c>
      <c r="E55" s="13" t="str">
        <f>database!D52</f>
        <v>1993</v>
      </c>
      <c r="F55" s="13" t="str">
        <f>database!E52</f>
        <v>2B</v>
      </c>
      <c r="G55" s="13" t="str">
        <f>database!F52</f>
        <v>104</v>
      </c>
      <c r="H55" s="13" t="str">
        <f>database!G52</f>
        <v>390</v>
      </c>
      <c r="I55" s="13" t="str">
        <f>database!H52</f>
        <v>61</v>
      </c>
      <c r="J55" s="13" t="str">
        <f>database!I52</f>
        <v>104</v>
      </c>
      <c r="K55" s="13" t="str">
        <f>database!J52</f>
        <v>22</v>
      </c>
      <c r="L55" s="13" t="str">
        <f>database!K52</f>
        <v>1</v>
      </c>
      <c r="M55" s="13" t="str">
        <f>database!L52</f>
        <v>4</v>
      </c>
      <c r="N55" s="13" t="str">
        <f>database!M52</f>
        <v>38</v>
      </c>
      <c r="O55" s="13" t="str">
        <f>database!N52</f>
        <v>42</v>
      </c>
      <c r="P55" s="13" t="str">
        <f>database!O52</f>
        <v>55</v>
      </c>
      <c r="Q55" s="13" t="str">
        <f>database!P52</f>
        <v>21</v>
      </c>
      <c r="R55" s="13" t="str">
        <f>database!Q52</f>
        <v>.267</v>
      </c>
      <c r="S55" s="13" t="str">
        <f>database!R52</f>
        <v>.359</v>
      </c>
      <c r="T55" s="10">
        <f>IFERROR(1000-(ABS(VLOOKUP($F$8,database!$T$6:$U$14,2,FALSE)-VLOOKUP(F55,database!$T$6:$U$14,2,FALSE))+(ABS($G$8-G55)/20)+(ABS($H$8-H55)/75)+(ABS($I$8-I55)/10)+(ABS($J$8-J55)/15)+(ABS($K$8-K55)/5)+(ABS($L$8-L55)/4)+(ABS($M$8-M55)/2)+(ABS($N$8-N55)/10)+(ABS($O$8-O55)/25)+(ABS($P$8-P55)/150)+(ABS($Q$8-Q55)/20)+(ABS($R$8-R55)*1000)+(ABS($S$8-S55)*500)),0)</f>
        <v>885.41000000000008</v>
      </c>
    </row>
    <row r="56" spans="2:20" x14ac:dyDescent="0.15">
      <c r="B56" s="14"/>
      <c r="C56" s="6">
        <f t="shared" si="2"/>
        <v>91</v>
      </c>
      <c r="D56" s="13" t="str">
        <f>database!C53</f>
        <v>강민호</v>
      </c>
      <c r="E56" s="13" t="str">
        <f>database!D53</f>
        <v>1985</v>
      </c>
      <c r="F56" s="13" t="str">
        <f>database!E53</f>
        <v>C</v>
      </c>
      <c r="G56" s="13" t="str">
        <f>database!F53</f>
        <v>130</v>
      </c>
      <c r="H56" s="13" t="str">
        <f>database!G53</f>
        <v>396</v>
      </c>
      <c r="I56" s="13" t="str">
        <f>database!H53</f>
        <v>38</v>
      </c>
      <c r="J56" s="13" t="str">
        <f>database!I53</f>
        <v>102</v>
      </c>
      <c r="K56" s="13" t="str">
        <f>database!J53</f>
        <v>19</v>
      </c>
      <c r="L56" s="13" t="str">
        <f>database!K53</f>
        <v>1</v>
      </c>
      <c r="M56" s="13" t="str">
        <f>database!L53</f>
        <v>13</v>
      </c>
      <c r="N56" s="13" t="str">
        <f>database!M53</f>
        <v>66</v>
      </c>
      <c r="O56" s="13" t="str">
        <f>database!N53</f>
        <v>41</v>
      </c>
      <c r="P56" s="13" t="str">
        <f>database!O53</f>
        <v>58</v>
      </c>
      <c r="Q56" s="13" t="str">
        <f>database!P53</f>
        <v>0</v>
      </c>
      <c r="R56" s="13" t="str">
        <f>database!Q53</f>
        <v>.258</v>
      </c>
      <c r="S56" s="13" t="str">
        <f>database!R53</f>
        <v>.409</v>
      </c>
      <c r="T56" s="10">
        <f>IFERROR(1000-(ABS(VLOOKUP($F$8,database!$T$6:$U$14,2,FALSE)-VLOOKUP(F56,database!$T$6:$U$14,2,FALSE))+(ABS($G$8-G56)/20)+(ABS($H$8-H56)/75)+(ABS($I$8-I56)/10)+(ABS($J$8-J56)/15)+(ABS($K$8-K56)/5)+(ABS($L$8-L56)/4)+(ABS($M$8-M56)/2)+(ABS($N$8-N56)/10)+(ABS($O$8-O56)/25)+(ABS($P$8-P56)/150)+(ABS($Q$8-Q56)/20)+(ABS($R$8-R56)*1000)+(ABS($S$8-S56)*500)),0)</f>
        <v>736.78666666666663</v>
      </c>
    </row>
    <row r="57" spans="2:20" x14ac:dyDescent="0.15">
      <c r="B57" s="14"/>
      <c r="C57" s="6">
        <f t="shared" si="2"/>
        <v>45</v>
      </c>
      <c r="D57" s="13" t="str">
        <f>database!C54</f>
        <v>김지찬</v>
      </c>
      <c r="E57" s="13" t="str">
        <f>database!D54</f>
        <v>2001</v>
      </c>
      <c r="F57" s="13" t="str">
        <f>database!E54</f>
        <v>2B</v>
      </c>
      <c r="G57" s="13" t="str">
        <f>database!F54</f>
        <v>113</v>
      </c>
      <c r="H57" s="13" t="str">
        <f>database!G54</f>
        <v>361</v>
      </c>
      <c r="I57" s="13" t="str">
        <f>database!H54</f>
        <v>62</v>
      </c>
      <c r="J57" s="13" t="str">
        <f>database!I54</f>
        <v>101</v>
      </c>
      <c r="K57" s="13" t="str">
        <f>database!J54</f>
        <v>7</v>
      </c>
      <c r="L57" s="13" t="str">
        <f>database!K54</f>
        <v>6</v>
      </c>
      <c r="M57" s="13" t="str">
        <f>database!L54</f>
        <v>0</v>
      </c>
      <c r="N57" s="13" t="str">
        <f>database!M54</f>
        <v>25</v>
      </c>
      <c r="O57" s="13" t="str">
        <f>database!N54</f>
        <v>45</v>
      </c>
      <c r="P57" s="13" t="str">
        <f>database!O54</f>
        <v>64</v>
      </c>
      <c r="Q57" s="13" t="str">
        <f>database!P54</f>
        <v>25</v>
      </c>
      <c r="R57" s="13" t="str">
        <f>database!Q54</f>
        <v>.280</v>
      </c>
      <c r="S57" s="13" t="str">
        <f>database!R54</f>
        <v>.332</v>
      </c>
      <c r="T57" s="10">
        <f>IFERROR(1000-(ABS(VLOOKUP($F$8,database!$T$6:$U$14,2,FALSE)-VLOOKUP(F57,database!$T$6:$U$14,2,FALSE))+(ABS($G$8-G57)/20)+(ABS($H$8-H57)/75)+(ABS($I$8-I57)/10)+(ABS($J$8-J57)/15)+(ABS($K$8-K57)/5)+(ABS($L$8-L57)/4)+(ABS($M$8-M57)/2)+(ABS($N$8-N57)/10)+(ABS($O$8-O57)/25)+(ABS($P$8-P57)/150)+(ABS($Q$8-Q57)/20)+(ABS($R$8-R57)*1000)+(ABS($S$8-S57)*500)),0)</f>
        <v>887.00333333333344</v>
      </c>
    </row>
    <row r="58" spans="2:20" x14ac:dyDescent="0.15">
      <c r="B58" s="14"/>
      <c r="C58" s="6">
        <f t="shared" si="2"/>
        <v>4</v>
      </c>
      <c r="D58" s="13" t="str">
        <f>database!C55</f>
        <v>손아섭</v>
      </c>
      <c r="E58" s="13" t="str">
        <f>database!D55</f>
        <v>1988</v>
      </c>
      <c r="F58" s="13" t="str">
        <f>database!E55</f>
        <v>RF</v>
      </c>
      <c r="G58" s="13" t="str">
        <f>database!F55</f>
        <v>138</v>
      </c>
      <c r="H58" s="13" t="str">
        <f>database!G55</f>
        <v>548</v>
      </c>
      <c r="I58" s="13" t="str">
        <f>database!H55</f>
        <v>72</v>
      </c>
      <c r="J58" s="13" t="str">
        <f>database!I55</f>
        <v>152</v>
      </c>
      <c r="K58" s="13" t="str">
        <f>database!J55</f>
        <v>29</v>
      </c>
      <c r="L58" s="13" t="str">
        <f>database!K55</f>
        <v>4</v>
      </c>
      <c r="M58" s="13" t="str">
        <f>database!L55</f>
        <v>4</v>
      </c>
      <c r="N58" s="13" t="str">
        <f>database!M55</f>
        <v>48</v>
      </c>
      <c r="O58" s="13" t="str">
        <f>database!N55</f>
        <v>59</v>
      </c>
      <c r="P58" s="13" t="str">
        <f>database!O55</f>
        <v>76</v>
      </c>
      <c r="Q58" s="13" t="str">
        <f>database!P55</f>
        <v>6</v>
      </c>
      <c r="R58" s="13" t="str">
        <f>database!Q55</f>
        <v>.277</v>
      </c>
      <c r="S58" s="13" t="str">
        <f>database!R55</f>
        <v>.367</v>
      </c>
      <c r="T58" s="10">
        <f>IFERROR(1000-(ABS(VLOOKUP($F$8,database!$T$6:$U$14,2,FALSE)-VLOOKUP(F58,database!$T$6:$U$14,2,FALSE))+(ABS($G$8-G58)/20)+(ABS($H$8-H58)/75)+(ABS($I$8-I58)/10)+(ABS($J$8-J58)/15)+(ABS($K$8-K58)/5)+(ABS($L$8-L58)/4)+(ABS($M$8-M58)/2)+(ABS($N$8-N58)/10)+(ABS($O$8-O58)/25)+(ABS($P$8-P58)/150)+(ABS($Q$8-Q58)/20)+(ABS($R$8-R58)*1000)+(ABS($S$8-S58)*500)),0)</f>
        <v>976.16333333333341</v>
      </c>
    </row>
    <row r="59" spans="2:20" x14ac:dyDescent="0.15">
      <c r="B59" s="14"/>
      <c r="C59" s="6">
        <f t="shared" si="2"/>
        <v>28</v>
      </c>
      <c r="D59" s="13" t="str">
        <f>database!C56</f>
        <v>송성문</v>
      </c>
      <c r="E59" s="13" t="str">
        <f>database!D56</f>
        <v>1996</v>
      </c>
      <c r="F59" s="13" t="str">
        <f>database!E56</f>
        <v>3B</v>
      </c>
      <c r="G59" s="13" t="str">
        <f>database!F56</f>
        <v>142</v>
      </c>
      <c r="H59" s="13" t="str">
        <f>database!G56</f>
        <v>547</v>
      </c>
      <c r="I59" s="13" t="str">
        <f>database!H56</f>
        <v>67</v>
      </c>
      <c r="J59" s="13" t="str">
        <f>database!I56</f>
        <v>135</v>
      </c>
      <c r="K59" s="13" t="str">
        <f>database!J56</f>
        <v>21</v>
      </c>
      <c r="L59" s="13" t="str">
        <f>database!K56</f>
        <v>4</v>
      </c>
      <c r="M59" s="13" t="str">
        <f>database!L56</f>
        <v>13</v>
      </c>
      <c r="N59" s="13" t="str">
        <f>database!M56</f>
        <v>79</v>
      </c>
      <c r="O59" s="13" t="str">
        <f>database!N56</f>
        <v>45</v>
      </c>
      <c r="P59" s="13" t="str">
        <f>database!O56</f>
        <v>65</v>
      </c>
      <c r="Q59" s="13" t="str">
        <f>database!P56</f>
        <v>0</v>
      </c>
      <c r="R59" s="13" t="str">
        <f>database!Q56</f>
        <v>.247</v>
      </c>
      <c r="S59" s="13" t="str">
        <f>database!R56</f>
        <v>.371</v>
      </c>
      <c r="T59" s="10">
        <f>IFERROR(1000-(ABS(VLOOKUP($F$8,database!$T$6:$U$14,2,FALSE)-VLOOKUP(F59,database!$T$6:$U$14,2,FALSE))+(ABS($G$8-G59)/20)+(ABS($H$8-H59)/75)+(ABS($I$8-I59)/10)+(ABS($J$8-J59)/15)+(ABS($K$8-K59)/5)+(ABS($L$8-L59)/4)+(ABS($M$8-M59)/2)+(ABS($N$8-N59)/10)+(ABS($O$8-O59)/25)+(ABS($P$8-P59)/150)+(ABS($Q$8-Q59)/20)+(ABS($R$8-R59)*1000)+(ABS($S$8-S59)*500)),0)</f>
        <v>902.29</v>
      </c>
    </row>
    <row r="60" spans="2:20" x14ac:dyDescent="0.15">
      <c r="B60" s="14"/>
      <c r="C60" s="6">
        <f t="shared" si="2"/>
        <v>3</v>
      </c>
      <c r="D60" s="13" t="str">
        <f>database!C57</f>
        <v>김현준</v>
      </c>
      <c r="E60" s="13" t="str">
        <f>database!D57</f>
        <v>2002</v>
      </c>
      <c r="F60" s="13" t="str">
        <f>database!E57</f>
        <v>CF</v>
      </c>
      <c r="G60" s="13" t="str">
        <f>database!F57</f>
        <v>118</v>
      </c>
      <c r="H60" s="13" t="str">
        <f>database!G57</f>
        <v>363</v>
      </c>
      <c r="I60" s="13" t="str">
        <f>database!H57</f>
        <v>57</v>
      </c>
      <c r="J60" s="13" t="str">
        <f>database!I57</f>
        <v>100</v>
      </c>
      <c r="K60" s="13" t="str">
        <f>database!J57</f>
        <v>19</v>
      </c>
      <c r="L60" s="13" t="str">
        <f>database!K57</f>
        <v>4</v>
      </c>
      <c r="M60" s="13" t="str">
        <f>database!L57</f>
        <v>0</v>
      </c>
      <c r="N60" s="13" t="str">
        <f>database!M57</f>
        <v>22</v>
      </c>
      <c r="O60" s="13" t="str">
        <f>database!N57</f>
        <v>45</v>
      </c>
      <c r="P60" s="13" t="str">
        <f>database!O57</f>
        <v>80</v>
      </c>
      <c r="Q60" s="13" t="str">
        <f>database!P57</f>
        <v>5</v>
      </c>
      <c r="R60" s="13" t="str">
        <f>database!Q57</f>
        <v>.275</v>
      </c>
      <c r="S60" s="13" t="str">
        <f>database!R57</f>
        <v>.350</v>
      </c>
      <c r="T60" s="10">
        <f>IFERROR(1000-(ABS(VLOOKUP($F$8,database!$T$6:$U$14,2,FALSE)-VLOOKUP(F60,database!$T$6:$U$14,2,FALSE))+(ABS($G$8-G60)/20)+(ABS($H$8-H60)/75)+(ABS($I$8-I60)/10)+(ABS($J$8-J60)/15)+(ABS($K$8-K60)/5)+(ABS($L$8-L60)/4)+(ABS($M$8-M60)/2)+(ABS($N$8-N60)/10)+(ABS($O$8-O60)/25)+(ABS($P$8-P60)/150)+(ABS($Q$8-Q60)/20)+(ABS($R$8-R60)*1000)+(ABS($S$8-S60)*500)),0)</f>
        <v>977.5533333333334</v>
      </c>
    </row>
    <row r="61" spans="2:20" x14ac:dyDescent="0.15">
      <c r="B61" s="14"/>
      <c r="C61" s="6">
        <f t="shared" si="2"/>
        <v>29</v>
      </c>
      <c r="D61" s="13" t="str">
        <f>database!C58</f>
        <v>고승민</v>
      </c>
      <c r="E61" s="13" t="str">
        <f>database!D58</f>
        <v>2000</v>
      </c>
      <c r="F61" s="13" t="str">
        <f>database!E58</f>
        <v>RF</v>
      </c>
      <c r="G61" s="13" t="str">
        <f>database!F58</f>
        <v>92</v>
      </c>
      <c r="H61" s="13" t="str">
        <f>database!G58</f>
        <v>234</v>
      </c>
      <c r="I61" s="13" t="str">
        <f>database!H58</f>
        <v>31</v>
      </c>
      <c r="J61" s="13" t="str">
        <f>database!I58</f>
        <v>74</v>
      </c>
      <c r="K61" s="13" t="str">
        <f>database!J58</f>
        <v>15</v>
      </c>
      <c r="L61" s="13" t="str">
        <f>database!K58</f>
        <v>1</v>
      </c>
      <c r="M61" s="13" t="str">
        <f>database!L58</f>
        <v>5</v>
      </c>
      <c r="N61" s="13" t="str">
        <f>database!M58</f>
        <v>30</v>
      </c>
      <c r="O61" s="13" t="str">
        <f>database!N58</f>
        <v>25</v>
      </c>
      <c r="P61" s="13" t="str">
        <f>database!O58</f>
        <v>47</v>
      </c>
      <c r="Q61" s="13" t="str">
        <f>database!P58</f>
        <v>1</v>
      </c>
      <c r="R61" s="13" t="str">
        <f>database!Q58</f>
        <v>.316</v>
      </c>
      <c r="S61" s="13" t="str">
        <f>database!R58</f>
        <v>.453</v>
      </c>
      <c r="T61" s="10">
        <f>IFERROR(1000-(ABS(VLOOKUP($F$8,database!$T$6:$U$14,2,FALSE)-VLOOKUP(F61,database!$T$6:$U$14,2,FALSE))+(ABS($G$8-G61)/20)+(ABS($H$8-H61)/75)+(ABS($I$8-I61)/10)+(ABS($J$8-J61)/15)+(ABS($K$8-K61)/5)+(ABS($L$8-L61)/4)+(ABS($M$8-M61)/2)+(ABS($N$8-N61)/10)+(ABS($O$8-O61)/25)+(ABS($P$8-P61)/150)+(ABS($Q$8-Q61)/20)+(ABS($R$8-R61)*1000)+(ABS($S$8-S61)*500)),0)</f>
        <v>901.29666666666662</v>
      </c>
    </row>
    <row r="62" spans="2:20" x14ac:dyDescent="0.15">
      <c r="B62" s="14"/>
      <c r="C62" s="6">
        <f t="shared" si="2"/>
        <v>7</v>
      </c>
      <c r="D62" s="13" t="str">
        <f>database!C59</f>
        <v>구자욱</v>
      </c>
      <c r="E62" s="13" t="str">
        <f>database!D59</f>
        <v>1993</v>
      </c>
      <c r="F62" s="13" t="str">
        <f>database!E59</f>
        <v>RF</v>
      </c>
      <c r="G62" s="13" t="str">
        <f>database!F59</f>
        <v>99</v>
      </c>
      <c r="H62" s="13" t="str">
        <f>database!G59</f>
        <v>409</v>
      </c>
      <c r="I62" s="13" t="str">
        <f>database!H59</f>
        <v>69</v>
      </c>
      <c r="J62" s="13" t="str">
        <f>database!I59</f>
        <v>119</v>
      </c>
      <c r="K62" s="13" t="str">
        <f>database!J59</f>
        <v>23</v>
      </c>
      <c r="L62" s="13" t="str">
        <f>database!K59</f>
        <v>3</v>
      </c>
      <c r="M62" s="13" t="str">
        <f>database!L59</f>
        <v>5</v>
      </c>
      <c r="N62" s="13" t="str">
        <f>database!M59</f>
        <v>37</v>
      </c>
      <c r="O62" s="13" t="str">
        <f>database!N59</f>
        <v>27</v>
      </c>
      <c r="P62" s="13" t="str">
        <f>database!O59</f>
        <v>84</v>
      </c>
      <c r="Q62" s="13" t="str">
        <f>database!P59</f>
        <v>11</v>
      </c>
      <c r="R62" s="13" t="str">
        <f>database!Q59</f>
        <v>.291</v>
      </c>
      <c r="S62" s="13" t="str">
        <f>database!R59</f>
        <v>.399</v>
      </c>
      <c r="T62" s="10">
        <f>IFERROR(1000-(ABS(VLOOKUP($F$8,database!$T$6:$U$14,2,FALSE)-VLOOKUP(F62,database!$T$6:$U$14,2,FALSE))+(ABS($G$8-G62)/20)+(ABS($H$8-H62)/75)+(ABS($I$8-I62)/10)+(ABS($J$8-J62)/15)+(ABS($K$8-K62)/5)+(ABS($L$8-L62)/4)+(ABS($M$8-M62)/2)+(ABS($N$8-N62)/10)+(ABS($O$8-O62)/25)+(ABS($P$8-P62)/150)+(ABS($Q$8-Q62)/20)+(ABS($R$8-R62)*1000)+(ABS($S$8-S62)*500)),0)</f>
        <v>964.68666666666661</v>
      </c>
    </row>
    <row r="63" spans="2:20" x14ac:dyDescent="0.15">
      <c r="B63" s="14"/>
      <c r="C63" s="6">
        <f t="shared" si="2"/>
        <v>12</v>
      </c>
      <c r="D63" s="13" t="str">
        <f>database!C60</f>
        <v>이창진</v>
      </c>
      <c r="E63" s="13" t="str">
        <f>database!D60</f>
        <v>1991</v>
      </c>
      <c r="F63" s="13" t="str">
        <f>database!E60</f>
        <v>LF</v>
      </c>
      <c r="G63" s="13" t="str">
        <f>database!F60</f>
        <v>111</v>
      </c>
      <c r="H63" s="13" t="str">
        <f>database!G60</f>
        <v>346</v>
      </c>
      <c r="I63" s="13" t="str">
        <f>database!H60</f>
        <v>56</v>
      </c>
      <c r="J63" s="13" t="str">
        <f>database!I60</f>
        <v>104</v>
      </c>
      <c r="K63" s="13" t="str">
        <f>database!J60</f>
        <v>14</v>
      </c>
      <c r="L63" s="13" t="str">
        <f>database!K60</f>
        <v>0</v>
      </c>
      <c r="M63" s="13" t="str">
        <f>database!L60</f>
        <v>7</v>
      </c>
      <c r="N63" s="13" t="str">
        <f>database!M60</f>
        <v>48</v>
      </c>
      <c r="O63" s="13" t="str">
        <f>database!N60</f>
        <v>41</v>
      </c>
      <c r="P63" s="13" t="str">
        <f>database!O60</f>
        <v>63</v>
      </c>
      <c r="Q63" s="13" t="str">
        <f>database!P60</f>
        <v>3</v>
      </c>
      <c r="R63" s="13" t="str">
        <f>database!Q60</f>
        <v>.301</v>
      </c>
      <c r="S63" s="13" t="str">
        <f>database!R60</f>
        <v>.402</v>
      </c>
      <c r="T63" s="10">
        <f>IFERROR(1000-(ABS(VLOOKUP($F$8,database!$T$6:$U$14,2,FALSE)-VLOOKUP(F63,database!$T$6:$U$14,2,FALSE))+(ABS($G$8-G63)/20)+(ABS($H$8-H63)/75)+(ABS($I$8-I63)/10)+(ABS($J$8-J63)/15)+(ABS($K$8-K63)/5)+(ABS($L$8-L63)/4)+(ABS($M$8-M63)/2)+(ABS($N$8-N63)/10)+(ABS($O$8-O63)/25)+(ABS($P$8-P63)/150)+(ABS($Q$8-Q63)/20)+(ABS($R$8-R63)*1000)+(ABS($S$8-S63)*500)),0)</f>
        <v>949.93666666666661</v>
      </c>
    </row>
    <row r="64" spans="2:20" x14ac:dyDescent="0.15">
      <c r="B64" s="14"/>
      <c r="C64" s="6">
        <f t="shared" si="2"/>
        <v>47</v>
      </c>
      <c r="D64" s="13" t="str">
        <f>database!C61</f>
        <v>강한울</v>
      </c>
      <c r="E64" s="13" t="str">
        <f>database!D61</f>
        <v>1991</v>
      </c>
      <c r="F64" s="13" t="str">
        <f>database!E61</f>
        <v>3B</v>
      </c>
      <c r="G64" s="13" t="str">
        <f>database!F61</f>
        <v>93</v>
      </c>
      <c r="H64" s="13" t="str">
        <f>database!G61</f>
        <v>226</v>
      </c>
      <c r="I64" s="13" t="str">
        <f>database!H61</f>
        <v>31</v>
      </c>
      <c r="J64" s="13" t="str">
        <f>database!I61</f>
        <v>73</v>
      </c>
      <c r="K64" s="13" t="str">
        <f>database!J61</f>
        <v>12</v>
      </c>
      <c r="L64" s="13" t="str">
        <f>database!K61</f>
        <v>1</v>
      </c>
      <c r="M64" s="13" t="str">
        <f>database!L61</f>
        <v>1</v>
      </c>
      <c r="N64" s="13" t="str">
        <f>database!M61</f>
        <v>26</v>
      </c>
      <c r="O64" s="13" t="str">
        <f>database!N61</f>
        <v>20</v>
      </c>
      <c r="P64" s="13" t="str">
        <f>database!O61</f>
        <v>48</v>
      </c>
      <c r="Q64" s="13" t="str">
        <f>database!P61</f>
        <v>4</v>
      </c>
      <c r="R64" s="13" t="str">
        <f>database!Q61</f>
        <v>.323</v>
      </c>
      <c r="S64" s="13" t="str">
        <f>database!R61</f>
        <v>.398</v>
      </c>
      <c r="T64" s="10">
        <f>IFERROR(1000-(ABS(VLOOKUP($F$8,database!$T$6:$U$14,2,FALSE)-VLOOKUP(F64,database!$T$6:$U$14,2,FALSE))+(ABS($G$8-G64)/20)+(ABS($H$8-H64)/75)+(ABS($I$8-I64)/10)+(ABS($J$8-J64)/15)+(ABS($K$8-K64)/5)+(ABS($L$8-L64)/4)+(ABS($M$8-M64)/2)+(ABS($N$8-N64)/10)+(ABS($O$8-O64)/25)+(ABS($P$8-P64)/150)+(ABS($Q$8-Q64)/20)+(ABS($R$8-R64)*1000)+(ABS($S$8-S64)*500)),0)</f>
        <v>886.63</v>
      </c>
    </row>
    <row r="65" spans="2:20" x14ac:dyDescent="0.15">
      <c r="B65" s="14"/>
      <c r="C65" s="6">
        <f t="shared" si="2"/>
        <v>43</v>
      </c>
      <c r="D65" s="13" t="str">
        <f>database!C62</f>
        <v>페르난데스</v>
      </c>
      <c r="E65" s="13" t="str">
        <f>database!D62</f>
        <v>1988</v>
      </c>
      <c r="F65" s="13" t="str">
        <f>database!E62</f>
        <v>DH</v>
      </c>
      <c r="G65" s="13" t="str">
        <f>database!F62</f>
        <v>139</v>
      </c>
      <c r="H65" s="13" t="str">
        <f>database!G62</f>
        <v>508</v>
      </c>
      <c r="I65" s="13" t="str">
        <f>database!H62</f>
        <v>52</v>
      </c>
      <c r="J65" s="13" t="str">
        <f>database!I62</f>
        <v>157</v>
      </c>
      <c r="K65" s="13" t="str">
        <f>database!J62</f>
        <v>28</v>
      </c>
      <c r="L65" s="13" t="str">
        <f>database!K62</f>
        <v>0</v>
      </c>
      <c r="M65" s="13" t="str">
        <f>database!L62</f>
        <v>6</v>
      </c>
      <c r="N65" s="13" t="str">
        <f>database!M62</f>
        <v>77</v>
      </c>
      <c r="O65" s="13" t="str">
        <f>database!N62</f>
        <v>35</v>
      </c>
      <c r="P65" s="13" t="str">
        <f>database!O62</f>
        <v>45</v>
      </c>
      <c r="Q65" s="13" t="str">
        <f>database!P62</f>
        <v>0</v>
      </c>
      <c r="R65" s="13" t="str">
        <f>database!Q62</f>
        <v>.309</v>
      </c>
      <c r="S65" s="13" t="str">
        <f>database!R62</f>
        <v>.400</v>
      </c>
      <c r="T65" s="10">
        <f>IFERROR(1000-(ABS(VLOOKUP($F$8,database!$T$6:$U$14,2,FALSE)-VLOOKUP(F65,database!$T$6:$U$14,2,FALSE))+(ABS($G$8-G65)/20)+(ABS($H$8-H65)/75)+(ABS($I$8-I65)/10)+(ABS($J$8-J65)/15)+(ABS($K$8-K65)/5)+(ABS($L$8-L65)/4)+(ABS($M$8-M65)/2)+(ABS($N$8-N65)/10)+(ABS($O$8-O65)/25)+(ABS($P$8-P65)/150)+(ABS($Q$8-Q65)/20)+(ABS($R$8-R65)*1000)+(ABS($S$8-S65)*500)),0)</f>
        <v>890.26</v>
      </c>
    </row>
    <row r="66" spans="2:20" x14ac:dyDescent="0.15">
      <c r="B66" s="14"/>
      <c r="C66" s="6">
        <f t="shared" si="2"/>
        <v>89</v>
      </c>
      <c r="D66" s="13" t="str">
        <f>database!C63</f>
        <v>김준태</v>
      </c>
      <c r="E66" s="13" t="str">
        <f>database!D63</f>
        <v>1994</v>
      </c>
      <c r="F66" s="13" t="str">
        <f>database!E63</f>
        <v>C</v>
      </c>
      <c r="G66" s="13" t="str">
        <f>database!F63</f>
        <v>98</v>
      </c>
      <c r="H66" s="13" t="str">
        <f>database!G63</f>
        <v>231</v>
      </c>
      <c r="I66" s="13" t="str">
        <f>database!H63</f>
        <v>28</v>
      </c>
      <c r="J66" s="13" t="str">
        <f>database!I63</f>
        <v>63</v>
      </c>
      <c r="K66" s="13" t="str">
        <f>database!J63</f>
        <v>16</v>
      </c>
      <c r="L66" s="13" t="str">
        <f>database!K63</f>
        <v>1</v>
      </c>
      <c r="M66" s="13" t="str">
        <f>database!L63</f>
        <v>4</v>
      </c>
      <c r="N66" s="13" t="str">
        <f>database!M63</f>
        <v>27</v>
      </c>
      <c r="O66" s="13" t="str">
        <f>database!N63</f>
        <v>33</v>
      </c>
      <c r="P66" s="13" t="str">
        <f>database!O63</f>
        <v>77</v>
      </c>
      <c r="Q66" s="13" t="str">
        <f>database!P63</f>
        <v>2</v>
      </c>
      <c r="R66" s="13" t="str">
        <f>database!Q63</f>
        <v>.273</v>
      </c>
      <c r="S66" s="13" t="str">
        <f>database!R63</f>
        <v>.403</v>
      </c>
      <c r="T66" s="10">
        <f>IFERROR(1000-(ABS(VLOOKUP($F$8,database!$T$6:$U$14,2,FALSE)-VLOOKUP(F66,database!$T$6:$U$14,2,FALSE))+(ABS($G$8-G66)/20)+(ABS($H$8-H66)/75)+(ABS($I$8-I66)/10)+(ABS($J$8-J66)/15)+(ABS($K$8-K66)/5)+(ABS($L$8-L66)/4)+(ABS($M$8-M66)/2)+(ABS($N$8-N66)/10)+(ABS($O$8-O66)/25)+(ABS($P$8-P66)/150)+(ABS($Q$8-Q66)/20)+(ABS($R$8-R66)*1000)+(ABS($S$8-S66)*500)),0)</f>
        <v>751.4666666666667</v>
      </c>
    </row>
    <row r="67" spans="2:20" x14ac:dyDescent="0.15">
      <c r="B67" s="14"/>
      <c r="C67" s="6">
        <f t="shared" si="2"/>
        <v>85</v>
      </c>
      <c r="D67" s="13" t="str">
        <f>database!C64</f>
        <v>김주원</v>
      </c>
      <c r="E67" s="13" t="str">
        <f>database!D64</f>
        <v>2002</v>
      </c>
      <c r="F67" s="13" t="str">
        <f>database!E64</f>
        <v>SS</v>
      </c>
      <c r="G67" s="13" t="str">
        <f>database!F64</f>
        <v>96</v>
      </c>
      <c r="H67" s="13" t="str">
        <f>database!G64</f>
        <v>273</v>
      </c>
      <c r="I67" s="13" t="str">
        <f>database!H64</f>
        <v>35</v>
      </c>
      <c r="J67" s="13" t="str">
        <f>database!I64</f>
        <v>62</v>
      </c>
      <c r="K67" s="13" t="str">
        <f>database!J64</f>
        <v>10</v>
      </c>
      <c r="L67" s="13" t="str">
        <f>database!K64</f>
        <v>2</v>
      </c>
      <c r="M67" s="13" t="str">
        <f>database!L64</f>
        <v>10</v>
      </c>
      <c r="N67" s="13" t="str">
        <f>database!M64</f>
        <v>47</v>
      </c>
      <c r="O67" s="13" t="str">
        <f>database!N64</f>
        <v>30</v>
      </c>
      <c r="P67" s="13" t="str">
        <f>database!O64</f>
        <v>89</v>
      </c>
      <c r="Q67" s="13" t="str">
        <f>database!P64</f>
        <v>10</v>
      </c>
      <c r="R67" s="13" t="str">
        <f>database!Q64</f>
        <v>.227</v>
      </c>
      <c r="S67" s="13" t="str">
        <f>database!R64</f>
        <v>.388</v>
      </c>
      <c r="T67" s="10">
        <f>IFERROR(1000-(ABS(VLOOKUP($F$8,database!$T$6:$U$14,2,FALSE)-VLOOKUP(F67,database!$T$6:$U$14,2,FALSE))+(ABS($G$8-G67)/20)+(ABS($H$8-H67)/75)+(ABS($I$8-I67)/10)+(ABS($J$8-J67)/15)+(ABS($K$8-K67)/5)+(ABS($L$8-L67)/4)+(ABS($M$8-M67)/2)+(ABS($N$8-N67)/10)+(ABS($O$8-O67)/25)+(ABS($P$8-P67)/150)+(ABS($Q$8-Q67)/20)+(ABS($R$8-R67)*1000)+(ABS($S$8-S67)*500)),0)</f>
        <v>784.31</v>
      </c>
    </row>
    <row r="68" spans="2:20" x14ac:dyDescent="0.15">
      <c r="B68" s="14"/>
      <c r="C68" s="6">
        <f t="shared" si="2"/>
        <v>96</v>
      </c>
      <c r="D68" s="13" t="str">
        <f>database!C65</f>
        <v>최재훈</v>
      </c>
      <c r="E68" s="13" t="str">
        <f>database!D65</f>
        <v>1989</v>
      </c>
      <c r="F68" s="13" t="str">
        <f>database!E65</f>
        <v>C</v>
      </c>
      <c r="G68" s="13" t="str">
        <f>database!F65</f>
        <v>114</v>
      </c>
      <c r="H68" s="13" t="str">
        <f>database!G65</f>
        <v>364</v>
      </c>
      <c r="I68" s="13" t="str">
        <f>database!H65</f>
        <v>38</v>
      </c>
      <c r="J68" s="13" t="str">
        <f>database!I65</f>
        <v>81</v>
      </c>
      <c r="K68" s="13" t="str">
        <f>database!J65</f>
        <v>14</v>
      </c>
      <c r="L68" s="13" t="str">
        <f>database!K65</f>
        <v>0</v>
      </c>
      <c r="M68" s="13" t="str">
        <f>database!L65</f>
        <v>5</v>
      </c>
      <c r="N68" s="13" t="str">
        <f>database!M65</f>
        <v>30</v>
      </c>
      <c r="O68" s="13" t="str">
        <f>database!N65</f>
        <v>44</v>
      </c>
      <c r="P68" s="13" t="str">
        <f>database!O65</f>
        <v>65</v>
      </c>
      <c r="Q68" s="13" t="str">
        <f>database!P65</f>
        <v>1</v>
      </c>
      <c r="R68" s="13" t="str">
        <f>database!Q65</f>
        <v>.223</v>
      </c>
      <c r="S68" s="13" t="str">
        <f>database!R65</f>
        <v>.302</v>
      </c>
      <c r="T68" s="10">
        <f>IFERROR(1000-(ABS(VLOOKUP($F$8,database!$T$6:$U$14,2,FALSE)-VLOOKUP(F68,database!$T$6:$U$14,2,FALSE))+(ABS($G$8-G68)/20)+(ABS($H$8-H68)/75)+(ABS($I$8-I68)/10)+(ABS($J$8-J68)/15)+(ABS($K$8-K68)/5)+(ABS($L$8-L68)/4)+(ABS($M$8-M68)/2)+(ABS($N$8-N68)/10)+(ABS($O$8-O68)/25)+(ABS($P$8-P68)/150)+(ABS($Q$8-Q68)/20)+(ABS($R$8-R68)*1000)+(ABS($S$8-S68)*500)),0)</f>
        <v>703.22666666666669</v>
      </c>
    </row>
    <row r="69" spans="2:20" x14ac:dyDescent="0.15">
      <c r="B69" s="14"/>
      <c r="C69" s="6">
        <f t="shared" si="2"/>
        <v>83</v>
      </c>
      <c r="D69" s="13" t="str">
        <f>database!C66</f>
        <v>김휘집</v>
      </c>
      <c r="E69" s="13" t="str">
        <f>database!D66</f>
        <v>2002</v>
      </c>
      <c r="F69" s="13" t="str">
        <f>database!E66</f>
        <v>SS</v>
      </c>
      <c r="G69" s="13" t="str">
        <f>database!F66</f>
        <v>112</v>
      </c>
      <c r="H69" s="13" t="str">
        <f>database!G66</f>
        <v>333</v>
      </c>
      <c r="I69" s="13" t="str">
        <f>database!H66</f>
        <v>40</v>
      </c>
      <c r="J69" s="13" t="str">
        <f>database!I66</f>
        <v>74</v>
      </c>
      <c r="K69" s="13" t="str">
        <f>database!J66</f>
        <v>12</v>
      </c>
      <c r="L69" s="13" t="str">
        <f>database!K66</f>
        <v>1</v>
      </c>
      <c r="M69" s="13" t="str">
        <f>database!L66</f>
        <v>8</v>
      </c>
      <c r="N69" s="13" t="str">
        <f>database!M66</f>
        <v>36</v>
      </c>
      <c r="O69" s="13" t="str">
        <f>database!N66</f>
        <v>39</v>
      </c>
      <c r="P69" s="13" t="str">
        <f>database!O66</f>
        <v>115</v>
      </c>
      <c r="Q69" s="13" t="str">
        <f>database!P66</f>
        <v>0</v>
      </c>
      <c r="R69" s="13" t="str">
        <f>database!Q66</f>
        <v>.222</v>
      </c>
      <c r="S69" s="13" t="str">
        <f>database!R66</f>
        <v>.336</v>
      </c>
      <c r="T69" s="10">
        <f>IFERROR(1000-(ABS(VLOOKUP($F$8,database!$T$6:$U$14,2,FALSE)-VLOOKUP(F69,database!$T$6:$U$14,2,FALSE))+(ABS($G$8-G69)/20)+(ABS($H$8-H69)/75)+(ABS($I$8-I69)/10)+(ABS($J$8-J69)/15)+(ABS($K$8-K69)/5)+(ABS($L$8-L69)/4)+(ABS($M$8-M69)/2)+(ABS($N$8-N69)/10)+(ABS($O$8-O69)/25)+(ABS($P$8-P69)/150)+(ABS($Q$8-Q69)/20)+(ABS($R$8-R69)*1000)+(ABS($S$8-S69)*500)),0)</f>
        <v>788.94666666666672</v>
      </c>
    </row>
    <row r="70" spans="2:20" x14ac:dyDescent="0.15">
      <c r="B70" s="14"/>
      <c r="C70" s="6">
        <f t="shared" si="2"/>
        <v>58</v>
      </c>
      <c r="D70" s="13" t="str">
        <f>database!C67</f>
        <v>양석환</v>
      </c>
      <c r="E70" s="13" t="str">
        <f>database!D67</f>
        <v>1991</v>
      </c>
      <c r="F70" s="13" t="str">
        <f>database!E67</f>
        <v>1B</v>
      </c>
      <c r="G70" s="13" t="str">
        <f>database!F67</f>
        <v>107</v>
      </c>
      <c r="H70" s="13" t="str">
        <f>database!G67</f>
        <v>406</v>
      </c>
      <c r="I70" s="13" t="str">
        <f>database!H67</f>
        <v>58</v>
      </c>
      <c r="J70" s="13" t="str">
        <f>database!I67</f>
        <v>99</v>
      </c>
      <c r="K70" s="13" t="str">
        <f>database!J67</f>
        <v>14</v>
      </c>
      <c r="L70" s="13" t="str">
        <f>database!K67</f>
        <v>1</v>
      </c>
      <c r="M70" s="13" t="str">
        <f>database!L67</f>
        <v>20</v>
      </c>
      <c r="N70" s="13" t="str">
        <f>database!M67</f>
        <v>51</v>
      </c>
      <c r="O70" s="13" t="str">
        <f>database!N67</f>
        <v>32</v>
      </c>
      <c r="P70" s="13" t="str">
        <f>database!O67</f>
        <v>101</v>
      </c>
      <c r="Q70" s="13" t="str">
        <f>database!P67</f>
        <v>1</v>
      </c>
      <c r="R70" s="13" t="str">
        <f>database!Q67</f>
        <v>.244</v>
      </c>
      <c r="S70" s="13" t="str">
        <f>database!R67</f>
        <v>.431</v>
      </c>
      <c r="T70" s="10">
        <f>IFERROR(1000-(ABS(VLOOKUP($F$8,database!$T$6:$U$14,2,FALSE)-VLOOKUP(F70,database!$T$6:$U$14,2,FALSE))+(ABS($G$8-G70)/20)+(ABS($H$8-H70)/75)+(ABS($I$8-I70)/10)+(ABS($J$8-J70)/15)+(ABS($K$8-K70)/5)+(ABS($L$8-L70)/4)+(ABS($M$8-M70)/2)+(ABS($N$8-N70)/10)+(ABS($O$8-O70)/25)+(ABS($P$8-P70)/150)+(ABS($Q$8-Q70)/20)+(ABS($R$8-R70)*1000)+(ABS($S$8-S70)*500)),0)</f>
        <v>866.40000000000009</v>
      </c>
    </row>
    <row r="71" spans="2:20" x14ac:dyDescent="0.15">
      <c r="B71" s="14"/>
      <c r="C71" s="6">
        <f t="shared" si="2"/>
        <v>81</v>
      </c>
      <c r="D71" s="13" t="str">
        <f>database!C68</f>
        <v>심우준</v>
      </c>
      <c r="E71" s="13" t="str">
        <f>database!D68</f>
        <v>1995</v>
      </c>
      <c r="F71" s="13" t="str">
        <f>database!E68</f>
        <v>SS</v>
      </c>
      <c r="G71" s="13" t="str">
        <f>database!F68</f>
        <v>132</v>
      </c>
      <c r="H71" s="13" t="str">
        <f>database!G68</f>
        <v>388</v>
      </c>
      <c r="I71" s="13" t="str">
        <f>database!H68</f>
        <v>69</v>
      </c>
      <c r="J71" s="13" t="str">
        <f>database!I68</f>
        <v>93</v>
      </c>
      <c r="K71" s="13" t="str">
        <f>database!J68</f>
        <v>8</v>
      </c>
      <c r="L71" s="13" t="str">
        <f>database!K68</f>
        <v>2</v>
      </c>
      <c r="M71" s="13" t="str">
        <f>database!L68</f>
        <v>4</v>
      </c>
      <c r="N71" s="13" t="str">
        <f>database!M68</f>
        <v>34</v>
      </c>
      <c r="O71" s="13" t="str">
        <f>database!N68</f>
        <v>43</v>
      </c>
      <c r="P71" s="13" t="str">
        <f>database!O68</f>
        <v>75</v>
      </c>
      <c r="Q71" s="13" t="str">
        <f>database!P68</f>
        <v>23</v>
      </c>
      <c r="R71" s="13" t="str">
        <f>database!Q68</f>
        <v>.240</v>
      </c>
      <c r="S71" s="13" t="str">
        <f>database!R68</f>
        <v>.302</v>
      </c>
      <c r="T71" s="10">
        <f>IFERROR(1000-(ABS(VLOOKUP($F$8,database!$T$6:$U$14,2,FALSE)-VLOOKUP(F71,database!$T$6:$U$14,2,FALSE))+(ABS($G$8-G71)/20)+(ABS($H$8-H71)/75)+(ABS($I$8-I71)/10)+(ABS($J$8-J71)/15)+(ABS($K$8-K71)/5)+(ABS($L$8-L71)/4)+(ABS($M$8-M71)/2)+(ABS($N$8-N71)/10)+(ABS($O$8-O71)/25)+(ABS($P$8-P71)/150)+(ABS($Q$8-Q71)/20)+(ABS($R$8-R71)*1000)+(ABS($S$8-S71)*500)),0)</f>
        <v>796.27333333333331</v>
      </c>
    </row>
    <row r="72" spans="2:20" x14ac:dyDescent="0.15">
      <c r="B72" s="14"/>
      <c r="C72" s="6">
        <f t="shared" si="2"/>
        <v>72</v>
      </c>
      <c r="D72" s="13" t="str">
        <f>database!C69</f>
        <v>하주석</v>
      </c>
      <c r="E72" s="13" t="str">
        <f>database!D69</f>
        <v>1994</v>
      </c>
      <c r="F72" s="13" t="str">
        <f>database!E69</f>
        <v>SS</v>
      </c>
      <c r="G72" s="13" t="str">
        <f>database!F69</f>
        <v>125</v>
      </c>
      <c r="H72" s="13" t="str">
        <f>database!G69</f>
        <v>444</v>
      </c>
      <c r="I72" s="13" t="str">
        <f>database!H69</f>
        <v>50</v>
      </c>
      <c r="J72" s="13" t="str">
        <f>database!I69</f>
        <v>115</v>
      </c>
      <c r="K72" s="13" t="str">
        <f>database!J69</f>
        <v>18</v>
      </c>
      <c r="L72" s="13" t="str">
        <f>database!K69</f>
        <v>2</v>
      </c>
      <c r="M72" s="13" t="str">
        <f>database!L69</f>
        <v>5</v>
      </c>
      <c r="N72" s="13" t="str">
        <f>database!M69</f>
        <v>58</v>
      </c>
      <c r="O72" s="13" t="str">
        <f>database!N69</f>
        <v>31</v>
      </c>
      <c r="P72" s="13" t="str">
        <f>database!O69</f>
        <v>126</v>
      </c>
      <c r="Q72" s="13" t="str">
        <f>database!P69</f>
        <v>20</v>
      </c>
      <c r="R72" s="13" t="str">
        <f>database!Q69</f>
        <v>.259</v>
      </c>
      <c r="S72" s="13" t="str">
        <f>database!R69</f>
        <v>.342</v>
      </c>
      <c r="T72" s="10">
        <f>IFERROR(1000-(ABS(VLOOKUP($F$8,database!$T$6:$U$14,2,FALSE)-VLOOKUP(F72,database!$T$6:$U$14,2,FALSE))+(ABS($G$8-G72)/20)+(ABS($H$8-H72)/75)+(ABS($I$8-I72)/10)+(ABS($J$8-J72)/15)+(ABS($K$8-K72)/5)+(ABS($L$8-L72)/4)+(ABS($M$8-M72)/2)+(ABS($N$8-N72)/10)+(ABS($O$8-O72)/25)+(ABS($P$8-P72)/150)+(ABS($Q$8-Q72)/20)+(ABS($R$8-R72)*1000)+(ABS($S$8-S72)*500)),0)</f>
        <v>837.58</v>
      </c>
    </row>
    <row r="73" spans="2:20" x14ac:dyDescent="0.15">
      <c r="B73" s="14"/>
      <c r="C73" s="6">
        <f t="shared" si="2"/>
        <v>73</v>
      </c>
      <c r="D73" s="13" t="str">
        <f>database!C70</f>
        <v>김재성</v>
      </c>
      <c r="E73" s="13" t="str">
        <f>database!D70</f>
        <v>1996</v>
      </c>
      <c r="F73" s="13" t="str">
        <f>database!E70</f>
        <v>DH</v>
      </c>
      <c r="G73" s="13" t="str">
        <f>database!F70</f>
        <v>63</v>
      </c>
      <c r="H73" s="13" t="str">
        <f>database!G70</f>
        <v>161</v>
      </c>
      <c r="I73" s="13" t="str">
        <f>database!H70</f>
        <v>16</v>
      </c>
      <c r="J73" s="13" t="str">
        <f>database!I70</f>
        <v>54</v>
      </c>
      <c r="K73" s="13" t="str">
        <f>database!J70</f>
        <v>10</v>
      </c>
      <c r="L73" s="13" t="str">
        <f>database!K70</f>
        <v>0</v>
      </c>
      <c r="M73" s="13" t="str">
        <f>database!L70</f>
        <v>3</v>
      </c>
      <c r="N73" s="13" t="str">
        <f>database!M70</f>
        <v>26</v>
      </c>
      <c r="O73" s="13" t="str">
        <f>database!N70</f>
        <v>18</v>
      </c>
      <c r="P73" s="13" t="str">
        <f>database!O70</f>
        <v>40</v>
      </c>
      <c r="Q73" s="13" t="str">
        <f>database!P70</f>
        <v>0</v>
      </c>
      <c r="R73" s="13" t="str">
        <f>database!Q70</f>
        <v>.335</v>
      </c>
      <c r="S73" s="13" t="str">
        <f>database!R70</f>
        <v>.453</v>
      </c>
      <c r="T73" s="10">
        <f>IFERROR(1000-(ABS(VLOOKUP($F$8,database!$T$6:$U$14,2,FALSE)-VLOOKUP(F73,database!$T$6:$U$14,2,FALSE))+(ABS($G$8-G73)/20)+(ABS($H$8-H73)/75)+(ABS($I$8-I73)/10)+(ABS($J$8-J73)/15)+(ABS($K$8-K73)/5)+(ABS($L$8-L73)/4)+(ABS($M$8-M73)/2)+(ABS($N$8-N73)/10)+(ABS($O$8-O73)/25)+(ABS($P$8-P73)/150)+(ABS($Q$8-Q73)/20)+(ABS($R$8-R73)*1000)+(ABS($S$8-S73)*500)),0)</f>
        <v>828.01333333333332</v>
      </c>
    </row>
    <row r="74" spans="2:20" x14ac:dyDescent="0.15">
      <c r="B74" s="14"/>
      <c r="C74" s="6">
        <f t="shared" ref="C74:C137" si="21">RANK(T74,$T$9:$T$300)</f>
        <v>25</v>
      </c>
      <c r="D74" s="13" t="str">
        <f>database!C71</f>
        <v>김강민</v>
      </c>
      <c r="E74" s="13" t="str">
        <f>database!D71</f>
        <v>1982</v>
      </c>
      <c r="F74" s="13" t="str">
        <f>database!E71</f>
        <v>CF</v>
      </c>
      <c r="G74" s="13" t="str">
        <f>database!F71</f>
        <v>84</v>
      </c>
      <c r="H74" s="13" t="str">
        <f>database!G71</f>
        <v>178</v>
      </c>
      <c r="I74" s="13" t="str">
        <f>database!H71</f>
        <v>24</v>
      </c>
      <c r="J74" s="13" t="str">
        <f>database!I71</f>
        <v>54</v>
      </c>
      <c r="K74" s="13" t="str">
        <f>database!J71</f>
        <v>11</v>
      </c>
      <c r="L74" s="13" t="str">
        <f>database!K71</f>
        <v>0</v>
      </c>
      <c r="M74" s="13" t="str">
        <f>database!L71</f>
        <v>5</v>
      </c>
      <c r="N74" s="13" t="str">
        <f>database!M71</f>
        <v>18</v>
      </c>
      <c r="O74" s="13" t="str">
        <f>database!N71</f>
        <v>18</v>
      </c>
      <c r="P74" s="13" t="str">
        <f>database!O71</f>
        <v>39</v>
      </c>
      <c r="Q74" s="13" t="str">
        <f>database!P71</f>
        <v>1</v>
      </c>
      <c r="R74" s="13" t="str">
        <f>database!Q71</f>
        <v>.303</v>
      </c>
      <c r="S74" s="13" t="str">
        <f>database!R71</f>
        <v>.449</v>
      </c>
      <c r="T74" s="10">
        <f>IFERROR(1000-(ABS(VLOOKUP($F$8,database!$T$6:$U$14,2,FALSE)-VLOOKUP(F74,database!$T$6:$U$14,2,FALSE))+(ABS($G$8-G74)/20)+(ABS($H$8-H74)/75)+(ABS($I$8-I74)/10)+(ABS($J$8-J74)/15)+(ABS($K$8-K74)/5)+(ABS($L$8-L74)/4)+(ABS($M$8-M74)/2)+(ABS($N$8-N74)/10)+(ABS($O$8-O74)/25)+(ABS($P$8-P74)/150)+(ABS($Q$8-Q74)/20)+(ABS($R$8-R74)*1000)+(ABS($S$8-S74)*500)),0)</f>
        <v>910.5333333333333</v>
      </c>
    </row>
    <row r="75" spans="2:20" x14ac:dyDescent="0.15">
      <c r="B75" s="14"/>
      <c r="C75" s="6">
        <f t="shared" si="21"/>
        <v>92</v>
      </c>
      <c r="D75" s="13" t="str">
        <f>database!C72</f>
        <v>박세혁</v>
      </c>
      <c r="E75" s="13" t="str">
        <f>database!D72</f>
        <v>1990</v>
      </c>
      <c r="F75" s="13" t="str">
        <f>database!E72</f>
        <v>C</v>
      </c>
      <c r="G75" s="13" t="str">
        <f>database!F72</f>
        <v>128</v>
      </c>
      <c r="H75" s="13" t="str">
        <f>database!G72</f>
        <v>351</v>
      </c>
      <c r="I75" s="13" t="str">
        <f>database!H72</f>
        <v>33</v>
      </c>
      <c r="J75" s="13" t="str">
        <f>database!I72</f>
        <v>87</v>
      </c>
      <c r="K75" s="13" t="str">
        <f>database!J72</f>
        <v>13</v>
      </c>
      <c r="L75" s="13" t="str">
        <f>database!K72</f>
        <v>1</v>
      </c>
      <c r="M75" s="13" t="str">
        <f>database!L72</f>
        <v>3</v>
      </c>
      <c r="N75" s="13" t="str">
        <f>database!M72</f>
        <v>41</v>
      </c>
      <c r="O75" s="13" t="str">
        <f>database!N72</f>
        <v>33</v>
      </c>
      <c r="P75" s="13" t="str">
        <f>database!O72</f>
        <v>71</v>
      </c>
      <c r="Q75" s="13" t="str">
        <f>database!P72</f>
        <v>2</v>
      </c>
      <c r="R75" s="13" t="str">
        <f>database!Q72</f>
        <v>.248</v>
      </c>
      <c r="S75" s="13" t="str">
        <f>database!R72</f>
        <v>.316</v>
      </c>
      <c r="T75" s="10">
        <f>IFERROR(1000-(ABS(VLOOKUP($F$8,database!$T$6:$U$14,2,FALSE)-VLOOKUP(F75,database!$T$6:$U$14,2,FALSE))+(ABS($G$8-G75)/20)+(ABS($H$8-H75)/75)+(ABS($I$8-I75)/10)+(ABS($J$8-J75)/15)+(ABS($K$8-K75)/5)+(ABS($L$8-L75)/4)+(ABS($M$8-M75)/2)+(ABS($N$8-N75)/10)+(ABS($O$8-O75)/25)+(ABS($P$8-P75)/150)+(ABS($Q$8-Q75)/20)+(ABS($R$8-R75)*1000)+(ABS($S$8-S75)*500)),0)</f>
        <v>736.45333333333338</v>
      </c>
    </row>
    <row r="76" spans="2:20" x14ac:dyDescent="0.15">
      <c r="B76" s="14"/>
      <c r="C76" s="6">
        <f t="shared" si="21"/>
        <v>86</v>
      </c>
      <c r="D76" s="13" t="str">
        <f>database!C73</f>
        <v>이지영</v>
      </c>
      <c r="E76" s="13" t="str">
        <f>database!D73</f>
        <v>1986</v>
      </c>
      <c r="F76" s="13" t="str">
        <f>database!E73</f>
        <v>C</v>
      </c>
      <c r="G76" s="13" t="str">
        <f>database!F73</f>
        <v>137</v>
      </c>
      <c r="H76" s="13" t="str">
        <f>database!G73</f>
        <v>420</v>
      </c>
      <c r="I76" s="13" t="str">
        <f>database!H73</f>
        <v>38</v>
      </c>
      <c r="J76" s="13" t="str">
        <f>database!I73</f>
        <v>112</v>
      </c>
      <c r="K76" s="13" t="str">
        <f>database!J73</f>
        <v>13</v>
      </c>
      <c r="L76" s="13" t="str">
        <f>database!K73</f>
        <v>4</v>
      </c>
      <c r="M76" s="13" t="str">
        <f>database!L73</f>
        <v>2</v>
      </c>
      <c r="N76" s="13" t="str">
        <f>database!M73</f>
        <v>37</v>
      </c>
      <c r="O76" s="13" t="str">
        <f>database!N73</f>
        <v>20</v>
      </c>
      <c r="P76" s="13" t="str">
        <f>database!O73</f>
        <v>44</v>
      </c>
      <c r="Q76" s="13" t="str">
        <f>database!P73</f>
        <v>1</v>
      </c>
      <c r="R76" s="13" t="str">
        <f>database!Q73</f>
        <v>.267</v>
      </c>
      <c r="S76" s="13" t="str">
        <f>database!R73</f>
        <v>.331</v>
      </c>
      <c r="T76" s="10">
        <f>IFERROR(1000-(ABS(VLOOKUP($F$8,database!$T$6:$U$14,2,FALSE)-VLOOKUP(F76,database!$T$6:$U$14,2,FALSE))+(ABS($G$8-G76)/20)+(ABS($H$8-H76)/75)+(ABS($I$8-I76)/10)+(ABS($J$8-J76)/15)+(ABS($K$8-K76)/5)+(ABS($L$8-L76)/4)+(ABS($M$8-M76)/2)+(ABS($N$8-N76)/10)+(ABS($O$8-O76)/25)+(ABS($P$8-P76)/150)+(ABS($Q$8-Q76)/20)+(ABS($R$8-R76)*1000)+(ABS($S$8-S76)*500)),0)</f>
        <v>765.69</v>
      </c>
    </row>
    <row r="77" spans="2:20" x14ac:dyDescent="0.15">
      <c r="B77" s="14"/>
      <c r="C77" s="6">
        <f t="shared" si="21"/>
        <v>5</v>
      </c>
      <c r="D77" s="13" t="str">
        <f>database!C74</f>
        <v>황성빈</v>
      </c>
      <c r="E77" s="13" t="str">
        <f>database!D74</f>
        <v>1997</v>
      </c>
      <c r="F77" s="13" t="str">
        <f>database!E74</f>
        <v>CF</v>
      </c>
      <c r="G77" s="13" t="str">
        <f>database!F74</f>
        <v>102</v>
      </c>
      <c r="H77" s="13" t="str">
        <f>database!G74</f>
        <v>320</v>
      </c>
      <c r="I77" s="13" t="str">
        <f>database!H74</f>
        <v>62</v>
      </c>
      <c r="J77" s="13" t="str">
        <f>database!I74</f>
        <v>94</v>
      </c>
      <c r="K77" s="13" t="str">
        <f>database!J74</f>
        <v>12</v>
      </c>
      <c r="L77" s="13" t="str">
        <f>database!K74</f>
        <v>4</v>
      </c>
      <c r="M77" s="13" t="str">
        <f>database!L74</f>
        <v>1</v>
      </c>
      <c r="N77" s="13" t="str">
        <f>database!M74</f>
        <v>16</v>
      </c>
      <c r="O77" s="13" t="str">
        <f>database!N74</f>
        <v>22</v>
      </c>
      <c r="P77" s="13" t="str">
        <f>database!O74</f>
        <v>55</v>
      </c>
      <c r="Q77" s="13" t="str">
        <f>database!P74</f>
        <v>10</v>
      </c>
      <c r="R77" s="13" t="str">
        <f>database!Q74</f>
        <v>.294</v>
      </c>
      <c r="S77" s="13" t="str">
        <f>database!R74</f>
        <v>.366</v>
      </c>
      <c r="T77" s="10">
        <f>IFERROR(1000-(ABS(VLOOKUP($F$8,database!$T$6:$U$14,2,FALSE)-VLOOKUP(F77,database!$T$6:$U$14,2,FALSE))+(ABS($G$8-G77)/20)+(ABS($H$8-H77)/75)+(ABS($I$8-I77)/10)+(ABS($J$8-J77)/15)+(ABS($K$8-K77)/5)+(ABS($L$8-L77)/4)+(ABS($M$8-M77)/2)+(ABS($N$8-N77)/10)+(ABS($O$8-O77)/25)+(ABS($P$8-P77)/150)+(ABS($Q$8-Q77)/20)+(ABS($R$8-R77)*1000)+(ABS($S$8-S77)*500)),0)</f>
        <v>974.01</v>
      </c>
    </row>
    <row r="78" spans="2:20" x14ac:dyDescent="0.15">
      <c r="B78" s="14"/>
      <c r="C78" s="6">
        <f t="shared" si="21"/>
        <v>88</v>
      </c>
      <c r="D78" s="13" t="str">
        <f>database!C75</f>
        <v>김태군</v>
      </c>
      <c r="E78" s="13" t="str">
        <f>database!D75</f>
        <v>1989</v>
      </c>
      <c r="F78" s="13" t="str">
        <f>database!E75</f>
        <v>C</v>
      </c>
      <c r="G78" s="13" t="str">
        <f>database!F75</f>
        <v>102</v>
      </c>
      <c r="H78" s="13" t="str">
        <f>database!G75</f>
        <v>205</v>
      </c>
      <c r="I78" s="13" t="str">
        <f>database!H75</f>
        <v>20</v>
      </c>
      <c r="J78" s="13" t="str">
        <f>database!I75</f>
        <v>61</v>
      </c>
      <c r="K78" s="13" t="str">
        <f>database!J75</f>
        <v>11</v>
      </c>
      <c r="L78" s="13" t="str">
        <f>database!K75</f>
        <v>0</v>
      </c>
      <c r="M78" s="13" t="str">
        <f>database!L75</f>
        <v>2</v>
      </c>
      <c r="N78" s="13" t="str">
        <f>database!M75</f>
        <v>25</v>
      </c>
      <c r="O78" s="13" t="str">
        <f>database!N75</f>
        <v>17</v>
      </c>
      <c r="P78" s="13" t="str">
        <f>database!O75</f>
        <v>34</v>
      </c>
      <c r="Q78" s="13" t="str">
        <f>database!P75</f>
        <v>0</v>
      </c>
      <c r="R78" s="13" t="str">
        <f>database!Q75</f>
        <v>.298</v>
      </c>
      <c r="S78" s="13" t="str">
        <f>database!R75</f>
        <v>.380</v>
      </c>
      <c r="T78" s="10">
        <f>IFERROR(1000-(ABS(VLOOKUP($F$8,database!$T$6:$U$14,2,FALSE)-VLOOKUP(F78,database!$T$6:$U$14,2,FALSE))+(ABS($G$8-G78)/20)+(ABS($H$8-H78)/75)+(ABS($I$8-I78)/10)+(ABS($J$8-J78)/15)+(ABS($K$8-K78)/5)+(ABS($L$8-L78)/4)+(ABS($M$8-M78)/2)+(ABS($N$8-N78)/10)+(ABS($O$8-O78)/25)+(ABS($P$8-P78)/150)+(ABS($Q$8-Q78)/20)+(ABS($R$8-R78)*1000)+(ABS($S$8-S78)*500)),0)</f>
        <v>761.43666666666661</v>
      </c>
    </row>
    <row r="79" spans="2:20" x14ac:dyDescent="0.15">
      <c r="B79" s="14"/>
      <c r="C79" s="6">
        <f t="shared" si="21"/>
        <v>49</v>
      </c>
      <c r="D79" s="13" t="str">
        <f>database!C76</f>
        <v>라가레스</v>
      </c>
      <c r="E79" s="13" t="str">
        <f>database!D76</f>
        <v>1989</v>
      </c>
      <c r="F79" s="13" t="str">
        <f>database!E76</f>
        <v>LF</v>
      </c>
      <c r="G79" s="13" t="str">
        <f>database!F76</f>
        <v>49</v>
      </c>
      <c r="H79" s="13" t="str">
        <f>database!G76</f>
        <v>180</v>
      </c>
      <c r="I79" s="13" t="str">
        <f>database!H76</f>
        <v>24</v>
      </c>
      <c r="J79" s="13" t="str">
        <f>database!I76</f>
        <v>57</v>
      </c>
      <c r="K79" s="13" t="str">
        <f>database!J76</f>
        <v>9</v>
      </c>
      <c r="L79" s="13" t="str">
        <f>database!K76</f>
        <v>0</v>
      </c>
      <c r="M79" s="13" t="str">
        <f>database!L76</f>
        <v>6</v>
      </c>
      <c r="N79" s="13" t="str">
        <f>database!M76</f>
        <v>32</v>
      </c>
      <c r="O79" s="13" t="str">
        <f>database!N76</f>
        <v>14</v>
      </c>
      <c r="P79" s="13" t="str">
        <f>database!O76</f>
        <v>18</v>
      </c>
      <c r="Q79" s="13" t="str">
        <f>database!P76</f>
        <v>3</v>
      </c>
      <c r="R79" s="13" t="str">
        <f>database!Q76</f>
        <v>.317</v>
      </c>
      <c r="S79" s="13" t="str">
        <f>database!R76</f>
        <v>.467</v>
      </c>
      <c r="T79" s="10">
        <f>IFERROR(1000-(ABS(VLOOKUP($F$8,database!$T$6:$U$14,2,FALSE)-VLOOKUP(F79,database!$T$6:$U$14,2,FALSE))+(ABS($G$8-G79)/20)+(ABS($H$8-H79)/75)+(ABS($I$8-I79)/10)+(ABS($J$8-J79)/15)+(ABS($K$8-K79)/5)+(ABS($L$8-L79)/4)+(ABS($M$8-M79)/2)+(ABS($N$8-N79)/10)+(ABS($O$8-O79)/25)+(ABS($P$8-P79)/150)+(ABS($Q$8-Q79)/20)+(ABS($R$8-R79)*1000)+(ABS($S$8-S79)*500)),0)</f>
        <v>886.31</v>
      </c>
    </row>
    <row r="80" spans="2:20" x14ac:dyDescent="0.15">
      <c r="B80" s="14"/>
      <c r="C80" s="6">
        <f t="shared" si="21"/>
        <v>76</v>
      </c>
      <c r="D80" s="13" t="str">
        <f>database!C77</f>
        <v>이재원</v>
      </c>
      <c r="E80" s="13" t="str">
        <f>database!D77</f>
        <v>1999</v>
      </c>
      <c r="F80" s="13" t="str">
        <f>database!E77</f>
        <v>DH</v>
      </c>
      <c r="G80" s="13" t="str">
        <f>database!F77</f>
        <v>85</v>
      </c>
      <c r="H80" s="13" t="str">
        <f>database!G77</f>
        <v>223</v>
      </c>
      <c r="I80" s="13" t="str">
        <f>database!H77</f>
        <v>31</v>
      </c>
      <c r="J80" s="13" t="str">
        <f>database!I77</f>
        <v>50</v>
      </c>
      <c r="K80" s="13" t="str">
        <f>database!J77</f>
        <v>8</v>
      </c>
      <c r="L80" s="13" t="str">
        <f>database!K77</f>
        <v>2</v>
      </c>
      <c r="M80" s="13" t="str">
        <f>database!L77</f>
        <v>13</v>
      </c>
      <c r="N80" s="13" t="str">
        <f>database!M77</f>
        <v>43</v>
      </c>
      <c r="O80" s="13" t="str">
        <f>database!N77</f>
        <v>18</v>
      </c>
      <c r="P80" s="13" t="str">
        <f>database!O77</f>
        <v>77</v>
      </c>
      <c r="Q80" s="13" t="str">
        <f>database!P77</f>
        <v>3</v>
      </c>
      <c r="R80" s="13" t="str">
        <f>database!Q77</f>
        <v>.224</v>
      </c>
      <c r="S80" s="13" t="str">
        <f>database!R77</f>
        <v>.453</v>
      </c>
      <c r="T80" s="10">
        <f>IFERROR(1000-(ABS(VLOOKUP($F$8,database!$T$6:$U$14,2,FALSE)-VLOOKUP(F80,database!$T$6:$U$14,2,FALSE))+(ABS($G$8-G80)/20)+(ABS($H$8-H80)/75)+(ABS($I$8-I80)/10)+(ABS($J$8-J80)/15)+(ABS($K$8-K80)/5)+(ABS($L$8-L80)/4)+(ABS($M$8-M80)/2)+(ABS($N$8-N80)/10)+(ABS($O$8-O80)/25)+(ABS($P$8-P80)/150)+(ABS($Q$8-Q80)/20)+(ABS($R$8-R80)*1000)+(ABS($S$8-S80)*500)),0)</f>
        <v>815.34333333333336</v>
      </c>
    </row>
    <row r="81" spans="2:20" x14ac:dyDescent="0.15">
      <c r="B81" s="14"/>
      <c r="C81" s="6">
        <f t="shared" si="21"/>
        <v>32</v>
      </c>
      <c r="D81" s="13" t="str">
        <f>database!C78</f>
        <v>피터스</v>
      </c>
      <c r="E81" s="13" t="str">
        <f>database!D78</f>
        <v>1995</v>
      </c>
      <c r="F81" s="13" t="str">
        <f>database!E78</f>
        <v>CF</v>
      </c>
      <c r="G81" s="13" t="str">
        <f>database!F78</f>
        <v>85</v>
      </c>
      <c r="H81" s="13" t="str">
        <f>database!G78</f>
        <v>316</v>
      </c>
      <c r="I81" s="13" t="str">
        <f>database!H78</f>
        <v>32</v>
      </c>
      <c r="J81" s="13" t="str">
        <f>database!I78</f>
        <v>72</v>
      </c>
      <c r="K81" s="13" t="str">
        <f>database!J78</f>
        <v>16</v>
      </c>
      <c r="L81" s="13" t="str">
        <f>database!K78</f>
        <v>0</v>
      </c>
      <c r="M81" s="13" t="str">
        <f>database!L78</f>
        <v>13</v>
      </c>
      <c r="N81" s="13" t="str">
        <f>database!M78</f>
        <v>48</v>
      </c>
      <c r="O81" s="13" t="str">
        <f>database!N78</f>
        <v>26</v>
      </c>
      <c r="P81" s="13" t="str">
        <f>database!O78</f>
        <v>77</v>
      </c>
      <c r="Q81" s="13" t="str">
        <f>database!P78</f>
        <v>7</v>
      </c>
      <c r="R81" s="13" t="str">
        <f>database!Q78</f>
        <v>.228</v>
      </c>
      <c r="S81" s="13" t="str">
        <f>database!R78</f>
        <v>.402</v>
      </c>
      <c r="T81" s="10">
        <f>IFERROR(1000-(ABS(VLOOKUP($F$8,database!$T$6:$U$14,2,FALSE)-VLOOKUP(F81,database!$T$6:$U$14,2,FALSE))+(ABS($G$8-G81)/20)+(ABS($H$8-H81)/75)+(ABS($I$8-I81)/10)+(ABS($J$8-J81)/15)+(ABS($K$8-K81)/5)+(ABS($L$8-L81)/4)+(ABS($M$8-M81)/2)+(ABS($N$8-N81)/10)+(ABS($O$8-O81)/25)+(ABS($P$8-P81)/150)+(ABS($Q$8-Q81)/20)+(ABS($R$8-R81)*1000)+(ABS($S$8-S81)*500)),0)</f>
        <v>897.77</v>
      </c>
    </row>
    <row r="82" spans="2:20" x14ac:dyDescent="0.15">
      <c r="B82" s="14"/>
      <c r="C82" s="6">
        <f t="shared" si="21"/>
        <v>18</v>
      </c>
      <c r="D82" s="13" t="str">
        <f>database!C79</f>
        <v>김인태</v>
      </c>
      <c r="E82" s="13" t="str">
        <f>database!D79</f>
        <v>1994</v>
      </c>
      <c r="F82" s="13" t="str">
        <f>database!E79</f>
        <v>RF</v>
      </c>
      <c r="G82" s="13" t="str">
        <f>database!F79</f>
        <v>83</v>
      </c>
      <c r="H82" s="13" t="str">
        <f>database!G79</f>
        <v>235</v>
      </c>
      <c r="I82" s="13" t="str">
        <f>database!H79</f>
        <v>25</v>
      </c>
      <c r="J82" s="13" t="str">
        <f>database!I79</f>
        <v>58</v>
      </c>
      <c r="K82" s="13" t="str">
        <f>database!J79</f>
        <v>6</v>
      </c>
      <c r="L82" s="13" t="str">
        <f>database!K79</f>
        <v>0</v>
      </c>
      <c r="M82" s="13" t="str">
        <f>database!L79</f>
        <v>5</v>
      </c>
      <c r="N82" s="13" t="str">
        <f>database!M79</f>
        <v>25</v>
      </c>
      <c r="O82" s="13" t="str">
        <f>database!N79</f>
        <v>41</v>
      </c>
      <c r="P82" s="13" t="str">
        <f>database!O79</f>
        <v>47</v>
      </c>
      <c r="Q82" s="13" t="str">
        <f>database!P79</f>
        <v>1</v>
      </c>
      <c r="R82" s="13" t="str">
        <f>database!Q79</f>
        <v>.247</v>
      </c>
      <c r="S82" s="13" t="str">
        <f>database!R79</f>
        <v>.336</v>
      </c>
      <c r="T82" s="10">
        <f>IFERROR(1000-(ABS(VLOOKUP($F$8,database!$T$6:$U$14,2,FALSE)-VLOOKUP(F82,database!$T$6:$U$14,2,FALSE))+(ABS($G$8-G82)/20)+(ABS($H$8-H82)/75)+(ABS($I$8-I82)/10)+(ABS($J$8-J82)/15)+(ABS($K$8-K82)/5)+(ABS($L$8-L82)/4)+(ABS($M$8-M82)/2)+(ABS($N$8-N82)/10)+(ABS($O$8-O82)/25)+(ABS($P$8-P82)/150)+(ABS($Q$8-Q82)/20)+(ABS($R$8-R82)*1000)+(ABS($S$8-S82)*500)),0)</f>
        <v>927.78333333333342</v>
      </c>
    </row>
    <row r="83" spans="2:20" x14ac:dyDescent="0.15">
      <c r="B83" s="14"/>
      <c r="C83" s="6">
        <f t="shared" si="21"/>
        <v>8</v>
      </c>
      <c r="D83" s="13" t="str">
        <f>database!C80</f>
        <v>안권수</v>
      </c>
      <c r="E83" s="13" t="str">
        <f>database!D80</f>
        <v>1993</v>
      </c>
      <c r="F83" s="13" t="str">
        <f>database!E80</f>
        <v>RF</v>
      </c>
      <c r="G83" s="13" t="str">
        <f>database!F80</f>
        <v>76</v>
      </c>
      <c r="H83" s="13" t="str">
        <f>database!G80</f>
        <v>239</v>
      </c>
      <c r="I83" s="13" t="str">
        <f>database!H80</f>
        <v>43</v>
      </c>
      <c r="J83" s="13" t="str">
        <f>database!I80</f>
        <v>71</v>
      </c>
      <c r="K83" s="13" t="str">
        <f>database!J80</f>
        <v>7</v>
      </c>
      <c r="L83" s="13" t="str">
        <f>database!K80</f>
        <v>2</v>
      </c>
      <c r="M83" s="13" t="str">
        <f>database!L80</f>
        <v>0</v>
      </c>
      <c r="N83" s="13" t="str">
        <f>database!M80</f>
        <v>20</v>
      </c>
      <c r="O83" s="13" t="str">
        <f>database!N80</f>
        <v>26</v>
      </c>
      <c r="P83" s="13" t="str">
        <f>database!O80</f>
        <v>40</v>
      </c>
      <c r="Q83" s="13" t="str">
        <f>database!P80</f>
        <v>3</v>
      </c>
      <c r="R83" s="13" t="str">
        <f>database!Q80</f>
        <v>.297</v>
      </c>
      <c r="S83" s="13" t="str">
        <f>database!R80</f>
        <v>.343</v>
      </c>
      <c r="T83" s="10">
        <f>IFERROR(1000-(ABS(VLOOKUP($F$8,database!$T$6:$U$14,2,FALSE)-VLOOKUP(F83,database!$T$6:$U$14,2,FALSE))+(ABS($G$8-G83)/20)+(ABS($H$8-H83)/75)+(ABS($I$8-I83)/10)+(ABS($J$8-J83)/15)+(ABS($K$8-K83)/5)+(ABS($L$8-L83)/4)+(ABS($M$8-M83)/2)+(ABS($N$8-N83)/10)+(ABS($O$8-O83)/25)+(ABS($P$8-P83)/150)+(ABS($Q$8-Q83)/20)+(ABS($R$8-R83)*1000)+(ABS($S$8-S83)*500)),0)</f>
        <v>962.80666666666673</v>
      </c>
    </row>
    <row r="84" spans="2:20" x14ac:dyDescent="0.15">
      <c r="B84" s="14"/>
      <c r="C84" s="6">
        <f t="shared" si="21"/>
        <v>11</v>
      </c>
      <c r="D84" s="13" t="str">
        <f>database!C81</f>
        <v>정수빈</v>
      </c>
      <c r="E84" s="13" t="str">
        <f>database!D81</f>
        <v>1990</v>
      </c>
      <c r="F84" s="13" t="str">
        <f>database!E81</f>
        <v>CF</v>
      </c>
      <c r="G84" s="13" t="str">
        <f>database!F81</f>
        <v>127</v>
      </c>
      <c r="H84" s="13" t="str">
        <f>database!G81</f>
        <v>405</v>
      </c>
      <c r="I84" s="13" t="str">
        <f>database!H81</f>
        <v>58</v>
      </c>
      <c r="J84" s="13" t="str">
        <f>database!I81</f>
        <v>105</v>
      </c>
      <c r="K84" s="13" t="str">
        <f>database!J81</f>
        <v>12</v>
      </c>
      <c r="L84" s="13" t="str">
        <f>database!K81</f>
        <v>4</v>
      </c>
      <c r="M84" s="13" t="str">
        <f>database!L81</f>
        <v>3</v>
      </c>
      <c r="N84" s="13" t="str">
        <f>database!M81</f>
        <v>41</v>
      </c>
      <c r="O84" s="13" t="str">
        <f>database!N81</f>
        <v>39</v>
      </c>
      <c r="P84" s="13" t="str">
        <f>database!O81</f>
        <v>56</v>
      </c>
      <c r="Q84" s="13" t="str">
        <f>database!P81</f>
        <v>15</v>
      </c>
      <c r="R84" s="13" t="str">
        <f>database!Q81</f>
        <v>.259</v>
      </c>
      <c r="S84" s="13" t="str">
        <f>database!R81</f>
        <v>.331</v>
      </c>
      <c r="T84" s="10">
        <f>IFERROR(1000-(ABS(VLOOKUP($F$8,database!$T$6:$U$14,2,FALSE)-VLOOKUP(F84,database!$T$6:$U$14,2,FALSE))+(ABS($G$8-G84)/20)+(ABS($H$8-H84)/75)+(ABS($I$8-I84)/10)+(ABS($J$8-J84)/15)+(ABS($K$8-K84)/5)+(ABS($L$8-L84)/4)+(ABS($M$8-M84)/2)+(ABS($N$8-N84)/10)+(ABS($O$8-O84)/25)+(ABS($P$8-P84)/150)+(ABS($Q$8-Q84)/20)+(ABS($R$8-R84)*1000)+(ABS($S$8-S84)*500)),0)</f>
        <v>952.56333333333339</v>
      </c>
    </row>
    <row r="85" spans="2:20" x14ac:dyDescent="0.15">
      <c r="B85" s="14"/>
      <c r="C85" s="6">
        <f t="shared" si="21"/>
        <v>35</v>
      </c>
      <c r="D85" s="13" t="str">
        <f>database!C82</f>
        <v>이원석</v>
      </c>
      <c r="E85" s="13" t="str">
        <f>database!D82</f>
        <v>1986</v>
      </c>
      <c r="F85" s="13" t="str">
        <f>database!E82</f>
        <v>3B</v>
      </c>
      <c r="G85" s="13" t="str">
        <f>database!F82</f>
        <v>88</v>
      </c>
      <c r="H85" s="13" t="str">
        <f>database!G82</f>
        <v>288</v>
      </c>
      <c r="I85" s="13" t="str">
        <f>database!H82</f>
        <v>31</v>
      </c>
      <c r="J85" s="13" t="str">
        <f>database!I82</f>
        <v>77</v>
      </c>
      <c r="K85" s="13" t="str">
        <f>database!J82</f>
        <v>13</v>
      </c>
      <c r="L85" s="13" t="str">
        <f>database!K82</f>
        <v>0</v>
      </c>
      <c r="M85" s="13" t="str">
        <f>database!L82</f>
        <v>10</v>
      </c>
      <c r="N85" s="13" t="str">
        <f>database!M82</f>
        <v>60</v>
      </c>
      <c r="O85" s="13" t="str">
        <f>database!N82</f>
        <v>33</v>
      </c>
      <c r="P85" s="13" t="str">
        <f>database!O82</f>
        <v>70</v>
      </c>
      <c r="Q85" s="13" t="str">
        <f>database!P82</f>
        <v>0</v>
      </c>
      <c r="R85" s="13" t="str">
        <f>database!Q82</f>
        <v>.267</v>
      </c>
      <c r="S85" s="13" t="str">
        <f>database!R82</f>
        <v>.417</v>
      </c>
      <c r="T85" s="10">
        <f>IFERROR(1000-(ABS(VLOOKUP($F$8,database!$T$6:$U$14,2,FALSE)-VLOOKUP(F85,database!$T$6:$U$14,2,FALSE))+(ABS($G$8-G85)/20)+(ABS($H$8-H85)/75)+(ABS($I$8-I85)/10)+(ABS($J$8-J85)/15)+(ABS($K$8-K85)/5)+(ABS($L$8-L85)/4)+(ABS($M$8-M85)/2)+(ABS($N$8-N85)/10)+(ABS($O$8-O85)/25)+(ABS($P$8-P85)/150)+(ABS($Q$8-Q85)/20)+(ABS($R$8-R85)*1000)+(ABS($S$8-S85)*500)),0)</f>
        <v>893.49</v>
      </c>
    </row>
    <row r="86" spans="2:20" x14ac:dyDescent="0.15">
      <c r="B86" s="14"/>
      <c r="C86" s="6">
        <f t="shared" si="21"/>
        <v>38</v>
      </c>
      <c r="D86" s="13" t="str">
        <f>database!C83</f>
        <v>황대인</v>
      </c>
      <c r="E86" s="13" t="str">
        <f>database!D83</f>
        <v>1996</v>
      </c>
      <c r="F86" s="13" t="str">
        <f>database!E83</f>
        <v>1B</v>
      </c>
      <c r="G86" s="13" t="str">
        <f>database!F83</f>
        <v>129</v>
      </c>
      <c r="H86" s="13" t="str">
        <f>database!G83</f>
        <v>476</v>
      </c>
      <c r="I86" s="13" t="str">
        <f>database!H83</f>
        <v>40</v>
      </c>
      <c r="J86" s="13" t="str">
        <f>database!I83</f>
        <v>122</v>
      </c>
      <c r="K86" s="13" t="str">
        <f>database!J83</f>
        <v>27</v>
      </c>
      <c r="L86" s="13" t="str">
        <f>database!K83</f>
        <v>0</v>
      </c>
      <c r="M86" s="13" t="str">
        <f>database!L83</f>
        <v>14</v>
      </c>
      <c r="N86" s="13" t="str">
        <f>database!M83</f>
        <v>91</v>
      </c>
      <c r="O86" s="13" t="str">
        <f>database!N83</f>
        <v>36</v>
      </c>
      <c r="P86" s="13" t="str">
        <f>database!O83</f>
        <v>92</v>
      </c>
      <c r="Q86" s="13" t="str">
        <f>database!P83</f>
        <v>0</v>
      </c>
      <c r="R86" s="13" t="str">
        <f>database!Q83</f>
        <v>.256</v>
      </c>
      <c r="S86" s="13" t="str">
        <f>database!R83</f>
        <v>.401</v>
      </c>
      <c r="T86" s="10">
        <f>IFERROR(1000-(ABS(VLOOKUP($F$8,database!$T$6:$U$14,2,FALSE)-VLOOKUP(F86,database!$T$6:$U$14,2,FALSE))+(ABS($G$8-G86)/20)+(ABS($H$8-H86)/75)+(ABS($I$8-I86)/10)+(ABS($J$8-J86)/15)+(ABS($K$8-K86)/5)+(ABS($L$8-L86)/4)+(ABS($M$8-M86)/2)+(ABS($N$8-N86)/10)+(ABS($O$8-O86)/25)+(ABS($P$8-P86)/150)+(ABS($Q$8-Q86)/20)+(ABS($R$8-R86)*1000)+(ABS($S$8-S86)*500)),0)</f>
        <v>891.34666666666669</v>
      </c>
    </row>
    <row r="87" spans="2:20" x14ac:dyDescent="0.15">
      <c r="B87" s="14"/>
      <c r="C87" s="6">
        <f t="shared" si="21"/>
        <v>70</v>
      </c>
      <c r="D87" s="13" t="str">
        <f>database!C84</f>
        <v>전의산</v>
      </c>
      <c r="E87" s="13" t="str">
        <f>database!D84</f>
        <v>2000</v>
      </c>
      <c r="F87" s="13" t="str">
        <f>database!E84</f>
        <v>1B</v>
      </c>
      <c r="G87" s="13" t="str">
        <f>database!F84</f>
        <v>77</v>
      </c>
      <c r="H87" s="13" t="str">
        <f>database!G84</f>
        <v>241</v>
      </c>
      <c r="I87" s="13" t="str">
        <f>database!H84</f>
        <v>36</v>
      </c>
      <c r="J87" s="13" t="str">
        <f>database!I84</f>
        <v>60</v>
      </c>
      <c r="K87" s="13" t="str">
        <f>database!J84</f>
        <v>15</v>
      </c>
      <c r="L87" s="13" t="str">
        <f>database!K84</f>
        <v>1</v>
      </c>
      <c r="M87" s="13" t="str">
        <f>database!L84</f>
        <v>13</v>
      </c>
      <c r="N87" s="13" t="str">
        <f>database!M84</f>
        <v>45</v>
      </c>
      <c r="O87" s="13" t="str">
        <f>database!N84</f>
        <v>24</v>
      </c>
      <c r="P87" s="13" t="str">
        <f>database!O84</f>
        <v>84</v>
      </c>
      <c r="Q87" s="13" t="str">
        <f>database!P84</f>
        <v>0</v>
      </c>
      <c r="R87" s="13" t="str">
        <f>database!Q84</f>
        <v>.249</v>
      </c>
      <c r="S87" s="13" t="str">
        <f>database!R84</f>
        <v>.481</v>
      </c>
      <c r="T87" s="10">
        <f>IFERROR(1000-(ABS(VLOOKUP($F$8,database!$T$6:$U$14,2,FALSE)-VLOOKUP(F87,database!$T$6:$U$14,2,FALSE))+(ABS($G$8-G87)/20)+(ABS($H$8-H87)/75)+(ABS($I$8-I87)/10)+(ABS($J$8-J87)/15)+(ABS($K$8-K87)/5)+(ABS($L$8-L87)/4)+(ABS($M$8-M87)/2)+(ABS($N$8-N87)/10)+(ABS($O$8-O87)/25)+(ABS($P$8-P87)/150)+(ABS($Q$8-Q87)/20)+(ABS($R$8-R87)*1000)+(ABS($S$8-S87)*500)),0)</f>
        <v>840.74333333333334</v>
      </c>
    </row>
    <row r="88" spans="2:20" x14ac:dyDescent="0.15">
      <c r="B88" s="14"/>
      <c r="C88" s="6">
        <f t="shared" si="21"/>
        <v>31</v>
      </c>
      <c r="D88" s="13" t="str">
        <f>database!C85</f>
        <v>김태연</v>
      </c>
      <c r="E88" s="13" t="str">
        <f>database!D85</f>
        <v>1997</v>
      </c>
      <c r="F88" s="13" t="str">
        <f>database!E85</f>
        <v>3B</v>
      </c>
      <c r="G88" s="13" t="str">
        <f>database!F85</f>
        <v>119</v>
      </c>
      <c r="H88" s="13" t="str">
        <f>database!G85</f>
        <v>404</v>
      </c>
      <c r="I88" s="13" t="str">
        <f>database!H85</f>
        <v>46</v>
      </c>
      <c r="J88" s="13" t="str">
        <f>database!I85</f>
        <v>97</v>
      </c>
      <c r="K88" s="13" t="str">
        <f>database!J85</f>
        <v>18</v>
      </c>
      <c r="L88" s="13" t="str">
        <f>database!K85</f>
        <v>0</v>
      </c>
      <c r="M88" s="13" t="str">
        <f>database!L85</f>
        <v>7</v>
      </c>
      <c r="N88" s="13" t="str">
        <f>database!M85</f>
        <v>53</v>
      </c>
      <c r="O88" s="13" t="str">
        <f>database!N85</f>
        <v>48</v>
      </c>
      <c r="P88" s="13" t="str">
        <f>database!O85</f>
        <v>106</v>
      </c>
      <c r="Q88" s="13" t="str">
        <f>database!P85</f>
        <v>3</v>
      </c>
      <c r="R88" s="13" t="str">
        <f>database!Q85</f>
        <v>.240</v>
      </c>
      <c r="S88" s="13" t="str">
        <f>database!R85</f>
        <v>.337</v>
      </c>
      <c r="T88" s="10">
        <f>IFERROR(1000-(ABS(VLOOKUP($F$8,database!$T$6:$U$14,2,FALSE)-VLOOKUP(F88,database!$T$6:$U$14,2,FALSE))+(ABS($G$8-G88)/20)+(ABS($H$8-H88)/75)+(ABS($I$8-I88)/10)+(ABS($J$8-J88)/15)+(ABS($K$8-K88)/5)+(ABS($L$8-L88)/4)+(ABS($M$8-M88)/2)+(ABS($N$8-N88)/10)+(ABS($O$8-O88)/25)+(ABS($P$8-P88)/150)+(ABS($Q$8-Q88)/20)+(ABS($R$8-R88)*1000)+(ABS($S$8-S88)*500)),0)</f>
        <v>898.09666666666669</v>
      </c>
    </row>
    <row r="89" spans="2:20" x14ac:dyDescent="0.15">
      <c r="B89" s="14"/>
      <c r="C89" s="6">
        <f t="shared" si="21"/>
        <v>71</v>
      </c>
      <c r="D89" s="13" t="str">
        <f>database!C86</f>
        <v>오윤석</v>
      </c>
      <c r="E89" s="13" t="str">
        <f>database!D86</f>
        <v>1992</v>
      </c>
      <c r="F89" s="13" t="str">
        <f>database!E86</f>
        <v>2B</v>
      </c>
      <c r="G89" s="13" t="str">
        <f>database!F86</f>
        <v>111</v>
      </c>
      <c r="H89" s="13" t="str">
        <f>database!G86</f>
        <v>286</v>
      </c>
      <c r="I89" s="13" t="str">
        <f>database!H86</f>
        <v>23</v>
      </c>
      <c r="J89" s="13" t="str">
        <f>database!I86</f>
        <v>67</v>
      </c>
      <c r="K89" s="13" t="str">
        <f>database!J86</f>
        <v>13</v>
      </c>
      <c r="L89" s="13" t="str">
        <f>database!K86</f>
        <v>0</v>
      </c>
      <c r="M89" s="13" t="str">
        <f>database!L86</f>
        <v>6</v>
      </c>
      <c r="N89" s="13" t="str">
        <f>database!M86</f>
        <v>37</v>
      </c>
      <c r="O89" s="13" t="str">
        <f>database!N86</f>
        <v>34</v>
      </c>
      <c r="P89" s="13" t="str">
        <f>database!O86</f>
        <v>69</v>
      </c>
      <c r="Q89" s="13" t="str">
        <f>database!P86</f>
        <v>2</v>
      </c>
      <c r="R89" s="13" t="str">
        <f>database!Q86</f>
        <v>.234</v>
      </c>
      <c r="S89" s="13" t="str">
        <f>database!R86</f>
        <v>.343</v>
      </c>
      <c r="T89" s="10">
        <f>IFERROR(1000-(ABS(VLOOKUP($F$8,database!$T$6:$U$14,2,FALSE)-VLOOKUP(F89,database!$T$6:$U$14,2,FALSE))+(ABS($G$8-G89)/20)+(ABS($H$8-H89)/75)+(ABS($I$8-I89)/10)+(ABS($J$8-J89)/15)+(ABS($K$8-K89)/5)+(ABS($L$8-L89)/4)+(ABS($M$8-M89)/2)+(ABS($N$8-N89)/10)+(ABS($O$8-O89)/25)+(ABS($P$8-P89)/150)+(ABS($Q$8-Q89)/20)+(ABS($R$8-R89)*1000)+(ABS($S$8-S89)*500)),0)</f>
        <v>838.78000000000009</v>
      </c>
    </row>
    <row r="90" spans="2:20" x14ac:dyDescent="0.15">
      <c r="B90" s="14"/>
      <c r="C90" s="6">
        <f t="shared" si="21"/>
        <v>59</v>
      </c>
      <c r="D90" s="13" t="str">
        <f>database!C87</f>
        <v>김민혁</v>
      </c>
      <c r="E90" s="13" t="str">
        <f>database!D87</f>
        <v>1996</v>
      </c>
      <c r="F90" s="13" t="str">
        <f>database!E87</f>
        <v>1B</v>
      </c>
      <c r="G90" s="13" t="str">
        <f>database!F87</f>
        <v>38</v>
      </c>
      <c r="H90" s="13" t="str">
        <f>database!G87</f>
        <v>88</v>
      </c>
      <c r="I90" s="13" t="str">
        <f>database!H87</f>
        <v>11</v>
      </c>
      <c r="J90" s="13" t="str">
        <f>database!I87</f>
        <v>25</v>
      </c>
      <c r="K90" s="13" t="str">
        <f>database!J87</f>
        <v>2</v>
      </c>
      <c r="L90" s="13" t="str">
        <f>database!K87</f>
        <v>0</v>
      </c>
      <c r="M90" s="13" t="str">
        <f>database!L87</f>
        <v>5</v>
      </c>
      <c r="N90" s="13" t="str">
        <f>database!M87</f>
        <v>16</v>
      </c>
      <c r="O90" s="13" t="str">
        <f>database!N87</f>
        <v>7</v>
      </c>
      <c r="P90" s="13" t="str">
        <f>database!O87</f>
        <v>25</v>
      </c>
      <c r="Q90" s="13" t="str">
        <f>database!P87</f>
        <v>0</v>
      </c>
      <c r="R90" s="13" t="str">
        <f>database!Q87</f>
        <v>.284</v>
      </c>
      <c r="S90" s="13" t="str">
        <f>database!R87</f>
        <v>.477</v>
      </c>
      <c r="T90" s="10">
        <f>IFERROR(1000-(ABS(VLOOKUP($F$8,database!$T$6:$U$14,2,FALSE)-VLOOKUP(F90,database!$T$6:$U$14,2,FALSE))+(ABS($G$8-G90)/20)+(ABS($H$8-H90)/75)+(ABS($I$8-I90)/10)+(ABS($J$8-J90)/15)+(ABS($K$8-K90)/5)+(ABS($L$8-L90)/4)+(ABS($M$8-M90)/2)+(ABS($N$8-N90)/10)+(ABS($O$8-O90)/25)+(ABS($P$8-P90)/150)+(ABS($Q$8-Q90)/20)+(ABS($R$8-R90)*1000)+(ABS($S$8-S90)*500)),0)</f>
        <v>866.2166666666667</v>
      </c>
    </row>
    <row r="91" spans="2:20" x14ac:dyDescent="0.15">
      <c r="B91" s="14"/>
      <c r="C91" s="6">
        <f t="shared" si="21"/>
        <v>212</v>
      </c>
      <c r="D91" s="13" t="str">
        <f>database!C88</f>
        <v>김민식</v>
      </c>
      <c r="E91" s="13" t="str">
        <f>database!D88</f>
        <v>1989</v>
      </c>
      <c r="F91" s="13" t="str">
        <f>database!E88</f>
        <v>SC</v>
      </c>
      <c r="G91" s="13" t="str">
        <f>database!F88</f>
        <v>104</v>
      </c>
      <c r="H91" s="13" t="str">
        <f>database!G88</f>
        <v>222</v>
      </c>
      <c r="I91" s="13" t="str">
        <f>database!H88</f>
        <v>30</v>
      </c>
      <c r="J91" s="13" t="str">
        <f>database!I88</f>
        <v>49</v>
      </c>
      <c r="K91" s="13" t="str">
        <f>database!J88</f>
        <v>9</v>
      </c>
      <c r="L91" s="13" t="str">
        <f>database!K88</f>
        <v>1</v>
      </c>
      <c r="M91" s="13" t="str">
        <f>database!L88</f>
        <v>2</v>
      </c>
      <c r="N91" s="13" t="str">
        <f>database!M88</f>
        <v>28</v>
      </c>
      <c r="O91" s="13" t="str">
        <f>database!N88</f>
        <v>32</v>
      </c>
      <c r="P91" s="13" t="str">
        <f>database!O88</f>
        <v>45</v>
      </c>
      <c r="Q91" s="13" t="str">
        <f>database!P88</f>
        <v>0</v>
      </c>
      <c r="R91" s="13" t="str">
        <f>database!Q88</f>
        <v>.221</v>
      </c>
      <c r="S91" s="13" t="str">
        <f>database!R88</f>
        <v>.297</v>
      </c>
      <c r="T91" s="10">
        <f>IFERROR(1000-(ABS(VLOOKUP($F$8,database!$T$6:$U$14,2,FALSE)-VLOOKUP(F91,database!$T$6:$U$14,2,FALSE))+(ABS($G$8-G91)/20)+(ABS($H$8-H91)/75)+(ABS($I$8-I91)/10)+(ABS($J$8-J91)/15)+(ABS($K$8-K91)/5)+(ABS($L$8-L91)/4)+(ABS($M$8-M91)/2)+(ABS($N$8-N91)/10)+(ABS($O$8-O91)/25)+(ABS($P$8-P91)/150)+(ABS($Q$8-Q91)/20)+(ABS($R$8-R91)*1000)+(ABS($S$8-S91)*500)),0)</f>
        <v>0</v>
      </c>
    </row>
    <row r="92" spans="2:20" x14ac:dyDescent="0.15">
      <c r="B92" s="14"/>
      <c r="C92" s="6">
        <f t="shared" si="21"/>
        <v>40</v>
      </c>
      <c r="D92" s="13" t="str">
        <f>database!C89</f>
        <v>김인환</v>
      </c>
      <c r="E92" s="13" t="str">
        <f>database!D89</f>
        <v>1994</v>
      </c>
      <c r="F92" s="13" t="str">
        <f>database!E89</f>
        <v>1B</v>
      </c>
      <c r="G92" s="13" t="str">
        <f>database!F89</f>
        <v>113</v>
      </c>
      <c r="H92" s="13" t="str">
        <f>database!G89</f>
        <v>398</v>
      </c>
      <c r="I92" s="13" t="str">
        <f>database!H89</f>
        <v>48</v>
      </c>
      <c r="J92" s="13" t="str">
        <f>database!I89</f>
        <v>104</v>
      </c>
      <c r="K92" s="13" t="str">
        <f>database!J89</f>
        <v>14</v>
      </c>
      <c r="L92" s="13" t="str">
        <f>database!K89</f>
        <v>0</v>
      </c>
      <c r="M92" s="13" t="str">
        <f>database!L89</f>
        <v>16</v>
      </c>
      <c r="N92" s="13" t="str">
        <f>database!M89</f>
        <v>54</v>
      </c>
      <c r="O92" s="13" t="str">
        <f>database!N89</f>
        <v>24</v>
      </c>
      <c r="P92" s="13" t="str">
        <f>database!O89</f>
        <v>111</v>
      </c>
      <c r="Q92" s="13" t="str">
        <f>database!P89</f>
        <v>2</v>
      </c>
      <c r="R92" s="13" t="str">
        <f>database!Q89</f>
        <v>.261</v>
      </c>
      <c r="S92" s="13" t="str">
        <f>database!R89</f>
        <v>.417</v>
      </c>
      <c r="T92" s="10">
        <f>IFERROR(1000-(ABS(VLOOKUP($F$8,database!$T$6:$U$14,2,FALSE)-VLOOKUP(F92,database!$T$6:$U$14,2,FALSE))+(ABS($G$8-G92)/20)+(ABS($H$8-H92)/75)+(ABS($I$8-I92)/10)+(ABS($J$8-J92)/15)+(ABS($K$8-K92)/5)+(ABS($L$8-L92)/4)+(ABS($M$8-M92)/2)+(ABS($N$8-N92)/10)+(ABS($O$8-O92)/25)+(ABS($P$8-P92)/150)+(ABS($Q$8-Q92)/20)+(ABS($R$8-R92)*1000)+(ABS($S$8-S92)*500)),0)</f>
        <v>891.04000000000008</v>
      </c>
    </row>
    <row r="93" spans="2:20" x14ac:dyDescent="0.15">
      <c r="B93" s="14"/>
      <c r="C93" s="6">
        <f t="shared" si="21"/>
        <v>37</v>
      </c>
      <c r="D93" s="13" t="str">
        <f>database!C90</f>
        <v>김도영</v>
      </c>
      <c r="E93" s="13" t="str">
        <f>database!D90</f>
        <v>2003</v>
      </c>
      <c r="F93" s="13" t="str">
        <f>database!E90</f>
        <v>3B</v>
      </c>
      <c r="G93" s="13" t="str">
        <f>database!F90</f>
        <v>103</v>
      </c>
      <c r="H93" s="13" t="str">
        <f>database!G90</f>
        <v>224</v>
      </c>
      <c r="I93" s="13" t="str">
        <f>database!H90</f>
        <v>37</v>
      </c>
      <c r="J93" s="13" t="str">
        <f>database!I90</f>
        <v>53</v>
      </c>
      <c r="K93" s="13" t="str">
        <f>database!J90</f>
        <v>11</v>
      </c>
      <c r="L93" s="13" t="str">
        <f>database!K90</f>
        <v>4</v>
      </c>
      <c r="M93" s="13" t="str">
        <f>database!L90</f>
        <v>3</v>
      </c>
      <c r="N93" s="13" t="str">
        <f>database!M90</f>
        <v>19</v>
      </c>
      <c r="O93" s="13" t="str">
        <f>database!N90</f>
        <v>22</v>
      </c>
      <c r="P93" s="13" t="str">
        <f>database!O90</f>
        <v>62</v>
      </c>
      <c r="Q93" s="13" t="str">
        <f>database!P90</f>
        <v>13</v>
      </c>
      <c r="R93" s="13" t="str">
        <f>database!Q90</f>
        <v>.237</v>
      </c>
      <c r="S93" s="13" t="str">
        <f>database!R90</f>
        <v>.362</v>
      </c>
      <c r="T93" s="10">
        <f>IFERROR(1000-(ABS(VLOOKUP($F$8,database!$T$6:$U$14,2,FALSE)-VLOOKUP(F93,database!$T$6:$U$14,2,FALSE))+(ABS($G$8-G93)/20)+(ABS($H$8-H93)/75)+(ABS($I$8-I93)/10)+(ABS($J$8-J93)/15)+(ABS($K$8-K93)/5)+(ABS($L$8-L93)/4)+(ABS($M$8-M93)/2)+(ABS($N$8-N93)/10)+(ABS($O$8-O93)/25)+(ABS($P$8-P93)/150)+(ABS($Q$8-Q93)/20)+(ABS($R$8-R93)*1000)+(ABS($S$8-S93)*500)),0)</f>
        <v>891.84333333333336</v>
      </c>
    </row>
    <row r="94" spans="2:20" x14ac:dyDescent="0.15">
      <c r="B94" s="14"/>
      <c r="C94" s="6">
        <f t="shared" si="21"/>
        <v>80</v>
      </c>
      <c r="D94" s="13" t="str">
        <f>database!C91</f>
        <v>가르시아</v>
      </c>
      <c r="E94" s="13" t="str">
        <f>database!D91</f>
        <v>1993</v>
      </c>
      <c r="F94" s="13" t="str">
        <f>database!E91</f>
        <v>2B</v>
      </c>
      <c r="G94" s="13" t="str">
        <f>database!F91</f>
        <v>39</v>
      </c>
      <c r="H94" s="13" t="str">
        <f>database!G91</f>
        <v>136</v>
      </c>
      <c r="I94" s="13" t="str">
        <f>database!H91</f>
        <v>21</v>
      </c>
      <c r="J94" s="13" t="str">
        <f>database!I91</f>
        <v>28</v>
      </c>
      <c r="K94" s="13" t="str">
        <f>database!J91</f>
        <v>6</v>
      </c>
      <c r="L94" s="13" t="str">
        <f>database!K91</f>
        <v>1</v>
      </c>
      <c r="M94" s="13" t="str">
        <f>database!L91</f>
        <v>4</v>
      </c>
      <c r="N94" s="13" t="str">
        <f>database!M91</f>
        <v>19</v>
      </c>
      <c r="O94" s="13" t="str">
        <f>database!N91</f>
        <v>19</v>
      </c>
      <c r="P94" s="13" t="str">
        <f>database!O91</f>
        <v>40</v>
      </c>
      <c r="Q94" s="13" t="str">
        <f>database!P91</f>
        <v>4</v>
      </c>
      <c r="R94" s="13" t="str">
        <f>database!Q91</f>
        <v>.206</v>
      </c>
      <c r="S94" s="13" t="str">
        <f>database!R91</f>
        <v>.353</v>
      </c>
      <c r="T94" s="10">
        <f>IFERROR(1000-(ABS(VLOOKUP($F$8,database!$T$6:$U$14,2,FALSE)-VLOOKUP(F94,database!$T$6:$U$14,2,FALSE))+(ABS($G$8-G94)/20)+(ABS($H$8-H94)/75)+(ABS($I$8-I94)/10)+(ABS($J$8-J94)/15)+(ABS($K$8-K94)/5)+(ABS($L$8-L94)/4)+(ABS($M$8-M94)/2)+(ABS($N$8-N94)/10)+(ABS($O$8-O94)/25)+(ABS($P$8-P94)/150)+(ABS($Q$8-Q94)/20)+(ABS($R$8-R94)*1000)+(ABS($S$8-S94)*500)),0)</f>
        <v>804.73666666666668</v>
      </c>
    </row>
    <row r="95" spans="2:20" x14ac:dyDescent="0.15">
      <c r="B95" s="14"/>
      <c r="C95" s="6">
        <f t="shared" si="21"/>
        <v>77</v>
      </c>
      <c r="D95" s="13" t="str">
        <f>database!C92</f>
        <v>김상수</v>
      </c>
      <c r="E95" s="13" t="str">
        <f>database!D92</f>
        <v>1990</v>
      </c>
      <c r="F95" s="13" t="str">
        <f>database!E92</f>
        <v>SS</v>
      </c>
      <c r="G95" s="13" t="str">
        <f>database!F92</f>
        <v>72</v>
      </c>
      <c r="H95" s="13" t="str">
        <f>database!G92</f>
        <v>235</v>
      </c>
      <c r="I95" s="13" t="str">
        <f>database!H92</f>
        <v>30</v>
      </c>
      <c r="J95" s="13" t="str">
        <f>database!I92</f>
        <v>59</v>
      </c>
      <c r="K95" s="13" t="str">
        <f>database!J92</f>
        <v>11</v>
      </c>
      <c r="L95" s="13" t="str">
        <f>database!K92</f>
        <v>0</v>
      </c>
      <c r="M95" s="13" t="str">
        <f>database!L92</f>
        <v>2</v>
      </c>
      <c r="N95" s="13" t="str">
        <f>database!M92</f>
        <v>29</v>
      </c>
      <c r="O95" s="13" t="str">
        <f>database!N92</f>
        <v>18</v>
      </c>
      <c r="P95" s="13" t="str">
        <f>database!O92</f>
        <v>44</v>
      </c>
      <c r="Q95" s="13" t="str">
        <f>database!P92</f>
        <v>2</v>
      </c>
      <c r="R95" s="13" t="str">
        <f>database!Q92</f>
        <v>.251</v>
      </c>
      <c r="S95" s="13" t="str">
        <f>database!R92</f>
        <v>.323</v>
      </c>
      <c r="T95" s="10">
        <f>IFERROR(1000-(ABS(VLOOKUP($F$8,database!$T$6:$U$14,2,FALSE)-VLOOKUP(F95,database!$T$6:$U$14,2,FALSE))+(ABS($G$8-G95)/20)+(ABS($H$8-H95)/75)+(ABS($I$8-I95)/10)+(ABS($J$8-J95)/15)+(ABS($K$8-K95)/5)+(ABS($L$8-L95)/4)+(ABS($M$8-M95)/2)+(ABS($N$8-N95)/10)+(ABS($O$8-O95)/25)+(ABS($P$8-P95)/150)+(ABS($Q$8-Q95)/20)+(ABS($R$8-R95)*1000)+(ABS($S$8-S95)*500)),0)</f>
        <v>807.31000000000006</v>
      </c>
    </row>
    <row r="96" spans="2:20" x14ac:dyDescent="0.15">
      <c r="B96" s="14"/>
      <c r="C96" s="6">
        <f t="shared" si="21"/>
        <v>65</v>
      </c>
      <c r="D96" s="13" t="str">
        <f>database!C93</f>
        <v>박준영</v>
      </c>
      <c r="E96" s="13" t="str">
        <f>database!D93</f>
        <v>1997</v>
      </c>
      <c r="F96" s="13" t="str">
        <f>database!E93</f>
        <v>3B</v>
      </c>
      <c r="G96" s="13" t="str">
        <f>database!F93</f>
        <v>75</v>
      </c>
      <c r="H96" s="13" t="str">
        <f>database!G93</f>
        <v>208</v>
      </c>
      <c r="I96" s="13" t="str">
        <f>database!H93</f>
        <v>27</v>
      </c>
      <c r="J96" s="13" t="str">
        <f>database!I93</f>
        <v>45</v>
      </c>
      <c r="K96" s="13" t="str">
        <f>database!J93</f>
        <v>8</v>
      </c>
      <c r="L96" s="13" t="str">
        <f>database!K93</f>
        <v>1</v>
      </c>
      <c r="M96" s="13" t="str">
        <f>database!L93</f>
        <v>4</v>
      </c>
      <c r="N96" s="13" t="str">
        <f>database!M93</f>
        <v>19</v>
      </c>
      <c r="O96" s="13" t="str">
        <f>database!N93</f>
        <v>27</v>
      </c>
      <c r="P96" s="13" t="str">
        <f>database!O93</f>
        <v>54</v>
      </c>
      <c r="Q96" s="13" t="str">
        <f>database!P93</f>
        <v>7</v>
      </c>
      <c r="R96" s="13" t="str">
        <f>database!Q93</f>
        <v>.216</v>
      </c>
      <c r="S96" s="13" t="str">
        <f>database!R93</f>
        <v>.322</v>
      </c>
      <c r="T96" s="10">
        <f>IFERROR(1000-(ABS(VLOOKUP($F$8,database!$T$6:$U$14,2,FALSE)-VLOOKUP(F96,database!$T$6:$U$14,2,FALSE))+(ABS($G$8-G96)/20)+(ABS($H$8-H96)/75)+(ABS($I$8-I96)/10)+(ABS($J$8-J96)/15)+(ABS($K$8-K96)/5)+(ABS($L$8-L96)/4)+(ABS($M$8-M96)/2)+(ABS($N$8-N96)/10)+(ABS($O$8-O96)/25)+(ABS($P$8-P96)/150)+(ABS($Q$8-Q96)/20)+(ABS($R$8-R96)*1000)+(ABS($S$8-S96)*500)),0)</f>
        <v>852.69333333333338</v>
      </c>
    </row>
    <row r="97" spans="2:20" x14ac:dyDescent="0.15">
      <c r="B97" s="14"/>
      <c r="C97" s="6">
        <f t="shared" si="21"/>
        <v>19</v>
      </c>
      <c r="D97" s="13" t="str">
        <f>database!C94</f>
        <v>오선진</v>
      </c>
      <c r="E97" s="13" t="str">
        <f>database!D94</f>
        <v>1989</v>
      </c>
      <c r="F97" s="13" t="str">
        <f>database!E94</f>
        <v>3B</v>
      </c>
      <c r="G97" s="13" t="str">
        <f>database!F94</f>
        <v>100</v>
      </c>
      <c r="H97" s="13" t="str">
        <f>database!G94</f>
        <v>268</v>
      </c>
      <c r="I97" s="13" t="str">
        <f>database!H94</f>
        <v>30</v>
      </c>
      <c r="J97" s="13" t="str">
        <f>database!I94</f>
        <v>74</v>
      </c>
      <c r="K97" s="13" t="str">
        <f>database!J94</f>
        <v>8</v>
      </c>
      <c r="L97" s="13" t="str">
        <f>database!K94</f>
        <v>0</v>
      </c>
      <c r="M97" s="13" t="str">
        <f>database!L94</f>
        <v>3</v>
      </c>
      <c r="N97" s="13" t="str">
        <f>database!M94</f>
        <v>24</v>
      </c>
      <c r="O97" s="13" t="str">
        <f>database!N94</f>
        <v>18</v>
      </c>
      <c r="P97" s="13" t="str">
        <f>database!O94</f>
        <v>51</v>
      </c>
      <c r="Q97" s="13" t="str">
        <f>database!P94</f>
        <v>2</v>
      </c>
      <c r="R97" s="13" t="str">
        <f>database!Q94</f>
        <v>.276</v>
      </c>
      <c r="S97" s="13" t="str">
        <f>database!R94</f>
        <v>.340</v>
      </c>
      <c r="T97" s="10">
        <f>IFERROR(1000-(ABS(VLOOKUP($F$8,database!$T$6:$U$14,2,FALSE)-VLOOKUP(F97,database!$T$6:$U$14,2,FALSE))+(ABS($G$8-G97)/20)+(ABS($H$8-H97)/75)+(ABS($I$8-I97)/10)+(ABS($J$8-J97)/15)+(ABS($K$8-K97)/5)+(ABS($L$8-L97)/4)+(ABS($M$8-M97)/2)+(ABS($N$8-N97)/10)+(ABS($O$8-O97)/25)+(ABS($P$8-P97)/150)+(ABS($Q$8-Q97)/20)+(ABS($R$8-R97)*1000)+(ABS($S$8-S97)*500)),0)</f>
        <v>926.09666666666681</v>
      </c>
    </row>
    <row r="98" spans="2:20" x14ac:dyDescent="0.15">
      <c r="B98" s="14"/>
      <c r="C98" s="6">
        <f t="shared" si="21"/>
        <v>75</v>
      </c>
      <c r="D98" s="13" t="str">
        <f>database!C95</f>
        <v>최주환</v>
      </c>
      <c r="E98" s="13" t="str">
        <f>database!D95</f>
        <v>1988</v>
      </c>
      <c r="F98" s="13" t="str">
        <f>database!E95</f>
        <v>2B</v>
      </c>
      <c r="G98" s="13" t="str">
        <f>database!F95</f>
        <v>97</v>
      </c>
      <c r="H98" s="13" t="str">
        <f>database!G95</f>
        <v>298</v>
      </c>
      <c r="I98" s="13" t="str">
        <f>database!H95</f>
        <v>36</v>
      </c>
      <c r="J98" s="13" t="str">
        <f>database!I95</f>
        <v>63</v>
      </c>
      <c r="K98" s="13" t="str">
        <f>database!J95</f>
        <v>14</v>
      </c>
      <c r="L98" s="13" t="str">
        <f>database!K95</f>
        <v>2</v>
      </c>
      <c r="M98" s="13" t="str">
        <f>database!L95</f>
        <v>9</v>
      </c>
      <c r="N98" s="13" t="str">
        <f>database!M95</f>
        <v>41</v>
      </c>
      <c r="O98" s="13" t="str">
        <f>database!N95</f>
        <v>29</v>
      </c>
      <c r="P98" s="13" t="str">
        <f>database!O95</f>
        <v>55</v>
      </c>
      <c r="Q98" s="13" t="str">
        <f>database!P95</f>
        <v>0</v>
      </c>
      <c r="R98" s="13" t="str">
        <f>database!Q95</f>
        <v>.211</v>
      </c>
      <c r="S98" s="13" t="str">
        <f>database!R95</f>
        <v>.362</v>
      </c>
      <c r="T98" s="10">
        <f>IFERROR(1000-(ABS(VLOOKUP($F$8,database!$T$6:$U$14,2,FALSE)-VLOOKUP(F98,database!$T$6:$U$14,2,FALSE))+(ABS($G$8-G98)/20)+(ABS($H$8-H98)/75)+(ABS($I$8-I98)/10)+(ABS($J$8-J98)/15)+(ABS($K$8-K98)/5)+(ABS($L$8-L98)/4)+(ABS($M$8-M98)/2)+(ABS($N$8-N98)/10)+(ABS($O$8-O98)/25)+(ABS($P$8-P98)/150)+(ABS($Q$8-Q98)/20)+(ABS($R$8-R98)*1000)+(ABS($S$8-S98)*500)),0)</f>
        <v>817.98</v>
      </c>
    </row>
    <row r="99" spans="2:20" x14ac:dyDescent="0.15">
      <c r="B99" s="14"/>
      <c r="C99" s="6">
        <f t="shared" si="21"/>
        <v>55</v>
      </c>
      <c r="D99" s="13" t="str">
        <f>database!C96</f>
        <v>김대한</v>
      </c>
      <c r="E99" s="13" t="str">
        <f>database!D96</f>
        <v>2000</v>
      </c>
      <c r="F99" s="13" t="str">
        <f>database!E96</f>
        <v>RF</v>
      </c>
      <c r="G99" s="13" t="str">
        <f>database!F96</f>
        <v>51</v>
      </c>
      <c r="H99" s="13" t="str">
        <f>database!G96</f>
        <v>96</v>
      </c>
      <c r="I99" s="13" t="str">
        <f>database!H96</f>
        <v>13</v>
      </c>
      <c r="J99" s="13" t="str">
        <f>database!I96</f>
        <v>23</v>
      </c>
      <c r="K99" s="13" t="str">
        <f>database!J96</f>
        <v>6</v>
      </c>
      <c r="L99" s="13" t="str">
        <f>database!K96</f>
        <v>1</v>
      </c>
      <c r="M99" s="13" t="str">
        <f>database!L96</f>
        <v>4</v>
      </c>
      <c r="N99" s="13" t="str">
        <f>database!M96</f>
        <v>11</v>
      </c>
      <c r="O99" s="13" t="str">
        <f>database!N96</f>
        <v>5</v>
      </c>
      <c r="P99" s="13" t="str">
        <f>database!O96</f>
        <v>27</v>
      </c>
      <c r="Q99" s="13" t="str">
        <f>database!P96</f>
        <v>2</v>
      </c>
      <c r="R99" s="13" t="str">
        <f>database!Q96</f>
        <v>.240</v>
      </c>
      <c r="S99" s="13" t="str">
        <f>database!R96</f>
        <v>.448</v>
      </c>
      <c r="T99" s="10">
        <f>IFERROR(1000-(ABS(VLOOKUP($F$8,database!$T$6:$U$14,2,FALSE)-VLOOKUP(F99,database!$T$6:$U$14,2,FALSE))+(ABS($G$8-G99)/20)+(ABS($H$8-H99)/75)+(ABS($I$8-I99)/10)+(ABS($J$8-J99)/15)+(ABS($K$8-K99)/5)+(ABS($L$8-L99)/4)+(ABS($M$8-M99)/2)+(ABS($N$8-N99)/10)+(ABS($O$8-O99)/25)+(ABS($P$8-P99)/150)+(ABS($Q$8-Q99)/20)+(ABS($R$8-R99)*1000)+(ABS($S$8-S99)*500)),0)</f>
        <v>874.62333333333333</v>
      </c>
    </row>
    <row r="100" spans="2:20" x14ac:dyDescent="0.15">
      <c r="B100" s="14"/>
      <c r="C100" s="6">
        <f t="shared" si="21"/>
        <v>36</v>
      </c>
      <c r="D100" s="13" t="str">
        <f>database!C97</f>
        <v>권희동</v>
      </c>
      <c r="E100" s="13" t="str">
        <f>database!D97</f>
        <v>1990</v>
      </c>
      <c r="F100" s="13" t="str">
        <f>database!E97</f>
        <v>CF</v>
      </c>
      <c r="G100" s="13" t="str">
        <f>database!F97</f>
        <v>82</v>
      </c>
      <c r="H100" s="13" t="str">
        <f>database!G97</f>
        <v>238</v>
      </c>
      <c r="I100" s="13" t="str">
        <f>database!H97</f>
        <v>30</v>
      </c>
      <c r="J100" s="13" t="str">
        <f>database!I97</f>
        <v>53</v>
      </c>
      <c r="K100" s="13" t="str">
        <f>database!J97</f>
        <v>5</v>
      </c>
      <c r="L100" s="13" t="str">
        <f>database!K97</f>
        <v>1</v>
      </c>
      <c r="M100" s="13" t="str">
        <f>database!L97</f>
        <v>5</v>
      </c>
      <c r="N100" s="13" t="str">
        <f>database!M97</f>
        <v>22</v>
      </c>
      <c r="O100" s="13" t="str">
        <f>database!N97</f>
        <v>31</v>
      </c>
      <c r="P100" s="13" t="str">
        <f>database!O97</f>
        <v>44</v>
      </c>
      <c r="Q100" s="13" t="str">
        <f>database!P97</f>
        <v>2</v>
      </c>
      <c r="R100" s="13" t="str">
        <f>database!Q97</f>
        <v>.223</v>
      </c>
      <c r="S100" s="13" t="str">
        <f>database!R97</f>
        <v>.315</v>
      </c>
      <c r="T100" s="10">
        <f>IFERROR(1000-(ABS(VLOOKUP($F$8,database!$T$6:$U$14,2,FALSE)-VLOOKUP(F100,database!$T$6:$U$14,2,FALSE))+(ABS($G$8-G100)/20)+(ABS($H$8-H100)/75)+(ABS($I$8-I100)/10)+(ABS($J$8-J100)/15)+(ABS($K$8-K100)/5)+(ABS($L$8-L100)/4)+(ABS($M$8-M100)/2)+(ABS($N$8-N100)/10)+(ABS($O$8-O100)/25)+(ABS($P$8-P100)/150)+(ABS($Q$8-Q100)/20)+(ABS($R$8-R100)*1000)+(ABS($S$8-S100)*500)),0)</f>
        <v>892.82</v>
      </c>
    </row>
    <row r="101" spans="2:20" x14ac:dyDescent="0.15">
      <c r="B101" s="14"/>
      <c r="C101" s="6">
        <f t="shared" si="21"/>
        <v>98</v>
      </c>
      <c r="D101" s="13" t="str">
        <f>database!C98</f>
        <v>지시완</v>
      </c>
      <c r="E101" s="13" t="str">
        <f>database!D98</f>
        <v>1994</v>
      </c>
      <c r="F101" s="13" t="str">
        <f>database!E98</f>
        <v>C</v>
      </c>
      <c r="G101" s="13" t="str">
        <f>database!F98</f>
        <v>75</v>
      </c>
      <c r="H101" s="13" t="str">
        <f>database!G98</f>
        <v>174</v>
      </c>
      <c r="I101" s="13" t="str">
        <f>database!H98</f>
        <v>16</v>
      </c>
      <c r="J101" s="13" t="str">
        <f>database!I98</f>
        <v>37</v>
      </c>
      <c r="K101" s="13" t="str">
        <f>database!J98</f>
        <v>7</v>
      </c>
      <c r="L101" s="13" t="str">
        <f>database!K98</f>
        <v>0</v>
      </c>
      <c r="M101" s="13" t="str">
        <f>database!L98</f>
        <v>3</v>
      </c>
      <c r="N101" s="13" t="str">
        <f>database!M98</f>
        <v>17</v>
      </c>
      <c r="O101" s="13" t="str">
        <f>database!N98</f>
        <v>20</v>
      </c>
      <c r="P101" s="13" t="str">
        <f>database!O98</f>
        <v>55</v>
      </c>
      <c r="Q101" s="13" t="str">
        <f>database!P98</f>
        <v>0</v>
      </c>
      <c r="R101" s="13" t="str">
        <f>database!Q98</f>
        <v>.213</v>
      </c>
      <c r="S101" s="13" t="str">
        <f>database!R98</f>
        <v>.305</v>
      </c>
      <c r="T101" s="10">
        <f>IFERROR(1000-(ABS(VLOOKUP($F$8,database!$T$6:$U$14,2,FALSE)-VLOOKUP(F101,database!$T$6:$U$14,2,FALSE))+(ABS($G$8-G101)/20)+(ABS($H$8-H101)/75)+(ABS($I$8-I101)/10)+(ABS($J$8-J101)/15)+(ABS($K$8-K101)/5)+(ABS($L$8-L101)/4)+(ABS($M$8-M101)/2)+(ABS($N$8-N101)/10)+(ABS($O$8-O101)/25)+(ABS($P$8-P101)/150)+(ABS($Q$8-Q101)/20)+(ABS($R$8-R101)*1000)+(ABS($S$8-S101)*500)),0)</f>
        <v>682.33333333333326</v>
      </c>
    </row>
    <row r="102" spans="2:20" x14ac:dyDescent="0.15">
      <c r="B102" s="14"/>
      <c r="C102" s="6">
        <f t="shared" si="21"/>
        <v>10</v>
      </c>
      <c r="D102" s="13" t="str">
        <f>database!C99</f>
        <v>이우성</v>
      </c>
      <c r="E102" s="13" t="str">
        <f>database!D99</f>
        <v>1994</v>
      </c>
      <c r="F102" s="13" t="str">
        <f>database!E99</f>
        <v>LF</v>
      </c>
      <c r="G102" s="13" t="str">
        <f>database!F99</f>
        <v>80</v>
      </c>
      <c r="H102" s="13" t="str">
        <f>database!G99</f>
        <v>120</v>
      </c>
      <c r="I102" s="13" t="str">
        <f>database!H99</f>
        <v>23</v>
      </c>
      <c r="J102" s="13" t="str">
        <f>database!I99</f>
        <v>35</v>
      </c>
      <c r="K102" s="13" t="str">
        <f>database!J99</f>
        <v>7</v>
      </c>
      <c r="L102" s="13" t="str">
        <f>database!K99</f>
        <v>0</v>
      </c>
      <c r="M102" s="13" t="str">
        <f>database!L99</f>
        <v>1</v>
      </c>
      <c r="N102" s="13" t="str">
        <f>database!M99</f>
        <v>12</v>
      </c>
      <c r="O102" s="13" t="str">
        <f>database!N99</f>
        <v>12</v>
      </c>
      <c r="P102" s="13" t="str">
        <f>database!O99</f>
        <v>20</v>
      </c>
      <c r="Q102" s="13" t="str">
        <f>database!P99</f>
        <v>1</v>
      </c>
      <c r="R102" s="13" t="str">
        <f>database!Q99</f>
        <v>.292</v>
      </c>
      <c r="S102" s="13" t="str">
        <f>database!R99</f>
        <v>.375</v>
      </c>
      <c r="T102" s="10">
        <f>IFERROR(1000-(ABS(VLOOKUP($F$8,database!$T$6:$U$14,2,FALSE)-VLOOKUP(F102,database!$T$6:$U$14,2,FALSE))+(ABS($G$8-G102)/20)+(ABS($H$8-H102)/75)+(ABS($I$8-I102)/10)+(ABS($J$8-J102)/15)+(ABS($K$8-K102)/5)+(ABS($L$8-L102)/4)+(ABS($M$8-M102)/2)+(ABS($N$8-N102)/10)+(ABS($O$8-O102)/25)+(ABS($P$8-P102)/150)+(ABS($Q$8-Q102)/20)+(ABS($R$8-R102)*1000)+(ABS($S$8-S102)*500)),0)</f>
        <v>956.42666666666662</v>
      </c>
    </row>
    <row r="103" spans="2:20" x14ac:dyDescent="0.15">
      <c r="B103" s="14"/>
      <c r="C103" s="6">
        <f t="shared" si="21"/>
        <v>30</v>
      </c>
      <c r="D103" s="13" t="str">
        <f>database!C100</f>
        <v>양찬열</v>
      </c>
      <c r="E103" s="13" t="str">
        <f>database!D100</f>
        <v>1997</v>
      </c>
      <c r="F103" s="13" t="str">
        <f>database!E100</f>
        <v>RF</v>
      </c>
      <c r="G103" s="13" t="str">
        <f>database!F100</f>
        <v>41</v>
      </c>
      <c r="H103" s="13" t="str">
        <f>database!G100</f>
        <v>82</v>
      </c>
      <c r="I103" s="13" t="str">
        <f>database!H100</f>
        <v>15</v>
      </c>
      <c r="J103" s="13" t="str">
        <f>database!I100</f>
        <v>20</v>
      </c>
      <c r="K103" s="13" t="str">
        <f>database!J100</f>
        <v>4</v>
      </c>
      <c r="L103" s="13" t="str">
        <f>database!K100</f>
        <v>0</v>
      </c>
      <c r="M103" s="13" t="str">
        <f>database!L100</f>
        <v>3</v>
      </c>
      <c r="N103" s="13" t="str">
        <f>database!M100</f>
        <v>12</v>
      </c>
      <c r="O103" s="13" t="str">
        <f>database!N100</f>
        <v>11</v>
      </c>
      <c r="P103" s="13" t="str">
        <f>database!O100</f>
        <v>23</v>
      </c>
      <c r="Q103" s="13" t="str">
        <f>database!P100</f>
        <v>0</v>
      </c>
      <c r="R103" s="13" t="str">
        <f>database!Q100</f>
        <v>.244</v>
      </c>
      <c r="S103" s="13" t="str">
        <f>database!R100</f>
        <v>.402</v>
      </c>
      <c r="T103" s="10">
        <f>IFERROR(1000-(ABS(VLOOKUP($F$8,database!$T$6:$U$14,2,FALSE)-VLOOKUP(F103,database!$T$6:$U$14,2,FALSE))+(ABS($G$8-G103)/20)+(ABS($H$8-H103)/75)+(ABS($I$8-I103)/10)+(ABS($J$8-J103)/15)+(ABS($K$8-K103)/5)+(ABS($L$8-L103)/4)+(ABS($M$8-M103)/2)+(ABS($N$8-N103)/10)+(ABS($O$8-O103)/25)+(ABS($P$8-P103)/150)+(ABS($Q$8-Q103)/20)+(ABS($R$8-R103)*1000)+(ABS($S$8-S103)*500)),0)</f>
        <v>901</v>
      </c>
    </row>
    <row r="104" spans="2:20" x14ac:dyDescent="0.15">
      <c r="B104" s="14"/>
      <c r="C104" s="6">
        <f t="shared" si="21"/>
        <v>51</v>
      </c>
      <c r="D104" s="13" t="str">
        <f>database!C101</f>
        <v>고종욱</v>
      </c>
      <c r="E104" s="13" t="str">
        <f>database!D101</f>
        <v>1989</v>
      </c>
      <c r="F104" s="13" t="str">
        <f>database!E101</f>
        <v>DH</v>
      </c>
      <c r="G104" s="13" t="str">
        <f>database!F101</f>
        <v>62</v>
      </c>
      <c r="H104" s="13" t="str">
        <f>database!G101</f>
        <v>106</v>
      </c>
      <c r="I104" s="13" t="str">
        <f>database!H101</f>
        <v>13</v>
      </c>
      <c r="J104" s="13" t="str">
        <f>database!I101</f>
        <v>30</v>
      </c>
      <c r="K104" s="13" t="str">
        <f>database!J101</f>
        <v>7</v>
      </c>
      <c r="L104" s="13" t="str">
        <f>database!K101</f>
        <v>1</v>
      </c>
      <c r="M104" s="13" t="str">
        <f>database!L101</f>
        <v>2</v>
      </c>
      <c r="N104" s="13" t="str">
        <f>database!M101</f>
        <v>14</v>
      </c>
      <c r="O104" s="13" t="str">
        <f>database!N101</f>
        <v>7</v>
      </c>
      <c r="P104" s="13" t="str">
        <f>database!O101</f>
        <v>21</v>
      </c>
      <c r="Q104" s="13" t="str">
        <f>database!P101</f>
        <v>1</v>
      </c>
      <c r="R104" s="13" t="str">
        <f>database!Q101</f>
        <v>.283</v>
      </c>
      <c r="S104" s="13" t="str">
        <f>database!R101</f>
        <v>.425</v>
      </c>
      <c r="T104" s="10">
        <f>IFERROR(1000-(ABS(VLOOKUP($F$8,database!$T$6:$U$14,2,FALSE)-VLOOKUP(F104,database!$T$6:$U$14,2,FALSE))+(ABS($G$8-G104)/20)+(ABS($H$8-H104)/75)+(ABS($I$8-I104)/10)+(ABS($J$8-J104)/15)+(ABS($K$8-K104)/5)+(ABS($L$8-L104)/4)+(ABS($M$8-M104)/2)+(ABS($N$8-N104)/10)+(ABS($O$8-O104)/25)+(ABS($P$8-P104)/150)+(ABS($Q$8-Q104)/20)+(ABS($R$8-R104)*1000)+(ABS($S$8-S104)*500)),0)</f>
        <v>883.76333333333332</v>
      </c>
    </row>
    <row r="105" spans="2:20" x14ac:dyDescent="0.15">
      <c r="B105" s="14"/>
      <c r="C105" s="6">
        <f t="shared" si="21"/>
        <v>57</v>
      </c>
      <c r="D105" s="13" t="str">
        <f>database!C102</f>
        <v>김기환</v>
      </c>
      <c r="E105" s="13" t="str">
        <f>database!D102</f>
        <v>1995</v>
      </c>
      <c r="F105" s="13" t="str">
        <f>database!E102</f>
        <v>CF</v>
      </c>
      <c r="G105" s="13" t="str">
        <f>database!F102</f>
        <v>73</v>
      </c>
      <c r="H105" s="13" t="str">
        <f>database!G102</f>
        <v>113</v>
      </c>
      <c r="I105" s="13" t="str">
        <f>database!H102</f>
        <v>26</v>
      </c>
      <c r="J105" s="13" t="str">
        <f>database!I102</f>
        <v>25</v>
      </c>
      <c r="K105" s="13" t="str">
        <f>database!J102</f>
        <v>5</v>
      </c>
      <c r="L105" s="13" t="str">
        <f>database!K102</f>
        <v>1</v>
      </c>
      <c r="M105" s="13" t="str">
        <f>database!L102</f>
        <v>0</v>
      </c>
      <c r="N105" s="13" t="str">
        <f>database!M102</f>
        <v>6</v>
      </c>
      <c r="O105" s="13" t="str">
        <f>database!N102</f>
        <v>13</v>
      </c>
      <c r="P105" s="13" t="str">
        <f>database!O102</f>
        <v>38</v>
      </c>
      <c r="Q105" s="13" t="str">
        <f>database!P102</f>
        <v>14</v>
      </c>
      <c r="R105" s="13" t="str">
        <f>database!Q102</f>
        <v>.221</v>
      </c>
      <c r="S105" s="13" t="str">
        <f>database!R102</f>
        <v>.283</v>
      </c>
      <c r="T105" s="10">
        <f>IFERROR(1000-(ABS(VLOOKUP($F$8,database!$T$6:$U$14,2,FALSE)-VLOOKUP(F105,database!$T$6:$U$14,2,FALSE))+(ABS($G$8-G105)/20)+(ABS($H$8-H105)/75)+(ABS($I$8-I105)/10)+(ABS($J$8-J105)/15)+(ABS($K$8-K105)/5)+(ABS($L$8-L105)/4)+(ABS($M$8-M105)/2)+(ABS($N$8-N105)/10)+(ABS($O$8-O105)/25)+(ABS($P$8-P105)/150)+(ABS($Q$8-Q105)/20)+(ABS($R$8-R105)*1000)+(ABS($S$8-S105)*500)),0)</f>
        <v>870.07666666666671</v>
      </c>
    </row>
    <row r="106" spans="2:20" x14ac:dyDescent="0.15">
      <c r="B106" s="14"/>
      <c r="C106" s="6">
        <f t="shared" si="21"/>
        <v>90</v>
      </c>
      <c r="D106" s="13" t="str">
        <f>database!C103</f>
        <v>김주형</v>
      </c>
      <c r="E106" s="13" t="str">
        <f>database!D103</f>
        <v>1996</v>
      </c>
      <c r="F106" s="13" t="str">
        <f>database!E103</f>
        <v>SS</v>
      </c>
      <c r="G106" s="13" t="str">
        <f>database!F103</f>
        <v>55</v>
      </c>
      <c r="H106" s="13" t="str">
        <f>database!G103</f>
        <v>110</v>
      </c>
      <c r="I106" s="13" t="str">
        <f>database!H103</f>
        <v>16</v>
      </c>
      <c r="J106" s="13" t="str">
        <f>database!I103</f>
        <v>22</v>
      </c>
      <c r="K106" s="13" t="str">
        <f>database!J103</f>
        <v>7</v>
      </c>
      <c r="L106" s="13" t="str">
        <f>database!K103</f>
        <v>1</v>
      </c>
      <c r="M106" s="13" t="str">
        <f>database!L103</f>
        <v>1</v>
      </c>
      <c r="N106" s="13" t="str">
        <f>database!M103</f>
        <v>5</v>
      </c>
      <c r="O106" s="13" t="str">
        <f>database!N103</f>
        <v>4</v>
      </c>
      <c r="P106" s="13" t="str">
        <f>database!O103</f>
        <v>29</v>
      </c>
      <c r="Q106" s="13" t="str">
        <f>database!P103</f>
        <v>1</v>
      </c>
      <c r="R106" s="13" t="str">
        <f>database!Q103</f>
        <v>.200</v>
      </c>
      <c r="S106" s="13" t="str">
        <f>database!R103</f>
        <v>.309</v>
      </c>
      <c r="T106" s="10">
        <f>IFERROR(1000-(ABS(VLOOKUP($F$8,database!$T$6:$U$14,2,FALSE)-VLOOKUP(F106,database!$T$6:$U$14,2,FALSE))+(ABS($G$8-G106)/20)+(ABS($H$8-H106)/75)+(ABS($I$8-I106)/10)+(ABS($J$8-J106)/15)+(ABS($K$8-K106)/5)+(ABS($L$8-L106)/4)+(ABS($M$8-M106)/2)+(ABS($N$8-N106)/10)+(ABS($O$8-O106)/25)+(ABS($P$8-P106)/150)+(ABS($Q$8-Q106)/20)+(ABS($R$8-R106)*1000)+(ABS($S$8-S106)*500)),0)</f>
        <v>739.76666666666665</v>
      </c>
    </row>
    <row r="107" spans="2:20" x14ac:dyDescent="0.15">
      <c r="B107" s="14"/>
      <c r="C107" s="6">
        <f t="shared" si="21"/>
        <v>95</v>
      </c>
      <c r="D107" s="13" t="str">
        <f>database!C104</f>
        <v>박상언</v>
      </c>
      <c r="E107" s="13" t="str">
        <f>database!D104</f>
        <v>1997</v>
      </c>
      <c r="F107" s="13" t="str">
        <f>database!E104</f>
        <v>C</v>
      </c>
      <c r="G107" s="13" t="str">
        <f>database!F104</f>
        <v>56</v>
      </c>
      <c r="H107" s="13" t="str">
        <f>database!G104</f>
        <v>134</v>
      </c>
      <c r="I107" s="13" t="str">
        <f>database!H104</f>
        <v>16</v>
      </c>
      <c r="J107" s="13" t="str">
        <f>database!I104</f>
        <v>30</v>
      </c>
      <c r="K107" s="13" t="str">
        <f>database!J104</f>
        <v>5</v>
      </c>
      <c r="L107" s="13" t="str">
        <f>database!K104</f>
        <v>1</v>
      </c>
      <c r="M107" s="13" t="str">
        <f>database!L104</f>
        <v>4</v>
      </c>
      <c r="N107" s="13" t="str">
        <f>database!M104</f>
        <v>17</v>
      </c>
      <c r="O107" s="13" t="str">
        <f>database!N104</f>
        <v>11</v>
      </c>
      <c r="P107" s="13" t="str">
        <f>database!O104</f>
        <v>28</v>
      </c>
      <c r="Q107" s="13" t="str">
        <f>database!P104</f>
        <v>0</v>
      </c>
      <c r="R107" s="13" t="str">
        <f>database!Q104</f>
        <v>.224</v>
      </c>
      <c r="S107" s="13" t="str">
        <f>database!R104</f>
        <v>.366</v>
      </c>
      <c r="T107" s="10">
        <f>IFERROR(1000-(ABS(VLOOKUP($F$8,database!$T$6:$U$14,2,FALSE)-VLOOKUP(F107,database!$T$6:$U$14,2,FALSE))+(ABS($G$8-G107)/20)+(ABS($H$8-H107)/75)+(ABS($I$8-I107)/10)+(ABS($J$8-J107)/15)+(ABS($K$8-K107)/5)+(ABS($L$8-L107)/4)+(ABS($M$8-M107)/2)+(ABS($N$8-N107)/10)+(ABS($O$8-O107)/25)+(ABS($P$8-P107)/150)+(ABS($Q$8-Q107)/20)+(ABS($R$8-R107)*1000)+(ABS($S$8-S107)*500)),0)</f>
        <v>709.69333333333338</v>
      </c>
    </row>
    <row r="108" spans="2:20" x14ac:dyDescent="0.15">
      <c r="B108" s="14"/>
      <c r="C108" s="6">
        <f t="shared" si="21"/>
        <v>97</v>
      </c>
      <c r="D108" s="13" t="str">
        <f>database!C105</f>
        <v>안승한</v>
      </c>
      <c r="E108" s="13" t="str">
        <f>database!D105</f>
        <v>1992</v>
      </c>
      <c r="F108" s="13" t="str">
        <f>database!E105</f>
        <v>C</v>
      </c>
      <c r="G108" s="13" t="str">
        <f>database!F105</f>
        <v>30</v>
      </c>
      <c r="H108" s="13" t="str">
        <f>database!G105</f>
        <v>36</v>
      </c>
      <c r="I108" s="13" t="str">
        <f>database!H105</f>
        <v>5</v>
      </c>
      <c r="J108" s="13" t="str">
        <f>database!I105</f>
        <v>12</v>
      </c>
      <c r="K108" s="13" t="str">
        <f>database!J105</f>
        <v>3</v>
      </c>
      <c r="L108" s="13" t="str">
        <f>database!K105</f>
        <v>0</v>
      </c>
      <c r="M108" s="13" t="str">
        <f>database!L105</f>
        <v>0</v>
      </c>
      <c r="N108" s="13" t="str">
        <f>database!M105</f>
        <v>8</v>
      </c>
      <c r="O108" s="13" t="str">
        <f>database!N105</f>
        <v>2</v>
      </c>
      <c r="P108" s="13" t="str">
        <f>database!O105</f>
        <v>12</v>
      </c>
      <c r="Q108" s="13" t="str">
        <f>database!P105</f>
        <v>0</v>
      </c>
      <c r="R108" s="13" t="str">
        <f>database!Q105</f>
        <v>.333</v>
      </c>
      <c r="S108" s="13" t="str">
        <f>database!R105</f>
        <v>.417</v>
      </c>
      <c r="T108" s="10">
        <f>IFERROR(1000-(ABS(VLOOKUP($F$8,database!$T$6:$U$14,2,FALSE)-VLOOKUP(F108,database!$T$6:$U$14,2,FALSE))+(ABS($G$8-G108)/20)+(ABS($H$8-H108)/75)+(ABS($I$8-I108)/10)+(ABS($J$8-J108)/15)+(ABS($K$8-K108)/5)+(ABS($L$8-L108)/4)+(ABS($M$8-M108)/2)+(ABS($N$8-N108)/10)+(ABS($O$8-O108)/25)+(ABS($P$8-P108)/150)+(ABS($Q$8-Q108)/20)+(ABS($R$8-R108)*1000)+(ABS($S$8-S108)*500)),0)</f>
        <v>693.27</v>
      </c>
    </row>
    <row r="109" spans="2:20" x14ac:dyDescent="0.15">
      <c r="B109" s="14"/>
      <c r="C109" s="6">
        <f t="shared" si="21"/>
        <v>174</v>
      </c>
      <c r="D109" s="13" t="str">
        <f>database!C106</f>
        <v>손호영</v>
      </c>
      <c r="E109" s="13" t="str">
        <f>database!D106</f>
        <v>1994</v>
      </c>
      <c r="F109" s="13" t="str">
        <f>database!E106</f>
        <v>2B</v>
      </c>
      <c r="G109" s="13" t="str">
        <f>database!F106</f>
        <v>36</v>
      </c>
      <c r="H109" s="13" t="str">
        <f>database!G106</f>
        <v>74</v>
      </c>
      <c r="I109" s="13" t="str">
        <f>database!H106</f>
        <v>13</v>
      </c>
      <c r="J109" s="13" t="str">
        <f>database!I106</f>
        <v>19</v>
      </c>
      <c r="K109" s="13" t="str">
        <f>database!J106</f>
        <v>0</v>
      </c>
      <c r="L109" s="13" t="str">
        <f>database!K106</f>
        <v>2</v>
      </c>
      <c r="M109" s="13" t="str">
        <f>database!L106</f>
        <v>3</v>
      </c>
      <c r="N109" s="13" t="str">
        <f>database!M106</f>
        <v>14</v>
      </c>
      <c r="O109" s="13" t="str">
        <f>database!N106</f>
        <v>6</v>
      </c>
      <c r="P109" s="13" t="str">
        <f>database!O106</f>
        <v>14</v>
      </c>
      <c r="Q109" s="13" t="str">
        <f>database!P106</f>
        <v>0</v>
      </c>
      <c r="R109" s="13">
        <f>database!Q106</f>
        <v>0</v>
      </c>
      <c r="S109" s="13">
        <f>database!R106</f>
        <v>0</v>
      </c>
      <c r="T109" s="10">
        <f>IFERROR(1000-(ABS(VLOOKUP($F$8,database!$T$6:$U$14,2,FALSE)-VLOOKUP(F109,database!$T$6:$U$14,2,FALSE))+(ABS($G$8-G109)/20)+(ABS($H$8-H109)/75)+(ABS($I$8-I109)/10)+(ABS($J$8-J109)/15)+(ABS($K$8-K109)/5)+(ABS($L$8-L109)/4)+(ABS($M$8-M109)/2)+(ABS($N$8-N109)/10)+(ABS($O$8-O109)/25)+(ABS($P$8-P109)/150)+(ABS($Q$8-Q109)/20)+(ABS($R$8-R109)*1000)+(ABS($S$8-S109)*500)),0)</f>
        <v>418.01666666666665</v>
      </c>
    </row>
    <row r="110" spans="2:20" x14ac:dyDescent="0.15">
      <c r="B110" s="14"/>
      <c r="C110" s="6">
        <f t="shared" si="21"/>
        <v>111</v>
      </c>
      <c r="D110" s="13" t="str">
        <f>database!C107</f>
        <v>신용수</v>
      </c>
      <c r="E110" s="13" t="str">
        <f>database!D107</f>
        <v>1996</v>
      </c>
      <c r="F110" s="13" t="str">
        <f>database!E107</f>
        <v>RF</v>
      </c>
      <c r="G110" s="13" t="str">
        <f>database!F107</f>
        <v>49</v>
      </c>
      <c r="H110" s="13" t="str">
        <f>database!G107</f>
        <v>68</v>
      </c>
      <c r="I110" s="13" t="str">
        <f>database!H107</f>
        <v>8</v>
      </c>
      <c r="J110" s="13" t="str">
        <f>database!I107</f>
        <v>16</v>
      </c>
      <c r="K110" s="13" t="str">
        <f>database!J107</f>
        <v>4</v>
      </c>
      <c r="L110" s="13" t="str">
        <f>database!K107</f>
        <v>2</v>
      </c>
      <c r="M110" s="13" t="str">
        <f>database!L107</f>
        <v>2</v>
      </c>
      <c r="N110" s="13" t="str">
        <f>database!M107</f>
        <v>7</v>
      </c>
      <c r="O110" s="13" t="str">
        <f>database!N107</f>
        <v>4</v>
      </c>
      <c r="P110" s="13" t="str">
        <f>database!O107</f>
        <v>15</v>
      </c>
      <c r="Q110" s="13" t="str">
        <f>database!P107</f>
        <v>3</v>
      </c>
      <c r="R110" s="13">
        <f>database!Q107</f>
        <v>0</v>
      </c>
      <c r="S110" s="13">
        <f>database!R107</f>
        <v>0</v>
      </c>
      <c r="T110" s="10">
        <f>IFERROR(1000-(ABS(VLOOKUP($F$8,database!$T$6:$U$14,2,FALSE)-VLOOKUP(F110,database!$T$6:$U$14,2,FALSE))+(ABS($G$8-G110)/20)+(ABS($H$8-H110)/75)+(ABS($I$8-I110)/10)+(ABS($J$8-J110)/15)+(ABS($K$8-K110)/5)+(ABS($L$8-L110)/4)+(ABS($M$8-M110)/2)+(ABS($N$8-N110)/10)+(ABS($O$8-O110)/25)+(ABS($P$8-P110)/150)+(ABS($Q$8-Q110)/20)+(ABS($R$8-R110)*1000)+(ABS($S$8-S110)*500)),0)</f>
        <v>502.56333333333333</v>
      </c>
    </row>
    <row r="111" spans="2:20" x14ac:dyDescent="0.15">
      <c r="B111" s="14"/>
      <c r="C111" s="6">
        <f t="shared" si="21"/>
        <v>196</v>
      </c>
      <c r="D111" s="13" t="str">
        <f>database!C108</f>
        <v>허도환</v>
      </c>
      <c r="E111" s="13" t="str">
        <f>database!D108</f>
        <v>1984</v>
      </c>
      <c r="F111" s="13" t="str">
        <f>database!E108</f>
        <v>C</v>
      </c>
      <c r="G111" s="13" t="str">
        <f>database!F108</f>
        <v>64</v>
      </c>
      <c r="H111" s="13" t="str">
        <f>database!G108</f>
        <v>85</v>
      </c>
      <c r="I111" s="13" t="str">
        <f>database!H108</f>
        <v>7</v>
      </c>
      <c r="J111" s="13" t="str">
        <f>database!I108</f>
        <v>21</v>
      </c>
      <c r="K111" s="13" t="str">
        <f>database!J108</f>
        <v>5</v>
      </c>
      <c r="L111" s="13" t="str">
        <f>database!K108</f>
        <v>0</v>
      </c>
      <c r="M111" s="13" t="str">
        <f>database!L108</f>
        <v>1</v>
      </c>
      <c r="N111" s="13" t="str">
        <f>database!M108</f>
        <v>6</v>
      </c>
      <c r="O111" s="13" t="str">
        <f>database!N108</f>
        <v>2</v>
      </c>
      <c r="P111" s="13" t="str">
        <f>database!O108</f>
        <v>26</v>
      </c>
      <c r="Q111" s="13" t="str">
        <f>database!P108</f>
        <v>0</v>
      </c>
      <c r="R111" s="13">
        <f>database!Q108</f>
        <v>0</v>
      </c>
      <c r="S111" s="13">
        <f>database!R108</f>
        <v>0</v>
      </c>
      <c r="T111" s="10">
        <f>IFERROR(1000-(ABS(VLOOKUP($F$8,database!$T$6:$U$14,2,FALSE)-VLOOKUP(F111,database!$T$6:$U$14,2,FALSE))+(ABS($G$8-G111)/20)+(ABS($H$8-H111)/75)+(ABS($I$8-I111)/10)+(ABS($J$8-J111)/15)+(ABS($K$8-K111)/5)+(ABS($L$8-L111)/4)+(ABS($M$8-M111)/2)+(ABS($N$8-N111)/10)+(ABS($O$8-O111)/25)+(ABS($P$8-P111)/150)+(ABS($Q$8-Q111)/20)+(ABS($R$8-R111)*1000)+(ABS($S$8-S111)*500)),0)</f>
        <v>311.7166666666667</v>
      </c>
    </row>
    <row r="112" spans="2:20" x14ac:dyDescent="0.15">
      <c r="B112" s="14"/>
      <c r="C112" s="6">
        <f t="shared" si="21"/>
        <v>195</v>
      </c>
      <c r="D112" s="13" t="str">
        <f>database!C109</f>
        <v>이재원</v>
      </c>
      <c r="E112" s="13" t="str">
        <f>database!D109</f>
        <v>1988</v>
      </c>
      <c r="F112" s="13" t="str">
        <f>database!E109</f>
        <v>C</v>
      </c>
      <c r="G112" s="13" t="str">
        <f>database!F109</f>
        <v>105</v>
      </c>
      <c r="H112" s="13" t="str">
        <f>database!G109</f>
        <v>234</v>
      </c>
      <c r="I112" s="13" t="str">
        <f>database!H109</f>
        <v>27</v>
      </c>
      <c r="J112" s="13" t="str">
        <f>database!I109</f>
        <v>47</v>
      </c>
      <c r="K112" s="13" t="str">
        <f>database!J109</f>
        <v>6</v>
      </c>
      <c r="L112" s="13" t="str">
        <f>database!K109</f>
        <v>0</v>
      </c>
      <c r="M112" s="13" t="str">
        <f>database!L109</f>
        <v>4</v>
      </c>
      <c r="N112" s="13" t="str">
        <f>database!M109</f>
        <v>28</v>
      </c>
      <c r="O112" s="13" t="str">
        <f>database!N109</f>
        <v>25</v>
      </c>
      <c r="P112" s="13" t="str">
        <f>database!O109</f>
        <v>44</v>
      </c>
      <c r="Q112" s="13" t="str">
        <f>database!P109</f>
        <v>1</v>
      </c>
      <c r="R112" s="13">
        <f>database!Q109</f>
        <v>0</v>
      </c>
      <c r="S112" s="13">
        <f>database!R109</f>
        <v>0</v>
      </c>
      <c r="T112" s="10">
        <f>IFERROR(1000-(ABS(VLOOKUP($F$8,database!$T$6:$U$14,2,FALSE)-VLOOKUP(F112,database!$T$6:$U$14,2,FALSE))+(ABS($G$8-G112)/20)+(ABS($H$8-H112)/75)+(ABS($I$8-I112)/10)+(ABS($J$8-J112)/15)+(ABS($K$8-K112)/5)+(ABS($L$8-L112)/4)+(ABS($M$8-M112)/2)+(ABS($N$8-N112)/10)+(ABS($O$8-O112)/25)+(ABS($P$8-P112)/150)+(ABS($Q$8-Q112)/20)+(ABS($R$8-R112)*1000)+(ABS($S$8-S112)*500)),0)</f>
        <v>321.47666666666669</v>
      </c>
    </row>
    <row r="113" spans="2:20" x14ac:dyDescent="0.15">
      <c r="B113" s="14"/>
      <c r="C113" s="6">
        <f t="shared" si="21"/>
        <v>104</v>
      </c>
      <c r="D113" s="13" t="str">
        <f>database!C110</f>
        <v>조수행</v>
      </c>
      <c r="E113" s="13" t="str">
        <f>database!D110</f>
        <v>1993</v>
      </c>
      <c r="F113" s="13" t="str">
        <f>database!E110</f>
        <v>LF</v>
      </c>
      <c r="G113" s="13" t="str">
        <f>database!F110</f>
        <v>117</v>
      </c>
      <c r="H113" s="13" t="str">
        <f>database!G110</f>
        <v>119</v>
      </c>
      <c r="I113" s="13" t="str">
        <f>database!H110</f>
        <v>36</v>
      </c>
      <c r="J113" s="13" t="str">
        <f>database!I110</f>
        <v>28</v>
      </c>
      <c r="K113" s="13" t="str">
        <f>database!J110</f>
        <v>4</v>
      </c>
      <c r="L113" s="13" t="str">
        <f>database!K110</f>
        <v>1</v>
      </c>
      <c r="M113" s="13" t="str">
        <f>database!L110</f>
        <v>1</v>
      </c>
      <c r="N113" s="13" t="str">
        <f>database!M110</f>
        <v>9</v>
      </c>
      <c r="O113" s="13" t="str">
        <f>database!N110</f>
        <v>10</v>
      </c>
      <c r="P113" s="13" t="str">
        <f>database!O110</f>
        <v>31</v>
      </c>
      <c r="Q113" s="13" t="str">
        <f>database!P110</f>
        <v>22</v>
      </c>
      <c r="R113" s="13">
        <f>database!Q110</f>
        <v>0</v>
      </c>
      <c r="S113" s="13">
        <f>database!R110</f>
        <v>0</v>
      </c>
      <c r="T113" s="10">
        <f>IFERROR(1000-(ABS(VLOOKUP($F$8,database!$T$6:$U$14,2,FALSE)-VLOOKUP(F113,database!$T$6:$U$14,2,FALSE))+(ABS($G$8-G113)/20)+(ABS($H$8-H113)/75)+(ABS($I$8-I113)/10)+(ABS($J$8-J113)/15)+(ABS($K$8-K113)/5)+(ABS($L$8-L113)/4)+(ABS($M$8-M113)/2)+(ABS($N$8-N113)/10)+(ABS($O$8-O113)/25)+(ABS($P$8-P113)/150)+(ABS($Q$8-Q113)/20)+(ABS($R$8-R113)*1000)+(ABS($S$8-S113)*500)),0)</f>
        <v>511.09</v>
      </c>
    </row>
    <row r="114" spans="2:20" x14ac:dyDescent="0.15">
      <c r="B114" s="14"/>
      <c r="C114" s="6">
        <f t="shared" si="21"/>
        <v>170</v>
      </c>
      <c r="D114" s="13" t="str">
        <f>database!C111</f>
        <v>서건창</v>
      </c>
      <c r="E114" s="13" t="str">
        <f>database!D111</f>
        <v>1989</v>
      </c>
      <c r="F114" s="13" t="str">
        <f>database!E111</f>
        <v>2B</v>
      </c>
      <c r="G114" s="13" t="str">
        <f>database!F111</f>
        <v>77</v>
      </c>
      <c r="H114" s="13" t="str">
        <f>database!G111</f>
        <v>219</v>
      </c>
      <c r="I114" s="13" t="str">
        <f>database!H111</f>
        <v>39</v>
      </c>
      <c r="J114" s="13" t="str">
        <f>database!I111</f>
        <v>49</v>
      </c>
      <c r="K114" s="13" t="str">
        <f>database!J111</f>
        <v>10</v>
      </c>
      <c r="L114" s="13" t="str">
        <f>database!K111</f>
        <v>1</v>
      </c>
      <c r="M114" s="13" t="str">
        <f>database!L111</f>
        <v>2</v>
      </c>
      <c r="N114" s="13" t="str">
        <f>database!M111</f>
        <v>18</v>
      </c>
      <c r="O114" s="13" t="str">
        <f>database!N111</f>
        <v>20</v>
      </c>
      <c r="P114" s="13" t="str">
        <f>database!O111</f>
        <v>44</v>
      </c>
      <c r="Q114" s="13" t="str">
        <f>database!P111</f>
        <v>8</v>
      </c>
      <c r="R114" s="13">
        <f>database!Q111</f>
        <v>0</v>
      </c>
      <c r="S114" s="13">
        <f>database!R111</f>
        <v>0</v>
      </c>
      <c r="T114" s="10">
        <f>IFERROR(1000-(ABS(VLOOKUP($F$8,database!$T$6:$U$14,2,FALSE)-VLOOKUP(F114,database!$T$6:$U$14,2,FALSE))+(ABS($G$8-G114)/20)+(ABS($H$8-H114)/75)+(ABS($I$8-I114)/10)+(ABS($J$8-J114)/15)+(ABS($K$8-K114)/5)+(ABS($L$8-L114)/4)+(ABS($M$8-M114)/2)+(ABS($N$8-N114)/10)+(ABS($O$8-O114)/25)+(ABS($P$8-P114)/150)+(ABS($Q$8-Q114)/20)+(ABS($R$8-R114)*1000)+(ABS($S$8-S114)*500)),0)</f>
        <v>430.41000000000008</v>
      </c>
    </row>
    <row r="115" spans="2:20" x14ac:dyDescent="0.15">
      <c r="B115" s="14"/>
      <c r="C115" s="6">
        <f t="shared" si="21"/>
        <v>108</v>
      </c>
      <c r="D115" s="13" t="str">
        <f>database!C112</f>
        <v>김호령</v>
      </c>
      <c r="E115" s="13" t="str">
        <f>database!D112</f>
        <v>1992</v>
      </c>
      <c r="F115" s="13" t="str">
        <f>database!E112</f>
        <v>CF</v>
      </c>
      <c r="G115" s="13" t="str">
        <f>database!F112</f>
        <v>54</v>
      </c>
      <c r="H115" s="13" t="str">
        <f>database!G112</f>
        <v>77</v>
      </c>
      <c r="I115" s="13" t="str">
        <f>database!H112</f>
        <v>21</v>
      </c>
      <c r="J115" s="13" t="str">
        <f>database!I112</f>
        <v>21</v>
      </c>
      <c r="K115" s="13" t="str">
        <f>database!J112</f>
        <v>1</v>
      </c>
      <c r="L115" s="13" t="str">
        <f>database!K112</f>
        <v>1</v>
      </c>
      <c r="M115" s="13" t="str">
        <f>database!L112</f>
        <v>1</v>
      </c>
      <c r="N115" s="13" t="str">
        <f>database!M112</f>
        <v>8</v>
      </c>
      <c r="O115" s="13" t="str">
        <f>database!N112</f>
        <v>7</v>
      </c>
      <c r="P115" s="13" t="str">
        <f>database!O112</f>
        <v>22</v>
      </c>
      <c r="Q115" s="13" t="str">
        <f>database!P112</f>
        <v>2</v>
      </c>
      <c r="R115" s="13">
        <f>database!Q112</f>
        <v>0</v>
      </c>
      <c r="S115" s="13">
        <f>database!R112</f>
        <v>0</v>
      </c>
      <c r="T115" s="10">
        <f>IFERROR(1000-(ABS(VLOOKUP($F$8,database!$T$6:$U$14,2,FALSE)-VLOOKUP(F115,database!$T$6:$U$14,2,FALSE))+(ABS($G$8-G115)/20)+(ABS($H$8-H115)/75)+(ABS($I$8-I115)/10)+(ABS($J$8-J115)/15)+(ABS($K$8-K115)/5)+(ABS($L$8-L115)/4)+(ABS($M$8-M115)/2)+(ABS($N$8-N115)/10)+(ABS($O$8-O115)/25)+(ABS($P$8-P115)/150)+(ABS($Q$8-Q115)/20)+(ABS($R$8-R115)*1000)+(ABS($S$8-S115)*500)),0)</f>
        <v>504.43333333333334</v>
      </c>
    </row>
    <row r="116" spans="2:20" x14ac:dyDescent="0.15">
      <c r="B116" s="14"/>
      <c r="C116" s="6">
        <f t="shared" si="21"/>
        <v>175</v>
      </c>
      <c r="D116" s="13" t="str">
        <f>database!C113</f>
        <v>송찬의</v>
      </c>
      <c r="E116" s="13" t="str">
        <f>database!D113</f>
        <v>1999</v>
      </c>
      <c r="F116" s="13" t="str">
        <f>database!E113</f>
        <v>2B</v>
      </c>
      <c r="G116" s="13" t="str">
        <f>database!F113</f>
        <v>33</v>
      </c>
      <c r="H116" s="13" t="str">
        <f>database!G113</f>
        <v>72</v>
      </c>
      <c r="I116" s="13" t="str">
        <f>database!H113</f>
        <v>8</v>
      </c>
      <c r="J116" s="13" t="str">
        <f>database!I113</f>
        <v>17</v>
      </c>
      <c r="K116" s="13" t="str">
        <f>database!J113</f>
        <v>4</v>
      </c>
      <c r="L116" s="13" t="str">
        <f>database!K113</f>
        <v>0</v>
      </c>
      <c r="M116" s="13" t="str">
        <f>database!L113</f>
        <v>3</v>
      </c>
      <c r="N116" s="13" t="str">
        <f>database!M113</f>
        <v>10</v>
      </c>
      <c r="O116" s="13" t="str">
        <f>database!N113</f>
        <v>2</v>
      </c>
      <c r="P116" s="13" t="str">
        <f>database!O113</f>
        <v>24</v>
      </c>
      <c r="Q116" s="13" t="str">
        <f>database!P113</f>
        <v>2</v>
      </c>
      <c r="R116" s="13">
        <f>database!Q113</f>
        <v>0</v>
      </c>
      <c r="S116" s="13">
        <f>database!R113</f>
        <v>0</v>
      </c>
      <c r="T116" s="10">
        <f>IFERROR(1000-(ABS(VLOOKUP($F$8,database!$T$6:$U$14,2,FALSE)-VLOOKUP(F116,database!$T$6:$U$14,2,FALSE))+(ABS($G$8-G116)/20)+(ABS($H$8-H116)/75)+(ABS($I$8-I116)/10)+(ABS($J$8-J116)/15)+(ABS($K$8-K116)/5)+(ABS($L$8-L116)/4)+(ABS($M$8-M116)/2)+(ABS($N$8-N116)/10)+(ABS($O$8-O116)/25)+(ABS($P$8-P116)/150)+(ABS($Q$8-Q116)/20)+(ABS($R$8-R116)*1000)+(ABS($S$8-S116)*500)),0)</f>
        <v>417.11333333333334</v>
      </c>
    </row>
    <row r="117" spans="2:20" x14ac:dyDescent="0.15">
      <c r="B117" s="14"/>
      <c r="C117" s="6">
        <f t="shared" si="21"/>
        <v>106</v>
      </c>
      <c r="D117" s="13" t="str">
        <f>database!C114</f>
        <v>임지열</v>
      </c>
      <c r="E117" s="13" t="str">
        <f>database!D114</f>
        <v>1995</v>
      </c>
      <c r="F117" s="13" t="str">
        <f>database!E114</f>
        <v>LF</v>
      </c>
      <c r="G117" s="13" t="str">
        <f>database!F114</f>
        <v>40</v>
      </c>
      <c r="H117" s="13" t="str">
        <f>database!G114</f>
        <v>131</v>
      </c>
      <c r="I117" s="13" t="str">
        <f>database!H114</f>
        <v>16</v>
      </c>
      <c r="J117" s="13" t="str">
        <f>database!I114</f>
        <v>36</v>
      </c>
      <c r="K117" s="13" t="str">
        <f>database!J114</f>
        <v>6</v>
      </c>
      <c r="L117" s="13" t="str">
        <f>database!K114</f>
        <v>0</v>
      </c>
      <c r="M117" s="13" t="str">
        <f>database!L114</f>
        <v>1</v>
      </c>
      <c r="N117" s="13" t="str">
        <f>database!M114</f>
        <v>15</v>
      </c>
      <c r="O117" s="13" t="str">
        <f>database!N114</f>
        <v>10</v>
      </c>
      <c r="P117" s="13" t="str">
        <f>database!O114</f>
        <v>43</v>
      </c>
      <c r="Q117" s="13" t="str">
        <f>database!P114</f>
        <v>1</v>
      </c>
      <c r="R117" s="13">
        <f>database!Q114</f>
        <v>0</v>
      </c>
      <c r="S117" s="13">
        <f>database!R114</f>
        <v>0</v>
      </c>
      <c r="T117" s="10">
        <f>IFERROR(1000-(ABS(VLOOKUP($F$8,database!$T$6:$U$14,2,FALSE)-VLOOKUP(F117,database!$T$6:$U$14,2,FALSE))+(ABS($G$8-G117)/20)+(ABS($H$8-H117)/75)+(ABS($I$8-I117)/10)+(ABS($J$8-J117)/15)+(ABS($K$8-K117)/5)+(ABS($L$8-L117)/4)+(ABS($M$8-M117)/2)+(ABS($N$8-N117)/10)+(ABS($O$8-O117)/25)+(ABS($P$8-P117)/150)+(ABS($Q$8-Q117)/20)+(ABS($R$8-R117)*1000)+(ABS($S$8-S117)*500)),0)</f>
        <v>506.61333333333334</v>
      </c>
    </row>
    <row r="118" spans="2:20" x14ac:dyDescent="0.15">
      <c r="B118" s="14"/>
      <c r="C118" s="6">
        <f t="shared" si="21"/>
        <v>176</v>
      </c>
      <c r="D118" s="13" t="str">
        <f>database!C115</f>
        <v>장준원</v>
      </c>
      <c r="E118" s="13" t="str">
        <f>database!D115</f>
        <v>1995</v>
      </c>
      <c r="F118" s="13" t="str">
        <f>database!E115</f>
        <v>2B</v>
      </c>
      <c r="G118" s="13" t="str">
        <f>database!F115</f>
        <v>35</v>
      </c>
      <c r="H118" s="13" t="str">
        <f>database!G115</f>
        <v>57</v>
      </c>
      <c r="I118" s="13" t="str">
        <f>database!H115</f>
        <v>7</v>
      </c>
      <c r="J118" s="13" t="str">
        <f>database!I115</f>
        <v>14</v>
      </c>
      <c r="K118" s="13" t="str">
        <f>database!J115</f>
        <v>2</v>
      </c>
      <c r="L118" s="13" t="str">
        <f>database!K115</f>
        <v>0</v>
      </c>
      <c r="M118" s="13" t="str">
        <f>database!L115</f>
        <v>3</v>
      </c>
      <c r="N118" s="13" t="str">
        <f>database!M115</f>
        <v>10</v>
      </c>
      <c r="O118" s="13" t="str">
        <f>database!N115</f>
        <v>3</v>
      </c>
      <c r="P118" s="13" t="str">
        <f>database!O115</f>
        <v>17</v>
      </c>
      <c r="Q118" s="13" t="str">
        <f>database!P115</f>
        <v>1</v>
      </c>
      <c r="R118" s="13">
        <f>database!Q115</f>
        <v>0</v>
      </c>
      <c r="S118" s="13">
        <f>database!R115</f>
        <v>0</v>
      </c>
      <c r="T118" s="10">
        <f>IFERROR(1000-(ABS(VLOOKUP($F$8,database!$T$6:$U$14,2,FALSE)-VLOOKUP(F118,database!$T$6:$U$14,2,FALSE))+(ABS($G$8-G118)/20)+(ABS($H$8-H118)/75)+(ABS($I$8-I118)/10)+(ABS($J$8-J118)/15)+(ABS($K$8-K118)/5)+(ABS($L$8-L118)/4)+(ABS($M$8-M118)/2)+(ABS($N$8-N118)/10)+(ABS($O$8-O118)/25)+(ABS($P$8-P118)/150)+(ABS($Q$8-Q118)/20)+(ABS($R$8-R118)*1000)+(ABS($S$8-S118)*500)),0)</f>
        <v>416.25666666666666</v>
      </c>
    </row>
    <row r="119" spans="2:20" x14ac:dyDescent="0.15">
      <c r="B119" s="14"/>
      <c r="C119" s="6">
        <f t="shared" si="21"/>
        <v>212</v>
      </c>
      <c r="D119" s="13" t="str">
        <f>database!C116</f>
        <v>김태진</v>
      </c>
      <c r="E119" s="13" t="str">
        <f>database!D116</f>
        <v>1995</v>
      </c>
      <c r="F119" s="13" t="str">
        <f>database!E116</f>
        <v>키1B</v>
      </c>
      <c r="G119" s="13" t="str">
        <f>database!F116</f>
        <v>77</v>
      </c>
      <c r="H119" s="13" t="str">
        <f>database!G116</f>
        <v>254</v>
      </c>
      <c r="I119" s="13" t="str">
        <f>database!H116</f>
        <v>37</v>
      </c>
      <c r="J119" s="13" t="str">
        <f>database!I116</f>
        <v>68</v>
      </c>
      <c r="K119" s="13" t="str">
        <f>database!J116</f>
        <v>5</v>
      </c>
      <c r="L119" s="13" t="str">
        <f>database!K116</f>
        <v>1</v>
      </c>
      <c r="M119" s="13" t="str">
        <f>database!L116</f>
        <v>0</v>
      </c>
      <c r="N119" s="13" t="str">
        <f>database!M116</f>
        <v>20</v>
      </c>
      <c r="O119" s="13" t="str">
        <f>database!N116</f>
        <v>17</v>
      </c>
      <c r="P119" s="13" t="str">
        <f>database!O116</f>
        <v>30</v>
      </c>
      <c r="Q119" s="13" t="str">
        <f>database!P116</f>
        <v>1</v>
      </c>
      <c r="R119" s="13">
        <f>database!Q116</f>
        <v>0</v>
      </c>
      <c r="S119" s="13">
        <f>database!R116</f>
        <v>0</v>
      </c>
      <c r="T119" s="10">
        <f>IFERROR(1000-(ABS(VLOOKUP($F$8,database!$T$6:$U$14,2,FALSE)-VLOOKUP(F119,database!$T$6:$U$14,2,FALSE))+(ABS($G$8-G119)/20)+(ABS($H$8-H119)/75)+(ABS($I$8-I119)/10)+(ABS($J$8-J119)/15)+(ABS($K$8-K119)/5)+(ABS($L$8-L119)/4)+(ABS($M$8-M119)/2)+(ABS($N$8-N119)/10)+(ABS($O$8-O119)/25)+(ABS($P$8-P119)/150)+(ABS($Q$8-Q119)/20)+(ABS($R$8-R119)*1000)+(ABS($S$8-S119)*500)),0)</f>
        <v>0</v>
      </c>
    </row>
    <row r="120" spans="2:20" x14ac:dyDescent="0.15">
      <c r="B120" s="14"/>
      <c r="C120" s="6">
        <f t="shared" si="21"/>
        <v>118</v>
      </c>
      <c r="D120" s="13" t="str">
        <f>database!C117</f>
        <v>라모스</v>
      </c>
      <c r="E120" s="13" t="str">
        <f>database!D117</f>
        <v>1992</v>
      </c>
      <c r="F120" s="13" t="str">
        <f>database!E117</f>
        <v>RF</v>
      </c>
      <c r="G120" s="13" t="str">
        <f>database!F117</f>
        <v>18</v>
      </c>
      <c r="H120" s="13" t="str">
        <f>database!G117</f>
        <v>72</v>
      </c>
      <c r="I120" s="13" t="str">
        <f>database!H117</f>
        <v>10</v>
      </c>
      <c r="J120" s="13" t="str">
        <f>database!I117</f>
        <v>18</v>
      </c>
      <c r="K120" s="13" t="str">
        <f>database!J117</f>
        <v>1</v>
      </c>
      <c r="L120" s="13" t="str">
        <f>database!K117</f>
        <v>1</v>
      </c>
      <c r="M120" s="13" t="str">
        <f>database!L117</f>
        <v>3</v>
      </c>
      <c r="N120" s="13" t="str">
        <f>database!M117</f>
        <v>11</v>
      </c>
      <c r="O120" s="13" t="str">
        <f>database!N117</f>
        <v>4</v>
      </c>
      <c r="P120" s="13" t="str">
        <f>database!O117</f>
        <v>18</v>
      </c>
      <c r="Q120" s="13" t="str">
        <f>database!P117</f>
        <v>2</v>
      </c>
      <c r="R120" s="13">
        <f>database!Q117</f>
        <v>0</v>
      </c>
      <c r="S120" s="13">
        <f>database!R117</f>
        <v>0</v>
      </c>
      <c r="T120" s="10">
        <f>IFERROR(1000-(ABS(VLOOKUP($F$8,database!$T$6:$U$14,2,FALSE)-VLOOKUP(F120,database!$T$6:$U$14,2,FALSE))+(ABS($G$8-G120)/20)+(ABS($H$8-H120)/75)+(ABS($I$8-I120)/10)+(ABS($J$8-J120)/15)+(ABS($K$8-K120)/5)+(ABS($L$8-L120)/4)+(ABS($M$8-M120)/2)+(ABS($N$8-N120)/10)+(ABS($O$8-O120)/25)+(ABS($P$8-P120)/150)+(ABS($Q$8-Q120)/20)+(ABS($R$8-R120)*1000)+(ABS($S$8-S120)*500)),0)</f>
        <v>500.42</v>
      </c>
    </row>
    <row r="121" spans="2:20" x14ac:dyDescent="0.15">
      <c r="B121" s="14"/>
      <c r="C121" s="6">
        <f t="shared" si="21"/>
        <v>207</v>
      </c>
      <c r="D121" s="13" t="str">
        <f>database!C118</f>
        <v>이병헌</v>
      </c>
      <c r="E121" s="13" t="str">
        <f>database!D118</f>
        <v>1999</v>
      </c>
      <c r="F121" s="13" t="str">
        <f>database!E118</f>
        <v>C</v>
      </c>
      <c r="G121" s="13" t="str">
        <f>database!F118</f>
        <v>3</v>
      </c>
      <c r="H121" s="13" t="str">
        <f>database!G118</f>
        <v>4</v>
      </c>
      <c r="I121" s="13" t="str">
        <f>database!H118</f>
        <v>1</v>
      </c>
      <c r="J121" s="13" t="str">
        <f>database!I118</f>
        <v>3</v>
      </c>
      <c r="K121" s="13" t="str">
        <f>database!J118</f>
        <v>1</v>
      </c>
      <c r="L121" s="13" t="str">
        <f>database!K118</f>
        <v>0</v>
      </c>
      <c r="M121" s="13" t="str">
        <f>database!L118</f>
        <v>0</v>
      </c>
      <c r="N121" s="13" t="str">
        <f>database!M118</f>
        <v>1</v>
      </c>
      <c r="O121" s="13" t="str">
        <f>database!N118</f>
        <v>0</v>
      </c>
      <c r="P121" s="13" t="str">
        <f>database!O118</f>
        <v>1</v>
      </c>
      <c r="Q121" s="13" t="str">
        <f>database!P118</f>
        <v>0</v>
      </c>
      <c r="R121" s="13">
        <f>database!Q118</f>
        <v>0</v>
      </c>
      <c r="S121" s="13">
        <f>database!R118</f>
        <v>0</v>
      </c>
      <c r="T121" s="10">
        <f>IFERROR(1000-(ABS(VLOOKUP($F$8,database!$T$6:$U$14,2,FALSE)-VLOOKUP(F121,database!$T$6:$U$14,2,FALSE))+(ABS($G$8-G121)/20)+(ABS($H$8-H121)/75)+(ABS($I$8-I121)/10)+(ABS($J$8-J121)/15)+(ABS($K$8-K121)/5)+(ABS($L$8-L121)/4)+(ABS($M$8-M121)/2)+(ABS($N$8-N121)/10)+(ABS($O$8-O121)/25)+(ABS($P$8-P121)/150)+(ABS($Q$8-Q121)/20)+(ABS($R$8-R121)*1000)+(ABS($S$8-S121)*500)),0)</f>
        <v>303.74</v>
      </c>
    </row>
    <row r="122" spans="2:20" x14ac:dyDescent="0.15">
      <c r="B122" s="14"/>
      <c r="C122" s="6">
        <f t="shared" si="21"/>
        <v>116</v>
      </c>
      <c r="D122" s="13" t="str">
        <f>database!C119</f>
        <v>최승민</v>
      </c>
      <c r="E122" s="13" t="str">
        <f>database!D119</f>
        <v>1996</v>
      </c>
      <c r="F122" s="13" t="str">
        <f>database!E119</f>
        <v>CF</v>
      </c>
      <c r="G122" s="13" t="str">
        <f>database!F119</f>
        <v>44</v>
      </c>
      <c r="H122" s="13" t="str">
        <f>database!G119</f>
        <v>34</v>
      </c>
      <c r="I122" s="13" t="str">
        <f>database!H119</f>
        <v>19</v>
      </c>
      <c r="J122" s="13" t="str">
        <f>database!I119</f>
        <v>11</v>
      </c>
      <c r="K122" s="13" t="str">
        <f>database!J119</f>
        <v>0</v>
      </c>
      <c r="L122" s="13" t="str">
        <f>database!K119</f>
        <v>0</v>
      </c>
      <c r="M122" s="13" t="str">
        <f>database!L119</f>
        <v>0</v>
      </c>
      <c r="N122" s="13" t="str">
        <f>database!M119</f>
        <v>3</v>
      </c>
      <c r="O122" s="13" t="str">
        <f>database!N119</f>
        <v>0</v>
      </c>
      <c r="P122" s="13" t="str">
        <f>database!O119</f>
        <v>7</v>
      </c>
      <c r="Q122" s="13" t="str">
        <f>database!P119</f>
        <v>6</v>
      </c>
      <c r="R122" s="13">
        <f>database!Q119</f>
        <v>0</v>
      </c>
      <c r="S122" s="13">
        <f>database!R119</f>
        <v>0</v>
      </c>
      <c r="T122" s="10">
        <f>IFERROR(1000-(ABS(VLOOKUP($F$8,database!$T$6:$U$14,2,FALSE)-VLOOKUP(F122,database!$T$6:$U$14,2,FALSE))+(ABS($G$8-G122)/20)+(ABS($H$8-H122)/75)+(ABS($I$8-I122)/10)+(ABS($J$8-J122)/15)+(ABS($K$8-K122)/5)+(ABS($L$8-L122)/4)+(ABS($M$8-M122)/2)+(ABS($N$8-N122)/10)+(ABS($O$8-O122)/25)+(ABS($P$8-P122)/150)+(ABS($Q$8-Q122)/20)+(ABS($R$8-R122)*1000)+(ABS($S$8-S122)*500)),0)</f>
        <v>500.86333333333334</v>
      </c>
    </row>
    <row r="123" spans="2:20" x14ac:dyDescent="0.15">
      <c r="B123" s="14"/>
      <c r="C123" s="6">
        <f t="shared" si="21"/>
        <v>121</v>
      </c>
      <c r="D123" s="13" t="str">
        <f>database!C120</f>
        <v>유상빈</v>
      </c>
      <c r="E123" s="13" t="str">
        <f>database!D120</f>
        <v>2000</v>
      </c>
      <c r="F123" s="13" t="str">
        <f>database!E120</f>
        <v>LF</v>
      </c>
      <c r="G123" s="13" t="str">
        <f>database!F120</f>
        <v>17</v>
      </c>
      <c r="H123" s="13" t="str">
        <f>database!G120</f>
        <v>46</v>
      </c>
      <c r="I123" s="13" t="str">
        <f>database!H120</f>
        <v>3</v>
      </c>
      <c r="J123" s="13" t="str">
        <f>database!I120</f>
        <v>15</v>
      </c>
      <c r="K123" s="13" t="str">
        <f>database!J120</f>
        <v>5</v>
      </c>
      <c r="L123" s="13" t="str">
        <f>database!K120</f>
        <v>0</v>
      </c>
      <c r="M123" s="13" t="str">
        <f>database!L120</f>
        <v>0</v>
      </c>
      <c r="N123" s="13" t="str">
        <f>database!M120</f>
        <v>4</v>
      </c>
      <c r="O123" s="13" t="str">
        <f>database!N120</f>
        <v>0</v>
      </c>
      <c r="P123" s="13" t="str">
        <f>database!O120</f>
        <v>11</v>
      </c>
      <c r="Q123" s="13" t="str">
        <f>database!P120</f>
        <v>0</v>
      </c>
      <c r="R123" s="13">
        <f>database!Q120</f>
        <v>0</v>
      </c>
      <c r="S123" s="13">
        <f>database!R120</f>
        <v>0</v>
      </c>
      <c r="T123" s="10">
        <f>IFERROR(1000-(ABS(VLOOKUP($F$8,database!$T$6:$U$14,2,FALSE)-VLOOKUP(F123,database!$T$6:$U$14,2,FALSE))+(ABS($G$8-G123)/20)+(ABS($H$8-H123)/75)+(ABS($I$8-I123)/10)+(ABS($J$8-J123)/15)+(ABS($K$8-K123)/5)+(ABS($L$8-L123)/4)+(ABS($M$8-M123)/2)+(ABS($N$8-N123)/10)+(ABS($O$8-O123)/25)+(ABS($P$8-P123)/150)+(ABS($Q$8-Q123)/20)+(ABS($R$8-R123)*1000)+(ABS($S$8-S123)*500)),0)</f>
        <v>499.16666666666669</v>
      </c>
    </row>
    <row r="124" spans="2:20" x14ac:dyDescent="0.15">
      <c r="B124" s="14"/>
      <c r="C124" s="6">
        <f t="shared" si="21"/>
        <v>113</v>
      </c>
      <c r="D124" s="13" t="str">
        <f>database!C121</f>
        <v>김성윤</v>
      </c>
      <c r="E124" s="13" t="str">
        <f>database!D121</f>
        <v>1999</v>
      </c>
      <c r="F124" s="13" t="str">
        <f>database!E121</f>
        <v>CF</v>
      </c>
      <c r="G124" s="13" t="str">
        <f>database!F121</f>
        <v>48</v>
      </c>
      <c r="H124" s="13" t="str">
        <f>database!G121</f>
        <v>42</v>
      </c>
      <c r="I124" s="13" t="str">
        <f>database!H121</f>
        <v>14</v>
      </c>
      <c r="J124" s="13" t="str">
        <f>database!I121</f>
        <v>8</v>
      </c>
      <c r="K124" s="13" t="str">
        <f>database!J121</f>
        <v>3</v>
      </c>
      <c r="L124" s="13" t="str">
        <f>database!K121</f>
        <v>0</v>
      </c>
      <c r="M124" s="13" t="str">
        <f>database!L121</f>
        <v>1</v>
      </c>
      <c r="N124" s="13" t="str">
        <f>database!M121</f>
        <v>2</v>
      </c>
      <c r="O124" s="13" t="str">
        <f>database!N121</f>
        <v>5</v>
      </c>
      <c r="P124" s="13" t="str">
        <f>database!O121</f>
        <v>10</v>
      </c>
      <c r="Q124" s="13" t="str">
        <f>database!P121</f>
        <v>10</v>
      </c>
      <c r="R124" s="13">
        <f>database!Q121</f>
        <v>0</v>
      </c>
      <c r="S124" s="13">
        <f>database!R121</f>
        <v>0</v>
      </c>
      <c r="T124" s="10">
        <f>IFERROR(1000-(ABS(VLOOKUP($F$8,database!$T$6:$U$14,2,FALSE)-VLOOKUP(F124,database!$T$6:$U$14,2,FALSE))+(ABS($G$8-G124)/20)+(ABS($H$8-H124)/75)+(ABS($I$8-I124)/10)+(ABS($J$8-J124)/15)+(ABS($K$8-K124)/5)+(ABS($L$8-L124)/4)+(ABS($M$8-M124)/2)+(ABS($N$8-N124)/10)+(ABS($O$8-O124)/25)+(ABS($P$8-P124)/150)+(ABS($Q$8-Q124)/20)+(ABS($R$8-R124)*1000)+(ABS($S$8-S124)*500)),0)</f>
        <v>501.89</v>
      </c>
    </row>
    <row r="125" spans="2:20" x14ac:dyDescent="0.15">
      <c r="B125" s="14"/>
      <c r="C125" s="6">
        <f t="shared" si="21"/>
        <v>123</v>
      </c>
      <c r="D125" s="13" t="str">
        <f>database!C122</f>
        <v>김재혁</v>
      </c>
      <c r="E125" s="13" t="str">
        <f>database!D122</f>
        <v>1999</v>
      </c>
      <c r="F125" s="13" t="str">
        <f>database!E122</f>
        <v>LF</v>
      </c>
      <c r="G125" s="13" t="str">
        <f>database!F122</f>
        <v>15</v>
      </c>
      <c r="H125" s="13" t="str">
        <f>database!G122</f>
        <v>33</v>
      </c>
      <c r="I125" s="13" t="str">
        <f>database!H122</f>
        <v>5</v>
      </c>
      <c r="J125" s="13" t="str">
        <f>database!I122</f>
        <v>8</v>
      </c>
      <c r="K125" s="13" t="str">
        <f>database!J122</f>
        <v>1</v>
      </c>
      <c r="L125" s="13" t="str">
        <f>database!K122</f>
        <v>0</v>
      </c>
      <c r="M125" s="13" t="str">
        <f>database!L122</f>
        <v>0</v>
      </c>
      <c r="N125" s="13" t="str">
        <f>database!M122</f>
        <v>3</v>
      </c>
      <c r="O125" s="13" t="str">
        <f>database!N122</f>
        <v>4</v>
      </c>
      <c r="P125" s="13" t="str">
        <f>database!O122</f>
        <v>9</v>
      </c>
      <c r="Q125" s="13" t="str">
        <f>database!P122</f>
        <v>4</v>
      </c>
      <c r="R125" s="13">
        <f>database!Q122</f>
        <v>0</v>
      </c>
      <c r="S125" s="13">
        <f>database!R122</f>
        <v>0</v>
      </c>
      <c r="T125" s="10">
        <f>IFERROR(1000-(ABS(VLOOKUP($F$8,database!$T$6:$U$14,2,FALSE)-VLOOKUP(F125,database!$T$6:$U$14,2,FALSE))+(ABS($G$8-G125)/20)+(ABS($H$8-H125)/75)+(ABS($I$8-I125)/10)+(ABS($J$8-J125)/15)+(ABS($K$8-K125)/5)+(ABS($L$8-L125)/4)+(ABS($M$8-M125)/2)+(ABS($N$8-N125)/10)+(ABS($O$8-O125)/25)+(ABS($P$8-P125)/150)+(ABS($Q$8-Q125)/20)+(ABS($R$8-R125)*1000)+(ABS($S$8-S125)*500)),0)</f>
        <v>498.07333333333332</v>
      </c>
    </row>
    <row r="126" spans="2:20" x14ac:dyDescent="0.15">
      <c r="B126" s="14"/>
      <c r="C126" s="6">
        <f t="shared" si="21"/>
        <v>186</v>
      </c>
      <c r="D126" s="13" t="str">
        <f>database!C123</f>
        <v>박정현</v>
      </c>
      <c r="E126" s="13" t="str">
        <f>database!D123</f>
        <v>2001</v>
      </c>
      <c r="F126" s="13" t="str">
        <f>database!E123</f>
        <v>SS</v>
      </c>
      <c r="G126" s="13" t="str">
        <f>database!F123</f>
        <v>81</v>
      </c>
      <c r="H126" s="13" t="str">
        <f>database!G123</f>
        <v>205</v>
      </c>
      <c r="I126" s="13" t="str">
        <f>database!H123</f>
        <v>23</v>
      </c>
      <c r="J126" s="13" t="str">
        <f>database!I123</f>
        <v>50</v>
      </c>
      <c r="K126" s="13" t="str">
        <f>database!J123</f>
        <v>4</v>
      </c>
      <c r="L126" s="13" t="str">
        <f>database!K123</f>
        <v>1</v>
      </c>
      <c r="M126" s="13" t="str">
        <f>database!L123</f>
        <v>3</v>
      </c>
      <c r="N126" s="13" t="str">
        <f>database!M123</f>
        <v>19</v>
      </c>
      <c r="O126" s="13" t="str">
        <f>database!N123</f>
        <v>12</v>
      </c>
      <c r="P126" s="13" t="str">
        <f>database!O123</f>
        <v>56</v>
      </c>
      <c r="Q126" s="13" t="str">
        <f>database!P123</f>
        <v>6</v>
      </c>
      <c r="R126" s="13">
        <f>database!Q123</f>
        <v>0</v>
      </c>
      <c r="S126" s="13">
        <f>database!R123</f>
        <v>0</v>
      </c>
      <c r="T126" s="10">
        <f>IFERROR(1000-(ABS(VLOOKUP($F$8,database!$T$6:$U$14,2,FALSE)-VLOOKUP(F126,database!$T$6:$U$14,2,FALSE))+(ABS($G$8-G126)/20)+(ABS($H$8-H126)/75)+(ABS($I$8-I126)/10)+(ABS($J$8-J126)/15)+(ABS($K$8-K126)/5)+(ABS($L$8-L126)/4)+(ABS($M$8-M126)/2)+(ABS($N$8-N126)/10)+(ABS($O$8-O126)/25)+(ABS($P$8-P126)/150)+(ABS($Q$8-Q126)/20)+(ABS($R$8-R126)*1000)+(ABS($S$8-S126)*500)),0)</f>
        <v>390.95000000000005</v>
      </c>
    </row>
    <row r="127" spans="2:20" x14ac:dyDescent="0.15">
      <c r="B127" s="14"/>
      <c r="C127" s="6">
        <f t="shared" si="21"/>
        <v>150</v>
      </c>
      <c r="D127" s="13" t="str">
        <f>database!C124</f>
        <v>조민성</v>
      </c>
      <c r="E127" s="13" t="str">
        <f>database!D124</f>
        <v>2003</v>
      </c>
      <c r="F127" s="13" t="str">
        <f>database!E124</f>
        <v>1B</v>
      </c>
      <c r="G127" s="13" t="str">
        <f>database!F124</f>
        <v>12</v>
      </c>
      <c r="H127" s="13" t="str">
        <f>database!G124</f>
        <v>13</v>
      </c>
      <c r="I127" s="13" t="str">
        <f>database!H124</f>
        <v>3</v>
      </c>
      <c r="J127" s="13" t="str">
        <f>database!I124</f>
        <v>4</v>
      </c>
      <c r="K127" s="13" t="str">
        <f>database!J124</f>
        <v>0</v>
      </c>
      <c r="L127" s="13" t="str">
        <f>database!K124</f>
        <v>0</v>
      </c>
      <c r="M127" s="13" t="str">
        <f>database!L124</f>
        <v>1</v>
      </c>
      <c r="N127" s="13" t="str">
        <f>database!M124</f>
        <v>3</v>
      </c>
      <c r="O127" s="13" t="str">
        <f>database!N124</f>
        <v>2</v>
      </c>
      <c r="P127" s="13" t="str">
        <f>database!O124</f>
        <v>7</v>
      </c>
      <c r="Q127" s="13" t="str">
        <f>database!P124</f>
        <v>1</v>
      </c>
      <c r="R127" s="13">
        <f>database!Q124</f>
        <v>0</v>
      </c>
      <c r="S127" s="13">
        <f>database!R124</f>
        <v>0</v>
      </c>
      <c r="T127" s="10">
        <f>IFERROR(1000-(ABS(VLOOKUP($F$8,database!$T$6:$U$14,2,FALSE)-VLOOKUP(F127,database!$T$6:$U$14,2,FALSE))+(ABS($G$8-G127)/20)+(ABS($H$8-H127)/75)+(ABS($I$8-I127)/10)+(ABS($J$8-J127)/15)+(ABS($K$8-K127)/5)+(ABS($L$8-L127)/4)+(ABS($M$8-M127)/2)+(ABS($N$8-N127)/10)+(ABS($O$8-O127)/25)+(ABS($P$8-P127)/150)+(ABS($Q$8-Q127)/20)+(ABS($R$8-R127)*1000)+(ABS($S$8-S127)*500)),0)</f>
        <v>461.24666666666667</v>
      </c>
    </row>
    <row r="128" spans="2:20" x14ac:dyDescent="0.15">
      <c r="B128" s="14"/>
      <c r="C128" s="6">
        <f t="shared" si="21"/>
        <v>114</v>
      </c>
      <c r="D128" s="13" t="str">
        <f>database!C125</f>
        <v>권광민</v>
      </c>
      <c r="E128" s="13" t="str">
        <f>database!D125</f>
        <v>1997</v>
      </c>
      <c r="F128" s="13" t="str">
        <f>database!E125</f>
        <v>LF</v>
      </c>
      <c r="G128" s="13" t="str">
        <f>database!F125</f>
        <v>32</v>
      </c>
      <c r="H128" s="13" t="str">
        <f>database!G125</f>
        <v>71</v>
      </c>
      <c r="I128" s="13" t="str">
        <f>database!H125</f>
        <v>6</v>
      </c>
      <c r="J128" s="13" t="str">
        <f>database!I125</f>
        <v>16</v>
      </c>
      <c r="K128" s="13" t="str">
        <f>database!J125</f>
        <v>3</v>
      </c>
      <c r="L128" s="13" t="str">
        <f>database!K125</f>
        <v>1</v>
      </c>
      <c r="M128" s="13" t="str">
        <f>database!L125</f>
        <v>0</v>
      </c>
      <c r="N128" s="13" t="str">
        <f>database!M125</f>
        <v>8</v>
      </c>
      <c r="O128" s="13" t="str">
        <f>database!N125</f>
        <v>13</v>
      </c>
      <c r="P128" s="13" t="str">
        <f>database!O125</f>
        <v>30</v>
      </c>
      <c r="Q128" s="13" t="str">
        <f>database!P125</f>
        <v>0</v>
      </c>
      <c r="R128" s="13">
        <f>database!Q125</f>
        <v>0</v>
      </c>
      <c r="S128" s="13">
        <f>database!R125</f>
        <v>0</v>
      </c>
      <c r="T128" s="10">
        <f>IFERROR(1000-(ABS(VLOOKUP($F$8,database!$T$6:$U$14,2,FALSE)-VLOOKUP(F128,database!$T$6:$U$14,2,FALSE))+(ABS($G$8-G128)/20)+(ABS($H$8-H128)/75)+(ABS($I$8-I128)/10)+(ABS($J$8-J128)/15)+(ABS($K$8-K128)/5)+(ABS($L$8-L128)/4)+(ABS($M$8-M128)/2)+(ABS($N$8-N128)/10)+(ABS($O$8-O128)/25)+(ABS($P$8-P128)/150)+(ABS($Q$8-Q128)/20)+(ABS($R$8-R128)*1000)+(ABS($S$8-S128)*500)),0)</f>
        <v>501.51333333333332</v>
      </c>
    </row>
    <row r="129" spans="2:20" x14ac:dyDescent="0.15">
      <c r="B129" s="14"/>
      <c r="C129" s="6">
        <f t="shared" si="21"/>
        <v>110</v>
      </c>
      <c r="D129" s="13" t="str">
        <f>database!C126</f>
        <v>하재훈</v>
      </c>
      <c r="E129" s="13" t="str">
        <f>database!D126</f>
        <v>1990</v>
      </c>
      <c r="F129" s="13" t="str">
        <f>database!E126</f>
        <v>LF</v>
      </c>
      <c r="G129" s="13" t="str">
        <f>database!F126</f>
        <v>60</v>
      </c>
      <c r="H129" s="13" t="str">
        <f>database!G126</f>
        <v>107</v>
      </c>
      <c r="I129" s="13" t="str">
        <f>database!H126</f>
        <v>18</v>
      </c>
      <c r="J129" s="13" t="str">
        <f>database!I126</f>
        <v>23</v>
      </c>
      <c r="K129" s="13" t="str">
        <f>database!J126</f>
        <v>6</v>
      </c>
      <c r="L129" s="13" t="str">
        <f>database!K126</f>
        <v>1</v>
      </c>
      <c r="M129" s="13" t="str">
        <f>database!L126</f>
        <v>6</v>
      </c>
      <c r="N129" s="13" t="str">
        <f>database!M126</f>
        <v>13</v>
      </c>
      <c r="O129" s="13" t="str">
        <f>database!N126</f>
        <v>4</v>
      </c>
      <c r="P129" s="13" t="str">
        <f>database!O126</f>
        <v>40</v>
      </c>
      <c r="Q129" s="13" t="str">
        <f>database!P126</f>
        <v>1</v>
      </c>
      <c r="R129" s="13">
        <f>database!Q126</f>
        <v>0</v>
      </c>
      <c r="S129" s="13">
        <f>database!R126</f>
        <v>0</v>
      </c>
      <c r="T129" s="10">
        <f>IFERROR(1000-(ABS(VLOOKUP($F$8,database!$T$6:$U$14,2,FALSE)-VLOOKUP(F129,database!$T$6:$U$14,2,FALSE))+(ABS($G$8-G129)/20)+(ABS($H$8-H129)/75)+(ABS($I$8-I129)/10)+(ABS($J$8-J129)/15)+(ABS($K$8-K129)/5)+(ABS($L$8-L129)/4)+(ABS($M$8-M129)/2)+(ABS($N$8-N129)/10)+(ABS($O$8-O129)/25)+(ABS($P$8-P129)/150)+(ABS($Q$8-Q129)/20)+(ABS($R$8-R129)*1000)+(ABS($S$8-S129)*500)),0)</f>
        <v>503.91666666666669</v>
      </c>
    </row>
    <row r="130" spans="2:20" x14ac:dyDescent="0.15">
      <c r="B130" s="14"/>
      <c r="C130" s="6">
        <f t="shared" si="21"/>
        <v>149</v>
      </c>
      <c r="D130" s="13" t="str">
        <f>database!C127</f>
        <v>변우혁</v>
      </c>
      <c r="E130" s="13" t="str">
        <f>database!D127</f>
        <v>2000</v>
      </c>
      <c r="F130" s="13" t="str">
        <f>database!E127</f>
        <v>1B</v>
      </c>
      <c r="G130" s="13" t="str">
        <f>database!F127</f>
        <v>21</v>
      </c>
      <c r="H130" s="13" t="str">
        <f>database!G127</f>
        <v>61</v>
      </c>
      <c r="I130" s="13" t="str">
        <f>database!H127</f>
        <v>5</v>
      </c>
      <c r="J130" s="13" t="str">
        <f>database!I127</f>
        <v>16</v>
      </c>
      <c r="K130" s="13" t="str">
        <f>database!J127</f>
        <v>3</v>
      </c>
      <c r="L130" s="13" t="str">
        <f>database!K127</f>
        <v>0</v>
      </c>
      <c r="M130" s="13" t="str">
        <f>database!L127</f>
        <v>3</v>
      </c>
      <c r="N130" s="13" t="str">
        <f>database!M127</f>
        <v>8</v>
      </c>
      <c r="O130" s="13" t="str">
        <f>database!N127</f>
        <v>0</v>
      </c>
      <c r="P130" s="13" t="str">
        <f>database!O127</f>
        <v>21</v>
      </c>
      <c r="Q130" s="13" t="str">
        <f>database!P127</f>
        <v>0</v>
      </c>
      <c r="R130" s="13">
        <f>database!Q127</f>
        <v>0</v>
      </c>
      <c r="S130" s="13">
        <f>database!R127</f>
        <v>0</v>
      </c>
      <c r="T130" s="10">
        <f>IFERROR(1000-(ABS(VLOOKUP($F$8,database!$T$6:$U$14,2,FALSE)-VLOOKUP(F130,database!$T$6:$U$14,2,FALSE))+(ABS($G$8-G130)/20)+(ABS($H$8-H130)/75)+(ABS($I$8-I130)/10)+(ABS($J$8-J130)/15)+(ABS($K$8-K130)/5)+(ABS($L$8-L130)/4)+(ABS($M$8-M130)/2)+(ABS($N$8-N130)/10)+(ABS($O$8-O130)/25)+(ABS($P$8-P130)/150)+(ABS($Q$8-Q130)/20)+(ABS($R$8-R130)*1000)+(ABS($S$8-S130)*500)),0)</f>
        <v>463.4</v>
      </c>
    </row>
    <row r="131" spans="2:20" x14ac:dyDescent="0.15">
      <c r="B131" s="14"/>
      <c r="C131" s="6">
        <f t="shared" si="21"/>
        <v>131</v>
      </c>
      <c r="D131" s="13" t="str">
        <f>database!C128</f>
        <v>김태근</v>
      </c>
      <c r="E131" s="13" t="str">
        <f>database!D128</f>
        <v>1996</v>
      </c>
      <c r="F131" s="13" t="str">
        <f>database!E128</f>
        <v>CF</v>
      </c>
      <c r="G131" s="13" t="str">
        <f>database!F128</f>
        <v>2</v>
      </c>
      <c r="H131" s="13" t="str">
        <f>database!G128</f>
        <v>4</v>
      </c>
      <c r="I131" s="13" t="str">
        <f>database!H128</f>
        <v>0</v>
      </c>
      <c r="J131" s="13" t="str">
        <f>database!I128</f>
        <v>2</v>
      </c>
      <c r="K131" s="13" t="str">
        <f>database!J128</f>
        <v>1</v>
      </c>
      <c r="L131" s="13" t="str">
        <f>database!K128</f>
        <v>0</v>
      </c>
      <c r="M131" s="13" t="str">
        <f>database!L128</f>
        <v>0</v>
      </c>
      <c r="N131" s="13" t="str">
        <f>database!M128</f>
        <v>2</v>
      </c>
      <c r="O131" s="13" t="str">
        <f>database!N128</f>
        <v>1</v>
      </c>
      <c r="P131" s="13" t="str">
        <f>database!O128</f>
        <v>1</v>
      </c>
      <c r="Q131" s="13" t="str">
        <f>database!P128</f>
        <v>0</v>
      </c>
      <c r="R131" s="13">
        <f>database!Q128</f>
        <v>0</v>
      </c>
      <c r="S131" s="13">
        <f>database!R128</f>
        <v>0</v>
      </c>
      <c r="T131" s="10">
        <f>IFERROR(1000-(ABS(VLOOKUP($F$8,database!$T$6:$U$14,2,FALSE)-VLOOKUP(F131,database!$T$6:$U$14,2,FALSE))+(ABS($G$8-G131)/20)+(ABS($H$8-H131)/75)+(ABS($I$8-I131)/10)+(ABS($J$8-J131)/15)+(ABS($K$8-K131)/5)+(ABS($L$8-L131)/4)+(ABS($M$8-M131)/2)+(ABS($N$8-N131)/10)+(ABS($O$8-O131)/25)+(ABS($P$8-P131)/150)+(ABS($Q$8-Q131)/20)+(ABS($R$8-R131)*1000)+(ABS($S$8-S131)*500)),0)</f>
        <v>495.66333333333336</v>
      </c>
    </row>
    <row r="132" spans="2:20" x14ac:dyDescent="0.15">
      <c r="B132" s="14"/>
      <c r="C132" s="6">
        <f t="shared" si="21"/>
        <v>189</v>
      </c>
      <c r="D132" s="13" t="str">
        <f>database!C129</f>
        <v>전민재</v>
      </c>
      <c r="E132" s="13" t="str">
        <f>database!D129</f>
        <v>1999</v>
      </c>
      <c r="F132" s="13" t="str">
        <f>database!E129</f>
        <v>SS</v>
      </c>
      <c r="G132" s="13" t="str">
        <f>database!F129</f>
        <v>35</v>
      </c>
      <c r="H132" s="13" t="str">
        <f>database!G129</f>
        <v>45</v>
      </c>
      <c r="I132" s="13" t="str">
        <f>database!H129</f>
        <v>11</v>
      </c>
      <c r="J132" s="13" t="str">
        <f>database!I129</f>
        <v>13</v>
      </c>
      <c r="K132" s="13" t="str">
        <f>database!J129</f>
        <v>1</v>
      </c>
      <c r="L132" s="13" t="str">
        <f>database!K129</f>
        <v>0</v>
      </c>
      <c r="M132" s="13" t="str">
        <f>database!L129</f>
        <v>0</v>
      </c>
      <c r="N132" s="13" t="str">
        <f>database!M129</f>
        <v>0</v>
      </c>
      <c r="O132" s="13" t="str">
        <f>database!N129</f>
        <v>0</v>
      </c>
      <c r="P132" s="13" t="str">
        <f>database!O129</f>
        <v>12</v>
      </c>
      <c r="Q132" s="13" t="str">
        <f>database!P129</f>
        <v>3</v>
      </c>
      <c r="R132" s="13">
        <f>database!Q129</f>
        <v>0</v>
      </c>
      <c r="S132" s="13">
        <f>database!R129</f>
        <v>0</v>
      </c>
      <c r="T132" s="10">
        <f>IFERROR(1000-(ABS(VLOOKUP($F$8,database!$T$6:$U$14,2,FALSE)-VLOOKUP(F132,database!$T$6:$U$14,2,FALSE))+(ABS($G$8-G132)/20)+(ABS($H$8-H132)/75)+(ABS($I$8-I132)/10)+(ABS($J$8-J132)/15)+(ABS($K$8-K132)/5)+(ABS($L$8-L132)/4)+(ABS($M$8-M132)/2)+(ABS($N$8-N132)/10)+(ABS($O$8-O132)/25)+(ABS($P$8-P132)/150)+(ABS($Q$8-Q132)/20)+(ABS($R$8-R132)*1000)+(ABS($S$8-S132)*500)),0)</f>
        <v>379.67666666666673</v>
      </c>
    </row>
    <row r="133" spans="2:20" x14ac:dyDescent="0.15">
      <c r="B133" s="14"/>
      <c r="C133" s="6">
        <f t="shared" si="21"/>
        <v>145</v>
      </c>
      <c r="D133" s="13" t="str">
        <f>database!C130</f>
        <v>최경모</v>
      </c>
      <c r="E133" s="13" t="str">
        <f>database!D130</f>
        <v>1996</v>
      </c>
      <c r="F133" s="13" t="str">
        <f>database!E130</f>
        <v>3B</v>
      </c>
      <c r="G133" s="13" t="str">
        <f>database!F130</f>
        <v>98</v>
      </c>
      <c r="H133" s="13" t="str">
        <f>database!G130</f>
        <v>73</v>
      </c>
      <c r="I133" s="13" t="str">
        <f>database!H130</f>
        <v>16</v>
      </c>
      <c r="J133" s="13" t="str">
        <f>database!I130</f>
        <v>22</v>
      </c>
      <c r="K133" s="13" t="str">
        <f>database!J130</f>
        <v>2</v>
      </c>
      <c r="L133" s="13" t="str">
        <f>database!K130</f>
        <v>0</v>
      </c>
      <c r="M133" s="13" t="str">
        <f>database!L130</f>
        <v>0</v>
      </c>
      <c r="N133" s="13" t="str">
        <f>database!M130</f>
        <v>4</v>
      </c>
      <c r="O133" s="13" t="str">
        <f>database!N130</f>
        <v>1</v>
      </c>
      <c r="P133" s="13" t="str">
        <f>database!O130</f>
        <v>18</v>
      </c>
      <c r="Q133" s="13" t="str">
        <f>database!P130</f>
        <v>2</v>
      </c>
      <c r="R133" s="13">
        <f>database!Q130</f>
        <v>0</v>
      </c>
      <c r="S133" s="13">
        <f>database!R130</f>
        <v>0</v>
      </c>
      <c r="T133" s="10">
        <f>IFERROR(1000-(ABS(VLOOKUP($F$8,database!$T$6:$U$14,2,FALSE)-VLOOKUP(F133,database!$T$6:$U$14,2,FALSE))+(ABS($G$8-G133)/20)+(ABS($H$8-H133)/75)+(ABS($I$8-I133)/10)+(ABS($J$8-J133)/15)+(ABS($K$8-K133)/5)+(ABS($L$8-L133)/4)+(ABS($M$8-M133)/2)+(ABS($N$8-N133)/10)+(ABS($O$8-O133)/25)+(ABS($P$8-P133)/150)+(ABS($Q$8-Q133)/20)+(ABS($R$8-R133)*1000)+(ABS($S$8-S133)*500)),0)</f>
        <v>468.93000000000006</v>
      </c>
    </row>
    <row r="134" spans="2:20" x14ac:dyDescent="0.15">
      <c r="B134" s="14"/>
      <c r="C134" s="6">
        <f t="shared" si="21"/>
        <v>201</v>
      </c>
      <c r="D134" s="13" t="str">
        <f>database!C131</f>
        <v>이재용</v>
      </c>
      <c r="E134" s="13" t="str">
        <f>database!D131</f>
        <v>1999</v>
      </c>
      <c r="F134" s="13" t="str">
        <f>database!E131</f>
        <v>C</v>
      </c>
      <c r="G134" s="13" t="str">
        <f>database!F131</f>
        <v>8</v>
      </c>
      <c r="H134" s="13" t="str">
        <f>database!G131</f>
        <v>5</v>
      </c>
      <c r="I134" s="13" t="str">
        <f>database!H131</f>
        <v>1</v>
      </c>
      <c r="J134" s="13" t="str">
        <f>database!I131</f>
        <v>1</v>
      </c>
      <c r="K134" s="13" t="str">
        <f>database!J131</f>
        <v>0</v>
      </c>
      <c r="L134" s="13" t="str">
        <f>database!K131</f>
        <v>0</v>
      </c>
      <c r="M134" s="13" t="str">
        <f>database!L131</f>
        <v>1</v>
      </c>
      <c r="N134" s="13" t="str">
        <f>database!M131</f>
        <v>2</v>
      </c>
      <c r="O134" s="13" t="str">
        <f>database!N131</f>
        <v>1</v>
      </c>
      <c r="P134" s="13" t="str">
        <f>database!O131</f>
        <v>2</v>
      </c>
      <c r="Q134" s="13" t="str">
        <f>database!P131</f>
        <v>0</v>
      </c>
      <c r="R134" s="13">
        <f>database!Q131</f>
        <v>0</v>
      </c>
      <c r="S134" s="13">
        <f>database!R131</f>
        <v>0</v>
      </c>
      <c r="T134" s="10">
        <f>IFERROR(1000-(ABS(VLOOKUP($F$8,database!$T$6:$U$14,2,FALSE)-VLOOKUP(F134,database!$T$6:$U$14,2,FALSE))+(ABS($G$8-G134)/20)+(ABS($H$8-H134)/75)+(ABS($I$8-I134)/10)+(ABS($J$8-J134)/15)+(ABS($K$8-K134)/5)+(ABS($L$8-L134)/4)+(ABS($M$8-M134)/2)+(ABS($N$8-N134)/10)+(ABS($O$8-O134)/25)+(ABS($P$8-P134)/150)+(ABS($Q$8-Q134)/20)+(ABS($R$8-R134)*1000)+(ABS($S$8-S134)*500)),0)</f>
        <v>304.31666666666661</v>
      </c>
    </row>
    <row r="135" spans="2:20" x14ac:dyDescent="0.15">
      <c r="B135" s="14"/>
      <c r="C135" s="6">
        <f t="shared" si="21"/>
        <v>102</v>
      </c>
      <c r="D135" s="13" t="str">
        <f>database!C132</f>
        <v>이명기</v>
      </c>
      <c r="E135" s="13" t="str">
        <f>database!D132</f>
        <v>1987</v>
      </c>
      <c r="F135" s="13" t="str">
        <f>database!E132</f>
        <v>LF</v>
      </c>
      <c r="G135" s="13" t="str">
        <f>database!F132</f>
        <v>94</v>
      </c>
      <c r="H135" s="13" t="str">
        <f>database!G132</f>
        <v>300</v>
      </c>
      <c r="I135" s="13" t="str">
        <f>database!H132</f>
        <v>36</v>
      </c>
      <c r="J135" s="13" t="str">
        <f>database!I132</f>
        <v>77</v>
      </c>
      <c r="K135" s="13" t="str">
        <f>database!J132</f>
        <v>13</v>
      </c>
      <c r="L135" s="13" t="str">
        <f>database!K132</f>
        <v>2</v>
      </c>
      <c r="M135" s="13" t="str">
        <f>database!L132</f>
        <v>0</v>
      </c>
      <c r="N135" s="13" t="str">
        <f>database!M132</f>
        <v>23</v>
      </c>
      <c r="O135" s="13" t="str">
        <f>database!N132</f>
        <v>30</v>
      </c>
      <c r="P135" s="13" t="str">
        <f>database!O132</f>
        <v>56</v>
      </c>
      <c r="Q135" s="13" t="str">
        <f>database!P132</f>
        <v>5</v>
      </c>
      <c r="R135" s="13">
        <f>database!Q132</f>
        <v>0</v>
      </c>
      <c r="S135" s="13">
        <f>database!R132</f>
        <v>0</v>
      </c>
      <c r="T135" s="10">
        <f>IFERROR(1000-(ABS(VLOOKUP($F$8,database!$T$6:$U$14,2,FALSE)-VLOOKUP(F135,database!$T$6:$U$14,2,FALSE))+(ABS($G$8-G135)/20)+(ABS($H$8-H135)/75)+(ABS($I$8-I135)/10)+(ABS($J$8-J135)/15)+(ABS($K$8-K135)/5)+(ABS($L$8-L135)/4)+(ABS($M$8-M135)/2)+(ABS($N$8-N135)/10)+(ABS($O$8-O135)/25)+(ABS($P$8-P135)/150)+(ABS($Q$8-Q135)/20)+(ABS($R$8-R135)*1000)+(ABS($S$8-S135)*500)),0)</f>
        <v>519.58666666666659</v>
      </c>
    </row>
    <row r="136" spans="2:20" x14ac:dyDescent="0.15">
      <c r="B136" s="14"/>
      <c r="C136" s="6">
        <f t="shared" si="21"/>
        <v>99</v>
      </c>
      <c r="D136" s="13" t="str">
        <f>database!C133</f>
        <v>김민혁</v>
      </c>
      <c r="E136" s="13" t="str">
        <f>database!D133</f>
        <v>1995</v>
      </c>
      <c r="F136" s="13" t="str">
        <f>database!E133</f>
        <v>LF</v>
      </c>
      <c r="G136" s="13" t="str">
        <f>database!F133</f>
        <v>132</v>
      </c>
      <c r="H136" s="13" t="str">
        <f>database!G133</f>
        <v>373</v>
      </c>
      <c r="I136" s="13" t="str">
        <f>database!H133</f>
        <v>47</v>
      </c>
      <c r="J136" s="13" t="str">
        <f>database!I133</f>
        <v>106</v>
      </c>
      <c r="K136" s="13" t="str">
        <f>database!J133</f>
        <v>10</v>
      </c>
      <c r="L136" s="13" t="str">
        <f>database!K133</f>
        <v>2</v>
      </c>
      <c r="M136" s="13" t="str">
        <f>database!L133</f>
        <v>0</v>
      </c>
      <c r="N136" s="13" t="str">
        <f>database!M133</f>
        <v>35</v>
      </c>
      <c r="O136" s="13" t="str">
        <f>database!N133</f>
        <v>37</v>
      </c>
      <c r="P136" s="13" t="str">
        <f>database!O133</f>
        <v>62</v>
      </c>
      <c r="Q136" s="13" t="str">
        <f>database!P133</f>
        <v>6</v>
      </c>
      <c r="R136" s="13">
        <f>database!Q133</f>
        <v>0</v>
      </c>
      <c r="S136" s="13">
        <f>database!R133</f>
        <v>0</v>
      </c>
      <c r="T136" s="10">
        <f>IFERROR(1000-(ABS(VLOOKUP($F$8,database!$T$6:$U$14,2,FALSE)-VLOOKUP(F136,database!$T$6:$U$14,2,FALSE))+(ABS($G$8-G136)/20)+(ABS($H$8-H136)/75)+(ABS($I$8-I136)/10)+(ABS($J$8-J136)/15)+(ABS($K$8-K136)/5)+(ABS($L$8-L136)/4)+(ABS($M$8-M136)/2)+(ABS($N$8-N136)/10)+(ABS($O$8-O136)/25)+(ABS($P$8-P136)/150)+(ABS($Q$8-Q136)/20)+(ABS($R$8-R136)*1000)+(ABS($S$8-S136)*500)),0)</f>
        <v>525.06333333333328</v>
      </c>
    </row>
    <row r="137" spans="2:20" x14ac:dyDescent="0.15">
      <c r="B137" s="14"/>
      <c r="C137" s="6">
        <f t="shared" si="21"/>
        <v>107</v>
      </c>
      <c r="D137" s="13" t="str">
        <f>database!C134</f>
        <v>장운호</v>
      </c>
      <c r="E137" s="13" t="str">
        <f>database!D134</f>
        <v>1994</v>
      </c>
      <c r="F137" s="13" t="str">
        <f>database!E134</f>
        <v>RF</v>
      </c>
      <c r="G137" s="13" t="str">
        <f>database!F134</f>
        <v>57</v>
      </c>
      <c r="H137" s="13" t="str">
        <f>database!G134</f>
        <v>122</v>
      </c>
      <c r="I137" s="13" t="str">
        <f>database!H134</f>
        <v>12</v>
      </c>
      <c r="J137" s="13" t="str">
        <f>database!I134</f>
        <v>29</v>
      </c>
      <c r="K137" s="13" t="str">
        <f>database!J134</f>
        <v>3</v>
      </c>
      <c r="L137" s="13" t="str">
        <f>database!K134</f>
        <v>0</v>
      </c>
      <c r="M137" s="13" t="str">
        <f>database!L134</f>
        <v>1</v>
      </c>
      <c r="N137" s="13" t="str">
        <f>database!M134</f>
        <v>15</v>
      </c>
      <c r="O137" s="13" t="str">
        <f>database!N134</f>
        <v>17</v>
      </c>
      <c r="P137" s="13" t="str">
        <f>database!O134</f>
        <v>24</v>
      </c>
      <c r="Q137" s="13" t="str">
        <f>database!P134</f>
        <v>0</v>
      </c>
      <c r="R137" s="13">
        <f>database!Q134</f>
        <v>0</v>
      </c>
      <c r="S137" s="13">
        <f>database!R134</f>
        <v>0</v>
      </c>
      <c r="T137" s="10">
        <f>IFERROR(1000-(ABS(VLOOKUP($F$8,database!$T$6:$U$14,2,FALSE)-VLOOKUP(F137,database!$T$6:$U$14,2,FALSE))+(ABS($G$8-G137)/20)+(ABS($H$8-H137)/75)+(ABS($I$8-I137)/10)+(ABS($J$8-J137)/15)+(ABS($K$8-K137)/5)+(ABS($L$8-L137)/4)+(ABS($M$8-M137)/2)+(ABS($N$8-N137)/10)+(ABS($O$8-O137)/25)+(ABS($P$8-P137)/150)+(ABS($Q$8-Q137)/20)+(ABS($R$8-R137)*1000)+(ABS($S$8-S137)*500)),0)</f>
        <v>505.98</v>
      </c>
    </row>
    <row r="138" spans="2:20" x14ac:dyDescent="0.15">
      <c r="B138" s="14"/>
      <c r="C138" s="6">
        <f t="shared" ref="C138:C201" si="22">RANK(T138,$T$9:$T$300)</f>
        <v>139</v>
      </c>
      <c r="D138" s="13" t="str">
        <f>database!C135</f>
        <v>오영수</v>
      </c>
      <c r="E138" s="13" t="str">
        <f>database!D135</f>
        <v>2000</v>
      </c>
      <c r="F138" s="13" t="str">
        <f>database!E135</f>
        <v>1B</v>
      </c>
      <c r="G138" s="13" t="str">
        <f>database!F135</f>
        <v>83</v>
      </c>
      <c r="H138" s="13" t="str">
        <f>database!G135</f>
        <v>231</v>
      </c>
      <c r="I138" s="13" t="str">
        <f>database!H135</f>
        <v>25</v>
      </c>
      <c r="J138" s="13" t="str">
        <f>database!I135</f>
        <v>55</v>
      </c>
      <c r="K138" s="13" t="str">
        <f>database!J135</f>
        <v>10</v>
      </c>
      <c r="L138" s="13" t="str">
        <f>database!K135</f>
        <v>0</v>
      </c>
      <c r="M138" s="13" t="str">
        <f>database!L135</f>
        <v>6</v>
      </c>
      <c r="N138" s="13" t="str">
        <f>database!M135</f>
        <v>31</v>
      </c>
      <c r="O138" s="13" t="str">
        <f>database!N135</f>
        <v>22</v>
      </c>
      <c r="P138" s="13" t="str">
        <f>database!O135</f>
        <v>58</v>
      </c>
      <c r="Q138" s="13" t="str">
        <f>database!P135</f>
        <v>0</v>
      </c>
      <c r="R138" s="13">
        <f>database!Q135</f>
        <v>0</v>
      </c>
      <c r="S138" s="13">
        <f>database!R135</f>
        <v>0</v>
      </c>
      <c r="T138" s="10">
        <f>IFERROR(1000-(ABS(VLOOKUP($F$8,database!$T$6:$U$14,2,FALSE)-VLOOKUP(F138,database!$T$6:$U$14,2,FALSE))+(ABS($G$8-G138)/20)+(ABS($H$8-H138)/75)+(ABS($I$8-I138)/10)+(ABS($J$8-J138)/15)+(ABS($K$8-K138)/5)+(ABS($L$8-L138)/4)+(ABS($M$8-M138)/2)+(ABS($N$8-N138)/10)+(ABS($O$8-O138)/25)+(ABS($P$8-P138)/150)+(ABS($Q$8-Q138)/20)+(ABS($R$8-R138)*1000)+(ABS($S$8-S138)*500)),0)</f>
        <v>476.69333333333338</v>
      </c>
    </row>
    <row r="139" spans="2:20" x14ac:dyDescent="0.15">
      <c r="B139" s="14"/>
      <c r="C139" s="6">
        <f t="shared" si="22"/>
        <v>103</v>
      </c>
      <c r="D139" s="13" t="str">
        <f>database!C136</f>
        <v>오태곤</v>
      </c>
      <c r="E139" s="13" t="str">
        <f>database!D136</f>
        <v>1991</v>
      </c>
      <c r="F139" s="13" t="str">
        <f>database!E136</f>
        <v>LF</v>
      </c>
      <c r="G139" s="13" t="str">
        <f>database!F136</f>
        <v>130</v>
      </c>
      <c r="H139" s="13" t="str">
        <f>database!G136</f>
        <v>263</v>
      </c>
      <c r="I139" s="13" t="str">
        <f>database!H136</f>
        <v>48</v>
      </c>
      <c r="J139" s="13" t="str">
        <f>database!I136</f>
        <v>61</v>
      </c>
      <c r="K139" s="13" t="str">
        <f>database!J136</f>
        <v>15</v>
      </c>
      <c r="L139" s="13" t="str">
        <f>database!K136</f>
        <v>1</v>
      </c>
      <c r="M139" s="13" t="str">
        <f>database!L136</f>
        <v>4</v>
      </c>
      <c r="N139" s="13" t="str">
        <f>database!M136</f>
        <v>23</v>
      </c>
      <c r="O139" s="13" t="str">
        <f>database!N136</f>
        <v>15</v>
      </c>
      <c r="P139" s="13" t="str">
        <f>database!O136</f>
        <v>68</v>
      </c>
      <c r="Q139" s="13" t="str">
        <f>database!P136</f>
        <v>11</v>
      </c>
      <c r="R139" s="13">
        <f>database!Q136</f>
        <v>0</v>
      </c>
      <c r="S139" s="13">
        <f>database!R136</f>
        <v>0</v>
      </c>
      <c r="T139" s="10">
        <f>IFERROR(1000-(ABS(VLOOKUP($F$8,database!$T$6:$U$14,2,FALSE)-VLOOKUP(F139,database!$T$6:$U$14,2,FALSE))+(ABS($G$8-G139)/20)+(ABS($H$8-H139)/75)+(ABS($I$8-I139)/10)+(ABS($J$8-J139)/15)+(ABS($K$8-K139)/5)+(ABS($L$8-L139)/4)+(ABS($M$8-M139)/2)+(ABS($N$8-N139)/10)+(ABS($O$8-O139)/25)+(ABS($P$8-P139)/150)+(ABS($Q$8-Q139)/20)+(ABS($R$8-R139)*1000)+(ABS($S$8-S139)*500)),0)</f>
        <v>518.75666666666666</v>
      </c>
    </row>
    <row r="140" spans="2:20" x14ac:dyDescent="0.15">
      <c r="B140" s="14"/>
      <c r="C140" s="6">
        <f t="shared" si="22"/>
        <v>136</v>
      </c>
      <c r="D140" s="13" t="str">
        <f>database!C137</f>
        <v>강현구</v>
      </c>
      <c r="E140" s="13" t="str">
        <f>database!D137</f>
        <v>2002</v>
      </c>
      <c r="F140" s="13" t="str">
        <f>database!E137</f>
        <v>LF</v>
      </c>
      <c r="G140" s="13" t="str">
        <f>database!F137</f>
        <v>3</v>
      </c>
      <c r="H140" s="13" t="str">
        <f>database!G137</f>
        <v>3</v>
      </c>
      <c r="I140" s="13" t="str">
        <f>database!H137</f>
        <v>0</v>
      </c>
      <c r="J140" s="13" t="str">
        <f>database!I137</f>
        <v>1</v>
      </c>
      <c r="K140" s="13" t="str">
        <f>database!J137</f>
        <v>0</v>
      </c>
      <c r="L140" s="13" t="str">
        <f>database!K137</f>
        <v>0</v>
      </c>
      <c r="M140" s="13" t="str">
        <f>database!L137</f>
        <v>0</v>
      </c>
      <c r="N140" s="13" t="str">
        <f>database!M137</f>
        <v>0</v>
      </c>
      <c r="O140" s="13" t="str">
        <f>database!N137</f>
        <v>1</v>
      </c>
      <c r="P140" s="13" t="str">
        <f>database!O137</f>
        <v>0</v>
      </c>
      <c r="Q140" s="13" t="str">
        <f>database!P137</f>
        <v>0</v>
      </c>
      <c r="R140" s="13">
        <f>database!Q137</f>
        <v>0</v>
      </c>
      <c r="S140" s="13">
        <f>database!R137</f>
        <v>0</v>
      </c>
      <c r="T140" s="10">
        <f>IFERROR(1000-(ABS(VLOOKUP($F$8,database!$T$6:$U$14,2,FALSE)-VLOOKUP(F140,database!$T$6:$U$14,2,FALSE))+(ABS($G$8-G140)/20)+(ABS($H$8-H140)/75)+(ABS($I$8-I140)/10)+(ABS($J$8-J140)/15)+(ABS($K$8-K140)/5)+(ABS($L$8-L140)/4)+(ABS($M$8-M140)/2)+(ABS($N$8-N140)/10)+(ABS($O$8-O140)/25)+(ABS($P$8-P140)/150)+(ABS($Q$8-Q140)/20)+(ABS($R$8-R140)*1000)+(ABS($S$8-S140)*500)),0)</f>
        <v>495.22666666666669</v>
      </c>
    </row>
    <row r="141" spans="2:20" x14ac:dyDescent="0.15">
      <c r="B141" s="14"/>
      <c r="C141" s="6">
        <f t="shared" si="22"/>
        <v>148</v>
      </c>
      <c r="D141" s="13" t="str">
        <f>database!C138</f>
        <v>문상철</v>
      </c>
      <c r="E141" s="13" t="str">
        <f>database!D138</f>
        <v>1991</v>
      </c>
      <c r="F141" s="13" t="str">
        <f>database!E138</f>
        <v>1B</v>
      </c>
      <c r="G141" s="13" t="str">
        <f>database!F138</f>
        <v>28</v>
      </c>
      <c r="H141" s="13" t="str">
        <f>database!G138</f>
        <v>49</v>
      </c>
      <c r="I141" s="13" t="str">
        <f>database!H138</f>
        <v>5</v>
      </c>
      <c r="J141" s="13" t="str">
        <f>database!I138</f>
        <v>11</v>
      </c>
      <c r="K141" s="13" t="str">
        <f>database!J138</f>
        <v>3</v>
      </c>
      <c r="L141" s="13" t="str">
        <f>database!K138</f>
        <v>0</v>
      </c>
      <c r="M141" s="13" t="str">
        <f>database!L138</f>
        <v>2</v>
      </c>
      <c r="N141" s="13" t="str">
        <f>database!M138</f>
        <v>4</v>
      </c>
      <c r="O141" s="13" t="str">
        <f>database!N138</f>
        <v>3</v>
      </c>
      <c r="P141" s="13" t="str">
        <f>database!O138</f>
        <v>17</v>
      </c>
      <c r="Q141" s="13" t="str">
        <f>database!P138</f>
        <v>1</v>
      </c>
      <c r="R141" s="13">
        <f>database!Q138</f>
        <v>0</v>
      </c>
      <c r="S141" s="13">
        <f>database!R138</f>
        <v>0</v>
      </c>
      <c r="T141" s="10">
        <f>IFERROR(1000-(ABS(VLOOKUP($F$8,database!$T$6:$U$14,2,FALSE)-VLOOKUP(F141,database!$T$6:$U$14,2,FALSE))+(ABS($G$8-G141)/20)+(ABS($H$8-H141)/75)+(ABS($I$8-I141)/10)+(ABS($J$8-J141)/15)+(ABS($K$8-K141)/5)+(ABS($L$8-L141)/4)+(ABS($M$8-M141)/2)+(ABS($N$8-N141)/10)+(ABS($O$8-O141)/25)+(ABS($P$8-P141)/150)+(ABS($Q$8-Q141)/20)+(ABS($R$8-R141)*1000)+(ABS($S$8-S141)*500)),0)</f>
        <v>463.5</v>
      </c>
    </row>
    <row r="142" spans="2:20" x14ac:dyDescent="0.15">
      <c r="B142" s="14"/>
      <c r="C142" s="6">
        <f t="shared" si="22"/>
        <v>212</v>
      </c>
      <c r="D142" s="13" t="str">
        <f>database!C139</f>
        <v>김선우</v>
      </c>
      <c r="E142" s="13" t="str">
        <f>database!D139</f>
        <v>2001</v>
      </c>
      <c r="F142" s="13">
        <f>database!E139</f>
        <v>0</v>
      </c>
      <c r="G142" s="13" t="str">
        <f>database!F139</f>
        <v>3</v>
      </c>
      <c r="H142" s="13" t="str">
        <f>database!G139</f>
        <v>3</v>
      </c>
      <c r="I142" s="13" t="str">
        <f>database!H139</f>
        <v>1</v>
      </c>
      <c r="J142" s="13" t="str">
        <f>database!I139</f>
        <v>1</v>
      </c>
      <c r="K142" s="13" t="str">
        <f>database!J139</f>
        <v>0</v>
      </c>
      <c r="L142" s="13" t="str">
        <f>database!K139</f>
        <v>0</v>
      </c>
      <c r="M142" s="13" t="str">
        <f>database!L139</f>
        <v>0</v>
      </c>
      <c r="N142" s="13" t="str">
        <f>database!M139</f>
        <v>0</v>
      </c>
      <c r="O142" s="13" t="str">
        <f>database!N139</f>
        <v>0</v>
      </c>
      <c r="P142" s="13" t="str">
        <f>database!O139</f>
        <v>0</v>
      </c>
      <c r="Q142" s="13" t="str">
        <f>database!P139</f>
        <v>0</v>
      </c>
      <c r="R142" s="13">
        <f>database!Q139</f>
        <v>0</v>
      </c>
      <c r="S142" s="13">
        <f>database!R139</f>
        <v>0</v>
      </c>
      <c r="T142" s="10">
        <f>IFERROR(1000-(ABS(VLOOKUP($F$8,database!$T$6:$U$14,2,FALSE)-VLOOKUP(F142,database!$T$6:$U$14,2,FALSE))+(ABS($G$8-G142)/20)+(ABS($H$8-H142)/75)+(ABS($I$8-I142)/10)+(ABS($J$8-J142)/15)+(ABS($K$8-K142)/5)+(ABS($L$8-L142)/4)+(ABS($M$8-M142)/2)+(ABS($N$8-N142)/10)+(ABS($O$8-O142)/25)+(ABS($P$8-P142)/150)+(ABS($Q$8-Q142)/20)+(ABS($R$8-R142)*1000)+(ABS($S$8-S142)*500)),0)</f>
        <v>0</v>
      </c>
    </row>
    <row r="143" spans="2:20" x14ac:dyDescent="0.15">
      <c r="B143" s="14"/>
      <c r="C143" s="6">
        <f t="shared" si="22"/>
        <v>178</v>
      </c>
      <c r="D143" s="13" t="str">
        <f>database!C140</f>
        <v>최준우</v>
      </c>
      <c r="E143" s="13" t="str">
        <f>database!D140</f>
        <v>1999</v>
      </c>
      <c r="F143" s="13" t="str">
        <f>database!E140</f>
        <v>2B</v>
      </c>
      <c r="G143" s="13" t="str">
        <f>database!F140</f>
        <v>10</v>
      </c>
      <c r="H143" s="13" t="str">
        <f>database!G140</f>
        <v>12</v>
      </c>
      <c r="I143" s="13" t="str">
        <f>database!H140</f>
        <v>0</v>
      </c>
      <c r="J143" s="13" t="str">
        <f>database!I140</f>
        <v>3</v>
      </c>
      <c r="K143" s="13" t="str">
        <f>database!J140</f>
        <v>0</v>
      </c>
      <c r="L143" s="13" t="str">
        <f>database!K140</f>
        <v>0</v>
      </c>
      <c r="M143" s="13" t="str">
        <f>database!L140</f>
        <v>0</v>
      </c>
      <c r="N143" s="13" t="str">
        <f>database!M140</f>
        <v>1</v>
      </c>
      <c r="O143" s="13" t="str">
        <f>database!N140</f>
        <v>3</v>
      </c>
      <c r="P143" s="13" t="str">
        <f>database!O140</f>
        <v>3</v>
      </c>
      <c r="Q143" s="13" t="str">
        <f>database!P140</f>
        <v>0</v>
      </c>
      <c r="R143" s="13">
        <f>database!Q140</f>
        <v>0</v>
      </c>
      <c r="S143" s="13">
        <f>database!R140</f>
        <v>0</v>
      </c>
      <c r="T143" s="10">
        <f>IFERROR(1000-(ABS(VLOOKUP($F$8,database!$T$6:$U$14,2,FALSE)-VLOOKUP(F143,database!$T$6:$U$14,2,FALSE))+(ABS($G$8-G143)/20)+(ABS($H$8-H143)/75)+(ABS($I$8-I143)/10)+(ABS($J$8-J143)/15)+(ABS($K$8-K143)/5)+(ABS($L$8-L143)/4)+(ABS($M$8-M143)/2)+(ABS($N$8-N143)/10)+(ABS($O$8-O143)/25)+(ABS($P$8-P143)/150)+(ABS($Q$8-Q143)/20)+(ABS($R$8-R143)*1000)+(ABS($S$8-S143)*500)),0)</f>
        <v>412.03</v>
      </c>
    </row>
    <row r="144" spans="2:20" x14ac:dyDescent="0.15">
      <c r="B144" s="14"/>
      <c r="C144" s="6">
        <f t="shared" si="22"/>
        <v>124</v>
      </c>
      <c r="D144" s="13" t="str">
        <f>database!C141</f>
        <v>송승환</v>
      </c>
      <c r="E144" s="13" t="str">
        <f>database!D141</f>
        <v>2000</v>
      </c>
      <c r="F144" s="13" t="str">
        <f>database!E141</f>
        <v>LF</v>
      </c>
      <c r="G144" s="13" t="str">
        <f>database!F141</f>
        <v>11</v>
      </c>
      <c r="H144" s="13" t="str">
        <f>database!G141</f>
        <v>28</v>
      </c>
      <c r="I144" s="13" t="str">
        <f>database!H141</f>
        <v>3</v>
      </c>
      <c r="J144" s="13" t="str">
        <f>database!I141</f>
        <v>7</v>
      </c>
      <c r="K144" s="13" t="str">
        <f>database!J141</f>
        <v>1</v>
      </c>
      <c r="L144" s="13" t="str">
        <f>database!K141</f>
        <v>0</v>
      </c>
      <c r="M144" s="13" t="str">
        <f>database!L141</f>
        <v>1</v>
      </c>
      <c r="N144" s="13" t="str">
        <f>database!M141</f>
        <v>4</v>
      </c>
      <c r="O144" s="13" t="str">
        <f>database!N141</f>
        <v>0</v>
      </c>
      <c r="P144" s="13" t="str">
        <f>database!O141</f>
        <v>7</v>
      </c>
      <c r="Q144" s="13" t="str">
        <f>database!P141</f>
        <v>0</v>
      </c>
      <c r="R144" s="13">
        <f>database!Q141</f>
        <v>0</v>
      </c>
      <c r="S144" s="13">
        <f>database!R141</f>
        <v>0</v>
      </c>
      <c r="T144" s="10">
        <f>IFERROR(1000-(ABS(VLOOKUP($F$8,database!$T$6:$U$14,2,FALSE)-VLOOKUP(F144,database!$T$6:$U$14,2,FALSE))+(ABS($G$8-G144)/20)+(ABS($H$8-H144)/75)+(ABS($I$8-I144)/10)+(ABS($J$8-J144)/15)+(ABS($K$8-K144)/5)+(ABS($L$8-L144)/4)+(ABS($M$8-M144)/2)+(ABS($N$8-N144)/10)+(ABS($O$8-O144)/25)+(ABS($P$8-P144)/150)+(ABS($Q$8-Q144)/20)+(ABS($R$8-R144)*1000)+(ABS($S$8-S144)*500)),0)</f>
        <v>497.76666666666665</v>
      </c>
    </row>
    <row r="145" spans="2:20" x14ac:dyDescent="0.15">
      <c r="B145" s="14"/>
      <c r="C145" s="6">
        <f t="shared" si="22"/>
        <v>192</v>
      </c>
      <c r="D145" s="13" t="str">
        <f>database!C142</f>
        <v>문상준</v>
      </c>
      <c r="E145" s="13" t="str">
        <f>database!D142</f>
        <v>2001</v>
      </c>
      <c r="F145" s="13" t="str">
        <f>database!E142</f>
        <v>SS</v>
      </c>
      <c r="G145" s="13" t="str">
        <f>database!F142</f>
        <v>2</v>
      </c>
      <c r="H145" s="13" t="str">
        <f>database!G142</f>
        <v>3</v>
      </c>
      <c r="I145" s="13" t="str">
        <f>database!H142</f>
        <v>0</v>
      </c>
      <c r="J145" s="13" t="str">
        <f>database!I142</f>
        <v>1</v>
      </c>
      <c r="K145" s="13" t="str">
        <f>database!J142</f>
        <v>1</v>
      </c>
      <c r="L145" s="13" t="str">
        <f>database!K142</f>
        <v>0</v>
      </c>
      <c r="M145" s="13" t="str">
        <f>database!L142</f>
        <v>0</v>
      </c>
      <c r="N145" s="13" t="str">
        <f>database!M142</f>
        <v>0</v>
      </c>
      <c r="O145" s="13" t="str">
        <f>database!N142</f>
        <v>0</v>
      </c>
      <c r="P145" s="13" t="str">
        <f>database!O142</f>
        <v>2</v>
      </c>
      <c r="Q145" s="13" t="str">
        <f>database!P142</f>
        <v>0</v>
      </c>
      <c r="R145" s="13">
        <f>database!Q142</f>
        <v>0</v>
      </c>
      <c r="S145" s="13">
        <f>database!R142</f>
        <v>0</v>
      </c>
      <c r="T145" s="10">
        <f>IFERROR(1000-(ABS(VLOOKUP($F$8,database!$T$6:$U$14,2,FALSE)-VLOOKUP(F145,database!$T$6:$U$14,2,FALSE))+(ABS($G$8-G145)/20)+(ABS($H$8-H145)/75)+(ABS($I$8-I145)/10)+(ABS($J$8-J145)/15)+(ABS($K$8-K145)/5)+(ABS($L$8-L145)/4)+(ABS($M$8-M145)/2)+(ABS($N$8-N145)/10)+(ABS($O$8-O145)/25)+(ABS($P$8-P145)/150)+(ABS($Q$8-Q145)/20)+(ABS($R$8-R145)*1000)+(ABS($S$8-S145)*500)),0)</f>
        <v>375.34999999999991</v>
      </c>
    </row>
    <row r="146" spans="2:20" x14ac:dyDescent="0.15">
      <c r="B146" s="14"/>
      <c r="C146" s="6">
        <f t="shared" si="22"/>
        <v>144</v>
      </c>
      <c r="D146" s="13" t="str">
        <f>database!C143</f>
        <v>김민수</v>
      </c>
      <c r="E146" s="13" t="str">
        <f>database!D143</f>
        <v>1998</v>
      </c>
      <c r="F146" s="13" t="str">
        <f>database!E143</f>
        <v>3B</v>
      </c>
      <c r="G146" s="13" t="str">
        <f>database!F143</f>
        <v>57</v>
      </c>
      <c r="H146" s="13" t="str">
        <f>database!G143</f>
        <v>140</v>
      </c>
      <c r="I146" s="13" t="str">
        <f>database!H143</f>
        <v>9</v>
      </c>
      <c r="J146" s="13" t="str">
        <f>database!I143</f>
        <v>36</v>
      </c>
      <c r="K146" s="13" t="str">
        <f>database!J143</f>
        <v>6</v>
      </c>
      <c r="L146" s="13" t="str">
        <f>database!K143</f>
        <v>0</v>
      </c>
      <c r="M146" s="13" t="str">
        <f>database!L143</f>
        <v>0</v>
      </c>
      <c r="N146" s="13" t="str">
        <f>database!M143</f>
        <v>11</v>
      </c>
      <c r="O146" s="13" t="str">
        <f>database!N143</f>
        <v>9</v>
      </c>
      <c r="P146" s="13" t="str">
        <f>database!O143</f>
        <v>48</v>
      </c>
      <c r="Q146" s="13" t="str">
        <f>database!P143</f>
        <v>0</v>
      </c>
      <c r="R146" s="13">
        <f>database!Q143</f>
        <v>0</v>
      </c>
      <c r="S146" s="13">
        <f>database!R143</f>
        <v>0</v>
      </c>
      <c r="T146" s="10">
        <f>IFERROR(1000-(ABS(VLOOKUP($F$8,database!$T$6:$U$14,2,FALSE)-VLOOKUP(F146,database!$T$6:$U$14,2,FALSE))+(ABS($G$8-G146)/20)+(ABS($H$8-H146)/75)+(ABS($I$8-I146)/10)+(ABS($J$8-J146)/15)+(ABS($K$8-K146)/5)+(ABS($L$8-L146)/4)+(ABS($M$8-M146)/2)+(ABS($N$8-N146)/10)+(ABS($O$8-O146)/25)+(ABS($P$8-P146)/150)+(ABS($Q$8-Q146)/20)+(ABS($R$8-R146)*1000)+(ABS($S$8-S146)*500)),0)</f>
        <v>469.92666666666662</v>
      </c>
    </row>
    <row r="147" spans="2:20" x14ac:dyDescent="0.15">
      <c r="B147" s="14"/>
      <c r="C147" s="6">
        <f t="shared" si="22"/>
        <v>209</v>
      </c>
      <c r="D147" s="13" t="str">
        <f>database!C144</f>
        <v>권혁경</v>
      </c>
      <c r="E147" s="13" t="str">
        <f>database!D144</f>
        <v>2002</v>
      </c>
      <c r="F147" s="13" t="str">
        <f>database!E144</f>
        <v>C</v>
      </c>
      <c r="G147" s="13" t="str">
        <f>database!F144</f>
        <v>2</v>
      </c>
      <c r="H147" s="13" t="str">
        <f>database!G144</f>
        <v>2</v>
      </c>
      <c r="I147" s="13" t="str">
        <f>database!H144</f>
        <v>0</v>
      </c>
      <c r="J147" s="13" t="str">
        <f>database!I144</f>
        <v>1</v>
      </c>
      <c r="K147" s="13" t="str">
        <f>database!J144</f>
        <v>0</v>
      </c>
      <c r="L147" s="13" t="str">
        <f>database!K144</f>
        <v>0</v>
      </c>
      <c r="M147" s="13" t="str">
        <f>database!L144</f>
        <v>0</v>
      </c>
      <c r="N147" s="13" t="str">
        <f>database!M144</f>
        <v>1</v>
      </c>
      <c r="O147" s="13" t="str">
        <f>database!N144</f>
        <v>0</v>
      </c>
      <c r="P147" s="13" t="str">
        <f>database!O144</f>
        <v>0</v>
      </c>
      <c r="Q147" s="13" t="str">
        <f>database!P144</f>
        <v>0</v>
      </c>
      <c r="R147" s="13">
        <f>database!Q144</f>
        <v>0</v>
      </c>
      <c r="S147" s="13">
        <f>database!R144</f>
        <v>0</v>
      </c>
      <c r="T147" s="10">
        <f>IFERROR(1000-(ABS(VLOOKUP($F$8,database!$T$6:$U$14,2,FALSE)-VLOOKUP(F147,database!$T$6:$U$14,2,FALSE))+(ABS($G$8-G147)/20)+(ABS($H$8-H147)/75)+(ABS($I$8-I147)/10)+(ABS($J$8-J147)/15)+(ABS($K$8-K147)/5)+(ABS($L$8-L147)/4)+(ABS($M$8-M147)/2)+(ABS($N$8-N147)/10)+(ABS($O$8-O147)/25)+(ABS($P$8-P147)/150)+(ABS($Q$8-Q147)/20)+(ABS($R$8-R147)*1000)+(ABS($S$8-S147)*500)),0)</f>
        <v>303.22333333333324</v>
      </c>
    </row>
    <row r="148" spans="2:20" x14ac:dyDescent="0.15">
      <c r="B148" s="14"/>
      <c r="C148" s="6">
        <f t="shared" si="22"/>
        <v>177</v>
      </c>
      <c r="D148" s="13" t="str">
        <f>database!C145</f>
        <v>안상현</v>
      </c>
      <c r="E148" s="13" t="str">
        <f>database!D145</f>
        <v>1997</v>
      </c>
      <c r="F148" s="13" t="str">
        <f>database!E145</f>
        <v>2B</v>
      </c>
      <c r="G148" s="13" t="str">
        <f>database!F145</f>
        <v>46</v>
      </c>
      <c r="H148" s="13" t="str">
        <f>database!G145</f>
        <v>38</v>
      </c>
      <c r="I148" s="13" t="str">
        <f>database!H145</f>
        <v>12</v>
      </c>
      <c r="J148" s="13" t="str">
        <f>database!I145</f>
        <v>6</v>
      </c>
      <c r="K148" s="13" t="str">
        <f>database!J145</f>
        <v>0</v>
      </c>
      <c r="L148" s="13" t="str">
        <f>database!K145</f>
        <v>0</v>
      </c>
      <c r="M148" s="13" t="str">
        <f>database!L145</f>
        <v>2</v>
      </c>
      <c r="N148" s="13" t="str">
        <f>database!M145</f>
        <v>5</v>
      </c>
      <c r="O148" s="13" t="str">
        <f>database!N145</f>
        <v>5</v>
      </c>
      <c r="P148" s="13" t="str">
        <f>database!O145</f>
        <v>12</v>
      </c>
      <c r="Q148" s="13" t="str">
        <f>database!P145</f>
        <v>2</v>
      </c>
      <c r="R148" s="13">
        <f>database!Q145</f>
        <v>0</v>
      </c>
      <c r="S148" s="13">
        <f>database!R145</f>
        <v>0</v>
      </c>
      <c r="T148" s="10">
        <f>IFERROR(1000-(ABS(VLOOKUP($F$8,database!$T$6:$U$14,2,FALSE)-VLOOKUP(F148,database!$T$6:$U$14,2,FALSE))+(ABS($G$8-G148)/20)+(ABS($H$8-H148)/75)+(ABS($I$8-I148)/10)+(ABS($J$8-J148)/15)+(ABS($K$8-K148)/5)+(ABS($L$8-L148)/4)+(ABS($M$8-M148)/2)+(ABS($N$8-N148)/10)+(ABS($O$8-O148)/25)+(ABS($P$8-P148)/150)+(ABS($Q$8-Q148)/20)+(ABS($R$8-R148)*1000)+(ABS($S$8-S148)*500)),0)</f>
        <v>416.2166666666667</v>
      </c>
    </row>
    <row r="149" spans="2:20" x14ac:dyDescent="0.15">
      <c r="B149" s="14"/>
      <c r="C149" s="6">
        <f t="shared" si="22"/>
        <v>162</v>
      </c>
      <c r="D149" s="13" t="str">
        <f>database!C146</f>
        <v>이형종</v>
      </c>
      <c r="E149" s="13" t="str">
        <f>database!D146</f>
        <v>1989</v>
      </c>
      <c r="F149" s="13" t="str">
        <f>database!E146</f>
        <v>DH</v>
      </c>
      <c r="G149" s="13" t="str">
        <f>database!F146</f>
        <v>26</v>
      </c>
      <c r="H149" s="13" t="str">
        <f>database!G146</f>
        <v>53</v>
      </c>
      <c r="I149" s="13" t="str">
        <f>database!H146</f>
        <v>3</v>
      </c>
      <c r="J149" s="13" t="str">
        <f>database!I146</f>
        <v>14</v>
      </c>
      <c r="K149" s="13" t="str">
        <f>database!J146</f>
        <v>3</v>
      </c>
      <c r="L149" s="13" t="str">
        <f>database!K146</f>
        <v>0</v>
      </c>
      <c r="M149" s="13" t="str">
        <f>database!L146</f>
        <v>0</v>
      </c>
      <c r="N149" s="13" t="str">
        <f>database!M146</f>
        <v>7</v>
      </c>
      <c r="O149" s="13" t="str">
        <f>database!N146</f>
        <v>5</v>
      </c>
      <c r="P149" s="13" t="str">
        <f>database!O146</f>
        <v>10</v>
      </c>
      <c r="Q149" s="13" t="str">
        <f>database!P146</f>
        <v>0</v>
      </c>
      <c r="R149" s="13">
        <f>database!Q146</f>
        <v>0</v>
      </c>
      <c r="S149" s="13">
        <f>database!R146</f>
        <v>0</v>
      </c>
      <c r="T149" s="10">
        <f>IFERROR(1000-(ABS(VLOOKUP($F$8,database!$T$6:$U$14,2,FALSE)-VLOOKUP(F149,database!$T$6:$U$14,2,FALSE))+(ABS($G$8-G149)/20)+(ABS($H$8-H149)/75)+(ABS($I$8-I149)/10)+(ABS($J$8-J149)/15)+(ABS($K$8-K149)/5)+(ABS($L$8-L149)/4)+(ABS($M$8-M149)/2)+(ABS($N$8-N149)/10)+(ABS($O$8-O149)/25)+(ABS($P$8-P149)/150)+(ABS($Q$8-Q149)/20)+(ABS($R$8-R149)*1000)+(ABS($S$8-S149)*500)),0)</f>
        <v>451.73666666666668</v>
      </c>
    </row>
    <row r="150" spans="2:20" x14ac:dyDescent="0.15">
      <c r="B150" s="14"/>
      <c r="C150" s="6">
        <f t="shared" si="22"/>
        <v>161</v>
      </c>
      <c r="D150" s="13" t="str">
        <f>database!C147</f>
        <v>박찬혁</v>
      </c>
      <c r="E150" s="13" t="str">
        <f>database!D147</f>
        <v>2003</v>
      </c>
      <c r="F150" s="13" t="str">
        <f>database!E147</f>
        <v>DH</v>
      </c>
      <c r="G150" s="13" t="str">
        <f>database!F147</f>
        <v>52</v>
      </c>
      <c r="H150" s="13" t="str">
        <f>database!G147</f>
        <v>161</v>
      </c>
      <c r="I150" s="13" t="str">
        <f>database!H147</f>
        <v>13</v>
      </c>
      <c r="J150" s="13" t="str">
        <f>database!I147</f>
        <v>34</v>
      </c>
      <c r="K150" s="13" t="str">
        <f>database!J147</f>
        <v>5</v>
      </c>
      <c r="L150" s="13" t="str">
        <f>database!K147</f>
        <v>0</v>
      </c>
      <c r="M150" s="13" t="str">
        <f>database!L147</f>
        <v>6</v>
      </c>
      <c r="N150" s="13" t="str">
        <f>database!M147</f>
        <v>17</v>
      </c>
      <c r="O150" s="13" t="str">
        <f>database!N147</f>
        <v>9</v>
      </c>
      <c r="P150" s="13" t="str">
        <f>database!O147</f>
        <v>67</v>
      </c>
      <c r="Q150" s="13" t="str">
        <f>database!P147</f>
        <v>0</v>
      </c>
      <c r="R150" s="13">
        <f>database!Q147</f>
        <v>0</v>
      </c>
      <c r="S150" s="13">
        <f>database!R147</f>
        <v>0</v>
      </c>
      <c r="T150" s="10">
        <f>IFERROR(1000-(ABS(VLOOKUP($F$8,database!$T$6:$U$14,2,FALSE)-VLOOKUP(F150,database!$T$6:$U$14,2,FALSE))+(ABS($G$8-G150)/20)+(ABS($H$8-H150)/75)+(ABS($I$8-I150)/10)+(ABS($J$8-J150)/15)+(ABS($K$8-K150)/5)+(ABS($L$8-L150)/4)+(ABS($M$8-M150)/2)+(ABS($N$8-N150)/10)+(ABS($O$8-O150)/25)+(ABS($P$8-P150)/150)+(ABS($Q$8-Q150)/20)+(ABS($R$8-R150)*1000)+(ABS($S$8-S150)*500)),0)</f>
        <v>456.75</v>
      </c>
    </row>
    <row r="151" spans="2:20" x14ac:dyDescent="0.15">
      <c r="B151" s="14"/>
      <c r="C151" s="6">
        <f t="shared" si="22"/>
        <v>185</v>
      </c>
      <c r="D151" s="13" t="str">
        <f>database!C148</f>
        <v>안재석</v>
      </c>
      <c r="E151" s="13" t="str">
        <f>database!D148</f>
        <v>2002</v>
      </c>
      <c r="F151" s="13" t="str">
        <f>database!E148</f>
        <v>SS</v>
      </c>
      <c r="G151" s="13" t="str">
        <f>database!F148</f>
        <v>99</v>
      </c>
      <c r="H151" s="13" t="str">
        <f>database!G148</f>
        <v>235</v>
      </c>
      <c r="I151" s="13" t="str">
        <f>database!H148</f>
        <v>22</v>
      </c>
      <c r="J151" s="13" t="str">
        <f>database!I148</f>
        <v>50</v>
      </c>
      <c r="K151" s="13" t="str">
        <f>database!J148</f>
        <v>10</v>
      </c>
      <c r="L151" s="13" t="str">
        <f>database!K148</f>
        <v>0</v>
      </c>
      <c r="M151" s="13" t="str">
        <f>database!L148</f>
        <v>3</v>
      </c>
      <c r="N151" s="13" t="str">
        <f>database!M148</f>
        <v>17</v>
      </c>
      <c r="O151" s="13" t="str">
        <f>database!N148</f>
        <v>19</v>
      </c>
      <c r="P151" s="13" t="str">
        <f>database!O148</f>
        <v>71</v>
      </c>
      <c r="Q151" s="13" t="str">
        <f>database!P148</f>
        <v>4</v>
      </c>
      <c r="R151" s="13">
        <f>database!Q148</f>
        <v>0</v>
      </c>
      <c r="S151" s="13">
        <f>database!R148</f>
        <v>0</v>
      </c>
      <c r="T151" s="10">
        <f>IFERROR(1000-(ABS(VLOOKUP($F$8,database!$T$6:$U$14,2,FALSE)-VLOOKUP(F151,database!$T$6:$U$14,2,FALSE))+(ABS($G$8-G151)/20)+(ABS($H$8-H151)/75)+(ABS($I$8-I151)/10)+(ABS($J$8-J151)/15)+(ABS($K$8-K151)/5)+(ABS($L$8-L151)/4)+(ABS($M$8-M151)/2)+(ABS($N$8-N151)/10)+(ABS($O$8-O151)/25)+(ABS($P$8-P151)/150)+(ABS($Q$8-Q151)/20)+(ABS($R$8-R151)*1000)+(ABS($S$8-S151)*500)),0)</f>
        <v>393.18000000000006</v>
      </c>
    </row>
    <row r="152" spans="2:20" x14ac:dyDescent="0.15">
      <c r="B152" s="14"/>
      <c r="C152" s="6">
        <f t="shared" si="22"/>
        <v>147</v>
      </c>
      <c r="D152" s="13" t="str">
        <f>database!C149</f>
        <v>강백호</v>
      </c>
      <c r="E152" s="13" t="str">
        <f>database!D149</f>
        <v>1999</v>
      </c>
      <c r="F152" s="13" t="str">
        <f>database!E149</f>
        <v>DH</v>
      </c>
      <c r="G152" s="13" t="str">
        <f>database!F149</f>
        <v>62</v>
      </c>
      <c r="H152" s="13" t="str">
        <f>database!G149</f>
        <v>237</v>
      </c>
      <c r="I152" s="13" t="str">
        <f>database!H149</f>
        <v>24</v>
      </c>
      <c r="J152" s="13" t="str">
        <f>database!I149</f>
        <v>58</v>
      </c>
      <c r="K152" s="13" t="str">
        <f>database!J149</f>
        <v>12</v>
      </c>
      <c r="L152" s="13" t="str">
        <f>database!K149</f>
        <v>0</v>
      </c>
      <c r="M152" s="13" t="str">
        <f>database!L149</f>
        <v>6</v>
      </c>
      <c r="N152" s="13" t="str">
        <f>database!M149</f>
        <v>29</v>
      </c>
      <c r="O152" s="13" t="str">
        <f>database!N149</f>
        <v>23</v>
      </c>
      <c r="P152" s="13" t="str">
        <f>database!O149</f>
        <v>44</v>
      </c>
      <c r="Q152" s="13" t="str">
        <f>database!P149</f>
        <v>0</v>
      </c>
      <c r="R152" s="13">
        <f>database!Q149</f>
        <v>0</v>
      </c>
      <c r="S152" s="13">
        <f>database!R149</f>
        <v>0</v>
      </c>
      <c r="T152" s="10">
        <f>IFERROR(1000-(ABS(VLOOKUP($F$8,database!$T$6:$U$14,2,FALSE)-VLOOKUP(F152,database!$T$6:$U$14,2,FALSE))+(ABS($G$8-G152)/20)+(ABS($H$8-H152)/75)+(ABS($I$8-I152)/10)+(ABS($J$8-J152)/15)+(ABS($K$8-K152)/5)+(ABS($L$8-L152)/4)+(ABS($M$8-M152)/2)+(ABS($N$8-N152)/10)+(ABS($O$8-O152)/25)+(ABS($P$8-P152)/150)+(ABS($Q$8-Q152)/20)+(ABS($R$8-R152)*1000)+(ABS($S$8-S152)*500)),0)</f>
        <v>463.97</v>
      </c>
    </row>
    <row r="153" spans="2:20" x14ac:dyDescent="0.15">
      <c r="B153" s="14"/>
      <c r="C153" s="6">
        <f t="shared" si="22"/>
        <v>181</v>
      </c>
      <c r="D153" s="13" t="str">
        <f>database!C150</f>
        <v>김동진</v>
      </c>
      <c r="E153" s="13" t="str">
        <f>database!D150</f>
        <v>1996</v>
      </c>
      <c r="F153" s="13" t="str">
        <f>database!E150</f>
        <v>2B</v>
      </c>
      <c r="G153" s="13" t="str">
        <f>database!F150</f>
        <v>5</v>
      </c>
      <c r="H153" s="13" t="str">
        <f>database!G150</f>
        <v>4</v>
      </c>
      <c r="I153" s="13" t="str">
        <f>database!H150</f>
        <v>0</v>
      </c>
      <c r="J153" s="13" t="str">
        <f>database!I150</f>
        <v>1</v>
      </c>
      <c r="K153" s="13" t="str">
        <f>database!J150</f>
        <v>1</v>
      </c>
      <c r="L153" s="13" t="str">
        <f>database!K150</f>
        <v>0</v>
      </c>
      <c r="M153" s="13" t="str">
        <f>database!L150</f>
        <v>0</v>
      </c>
      <c r="N153" s="13" t="str">
        <f>database!M150</f>
        <v>0</v>
      </c>
      <c r="O153" s="13" t="str">
        <f>database!N150</f>
        <v>0</v>
      </c>
      <c r="P153" s="13" t="str">
        <f>database!O150</f>
        <v>2</v>
      </c>
      <c r="Q153" s="13" t="str">
        <f>database!P150</f>
        <v>0</v>
      </c>
      <c r="R153" s="13">
        <f>database!Q150</f>
        <v>0</v>
      </c>
      <c r="S153" s="13">
        <f>database!R150</f>
        <v>0</v>
      </c>
      <c r="T153" s="10">
        <f>IFERROR(1000-(ABS(VLOOKUP($F$8,database!$T$6:$U$14,2,FALSE)-VLOOKUP(F153,database!$T$6:$U$14,2,FALSE))+(ABS($G$8-G153)/20)+(ABS($H$8-H153)/75)+(ABS($I$8-I153)/10)+(ABS($J$8-J153)/15)+(ABS($K$8-K153)/5)+(ABS($L$8-L153)/4)+(ABS($M$8-M153)/2)+(ABS($N$8-N153)/10)+(ABS($O$8-O153)/25)+(ABS($P$8-P153)/150)+(ABS($Q$8-Q153)/20)+(ABS($R$8-R153)*1000)+(ABS($S$8-S153)*500)),0)</f>
        <v>411.51333333333332</v>
      </c>
    </row>
    <row r="154" spans="2:20" x14ac:dyDescent="0.15">
      <c r="B154" s="14"/>
      <c r="C154" s="6">
        <f t="shared" si="22"/>
        <v>135</v>
      </c>
      <c r="D154" s="13" t="str">
        <f>database!C151</f>
        <v>전진영</v>
      </c>
      <c r="E154" s="13" t="str">
        <f>database!D151</f>
        <v>1998</v>
      </c>
      <c r="F154" s="13" t="str">
        <f>database!E151</f>
        <v>RF</v>
      </c>
      <c r="G154" s="13" t="str">
        <f>database!F151</f>
        <v>4</v>
      </c>
      <c r="H154" s="13" t="str">
        <f>database!G151</f>
        <v>3</v>
      </c>
      <c r="I154" s="13" t="str">
        <f>database!H151</f>
        <v>0</v>
      </c>
      <c r="J154" s="13" t="str">
        <f>database!I151</f>
        <v>1</v>
      </c>
      <c r="K154" s="13" t="str">
        <f>database!J151</f>
        <v>0</v>
      </c>
      <c r="L154" s="13" t="str">
        <f>database!K151</f>
        <v>0</v>
      </c>
      <c r="M154" s="13" t="str">
        <f>database!L151</f>
        <v>0</v>
      </c>
      <c r="N154" s="13" t="str">
        <f>database!M151</f>
        <v>1</v>
      </c>
      <c r="O154" s="13" t="str">
        <f>database!N151</f>
        <v>0</v>
      </c>
      <c r="P154" s="13" t="str">
        <f>database!O151</f>
        <v>0</v>
      </c>
      <c r="Q154" s="13" t="str">
        <f>database!P151</f>
        <v>0</v>
      </c>
      <c r="R154" s="13">
        <f>database!Q151</f>
        <v>0</v>
      </c>
      <c r="S154" s="13">
        <f>database!R151</f>
        <v>0</v>
      </c>
      <c r="T154" s="10">
        <f>IFERROR(1000-(ABS(VLOOKUP($F$8,database!$T$6:$U$14,2,FALSE)-VLOOKUP(F154,database!$T$6:$U$14,2,FALSE))+(ABS($G$8-G154)/20)+(ABS($H$8-H154)/75)+(ABS($I$8-I154)/10)+(ABS($J$8-J154)/15)+(ABS($K$8-K154)/5)+(ABS($L$8-L154)/4)+(ABS($M$8-M154)/2)+(ABS($N$8-N154)/10)+(ABS($O$8-O154)/25)+(ABS($P$8-P154)/150)+(ABS($Q$8-Q154)/20)+(ABS($R$8-R154)*1000)+(ABS($S$8-S154)*500)),0)</f>
        <v>495.33666666666664</v>
      </c>
    </row>
    <row r="155" spans="2:20" x14ac:dyDescent="0.15">
      <c r="B155" s="14"/>
      <c r="C155" s="6">
        <f t="shared" si="22"/>
        <v>141</v>
      </c>
      <c r="D155" s="13" t="str">
        <f>database!C152</f>
        <v>박계범</v>
      </c>
      <c r="E155" s="13" t="str">
        <f>database!D152</f>
        <v>1996</v>
      </c>
      <c r="F155" s="13" t="str">
        <f>database!E152</f>
        <v>3B</v>
      </c>
      <c r="G155" s="13" t="str">
        <f>database!F152</f>
        <v>77</v>
      </c>
      <c r="H155" s="13" t="str">
        <f>database!G152</f>
        <v>145</v>
      </c>
      <c r="I155" s="13" t="str">
        <f>database!H152</f>
        <v>21</v>
      </c>
      <c r="J155" s="13" t="str">
        <f>database!I152</f>
        <v>32</v>
      </c>
      <c r="K155" s="13" t="str">
        <f>database!J152</f>
        <v>8</v>
      </c>
      <c r="L155" s="13" t="str">
        <f>database!K152</f>
        <v>0</v>
      </c>
      <c r="M155" s="13" t="str">
        <f>database!L152</f>
        <v>2</v>
      </c>
      <c r="N155" s="13" t="str">
        <f>database!M152</f>
        <v>14</v>
      </c>
      <c r="O155" s="13" t="str">
        <f>database!N152</f>
        <v>12</v>
      </c>
      <c r="P155" s="13" t="str">
        <f>database!O152</f>
        <v>40</v>
      </c>
      <c r="Q155" s="13" t="str">
        <f>database!P152</f>
        <v>5</v>
      </c>
      <c r="R155" s="13">
        <f>database!Q152</f>
        <v>0</v>
      </c>
      <c r="S155" s="13">
        <f>database!R152</f>
        <v>0</v>
      </c>
      <c r="T155" s="10">
        <f>IFERROR(1000-(ABS(VLOOKUP($F$8,database!$T$6:$U$14,2,FALSE)-VLOOKUP(F155,database!$T$6:$U$14,2,FALSE))+(ABS($G$8-G155)/20)+(ABS($H$8-H155)/75)+(ABS($I$8-I155)/10)+(ABS($J$8-J155)/15)+(ABS($K$8-K155)/5)+(ABS($L$8-L155)/4)+(ABS($M$8-M155)/2)+(ABS($N$8-N155)/10)+(ABS($O$8-O155)/25)+(ABS($P$8-P155)/150)+(ABS($Q$8-Q155)/20)+(ABS($R$8-R155)*1000)+(ABS($S$8-S155)*500)),0)</f>
        <v>472.94333333333338</v>
      </c>
    </row>
    <row r="156" spans="2:20" x14ac:dyDescent="0.15">
      <c r="B156" s="14"/>
      <c r="C156" s="6">
        <f t="shared" si="22"/>
        <v>200</v>
      </c>
      <c r="D156" s="13" t="str">
        <f>database!C153</f>
        <v>박유연</v>
      </c>
      <c r="E156" s="13" t="str">
        <f>database!D153</f>
        <v>1998</v>
      </c>
      <c r="F156" s="13" t="str">
        <f>database!E153</f>
        <v>C</v>
      </c>
      <c r="G156" s="13" t="str">
        <f>database!F153</f>
        <v>13</v>
      </c>
      <c r="H156" s="13" t="str">
        <f>database!G153</f>
        <v>17</v>
      </c>
      <c r="I156" s="13" t="str">
        <f>database!H153</f>
        <v>0</v>
      </c>
      <c r="J156" s="13" t="str">
        <f>database!I153</f>
        <v>4</v>
      </c>
      <c r="K156" s="13" t="str">
        <f>database!J153</f>
        <v>0</v>
      </c>
      <c r="L156" s="13" t="str">
        <f>database!K153</f>
        <v>0</v>
      </c>
      <c r="M156" s="13" t="str">
        <f>database!L153</f>
        <v>0</v>
      </c>
      <c r="N156" s="13" t="str">
        <f>database!M153</f>
        <v>2</v>
      </c>
      <c r="O156" s="13" t="str">
        <f>database!N153</f>
        <v>1</v>
      </c>
      <c r="P156" s="13" t="str">
        <f>database!O153</f>
        <v>5</v>
      </c>
      <c r="Q156" s="13" t="str">
        <f>database!P153</f>
        <v>0</v>
      </c>
      <c r="R156" s="13">
        <f>database!Q153</f>
        <v>0</v>
      </c>
      <c r="S156" s="13">
        <f>database!R153</f>
        <v>0</v>
      </c>
      <c r="T156" s="10">
        <f>IFERROR(1000-(ABS(VLOOKUP($F$8,database!$T$6:$U$14,2,FALSE)-VLOOKUP(F156,database!$T$6:$U$14,2,FALSE))+(ABS($G$8-G156)/20)+(ABS($H$8-H156)/75)+(ABS($I$8-I156)/10)+(ABS($J$8-J156)/15)+(ABS($K$8-K156)/5)+(ABS($L$8-L156)/4)+(ABS($M$8-M156)/2)+(ABS($N$8-N156)/10)+(ABS($O$8-O156)/25)+(ABS($P$8-P156)/150)+(ABS($Q$8-Q156)/20)+(ABS($R$8-R156)*1000)+(ABS($S$8-S156)*500)),0)</f>
        <v>304.34666666666669</v>
      </c>
    </row>
    <row r="157" spans="2:20" x14ac:dyDescent="0.15">
      <c r="B157" s="14"/>
      <c r="C157" s="6">
        <f t="shared" si="22"/>
        <v>199</v>
      </c>
      <c r="D157" s="13" t="str">
        <f>database!C154</f>
        <v>안중열</v>
      </c>
      <c r="E157" s="13" t="str">
        <f>database!D154</f>
        <v>1995</v>
      </c>
      <c r="F157" s="13" t="str">
        <f>database!E154</f>
        <v>C</v>
      </c>
      <c r="G157" s="13" t="str">
        <f>database!F154</f>
        <v>33</v>
      </c>
      <c r="H157" s="13" t="str">
        <f>database!G154</f>
        <v>71</v>
      </c>
      <c r="I157" s="13" t="str">
        <f>database!H154</f>
        <v>8</v>
      </c>
      <c r="J157" s="13" t="str">
        <f>database!I154</f>
        <v>11</v>
      </c>
      <c r="K157" s="13" t="str">
        <f>database!J154</f>
        <v>0</v>
      </c>
      <c r="L157" s="13" t="str">
        <f>database!K154</f>
        <v>0</v>
      </c>
      <c r="M157" s="13" t="str">
        <f>database!L154</f>
        <v>2</v>
      </c>
      <c r="N157" s="13" t="str">
        <f>database!M154</f>
        <v>2</v>
      </c>
      <c r="O157" s="13" t="str">
        <f>database!N154</f>
        <v>11</v>
      </c>
      <c r="P157" s="13" t="str">
        <f>database!O154</f>
        <v>19</v>
      </c>
      <c r="Q157" s="13" t="str">
        <f>database!P154</f>
        <v>0</v>
      </c>
      <c r="R157" s="13">
        <f>database!Q154</f>
        <v>0</v>
      </c>
      <c r="S157" s="13">
        <f>database!R154</f>
        <v>0</v>
      </c>
      <c r="T157" s="10">
        <f>IFERROR(1000-(ABS(VLOOKUP($F$8,database!$T$6:$U$14,2,FALSE)-VLOOKUP(F157,database!$T$6:$U$14,2,FALSE))+(ABS($G$8-G157)/20)+(ABS($H$8-H157)/75)+(ABS($I$8-I157)/10)+(ABS($J$8-J157)/15)+(ABS($K$8-K157)/5)+(ABS($L$8-L157)/4)+(ABS($M$8-M157)/2)+(ABS($N$8-N157)/10)+(ABS($O$8-O157)/25)+(ABS($P$8-P157)/150)+(ABS($Q$8-Q157)/20)+(ABS($R$8-R157)*1000)+(ABS($S$8-S157)*500)),0)</f>
        <v>307.8266666666666</v>
      </c>
    </row>
    <row r="158" spans="2:20" x14ac:dyDescent="0.15">
      <c r="B158" s="14"/>
      <c r="C158" s="6">
        <f t="shared" si="22"/>
        <v>130</v>
      </c>
      <c r="D158" s="13" t="str">
        <f>database!C155</f>
        <v>이정범</v>
      </c>
      <c r="E158" s="13" t="str">
        <f>database!D155</f>
        <v>1998</v>
      </c>
      <c r="F158" s="13" t="str">
        <f>database!E155</f>
        <v>RF</v>
      </c>
      <c r="G158" s="13" t="str">
        <f>database!F155</f>
        <v>7</v>
      </c>
      <c r="H158" s="13" t="str">
        <f>database!G155</f>
        <v>11</v>
      </c>
      <c r="I158" s="13" t="str">
        <f>database!H155</f>
        <v>2</v>
      </c>
      <c r="J158" s="13" t="str">
        <f>database!I155</f>
        <v>3</v>
      </c>
      <c r="K158" s="13" t="str">
        <f>database!J155</f>
        <v>0</v>
      </c>
      <c r="L158" s="13" t="str">
        <f>database!K155</f>
        <v>0</v>
      </c>
      <c r="M158" s="13" t="str">
        <f>database!L155</f>
        <v>0</v>
      </c>
      <c r="N158" s="13" t="str">
        <f>database!M155</f>
        <v>1</v>
      </c>
      <c r="O158" s="13" t="str">
        <f>database!N155</f>
        <v>0</v>
      </c>
      <c r="P158" s="13" t="str">
        <f>database!O155</f>
        <v>2</v>
      </c>
      <c r="Q158" s="13" t="str">
        <f>database!P155</f>
        <v>0</v>
      </c>
      <c r="R158" s="13">
        <f>database!Q155</f>
        <v>0</v>
      </c>
      <c r="S158" s="13">
        <f>database!R155</f>
        <v>0</v>
      </c>
      <c r="T158" s="10">
        <f>IFERROR(1000-(ABS(VLOOKUP($F$8,database!$T$6:$U$14,2,FALSE)-VLOOKUP(F158,database!$T$6:$U$14,2,FALSE))+(ABS($G$8-G158)/20)+(ABS($H$8-H158)/75)+(ABS($I$8-I158)/10)+(ABS($J$8-J158)/15)+(ABS($K$8-K158)/5)+(ABS($L$8-L158)/4)+(ABS($M$8-M158)/2)+(ABS($N$8-N158)/10)+(ABS($O$8-O158)/25)+(ABS($P$8-P158)/150)+(ABS($Q$8-Q158)/20)+(ABS($R$8-R158)*1000)+(ABS($S$8-S158)*500)),0)</f>
        <v>495.94</v>
      </c>
    </row>
    <row r="159" spans="2:20" x14ac:dyDescent="0.15">
      <c r="B159" s="14"/>
      <c r="C159" s="6">
        <f t="shared" si="22"/>
        <v>212</v>
      </c>
      <c r="D159" s="13" t="str">
        <f>database!C156</f>
        <v>최용제</v>
      </c>
      <c r="E159" s="13" t="str">
        <f>database!D156</f>
        <v>1991</v>
      </c>
      <c r="F159" s="13">
        <f>database!E156</f>
        <v>0</v>
      </c>
      <c r="G159" s="13" t="str">
        <f>database!F156</f>
        <v>1</v>
      </c>
      <c r="H159" s="13" t="str">
        <f>database!G156</f>
        <v>0</v>
      </c>
      <c r="I159" s="13" t="str">
        <f>database!H156</f>
        <v>0</v>
      </c>
      <c r="J159" s="13" t="str">
        <f>database!I156</f>
        <v>0</v>
      </c>
      <c r="K159" s="13" t="str">
        <f>database!J156</f>
        <v>0</v>
      </c>
      <c r="L159" s="13" t="str">
        <f>database!K156</f>
        <v>0</v>
      </c>
      <c r="M159" s="13" t="str">
        <f>database!L156</f>
        <v>0</v>
      </c>
      <c r="N159" s="13" t="str">
        <f>database!M156</f>
        <v>0</v>
      </c>
      <c r="O159" s="13" t="str">
        <f>database!N156</f>
        <v>0</v>
      </c>
      <c r="P159" s="13" t="str">
        <f>database!O156</f>
        <v>0</v>
      </c>
      <c r="Q159" s="13" t="str">
        <f>database!P156</f>
        <v>0</v>
      </c>
      <c r="R159" s="13">
        <f>database!Q156</f>
        <v>0</v>
      </c>
      <c r="S159" s="13">
        <f>database!R156</f>
        <v>0</v>
      </c>
      <c r="T159" s="10">
        <f>IFERROR(1000-(ABS(VLOOKUP($F$8,database!$T$6:$U$14,2,FALSE)-VLOOKUP(F159,database!$T$6:$U$14,2,FALSE))+(ABS($G$8-G159)/20)+(ABS($H$8-H159)/75)+(ABS($I$8-I159)/10)+(ABS($J$8-J159)/15)+(ABS($K$8-K159)/5)+(ABS($L$8-L159)/4)+(ABS($M$8-M159)/2)+(ABS($N$8-N159)/10)+(ABS($O$8-O159)/25)+(ABS($P$8-P159)/150)+(ABS($Q$8-Q159)/20)+(ABS($R$8-R159)*1000)+(ABS($S$8-S159)*500)),0)</f>
        <v>0</v>
      </c>
    </row>
    <row r="160" spans="2:20" x14ac:dyDescent="0.15">
      <c r="B160" s="14"/>
      <c r="C160" s="6">
        <f t="shared" si="22"/>
        <v>211</v>
      </c>
      <c r="D160" s="13" t="str">
        <f>database!C157</f>
        <v>박재욱</v>
      </c>
      <c r="E160" s="13" t="str">
        <f>database!D157</f>
        <v>1995</v>
      </c>
      <c r="F160" s="13" t="str">
        <f>database!E157</f>
        <v>C</v>
      </c>
      <c r="G160" s="13" t="str">
        <f>database!F157</f>
        <v>1</v>
      </c>
      <c r="H160" s="13" t="str">
        <f>database!G157</f>
        <v>0</v>
      </c>
      <c r="I160" s="13" t="str">
        <f>database!H157</f>
        <v>0</v>
      </c>
      <c r="J160" s="13" t="str">
        <f>database!I157</f>
        <v>0</v>
      </c>
      <c r="K160" s="13" t="str">
        <f>database!J157</f>
        <v>0</v>
      </c>
      <c r="L160" s="13" t="str">
        <f>database!K157</f>
        <v>0</v>
      </c>
      <c r="M160" s="13" t="str">
        <f>database!L157</f>
        <v>0</v>
      </c>
      <c r="N160" s="13" t="str">
        <f>database!M157</f>
        <v>0</v>
      </c>
      <c r="O160" s="13" t="str">
        <f>database!N157</f>
        <v>0</v>
      </c>
      <c r="P160" s="13" t="str">
        <f>database!O157</f>
        <v>0</v>
      </c>
      <c r="Q160" s="13" t="str">
        <f>database!P157</f>
        <v>0</v>
      </c>
      <c r="R160" s="13">
        <f>database!Q157</f>
        <v>0</v>
      </c>
      <c r="S160" s="13">
        <f>database!R157</f>
        <v>0</v>
      </c>
      <c r="T160" s="10">
        <f>IFERROR(1000-(ABS(VLOOKUP($F$8,database!$T$6:$U$14,2,FALSE)-VLOOKUP(F160,database!$T$6:$U$14,2,FALSE))+(ABS($G$8-G160)/20)+(ABS($H$8-H160)/75)+(ABS($I$8-I160)/10)+(ABS($J$8-J160)/15)+(ABS($K$8-K160)/5)+(ABS($L$8-L160)/4)+(ABS($M$8-M160)/2)+(ABS($N$8-N160)/10)+(ABS($O$8-O160)/25)+(ABS($P$8-P160)/150)+(ABS($Q$8-Q160)/20)+(ABS($R$8-R160)*1000)+(ABS($S$8-S160)*500)),0)</f>
        <v>302.98</v>
      </c>
    </row>
    <row r="161" spans="2:20" x14ac:dyDescent="0.15">
      <c r="B161" s="14"/>
      <c r="C161" s="6">
        <f t="shared" si="22"/>
        <v>188</v>
      </c>
      <c r="D161" s="13" t="str">
        <f>database!C158</f>
        <v>신준우</v>
      </c>
      <c r="E161" s="13" t="str">
        <f>database!D158</f>
        <v>2001</v>
      </c>
      <c r="F161" s="13" t="str">
        <f>database!E158</f>
        <v>SS</v>
      </c>
      <c r="G161" s="13" t="str">
        <f>database!F158</f>
        <v>76</v>
      </c>
      <c r="H161" s="13" t="str">
        <f>database!G158</f>
        <v>43</v>
      </c>
      <c r="I161" s="13" t="str">
        <f>database!H158</f>
        <v>6</v>
      </c>
      <c r="J161" s="13" t="str">
        <f>database!I158</f>
        <v>6</v>
      </c>
      <c r="K161" s="13" t="str">
        <f>database!J158</f>
        <v>3</v>
      </c>
      <c r="L161" s="13" t="str">
        <f>database!K158</f>
        <v>0</v>
      </c>
      <c r="M161" s="13" t="str">
        <f>database!L158</f>
        <v>0</v>
      </c>
      <c r="N161" s="13" t="str">
        <f>database!M158</f>
        <v>0</v>
      </c>
      <c r="O161" s="13" t="str">
        <f>database!N158</f>
        <v>7</v>
      </c>
      <c r="P161" s="13" t="str">
        <f>database!O158</f>
        <v>19</v>
      </c>
      <c r="Q161" s="13" t="str">
        <f>database!P158</f>
        <v>0</v>
      </c>
      <c r="R161" s="13">
        <f>database!Q158</f>
        <v>0</v>
      </c>
      <c r="S161" s="13">
        <f>database!R158</f>
        <v>0</v>
      </c>
      <c r="T161" s="10">
        <f>IFERROR(1000-(ABS(VLOOKUP($F$8,database!$T$6:$U$14,2,FALSE)-VLOOKUP(F161,database!$T$6:$U$14,2,FALSE))+(ABS($G$8-G161)/20)+(ABS($H$8-H161)/75)+(ABS($I$8-I161)/10)+(ABS($J$8-J161)/15)+(ABS($K$8-K161)/5)+(ABS($L$8-L161)/4)+(ABS($M$8-M161)/2)+(ABS($N$8-N161)/10)+(ABS($O$8-O161)/25)+(ABS($P$8-P161)/150)+(ABS($Q$8-Q161)/20)+(ABS($R$8-R161)*1000)+(ABS($S$8-S161)*500)),0)</f>
        <v>381.30999999999995</v>
      </c>
    </row>
    <row r="162" spans="2:20" x14ac:dyDescent="0.15">
      <c r="B162" s="14"/>
      <c r="C162" s="6">
        <f t="shared" si="22"/>
        <v>212</v>
      </c>
      <c r="D162" s="13" t="str">
        <f>database!C159</f>
        <v>고명성</v>
      </c>
      <c r="E162" s="13" t="str">
        <f>database!D159</f>
        <v>1999</v>
      </c>
      <c r="F162" s="13">
        <f>database!E159</f>
        <v>0</v>
      </c>
      <c r="G162" s="13" t="str">
        <f>database!F159</f>
        <v>1</v>
      </c>
      <c r="H162" s="13" t="str">
        <f>database!G159</f>
        <v>0</v>
      </c>
      <c r="I162" s="13" t="str">
        <f>database!H159</f>
        <v>0</v>
      </c>
      <c r="J162" s="13" t="str">
        <f>database!I159</f>
        <v>0</v>
      </c>
      <c r="K162" s="13" t="str">
        <f>database!J159</f>
        <v>0</v>
      </c>
      <c r="L162" s="13" t="str">
        <f>database!K159</f>
        <v>0</v>
      </c>
      <c r="M162" s="13" t="str">
        <f>database!L159</f>
        <v>0</v>
      </c>
      <c r="N162" s="13" t="str">
        <f>database!M159</f>
        <v>0</v>
      </c>
      <c r="O162" s="13" t="str">
        <f>database!N159</f>
        <v>0</v>
      </c>
      <c r="P162" s="13" t="str">
        <f>database!O159</f>
        <v>0</v>
      </c>
      <c r="Q162" s="13" t="str">
        <f>database!P159</f>
        <v>0</v>
      </c>
      <c r="R162" s="13">
        <f>database!Q159</f>
        <v>0</v>
      </c>
      <c r="S162" s="13">
        <f>database!R159</f>
        <v>0</v>
      </c>
      <c r="T162" s="10">
        <f>IFERROR(1000-(ABS(VLOOKUP($F$8,database!$T$6:$U$14,2,FALSE)-VLOOKUP(F162,database!$T$6:$U$14,2,FALSE))+(ABS($G$8-G162)/20)+(ABS($H$8-H162)/75)+(ABS($I$8-I162)/10)+(ABS($J$8-J162)/15)+(ABS($K$8-K162)/5)+(ABS($L$8-L162)/4)+(ABS($M$8-M162)/2)+(ABS($N$8-N162)/10)+(ABS($O$8-O162)/25)+(ABS($P$8-P162)/150)+(ABS($Q$8-Q162)/20)+(ABS($R$8-R162)*1000)+(ABS($S$8-S162)*500)),0)</f>
        <v>0</v>
      </c>
    </row>
    <row r="163" spans="2:20" x14ac:dyDescent="0.15">
      <c r="B163" s="14"/>
      <c r="C163" s="6">
        <f t="shared" si="22"/>
        <v>212</v>
      </c>
      <c r="D163" s="13" t="str">
        <f>database!C160</f>
        <v>강상원</v>
      </c>
      <c r="E163" s="13" t="str">
        <f>database!D160</f>
        <v>1997</v>
      </c>
      <c r="F163" s="13">
        <f>database!E160</f>
        <v>0</v>
      </c>
      <c r="G163" s="13" t="str">
        <f>database!F160</f>
        <v>1</v>
      </c>
      <c r="H163" s="13" t="str">
        <f>database!G160</f>
        <v>0</v>
      </c>
      <c r="I163" s="13" t="str">
        <f>database!H160</f>
        <v>0</v>
      </c>
      <c r="J163" s="13" t="str">
        <f>database!I160</f>
        <v>0</v>
      </c>
      <c r="K163" s="13" t="str">
        <f>database!J160</f>
        <v>0</v>
      </c>
      <c r="L163" s="13" t="str">
        <f>database!K160</f>
        <v>0</v>
      </c>
      <c r="M163" s="13" t="str">
        <f>database!L160</f>
        <v>0</v>
      </c>
      <c r="N163" s="13" t="str">
        <f>database!M160</f>
        <v>0</v>
      </c>
      <c r="O163" s="13" t="str">
        <f>database!N160</f>
        <v>0</v>
      </c>
      <c r="P163" s="13" t="str">
        <f>database!O160</f>
        <v>0</v>
      </c>
      <c r="Q163" s="13" t="str">
        <f>database!P160</f>
        <v>0</v>
      </c>
      <c r="R163" s="13">
        <f>database!Q160</f>
        <v>0</v>
      </c>
      <c r="S163" s="13">
        <f>database!R160</f>
        <v>0</v>
      </c>
      <c r="T163" s="10">
        <f>IFERROR(1000-(ABS(VLOOKUP($F$8,database!$T$6:$U$14,2,FALSE)-VLOOKUP(F163,database!$T$6:$U$14,2,FALSE))+(ABS($G$8-G163)/20)+(ABS($H$8-H163)/75)+(ABS($I$8-I163)/10)+(ABS($J$8-J163)/15)+(ABS($K$8-K163)/5)+(ABS($L$8-L163)/4)+(ABS($M$8-M163)/2)+(ABS($N$8-N163)/10)+(ABS($O$8-O163)/25)+(ABS($P$8-P163)/150)+(ABS($Q$8-Q163)/20)+(ABS($R$8-R163)*1000)+(ABS($S$8-S163)*500)),0)</f>
        <v>0</v>
      </c>
    </row>
    <row r="164" spans="2:20" x14ac:dyDescent="0.15">
      <c r="B164" s="14"/>
      <c r="C164" s="6">
        <f t="shared" si="22"/>
        <v>212</v>
      </c>
      <c r="D164" s="13" t="str">
        <f>database!C161</f>
        <v>김재유</v>
      </c>
      <c r="E164" s="13" t="str">
        <f>database!D161</f>
        <v>1992</v>
      </c>
      <c r="F164" s="13">
        <f>database!E161</f>
        <v>0</v>
      </c>
      <c r="G164" s="13" t="str">
        <f>database!F161</f>
        <v>1</v>
      </c>
      <c r="H164" s="13" t="str">
        <f>database!G161</f>
        <v>0</v>
      </c>
      <c r="I164" s="13" t="str">
        <f>database!H161</f>
        <v>0</v>
      </c>
      <c r="J164" s="13" t="str">
        <f>database!I161</f>
        <v>0</v>
      </c>
      <c r="K164" s="13" t="str">
        <f>database!J161</f>
        <v>0</v>
      </c>
      <c r="L164" s="13" t="str">
        <f>database!K161</f>
        <v>0</v>
      </c>
      <c r="M164" s="13" t="str">
        <f>database!L161</f>
        <v>0</v>
      </c>
      <c r="N164" s="13" t="str">
        <f>database!M161</f>
        <v>0</v>
      </c>
      <c r="O164" s="13" t="str">
        <f>database!N161</f>
        <v>0</v>
      </c>
      <c r="P164" s="13" t="str">
        <f>database!O161</f>
        <v>0</v>
      </c>
      <c r="Q164" s="13" t="str">
        <f>database!P161</f>
        <v>0</v>
      </c>
      <c r="R164" s="13">
        <f>database!Q161</f>
        <v>0</v>
      </c>
      <c r="S164" s="13">
        <f>database!R161</f>
        <v>0</v>
      </c>
      <c r="T164" s="10">
        <f>IFERROR(1000-(ABS(VLOOKUP($F$8,database!$T$6:$U$14,2,FALSE)-VLOOKUP(F164,database!$T$6:$U$14,2,FALSE))+(ABS($G$8-G164)/20)+(ABS($H$8-H164)/75)+(ABS($I$8-I164)/10)+(ABS($J$8-J164)/15)+(ABS($K$8-K164)/5)+(ABS($L$8-L164)/4)+(ABS($M$8-M164)/2)+(ABS($N$8-N164)/10)+(ABS($O$8-O164)/25)+(ABS($P$8-P164)/150)+(ABS($Q$8-Q164)/20)+(ABS($R$8-R164)*1000)+(ABS($S$8-S164)*500)),0)</f>
        <v>0</v>
      </c>
    </row>
    <row r="165" spans="2:20" x14ac:dyDescent="0.15">
      <c r="B165" s="14"/>
      <c r="C165" s="6">
        <f t="shared" si="22"/>
        <v>138</v>
      </c>
      <c r="D165" s="13" t="str">
        <f>database!C162</f>
        <v>박용택</v>
      </c>
      <c r="E165" s="13" t="str">
        <f>database!D162</f>
        <v>1979</v>
      </c>
      <c r="F165" s="13" t="str">
        <f>database!E162</f>
        <v>LF</v>
      </c>
      <c r="G165" s="13" t="str">
        <f>database!F162</f>
        <v>1</v>
      </c>
      <c r="H165" s="13" t="str">
        <f>database!G162</f>
        <v>0</v>
      </c>
      <c r="I165" s="13" t="str">
        <f>database!H162</f>
        <v>0</v>
      </c>
      <c r="J165" s="13" t="str">
        <f>database!I162</f>
        <v>0</v>
      </c>
      <c r="K165" s="13" t="str">
        <f>database!J162</f>
        <v>0</v>
      </c>
      <c r="L165" s="13" t="str">
        <f>database!K162</f>
        <v>0</v>
      </c>
      <c r="M165" s="13" t="str">
        <f>database!L162</f>
        <v>0</v>
      </c>
      <c r="N165" s="13" t="str">
        <f>database!M162</f>
        <v>0</v>
      </c>
      <c r="O165" s="13" t="str">
        <f>database!N162</f>
        <v>0</v>
      </c>
      <c r="P165" s="13" t="str">
        <f>database!O162</f>
        <v>0</v>
      </c>
      <c r="Q165" s="13" t="str">
        <f>database!P162</f>
        <v>0</v>
      </c>
      <c r="R165" s="13">
        <f>database!Q162</f>
        <v>0</v>
      </c>
      <c r="S165" s="13">
        <f>database!R162</f>
        <v>0</v>
      </c>
      <c r="T165" s="10">
        <f>IFERROR(1000-(ABS(VLOOKUP($F$8,database!$T$6:$U$14,2,FALSE)-VLOOKUP(F165,database!$T$6:$U$14,2,FALSE))+(ABS($G$8-G165)/20)+(ABS($H$8-H165)/75)+(ABS($I$8-I165)/10)+(ABS($J$8-J165)/15)+(ABS($K$8-K165)/5)+(ABS($L$8-L165)/4)+(ABS($M$8-M165)/2)+(ABS($N$8-N165)/10)+(ABS($O$8-O165)/25)+(ABS($P$8-P165)/150)+(ABS($Q$8-Q165)/20)+(ABS($R$8-R165)*1000)+(ABS($S$8-S165)*500)),0)</f>
        <v>494.98</v>
      </c>
    </row>
    <row r="166" spans="2:20" x14ac:dyDescent="0.15">
      <c r="B166" s="14"/>
      <c r="C166" s="6">
        <f t="shared" si="22"/>
        <v>194</v>
      </c>
      <c r="D166" s="13" t="str">
        <f>database!C163</f>
        <v>배제성</v>
      </c>
      <c r="E166" s="13" t="str">
        <f>database!D163</f>
        <v>1996</v>
      </c>
      <c r="F166" s="13" t="str">
        <f>database!E163</f>
        <v>SS</v>
      </c>
      <c r="G166" s="13" t="str">
        <f>database!F163</f>
        <v>1</v>
      </c>
      <c r="H166" s="13" t="str">
        <f>database!G163</f>
        <v>0</v>
      </c>
      <c r="I166" s="13" t="str">
        <f>database!H163</f>
        <v>0</v>
      </c>
      <c r="J166" s="13" t="str">
        <f>database!I163</f>
        <v>0</v>
      </c>
      <c r="K166" s="13" t="str">
        <f>database!J163</f>
        <v>0</v>
      </c>
      <c r="L166" s="13" t="str">
        <f>database!K163</f>
        <v>0</v>
      </c>
      <c r="M166" s="13" t="str">
        <f>database!L163</f>
        <v>0</v>
      </c>
      <c r="N166" s="13" t="str">
        <f>database!M163</f>
        <v>0</v>
      </c>
      <c r="O166" s="13" t="str">
        <f>database!N163</f>
        <v>0</v>
      </c>
      <c r="P166" s="13" t="str">
        <f>database!O163</f>
        <v>0</v>
      </c>
      <c r="Q166" s="13" t="str">
        <f>database!P163</f>
        <v>0</v>
      </c>
      <c r="R166" s="13">
        <f>database!Q163</f>
        <v>0</v>
      </c>
      <c r="S166" s="13">
        <f>database!R163</f>
        <v>0</v>
      </c>
      <c r="T166" s="10">
        <f>IFERROR(1000-(ABS(VLOOKUP($F$8,database!$T$6:$U$14,2,FALSE)-VLOOKUP(F166,database!$T$6:$U$14,2,FALSE))+(ABS($G$8-G166)/20)+(ABS($H$8-H166)/75)+(ABS($I$8-I166)/10)+(ABS($J$8-J166)/15)+(ABS($K$8-K166)/5)+(ABS($L$8-L166)/4)+(ABS($M$8-M166)/2)+(ABS($N$8-N166)/10)+(ABS($O$8-O166)/25)+(ABS($P$8-P166)/150)+(ABS($Q$8-Q166)/20)+(ABS($R$8-R166)*1000)+(ABS($S$8-S166)*500)),0)</f>
        <v>374.98</v>
      </c>
    </row>
    <row r="167" spans="2:20" x14ac:dyDescent="0.15">
      <c r="B167" s="14"/>
      <c r="C167" s="6">
        <f t="shared" si="22"/>
        <v>158</v>
      </c>
      <c r="D167" s="13" t="str">
        <f>database!C164</f>
        <v>이재홍</v>
      </c>
      <c r="E167" s="13" t="str">
        <f>database!D164</f>
        <v>1998</v>
      </c>
      <c r="F167" s="13" t="str">
        <f>database!E164</f>
        <v>3B</v>
      </c>
      <c r="G167" s="13" t="str">
        <f>database!F164</f>
        <v>4</v>
      </c>
      <c r="H167" s="13" t="str">
        <f>database!G164</f>
        <v>4</v>
      </c>
      <c r="I167" s="13" t="str">
        <f>database!H164</f>
        <v>0</v>
      </c>
      <c r="J167" s="13" t="str">
        <f>database!I164</f>
        <v>1</v>
      </c>
      <c r="K167" s="13" t="str">
        <f>database!J164</f>
        <v>0</v>
      </c>
      <c r="L167" s="13" t="str">
        <f>database!K164</f>
        <v>0</v>
      </c>
      <c r="M167" s="13" t="str">
        <f>database!L164</f>
        <v>0</v>
      </c>
      <c r="N167" s="13" t="str">
        <f>database!M164</f>
        <v>0</v>
      </c>
      <c r="O167" s="13" t="str">
        <f>database!N164</f>
        <v>0</v>
      </c>
      <c r="P167" s="13" t="str">
        <f>database!O164</f>
        <v>2</v>
      </c>
      <c r="Q167" s="13" t="str">
        <f>database!P164</f>
        <v>0</v>
      </c>
      <c r="R167" s="13">
        <f>database!Q164</f>
        <v>0</v>
      </c>
      <c r="S167" s="13">
        <f>database!R164</f>
        <v>0</v>
      </c>
      <c r="T167" s="10">
        <f>IFERROR(1000-(ABS(VLOOKUP($F$8,database!$T$6:$U$14,2,FALSE)-VLOOKUP(F167,database!$T$6:$U$14,2,FALSE))+(ABS($G$8-G167)/20)+(ABS($H$8-H167)/75)+(ABS($I$8-I167)/10)+(ABS($J$8-J167)/15)+(ABS($K$8-K167)/5)+(ABS($L$8-L167)/4)+(ABS($M$8-M167)/2)+(ABS($N$8-N167)/10)+(ABS($O$8-O167)/25)+(ABS($P$8-P167)/150)+(ABS($Q$8-Q167)/20)+(ABS($R$8-R167)*1000)+(ABS($S$8-S167)*500)),0)</f>
        <v>459.26333333333332</v>
      </c>
    </row>
    <row r="168" spans="2:20" x14ac:dyDescent="0.15">
      <c r="B168" s="14"/>
      <c r="C168" s="6">
        <f t="shared" si="22"/>
        <v>122</v>
      </c>
      <c r="D168" s="13" t="str">
        <f>database!C165</f>
        <v>박주홍</v>
      </c>
      <c r="E168" s="13" t="str">
        <f>database!D165</f>
        <v>2001</v>
      </c>
      <c r="F168" s="13" t="str">
        <f>database!E165</f>
        <v>LF</v>
      </c>
      <c r="G168" s="13" t="str">
        <f>database!F165</f>
        <v>21</v>
      </c>
      <c r="H168" s="13" t="str">
        <f>database!G165</f>
        <v>49</v>
      </c>
      <c r="I168" s="13" t="str">
        <f>database!H165</f>
        <v>4</v>
      </c>
      <c r="J168" s="13" t="str">
        <f>database!I165</f>
        <v>11</v>
      </c>
      <c r="K168" s="13" t="str">
        <f>database!J165</f>
        <v>1</v>
      </c>
      <c r="L168" s="13" t="str">
        <f>database!K165</f>
        <v>1</v>
      </c>
      <c r="M168" s="13" t="str">
        <f>database!L165</f>
        <v>0</v>
      </c>
      <c r="N168" s="13" t="str">
        <f>database!M165</f>
        <v>3</v>
      </c>
      <c r="O168" s="13" t="str">
        <f>database!N165</f>
        <v>8</v>
      </c>
      <c r="P168" s="13" t="str">
        <f>database!O165</f>
        <v>18</v>
      </c>
      <c r="Q168" s="13" t="str">
        <f>database!P165</f>
        <v>0</v>
      </c>
      <c r="R168" s="13">
        <f>database!Q165</f>
        <v>0</v>
      </c>
      <c r="S168" s="13">
        <f>database!R165</f>
        <v>0</v>
      </c>
      <c r="T168" s="10">
        <f>IFERROR(1000-(ABS(VLOOKUP($F$8,database!$T$6:$U$14,2,FALSE)-VLOOKUP(F168,database!$T$6:$U$14,2,FALSE))+(ABS($G$8-G168)/20)+(ABS($H$8-H168)/75)+(ABS($I$8-I168)/10)+(ABS($J$8-J168)/15)+(ABS($K$8-K168)/5)+(ABS($L$8-L168)/4)+(ABS($M$8-M168)/2)+(ABS($N$8-N168)/10)+(ABS($O$8-O168)/25)+(ABS($P$8-P168)/150)+(ABS($Q$8-Q168)/20)+(ABS($R$8-R168)*1000)+(ABS($S$8-S168)*500)),0)</f>
        <v>498.95666666666665</v>
      </c>
    </row>
    <row r="169" spans="2:20" x14ac:dyDescent="0.15">
      <c r="B169" s="14"/>
      <c r="C169" s="6">
        <f t="shared" si="22"/>
        <v>212</v>
      </c>
      <c r="D169" s="13" t="str">
        <f>database!C166</f>
        <v>박정우</v>
      </c>
      <c r="E169" s="13" t="str">
        <f>database!D166</f>
        <v>1996</v>
      </c>
      <c r="F169" s="13">
        <f>database!E166</f>
        <v>0</v>
      </c>
      <c r="G169" s="13" t="str">
        <f>database!F166</f>
        <v>2</v>
      </c>
      <c r="H169" s="13" t="str">
        <f>database!G166</f>
        <v>0</v>
      </c>
      <c r="I169" s="13" t="str">
        <f>database!H166</f>
        <v>1</v>
      </c>
      <c r="J169" s="13" t="str">
        <f>database!I166</f>
        <v>0</v>
      </c>
      <c r="K169" s="13" t="str">
        <f>database!J166</f>
        <v>0</v>
      </c>
      <c r="L169" s="13" t="str">
        <f>database!K166</f>
        <v>0</v>
      </c>
      <c r="M169" s="13" t="str">
        <f>database!L166</f>
        <v>0</v>
      </c>
      <c r="N169" s="13" t="str">
        <f>database!M166</f>
        <v>0</v>
      </c>
      <c r="O169" s="13" t="str">
        <f>database!N166</f>
        <v>0</v>
      </c>
      <c r="P169" s="13" t="str">
        <f>database!O166</f>
        <v>0</v>
      </c>
      <c r="Q169" s="13" t="str">
        <f>database!P166</f>
        <v>0</v>
      </c>
      <c r="R169" s="13">
        <f>database!Q166</f>
        <v>0</v>
      </c>
      <c r="S169" s="13">
        <f>database!R166</f>
        <v>0</v>
      </c>
      <c r="T169" s="10">
        <f>IFERROR(1000-(ABS(VLOOKUP($F$8,database!$T$6:$U$14,2,FALSE)-VLOOKUP(F169,database!$T$6:$U$14,2,FALSE))+(ABS($G$8-G169)/20)+(ABS($H$8-H169)/75)+(ABS($I$8-I169)/10)+(ABS($J$8-J169)/15)+(ABS($K$8-K169)/5)+(ABS($L$8-L169)/4)+(ABS($M$8-M169)/2)+(ABS($N$8-N169)/10)+(ABS($O$8-O169)/25)+(ABS($P$8-P169)/150)+(ABS($Q$8-Q169)/20)+(ABS($R$8-R169)*1000)+(ABS($S$8-S169)*500)),0)</f>
        <v>0</v>
      </c>
    </row>
    <row r="170" spans="2:20" x14ac:dyDescent="0.15">
      <c r="B170" s="14"/>
      <c r="C170" s="6">
        <f t="shared" si="22"/>
        <v>212</v>
      </c>
      <c r="D170" s="13" t="str">
        <f>database!C167</f>
        <v>백용환</v>
      </c>
      <c r="E170" s="13" t="str">
        <f>database!D167</f>
        <v>1989</v>
      </c>
      <c r="F170" s="13">
        <f>database!E167</f>
        <v>0</v>
      </c>
      <c r="G170" s="13" t="str">
        <f>database!F167</f>
        <v>4</v>
      </c>
      <c r="H170" s="13" t="str">
        <f>database!G167</f>
        <v>5</v>
      </c>
      <c r="I170" s="13" t="str">
        <f>database!H167</f>
        <v>1</v>
      </c>
      <c r="J170" s="13" t="str">
        <f>database!I167</f>
        <v>1</v>
      </c>
      <c r="K170" s="13" t="str">
        <f>database!J167</f>
        <v>1</v>
      </c>
      <c r="L170" s="13" t="str">
        <f>database!K167</f>
        <v>0</v>
      </c>
      <c r="M170" s="13" t="str">
        <f>database!L167</f>
        <v>0</v>
      </c>
      <c r="N170" s="13" t="str">
        <f>database!M167</f>
        <v>0</v>
      </c>
      <c r="O170" s="13" t="str">
        <f>database!N167</f>
        <v>0</v>
      </c>
      <c r="P170" s="13" t="str">
        <f>database!O167</f>
        <v>1</v>
      </c>
      <c r="Q170" s="13" t="str">
        <f>database!P167</f>
        <v>0</v>
      </c>
      <c r="R170" s="13">
        <f>database!Q167</f>
        <v>0</v>
      </c>
      <c r="S170" s="13">
        <f>database!R167</f>
        <v>0</v>
      </c>
      <c r="T170" s="10">
        <f>IFERROR(1000-(ABS(VLOOKUP($F$8,database!$T$6:$U$14,2,FALSE)-VLOOKUP(F170,database!$T$6:$U$14,2,FALSE))+(ABS($G$8-G170)/20)+(ABS($H$8-H170)/75)+(ABS($I$8-I170)/10)+(ABS($J$8-J170)/15)+(ABS($K$8-K170)/5)+(ABS($L$8-L170)/4)+(ABS($M$8-M170)/2)+(ABS($N$8-N170)/10)+(ABS($O$8-O170)/25)+(ABS($P$8-P170)/150)+(ABS($Q$8-Q170)/20)+(ABS($R$8-R170)*1000)+(ABS($S$8-S170)*500)),0)</f>
        <v>0</v>
      </c>
    </row>
    <row r="171" spans="2:20" x14ac:dyDescent="0.15">
      <c r="B171" s="14"/>
      <c r="C171" s="6">
        <f t="shared" si="22"/>
        <v>142</v>
      </c>
      <c r="D171" s="13" t="str">
        <f>database!C168</f>
        <v>김민성</v>
      </c>
      <c r="E171" s="13" t="str">
        <f>database!D168</f>
        <v>1988</v>
      </c>
      <c r="F171" s="13" t="str">
        <f>database!E168</f>
        <v>3B</v>
      </c>
      <c r="G171" s="13" t="str">
        <f>database!F168</f>
        <v>92</v>
      </c>
      <c r="H171" s="13" t="str">
        <f>database!G168</f>
        <v>140</v>
      </c>
      <c r="I171" s="13" t="str">
        <f>database!H168</f>
        <v>16</v>
      </c>
      <c r="J171" s="13" t="str">
        <f>database!I168</f>
        <v>29</v>
      </c>
      <c r="K171" s="13" t="str">
        <f>database!J168</f>
        <v>4</v>
      </c>
      <c r="L171" s="13" t="str">
        <f>database!K168</f>
        <v>0</v>
      </c>
      <c r="M171" s="13" t="str">
        <f>database!L168</f>
        <v>3</v>
      </c>
      <c r="N171" s="13" t="str">
        <f>database!M168</f>
        <v>20</v>
      </c>
      <c r="O171" s="13" t="str">
        <f>database!N168</f>
        <v>10</v>
      </c>
      <c r="P171" s="13" t="str">
        <f>database!O168</f>
        <v>27</v>
      </c>
      <c r="Q171" s="13" t="str">
        <f>database!P168</f>
        <v>0</v>
      </c>
      <c r="R171" s="13">
        <f>database!Q168</f>
        <v>0</v>
      </c>
      <c r="S171" s="13">
        <f>database!R168</f>
        <v>0</v>
      </c>
      <c r="T171" s="10">
        <f>IFERROR(1000-(ABS(VLOOKUP($F$8,database!$T$6:$U$14,2,FALSE)-VLOOKUP(F171,database!$T$6:$U$14,2,FALSE))+(ABS($G$8-G171)/20)+(ABS($H$8-H171)/75)+(ABS($I$8-I171)/10)+(ABS($J$8-J171)/15)+(ABS($K$8-K171)/5)+(ABS($L$8-L171)/4)+(ABS($M$8-M171)/2)+(ABS($N$8-N171)/10)+(ABS($O$8-O171)/25)+(ABS($P$8-P171)/150)+(ABS($Q$8-Q171)/20)+(ABS($R$8-R171)*1000)+(ABS($S$8-S171)*500)),0)</f>
        <v>471.80999999999995</v>
      </c>
    </row>
    <row r="172" spans="2:20" x14ac:dyDescent="0.15">
      <c r="B172" s="14"/>
      <c r="C172" s="6">
        <f t="shared" si="22"/>
        <v>101</v>
      </c>
      <c r="D172" s="13" t="str">
        <f>database!C169</f>
        <v>노수광</v>
      </c>
      <c r="E172" s="13" t="str">
        <f>database!D169</f>
        <v>1990</v>
      </c>
      <c r="F172" s="13" t="str">
        <f>database!E169</f>
        <v>LF</v>
      </c>
      <c r="G172" s="13" t="str">
        <f>database!F169</f>
        <v>117</v>
      </c>
      <c r="H172" s="13" t="str">
        <f>database!G169</f>
        <v>315</v>
      </c>
      <c r="I172" s="13" t="str">
        <f>database!H169</f>
        <v>33</v>
      </c>
      <c r="J172" s="13" t="str">
        <f>database!I169</f>
        <v>72</v>
      </c>
      <c r="K172" s="13" t="str">
        <f>database!J169</f>
        <v>18</v>
      </c>
      <c r="L172" s="13" t="str">
        <f>database!K169</f>
        <v>6</v>
      </c>
      <c r="M172" s="13" t="str">
        <f>database!L169</f>
        <v>4</v>
      </c>
      <c r="N172" s="13" t="str">
        <f>database!M169</f>
        <v>30</v>
      </c>
      <c r="O172" s="13" t="str">
        <f>database!N169</f>
        <v>32</v>
      </c>
      <c r="P172" s="13" t="str">
        <f>database!O169</f>
        <v>107</v>
      </c>
      <c r="Q172" s="13" t="str">
        <f>database!P169</f>
        <v>17</v>
      </c>
      <c r="R172" s="13">
        <f>database!Q169</f>
        <v>0</v>
      </c>
      <c r="S172" s="13">
        <f>database!R169</f>
        <v>0</v>
      </c>
      <c r="T172" s="10">
        <f>IFERROR(1000-(ABS(VLOOKUP($F$8,database!$T$6:$U$14,2,FALSE)-VLOOKUP(F172,database!$T$6:$U$14,2,FALSE))+(ABS($G$8-G172)/20)+(ABS($H$8-H172)/75)+(ABS($I$8-I172)/10)+(ABS($J$8-J172)/15)+(ABS($K$8-K172)/5)+(ABS($L$8-L172)/4)+(ABS($M$8-M172)/2)+(ABS($N$8-N172)/10)+(ABS($O$8-O172)/25)+(ABS($P$8-P172)/150)+(ABS($Q$8-Q172)/20)+(ABS($R$8-R172)*1000)+(ABS($S$8-S172)*500)),0)</f>
        <v>521.19666666666672</v>
      </c>
    </row>
    <row r="173" spans="2:20" x14ac:dyDescent="0.15">
      <c r="B173" s="14"/>
      <c r="C173" s="6">
        <f t="shared" si="22"/>
        <v>212</v>
      </c>
      <c r="D173" s="13" t="str">
        <f>database!C170</f>
        <v>고우석</v>
      </c>
      <c r="E173" s="13" t="str">
        <f>database!D170</f>
        <v>1998</v>
      </c>
      <c r="F173" s="13">
        <f>database!E170</f>
        <v>0</v>
      </c>
      <c r="G173" s="13" t="str">
        <f>database!F170</f>
        <v>4</v>
      </c>
      <c r="H173" s="13" t="str">
        <f>database!G170</f>
        <v>1</v>
      </c>
      <c r="I173" s="13" t="str">
        <f>database!H170</f>
        <v>0</v>
      </c>
      <c r="J173" s="13" t="str">
        <f>database!I170</f>
        <v>0</v>
      </c>
      <c r="K173" s="13" t="str">
        <f>database!J170</f>
        <v>0</v>
      </c>
      <c r="L173" s="13" t="str">
        <f>database!K170</f>
        <v>0</v>
      </c>
      <c r="M173" s="13" t="str">
        <f>database!L170</f>
        <v>0</v>
      </c>
      <c r="N173" s="13" t="str">
        <f>database!M170</f>
        <v>0</v>
      </c>
      <c r="O173" s="13" t="str">
        <f>database!N170</f>
        <v>0</v>
      </c>
      <c r="P173" s="13" t="str">
        <f>database!O170</f>
        <v>0</v>
      </c>
      <c r="Q173" s="13" t="str">
        <f>database!P170</f>
        <v>0</v>
      </c>
      <c r="R173" s="13">
        <f>database!Q170</f>
        <v>0</v>
      </c>
      <c r="S173" s="13">
        <f>database!R170</f>
        <v>0</v>
      </c>
      <c r="T173" s="10">
        <f>IFERROR(1000-(ABS(VLOOKUP($F$8,database!$T$6:$U$14,2,FALSE)-VLOOKUP(F173,database!$T$6:$U$14,2,FALSE))+(ABS($G$8-G173)/20)+(ABS($H$8-H173)/75)+(ABS($I$8-I173)/10)+(ABS($J$8-J173)/15)+(ABS($K$8-K173)/5)+(ABS($L$8-L173)/4)+(ABS($M$8-M173)/2)+(ABS($N$8-N173)/10)+(ABS($O$8-O173)/25)+(ABS($P$8-P173)/150)+(ABS($Q$8-Q173)/20)+(ABS($R$8-R173)*1000)+(ABS($S$8-S173)*500)),0)</f>
        <v>0</v>
      </c>
    </row>
    <row r="174" spans="2:20" x14ac:dyDescent="0.15">
      <c r="B174" s="14"/>
      <c r="C174" s="6">
        <f t="shared" si="22"/>
        <v>212</v>
      </c>
      <c r="D174" s="13" t="str">
        <f>database!C171</f>
        <v>전경원</v>
      </c>
      <c r="E174" s="13" t="str">
        <f>database!D171</f>
        <v>1999</v>
      </c>
      <c r="F174" s="13">
        <f>database!E171</f>
        <v>0</v>
      </c>
      <c r="G174" s="13" t="str">
        <f>database!F171</f>
        <v>1</v>
      </c>
      <c r="H174" s="13" t="str">
        <f>database!G171</f>
        <v>1</v>
      </c>
      <c r="I174" s="13" t="str">
        <f>database!H171</f>
        <v>0</v>
      </c>
      <c r="J174" s="13" t="str">
        <f>database!I171</f>
        <v>0</v>
      </c>
      <c r="K174" s="13" t="str">
        <f>database!J171</f>
        <v>0</v>
      </c>
      <c r="L174" s="13" t="str">
        <f>database!K171</f>
        <v>0</v>
      </c>
      <c r="M174" s="13" t="str">
        <f>database!L171</f>
        <v>0</v>
      </c>
      <c r="N174" s="13" t="str">
        <f>database!M171</f>
        <v>0</v>
      </c>
      <c r="O174" s="13" t="str">
        <f>database!N171</f>
        <v>0</v>
      </c>
      <c r="P174" s="13" t="str">
        <f>database!O171</f>
        <v>0</v>
      </c>
      <c r="Q174" s="13" t="str">
        <f>database!P171</f>
        <v>0</v>
      </c>
      <c r="R174" s="13">
        <f>database!Q171</f>
        <v>0</v>
      </c>
      <c r="S174" s="13">
        <f>database!R171</f>
        <v>0</v>
      </c>
      <c r="T174" s="10">
        <f>IFERROR(1000-(ABS(VLOOKUP($F$8,database!$T$6:$U$14,2,FALSE)-VLOOKUP(F174,database!$T$6:$U$14,2,FALSE))+(ABS($G$8-G174)/20)+(ABS($H$8-H174)/75)+(ABS($I$8-I174)/10)+(ABS($J$8-J174)/15)+(ABS($K$8-K174)/5)+(ABS($L$8-L174)/4)+(ABS($M$8-M174)/2)+(ABS($N$8-N174)/10)+(ABS($O$8-O174)/25)+(ABS($P$8-P174)/150)+(ABS($Q$8-Q174)/20)+(ABS($R$8-R174)*1000)+(ABS($S$8-S174)*500)),0)</f>
        <v>0</v>
      </c>
    </row>
    <row r="175" spans="2:20" x14ac:dyDescent="0.15">
      <c r="B175" s="14"/>
      <c r="C175" s="6">
        <f t="shared" si="22"/>
        <v>212</v>
      </c>
      <c r="D175" s="13" t="str">
        <f>database!C172</f>
        <v>나지완</v>
      </c>
      <c r="E175" s="13" t="str">
        <f>database!D172</f>
        <v>1985</v>
      </c>
      <c r="F175" s="13">
        <f>database!E172</f>
        <v>0</v>
      </c>
      <c r="G175" s="13" t="str">
        <f>database!F172</f>
        <v>2</v>
      </c>
      <c r="H175" s="13" t="str">
        <f>database!G172</f>
        <v>1</v>
      </c>
      <c r="I175" s="13" t="str">
        <f>database!H172</f>
        <v>0</v>
      </c>
      <c r="J175" s="13" t="str">
        <f>database!I172</f>
        <v>0</v>
      </c>
      <c r="K175" s="13" t="str">
        <f>database!J172</f>
        <v>0</v>
      </c>
      <c r="L175" s="13" t="str">
        <f>database!K172</f>
        <v>0</v>
      </c>
      <c r="M175" s="13" t="str">
        <f>database!L172</f>
        <v>0</v>
      </c>
      <c r="N175" s="13" t="str">
        <f>database!M172</f>
        <v>0</v>
      </c>
      <c r="O175" s="13" t="str">
        <f>database!N172</f>
        <v>0</v>
      </c>
      <c r="P175" s="13" t="str">
        <f>database!O172</f>
        <v>0</v>
      </c>
      <c r="Q175" s="13" t="str">
        <f>database!P172</f>
        <v>0</v>
      </c>
      <c r="R175" s="13">
        <f>database!Q172</f>
        <v>0</v>
      </c>
      <c r="S175" s="13">
        <f>database!R172</f>
        <v>0</v>
      </c>
      <c r="T175" s="10">
        <f>IFERROR(1000-(ABS(VLOOKUP($F$8,database!$T$6:$U$14,2,FALSE)-VLOOKUP(F175,database!$T$6:$U$14,2,FALSE))+(ABS($G$8-G175)/20)+(ABS($H$8-H175)/75)+(ABS($I$8-I175)/10)+(ABS($J$8-J175)/15)+(ABS($K$8-K175)/5)+(ABS($L$8-L175)/4)+(ABS($M$8-M175)/2)+(ABS($N$8-N175)/10)+(ABS($O$8-O175)/25)+(ABS($P$8-P175)/150)+(ABS($Q$8-Q175)/20)+(ABS($R$8-R175)*1000)+(ABS($S$8-S175)*500)),0)</f>
        <v>0</v>
      </c>
    </row>
    <row r="176" spans="2:20" x14ac:dyDescent="0.15">
      <c r="B176" s="14"/>
      <c r="C176" s="6">
        <f t="shared" si="22"/>
        <v>202</v>
      </c>
      <c r="D176" s="13" t="str">
        <f>database!C173</f>
        <v>조형우</v>
      </c>
      <c r="E176" s="13" t="str">
        <f>database!D173</f>
        <v>2002</v>
      </c>
      <c r="F176" s="13" t="str">
        <f>database!E173</f>
        <v>C</v>
      </c>
      <c r="G176" s="13" t="str">
        <f>database!F173</f>
        <v>9</v>
      </c>
      <c r="H176" s="13" t="str">
        <f>database!G173</f>
        <v>12</v>
      </c>
      <c r="I176" s="13" t="str">
        <f>database!H173</f>
        <v>2</v>
      </c>
      <c r="J176" s="13" t="str">
        <f>database!I173</f>
        <v>2</v>
      </c>
      <c r="K176" s="13" t="str">
        <f>database!J173</f>
        <v>1</v>
      </c>
      <c r="L176" s="13" t="str">
        <f>database!K173</f>
        <v>0</v>
      </c>
      <c r="M176" s="13" t="str">
        <f>database!L173</f>
        <v>0</v>
      </c>
      <c r="N176" s="13" t="str">
        <f>database!M173</f>
        <v>1</v>
      </c>
      <c r="O176" s="13" t="str">
        <f>database!N173</f>
        <v>1</v>
      </c>
      <c r="P176" s="13" t="str">
        <f>database!O173</f>
        <v>3</v>
      </c>
      <c r="Q176" s="13" t="str">
        <f>database!P173</f>
        <v>0</v>
      </c>
      <c r="R176" s="13">
        <f>database!Q173</f>
        <v>0</v>
      </c>
      <c r="S176" s="13">
        <f>database!R173</f>
        <v>0</v>
      </c>
      <c r="T176" s="10">
        <f>IFERROR(1000-(ABS(VLOOKUP($F$8,database!$T$6:$U$14,2,FALSE)-VLOOKUP(F176,database!$T$6:$U$14,2,FALSE))+(ABS($G$8-G176)/20)+(ABS($H$8-H176)/75)+(ABS($I$8-I176)/10)+(ABS($J$8-J176)/15)+(ABS($K$8-K176)/5)+(ABS($L$8-L176)/4)+(ABS($M$8-M176)/2)+(ABS($N$8-N176)/10)+(ABS($O$8-O176)/25)+(ABS($P$8-P176)/150)+(ABS($Q$8-Q176)/20)+(ABS($R$8-R176)*1000)+(ABS($S$8-S176)*500)),0)</f>
        <v>304.23333333333335</v>
      </c>
    </row>
    <row r="177" spans="2:20" x14ac:dyDescent="0.15">
      <c r="B177" s="14"/>
      <c r="C177" s="6">
        <f t="shared" si="22"/>
        <v>193</v>
      </c>
      <c r="D177" s="13" t="str">
        <f>database!C174</f>
        <v>강민국</v>
      </c>
      <c r="E177" s="13" t="str">
        <f>database!D174</f>
        <v>1992</v>
      </c>
      <c r="F177" s="13" t="str">
        <f>database!E174</f>
        <v>SS</v>
      </c>
      <c r="G177" s="13" t="str">
        <f>database!F174</f>
        <v>3</v>
      </c>
      <c r="H177" s="13" t="str">
        <f>database!G174</f>
        <v>3</v>
      </c>
      <c r="I177" s="13" t="str">
        <f>database!H174</f>
        <v>0</v>
      </c>
      <c r="J177" s="13" t="str">
        <f>database!I174</f>
        <v>0</v>
      </c>
      <c r="K177" s="13" t="str">
        <f>database!J174</f>
        <v>0</v>
      </c>
      <c r="L177" s="13" t="str">
        <f>database!K174</f>
        <v>0</v>
      </c>
      <c r="M177" s="13" t="str">
        <f>database!L174</f>
        <v>0</v>
      </c>
      <c r="N177" s="13" t="str">
        <f>database!M174</f>
        <v>1</v>
      </c>
      <c r="O177" s="13" t="str">
        <f>database!N174</f>
        <v>1</v>
      </c>
      <c r="P177" s="13" t="str">
        <f>database!O174</f>
        <v>1</v>
      </c>
      <c r="Q177" s="13" t="str">
        <f>database!P174</f>
        <v>0</v>
      </c>
      <c r="R177" s="13">
        <f>database!Q174</f>
        <v>0</v>
      </c>
      <c r="S177" s="13">
        <f>database!R174</f>
        <v>0</v>
      </c>
      <c r="T177" s="10">
        <f>IFERROR(1000-(ABS(VLOOKUP($F$8,database!$T$6:$U$14,2,FALSE)-VLOOKUP(F177,database!$T$6:$U$14,2,FALSE))+(ABS($G$8-G177)/20)+(ABS($H$8-H177)/75)+(ABS($I$8-I177)/10)+(ABS($J$8-J177)/15)+(ABS($K$8-K177)/5)+(ABS($L$8-L177)/4)+(ABS($M$8-M177)/2)+(ABS($N$8-N177)/10)+(ABS($O$8-O177)/25)+(ABS($P$8-P177)/150)+(ABS($Q$8-Q177)/20)+(ABS($R$8-R177)*1000)+(ABS($S$8-S177)*500)),0)</f>
        <v>375.26666666666665</v>
      </c>
    </row>
    <row r="178" spans="2:20" x14ac:dyDescent="0.15">
      <c r="B178" s="14"/>
      <c r="C178" s="6">
        <f t="shared" si="22"/>
        <v>182</v>
      </c>
      <c r="D178" s="13" t="str">
        <f>database!C175</f>
        <v>김세민</v>
      </c>
      <c r="E178" s="13" t="str">
        <f>database!D175</f>
        <v>2003</v>
      </c>
      <c r="F178" s="13" t="str">
        <f>database!E175</f>
        <v>2B</v>
      </c>
      <c r="G178" s="13" t="str">
        <f>database!F175</f>
        <v>4</v>
      </c>
      <c r="H178" s="13" t="str">
        <f>database!G175</f>
        <v>1</v>
      </c>
      <c r="I178" s="13" t="str">
        <f>database!H175</f>
        <v>1</v>
      </c>
      <c r="J178" s="13" t="str">
        <f>database!I175</f>
        <v>0</v>
      </c>
      <c r="K178" s="13" t="str">
        <f>database!J175</f>
        <v>0</v>
      </c>
      <c r="L178" s="13" t="str">
        <f>database!K175</f>
        <v>0</v>
      </c>
      <c r="M178" s="13" t="str">
        <f>database!L175</f>
        <v>0</v>
      </c>
      <c r="N178" s="13" t="str">
        <f>database!M175</f>
        <v>0</v>
      </c>
      <c r="O178" s="13" t="str">
        <f>database!N175</f>
        <v>1</v>
      </c>
      <c r="P178" s="13" t="str">
        <f>database!O175</f>
        <v>0</v>
      </c>
      <c r="Q178" s="13" t="str">
        <f>database!P175</f>
        <v>0</v>
      </c>
      <c r="R178" s="13">
        <f>database!Q175</f>
        <v>0</v>
      </c>
      <c r="S178" s="13">
        <f>database!R175</f>
        <v>0</v>
      </c>
      <c r="T178" s="10">
        <f>IFERROR(1000-(ABS(VLOOKUP($F$8,database!$T$6:$U$14,2,FALSE)-VLOOKUP(F178,database!$T$6:$U$14,2,FALSE))+(ABS($G$8-G178)/20)+(ABS($H$8-H178)/75)+(ABS($I$8-I178)/10)+(ABS($J$8-J178)/15)+(ABS($K$8-K178)/5)+(ABS($L$8-L178)/4)+(ABS($M$8-M178)/2)+(ABS($N$8-N178)/10)+(ABS($O$8-O178)/25)+(ABS($P$8-P178)/150)+(ABS($Q$8-Q178)/20)+(ABS($R$8-R178)*1000)+(ABS($S$8-S178)*500)),0)</f>
        <v>411.2833333333333</v>
      </c>
    </row>
    <row r="179" spans="2:20" x14ac:dyDescent="0.15">
      <c r="B179" s="14"/>
      <c r="C179" s="6">
        <f t="shared" si="22"/>
        <v>205</v>
      </c>
      <c r="D179" s="13" t="str">
        <f>database!C176</f>
        <v>김기연</v>
      </c>
      <c r="E179" s="13" t="str">
        <f>database!D176</f>
        <v>1997</v>
      </c>
      <c r="F179" s="13" t="str">
        <f>database!E176</f>
        <v>C</v>
      </c>
      <c r="G179" s="13" t="str">
        <f>database!F176</f>
        <v>12</v>
      </c>
      <c r="H179" s="13" t="str">
        <f>database!G176</f>
        <v>9</v>
      </c>
      <c r="I179" s="13" t="str">
        <f>database!H176</f>
        <v>0</v>
      </c>
      <c r="J179" s="13" t="str">
        <f>database!I176</f>
        <v>2</v>
      </c>
      <c r="K179" s="13" t="str">
        <f>database!J176</f>
        <v>0</v>
      </c>
      <c r="L179" s="13" t="str">
        <f>database!K176</f>
        <v>0</v>
      </c>
      <c r="M179" s="13" t="str">
        <f>database!L176</f>
        <v>0</v>
      </c>
      <c r="N179" s="13" t="str">
        <f>database!M176</f>
        <v>1</v>
      </c>
      <c r="O179" s="13" t="str">
        <f>database!N176</f>
        <v>0</v>
      </c>
      <c r="P179" s="13" t="str">
        <f>database!O176</f>
        <v>3</v>
      </c>
      <c r="Q179" s="13" t="str">
        <f>database!P176</f>
        <v>0</v>
      </c>
      <c r="R179" s="13">
        <f>database!Q176</f>
        <v>0</v>
      </c>
      <c r="S179" s="13">
        <f>database!R176</f>
        <v>0</v>
      </c>
      <c r="T179" s="10">
        <f>IFERROR(1000-(ABS(VLOOKUP($F$8,database!$T$6:$U$14,2,FALSE)-VLOOKUP(F179,database!$T$6:$U$14,2,FALSE))+(ABS($G$8-G179)/20)+(ABS($H$8-H179)/75)+(ABS($I$8-I179)/10)+(ABS($J$8-J179)/15)+(ABS($K$8-K179)/5)+(ABS($L$8-L179)/4)+(ABS($M$8-M179)/2)+(ABS($N$8-N179)/10)+(ABS($O$8-O179)/25)+(ABS($P$8-P179)/150)+(ABS($Q$8-Q179)/20)+(ABS($R$8-R179)*1000)+(ABS($S$8-S179)*500)),0)</f>
        <v>303.90333333333331</v>
      </c>
    </row>
    <row r="180" spans="2:20" x14ac:dyDescent="0.15">
      <c r="B180" s="14"/>
      <c r="C180" s="6">
        <f t="shared" si="22"/>
        <v>191</v>
      </c>
      <c r="D180" s="13" t="str">
        <f>database!C177</f>
        <v>박민</v>
      </c>
      <c r="E180" s="13" t="str">
        <f>database!D177</f>
        <v>2001</v>
      </c>
      <c r="F180" s="13" t="str">
        <f>database!E177</f>
        <v>SS</v>
      </c>
      <c r="G180" s="13" t="str">
        <f>database!F177</f>
        <v>6</v>
      </c>
      <c r="H180" s="13" t="str">
        <f>database!G177</f>
        <v>2</v>
      </c>
      <c r="I180" s="13" t="str">
        <f>database!H177</f>
        <v>1</v>
      </c>
      <c r="J180" s="13" t="str">
        <f>database!I177</f>
        <v>0</v>
      </c>
      <c r="K180" s="13" t="str">
        <f>database!J177</f>
        <v>0</v>
      </c>
      <c r="L180" s="13" t="str">
        <f>database!K177</f>
        <v>0</v>
      </c>
      <c r="M180" s="13" t="str">
        <f>database!L177</f>
        <v>0</v>
      </c>
      <c r="N180" s="13" t="str">
        <f>database!M177</f>
        <v>0</v>
      </c>
      <c r="O180" s="13" t="str">
        <f>database!N177</f>
        <v>0</v>
      </c>
      <c r="P180" s="13" t="str">
        <f>database!O177</f>
        <v>0</v>
      </c>
      <c r="Q180" s="13" t="str">
        <f>database!P177</f>
        <v>0</v>
      </c>
      <c r="R180" s="13">
        <f>database!Q177</f>
        <v>0</v>
      </c>
      <c r="S180" s="13">
        <f>database!R177</f>
        <v>0</v>
      </c>
      <c r="T180" s="10">
        <f>IFERROR(1000-(ABS(VLOOKUP($F$8,database!$T$6:$U$14,2,FALSE)-VLOOKUP(F180,database!$T$6:$U$14,2,FALSE))+(ABS($G$8-G180)/20)+(ABS($H$8-H180)/75)+(ABS($I$8-I180)/10)+(ABS($J$8-J180)/15)+(ABS($K$8-K180)/5)+(ABS($L$8-L180)/4)+(ABS($M$8-M180)/2)+(ABS($N$8-N180)/10)+(ABS($O$8-O180)/25)+(ABS($P$8-P180)/150)+(ABS($Q$8-Q180)/20)+(ABS($R$8-R180)*1000)+(ABS($S$8-S180)*500)),0)</f>
        <v>375.35666666666657</v>
      </c>
    </row>
    <row r="181" spans="2:20" x14ac:dyDescent="0.15">
      <c r="B181" s="14"/>
      <c r="C181" s="6">
        <f t="shared" si="22"/>
        <v>153</v>
      </c>
      <c r="D181" s="13" t="str">
        <f>database!C178</f>
        <v>임석진</v>
      </c>
      <c r="E181" s="13" t="str">
        <f>database!D178</f>
        <v>1997</v>
      </c>
      <c r="F181" s="13" t="str">
        <f>database!E178</f>
        <v>3B</v>
      </c>
      <c r="G181" s="13" t="str">
        <f>database!F178</f>
        <v>10</v>
      </c>
      <c r="H181" s="13" t="str">
        <f>database!G178</f>
        <v>14</v>
      </c>
      <c r="I181" s="13" t="str">
        <f>database!H178</f>
        <v>4</v>
      </c>
      <c r="J181" s="13" t="str">
        <f>database!I178</f>
        <v>1</v>
      </c>
      <c r="K181" s="13" t="str">
        <f>database!J178</f>
        <v>0</v>
      </c>
      <c r="L181" s="13" t="str">
        <f>database!K178</f>
        <v>0</v>
      </c>
      <c r="M181" s="13" t="str">
        <f>database!L178</f>
        <v>1</v>
      </c>
      <c r="N181" s="13" t="str">
        <f>database!M178</f>
        <v>1</v>
      </c>
      <c r="O181" s="13" t="str">
        <f>database!N178</f>
        <v>2</v>
      </c>
      <c r="P181" s="13" t="str">
        <f>database!O178</f>
        <v>9</v>
      </c>
      <c r="Q181" s="13" t="str">
        <f>database!P178</f>
        <v>0</v>
      </c>
      <c r="R181" s="13">
        <f>database!Q178</f>
        <v>0</v>
      </c>
      <c r="S181" s="13">
        <f>database!R178</f>
        <v>0</v>
      </c>
      <c r="T181" s="10">
        <f>IFERROR(1000-(ABS(VLOOKUP($F$8,database!$T$6:$U$14,2,FALSE)-VLOOKUP(F181,database!$T$6:$U$14,2,FALSE))+(ABS($G$8-G181)/20)+(ABS($H$8-H181)/75)+(ABS($I$8-I181)/10)+(ABS($J$8-J181)/15)+(ABS($K$8-K181)/5)+(ABS($L$8-L181)/4)+(ABS($M$8-M181)/2)+(ABS($N$8-N181)/10)+(ABS($O$8-O181)/25)+(ABS($P$8-P181)/150)+(ABS($Q$8-Q181)/20)+(ABS($R$8-R181)*1000)+(ABS($S$8-S181)*500)),0)</f>
        <v>460.82333333333327</v>
      </c>
    </row>
    <row r="182" spans="2:20" x14ac:dyDescent="0.15">
      <c r="B182" s="14"/>
      <c r="C182" s="6">
        <f t="shared" si="22"/>
        <v>134</v>
      </c>
      <c r="D182" s="13" t="str">
        <f>database!C179</f>
        <v>최민창</v>
      </c>
      <c r="E182" s="13" t="str">
        <f>database!D179</f>
        <v>1996</v>
      </c>
      <c r="F182" s="13" t="str">
        <f>database!E179</f>
        <v>LF</v>
      </c>
      <c r="G182" s="13" t="str">
        <f>database!F179</f>
        <v>4</v>
      </c>
      <c r="H182" s="13" t="str">
        <f>database!G179</f>
        <v>5</v>
      </c>
      <c r="I182" s="13" t="str">
        <f>database!H179</f>
        <v>1</v>
      </c>
      <c r="J182" s="13" t="str">
        <f>database!I179</f>
        <v>1</v>
      </c>
      <c r="K182" s="13" t="str">
        <f>database!J179</f>
        <v>0</v>
      </c>
      <c r="L182" s="13" t="str">
        <f>database!K179</f>
        <v>0</v>
      </c>
      <c r="M182" s="13" t="str">
        <f>database!L179</f>
        <v>0</v>
      </c>
      <c r="N182" s="13" t="str">
        <f>database!M179</f>
        <v>0</v>
      </c>
      <c r="O182" s="13" t="str">
        <f>database!N179</f>
        <v>0</v>
      </c>
      <c r="P182" s="13" t="str">
        <f>database!O179</f>
        <v>1</v>
      </c>
      <c r="Q182" s="13" t="str">
        <f>database!P179</f>
        <v>0</v>
      </c>
      <c r="R182" s="13">
        <f>database!Q179</f>
        <v>0</v>
      </c>
      <c r="S182" s="13">
        <f>database!R179</f>
        <v>0</v>
      </c>
      <c r="T182" s="10">
        <f>IFERROR(1000-(ABS(VLOOKUP($F$8,database!$T$6:$U$14,2,FALSE)-VLOOKUP(F182,database!$T$6:$U$14,2,FALSE))+(ABS($G$8-G182)/20)+(ABS($H$8-H182)/75)+(ABS($I$8-I182)/10)+(ABS($J$8-J182)/15)+(ABS($K$8-K182)/5)+(ABS($L$8-L182)/4)+(ABS($M$8-M182)/2)+(ABS($N$8-N182)/10)+(ABS($O$8-O182)/25)+(ABS($P$8-P182)/150)+(ABS($Q$8-Q182)/20)+(ABS($R$8-R182)*1000)+(ABS($S$8-S182)*500)),0)</f>
        <v>495.37</v>
      </c>
    </row>
    <row r="183" spans="2:20" x14ac:dyDescent="0.15">
      <c r="B183" s="14"/>
      <c r="C183" s="6">
        <f t="shared" si="22"/>
        <v>212</v>
      </c>
      <c r="D183" s="13" t="str">
        <f>database!C180</f>
        <v>이천웅</v>
      </c>
      <c r="E183" s="13" t="str">
        <f>database!D180</f>
        <v>1988</v>
      </c>
      <c r="F183" s="13">
        <f>database!E180</f>
        <v>0</v>
      </c>
      <c r="G183" s="13" t="str">
        <f>database!F180</f>
        <v>19</v>
      </c>
      <c r="H183" s="13" t="str">
        <f>database!G180</f>
        <v>20</v>
      </c>
      <c r="I183" s="13" t="str">
        <f>database!H180</f>
        <v>3</v>
      </c>
      <c r="J183" s="13" t="str">
        <f>database!I180</f>
        <v>4</v>
      </c>
      <c r="K183" s="13" t="str">
        <f>database!J180</f>
        <v>0</v>
      </c>
      <c r="L183" s="13" t="str">
        <f>database!K180</f>
        <v>0</v>
      </c>
      <c r="M183" s="13" t="str">
        <f>database!L180</f>
        <v>0</v>
      </c>
      <c r="N183" s="13" t="str">
        <f>database!M180</f>
        <v>0</v>
      </c>
      <c r="O183" s="13" t="str">
        <f>database!N180</f>
        <v>3</v>
      </c>
      <c r="P183" s="13" t="str">
        <f>database!O180</f>
        <v>3</v>
      </c>
      <c r="Q183" s="13" t="str">
        <f>database!P180</f>
        <v>0</v>
      </c>
      <c r="R183" s="13">
        <f>database!Q180</f>
        <v>0</v>
      </c>
      <c r="S183" s="13">
        <f>database!R180</f>
        <v>0</v>
      </c>
      <c r="T183" s="10">
        <f>IFERROR(1000-(ABS(VLOOKUP($F$8,database!$T$6:$U$14,2,FALSE)-VLOOKUP(F183,database!$T$6:$U$14,2,FALSE))+(ABS($G$8-G183)/20)+(ABS($H$8-H183)/75)+(ABS($I$8-I183)/10)+(ABS($J$8-J183)/15)+(ABS($K$8-K183)/5)+(ABS($L$8-L183)/4)+(ABS($M$8-M183)/2)+(ABS($N$8-N183)/10)+(ABS($O$8-O183)/25)+(ABS($P$8-P183)/150)+(ABS($Q$8-Q183)/20)+(ABS($R$8-R183)*1000)+(ABS($S$8-S183)*500)),0)</f>
        <v>0</v>
      </c>
    </row>
    <row r="184" spans="2:20" x14ac:dyDescent="0.15">
      <c r="B184" s="14"/>
      <c r="C184" s="6">
        <f t="shared" si="22"/>
        <v>190</v>
      </c>
      <c r="D184" s="13" t="str">
        <f>database!C181</f>
        <v>이유찬</v>
      </c>
      <c r="E184" s="13" t="str">
        <f>database!D181</f>
        <v>1998</v>
      </c>
      <c r="F184" s="13" t="str">
        <f>database!E181</f>
        <v>SS</v>
      </c>
      <c r="G184" s="13" t="str">
        <f>database!F181</f>
        <v>13</v>
      </c>
      <c r="H184" s="13" t="str">
        <f>database!G181</f>
        <v>29</v>
      </c>
      <c r="I184" s="13" t="str">
        <f>database!H181</f>
        <v>3</v>
      </c>
      <c r="J184" s="13" t="str">
        <f>database!I181</f>
        <v>7</v>
      </c>
      <c r="K184" s="13" t="str">
        <f>database!J181</f>
        <v>0</v>
      </c>
      <c r="L184" s="13" t="str">
        <f>database!K181</f>
        <v>0</v>
      </c>
      <c r="M184" s="13" t="str">
        <f>database!L181</f>
        <v>1</v>
      </c>
      <c r="N184" s="13" t="str">
        <f>database!M181</f>
        <v>2</v>
      </c>
      <c r="O184" s="13" t="str">
        <f>database!N181</f>
        <v>0</v>
      </c>
      <c r="P184" s="13" t="str">
        <f>database!O181</f>
        <v>12</v>
      </c>
      <c r="Q184" s="13" t="str">
        <f>database!P181</f>
        <v>1</v>
      </c>
      <c r="R184" s="13">
        <f>database!Q181</f>
        <v>0</v>
      </c>
      <c r="S184" s="13">
        <f>database!R181</f>
        <v>0</v>
      </c>
      <c r="T184" s="10">
        <f>IFERROR(1000-(ABS(VLOOKUP($F$8,database!$T$6:$U$14,2,FALSE)-VLOOKUP(F184,database!$T$6:$U$14,2,FALSE))+(ABS($G$8-G184)/20)+(ABS($H$8-H184)/75)+(ABS($I$8-I184)/10)+(ABS($J$8-J184)/15)+(ABS($K$8-K184)/5)+(ABS($L$8-L184)/4)+(ABS($M$8-M184)/2)+(ABS($N$8-N184)/10)+(ABS($O$8-O184)/25)+(ABS($P$8-P184)/150)+(ABS($Q$8-Q184)/20)+(ABS($R$8-R184)*1000)+(ABS($S$8-S184)*500)),0)</f>
        <v>377.56333333333328</v>
      </c>
    </row>
    <row r="185" spans="2:20" x14ac:dyDescent="0.15">
      <c r="B185" s="14"/>
      <c r="C185" s="6">
        <f t="shared" si="22"/>
        <v>156</v>
      </c>
      <c r="D185" s="13" t="str">
        <f>database!C182</f>
        <v>권민석</v>
      </c>
      <c r="E185" s="13" t="str">
        <f>database!D182</f>
        <v>1999</v>
      </c>
      <c r="F185" s="13" t="str">
        <f>database!E182</f>
        <v>3B</v>
      </c>
      <c r="G185" s="13" t="str">
        <f>database!F182</f>
        <v>16</v>
      </c>
      <c r="H185" s="13" t="str">
        <f>database!G182</f>
        <v>3</v>
      </c>
      <c r="I185" s="13" t="str">
        <f>database!H182</f>
        <v>3</v>
      </c>
      <c r="J185" s="13" t="str">
        <f>database!I182</f>
        <v>0</v>
      </c>
      <c r="K185" s="13" t="str">
        <f>database!J182</f>
        <v>0</v>
      </c>
      <c r="L185" s="13" t="str">
        <f>database!K182</f>
        <v>0</v>
      </c>
      <c r="M185" s="13" t="str">
        <f>database!L182</f>
        <v>0</v>
      </c>
      <c r="N185" s="13" t="str">
        <f>database!M182</f>
        <v>0</v>
      </c>
      <c r="O185" s="13" t="str">
        <f>database!N182</f>
        <v>0</v>
      </c>
      <c r="P185" s="13" t="str">
        <f>database!O182</f>
        <v>1</v>
      </c>
      <c r="Q185" s="13" t="str">
        <f>database!P182</f>
        <v>0</v>
      </c>
      <c r="R185" s="13">
        <f>database!Q182</f>
        <v>0</v>
      </c>
      <c r="S185" s="13">
        <f>database!R182</f>
        <v>0</v>
      </c>
      <c r="T185" s="10">
        <f>IFERROR(1000-(ABS(VLOOKUP($F$8,database!$T$6:$U$14,2,FALSE)-VLOOKUP(F185,database!$T$6:$U$14,2,FALSE))+(ABS($G$8-G185)/20)+(ABS($H$8-H185)/75)+(ABS($I$8-I185)/10)+(ABS($J$8-J185)/15)+(ABS($K$8-K185)/5)+(ABS($L$8-L185)/4)+(ABS($M$8-M185)/2)+(ABS($N$8-N185)/10)+(ABS($O$8-O185)/25)+(ABS($P$8-P185)/150)+(ABS($Q$8-Q185)/20)+(ABS($R$8-R185)*1000)+(ABS($S$8-S185)*500)),0)</f>
        <v>460.0766666666666</v>
      </c>
    </row>
    <row r="186" spans="2:20" x14ac:dyDescent="0.15">
      <c r="B186" s="14"/>
      <c r="C186" s="6">
        <f t="shared" si="22"/>
        <v>128</v>
      </c>
      <c r="D186" s="13" t="str">
        <f>database!C183</f>
        <v>박정우</v>
      </c>
      <c r="E186" s="13" t="str">
        <f>database!D183</f>
        <v>1998</v>
      </c>
      <c r="F186" s="13" t="str">
        <f>database!E183</f>
        <v>CF</v>
      </c>
      <c r="G186" s="13" t="str">
        <f>database!F183</f>
        <v>14</v>
      </c>
      <c r="H186" s="13" t="str">
        <f>database!G183</f>
        <v>3</v>
      </c>
      <c r="I186" s="13" t="str">
        <f>database!H183</f>
        <v>1</v>
      </c>
      <c r="J186" s="13" t="str">
        <f>database!I183</f>
        <v>1</v>
      </c>
      <c r="K186" s="13" t="str">
        <f>database!J183</f>
        <v>0</v>
      </c>
      <c r="L186" s="13" t="str">
        <f>database!K183</f>
        <v>0</v>
      </c>
      <c r="M186" s="13" t="str">
        <f>database!L183</f>
        <v>0</v>
      </c>
      <c r="N186" s="13" t="str">
        <f>database!M183</f>
        <v>2</v>
      </c>
      <c r="O186" s="13" t="str">
        <f>database!N183</f>
        <v>0</v>
      </c>
      <c r="P186" s="13" t="str">
        <f>database!O183</f>
        <v>1</v>
      </c>
      <c r="Q186" s="13" t="str">
        <f>database!P183</f>
        <v>0</v>
      </c>
      <c r="R186" s="13">
        <f>database!Q183</f>
        <v>0</v>
      </c>
      <c r="S186" s="13">
        <f>database!R183</f>
        <v>0</v>
      </c>
      <c r="T186" s="10">
        <f>IFERROR(1000-(ABS(VLOOKUP($F$8,database!$T$6:$U$14,2,FALSE)-VLOOKUP(F186,database!$T$6:$U$14,2,FALSE))+(ABS($G$8-G186)/20)+(ABS($H$8-H186)/75)+(ABS($I$8-I186)/10)+(ABS($J$8-J186)/15)+(ABS($K$8-K186)/5)+(ABS($L$8-L186)/4)+(ABS($M$8-M186)/2)+(ABS($N$8-N186)/10)+(ABS($O$8-O186)/25)+(ABS($P$8-P186)/150)+(ABS($Q$8-Q186)/20)+(ABS($R$8-R186)*1000)+(ABS($S$8-S186)*500)),0)</f>
        <v>496.04333333333335</v>
      </c>
    </row>
    <row r="187" spans="2:20" x14ac:dyDescent="0.15">
      <c r="B187" s="14"/>
      <c r="C187" s="6">
        <f t="shared" si="22"/>
        <v>169</v>
      </c>
      <c r="D187" s="13" t="str">
        <f>database!C184</f>
        <v>강로한</v>
      </c>
      <c r="E187" s="13" t="str">
        <f>database!D184</f>
        <v>1992</v>
      </c>
      <c r="F187" s="13" t="str">
        <f>database!E184</f>
        <v>DH</v>
      </c>
      <c r="G187" s="13" t="str">
        <f>database!F184</f>
        <v>1</v>
      </c>
      <c r="H187" s="13" t="str">
        <f>database!G184</f>
        <v>0</v>
      </c>
      <c r="I187" s="13" t="str">
        <f>database!H184</f>
        <v>0</v>
      </c>
      <c r="J187" s="13" t="str">
        <f>database!I184</f>
        <v>0</v>
      </c>
      <c r="K187" s="13" t="str">
        <f>database!J184</f>
        <v>0</v>
      </c>
      <c r="L187" s="13" t="str">
        <f>database!K184</f>
        <v>0</v>
      </c>
      <c r="M187" s="13" t="str">
        <f>database!L184</f>
        <v>0</v>
      </c>
      <c r="N187" s="13" t="str">
        <f>database!M184</f>
        <v>0</v>
      </c>
      <c r="O187" s="13" t="str">
        <f>database!N184</f>
        <v>0</v>
      </c>
      <c r="P187" s="13" t="str">
        <f>database!O184</f>
        <v>0</v>
      </c>
      <c r="Q187" s="13" t="str">
        <f>database!P184</f>
        <v>0</v>
      </c>
      <c r="R187" s="13">
        <f>database!Q184</f>
        <v>0</v>
      </c>
      <c r="S187" s="13">
        <f>database!R184</f>
        <v>0</v>
      </c>
      <c r="T187" s="10">
        <f>IFERROR(1000-(ABS(VLOOKUP($F$8,database!$T$6:$U$14,2,FALSE)-VLOOKUP(F187,database!$T$6:$U$14,2,FALSE))+(ABS($G$8-G187)/20)+(ABS($H$8-H187)/75)+(ABS($I$8-I187)/10)+(ABS($J$8-J187)/15)+(ABS($K$8-K187)/5)+(ABS($L$8-L187)/4)+(ABS($M$8-M187)/2)+(ABS($N$8-N187)/10)+(ABS($O$8-O187)/25)+(ABS($P$8-P187)/150)+(ABS($Q$8-Q187)/20)+(ABS($R$8-R187)*1000)+(ABS($S$8-S187)*500)),0)</f>
        <v>446.98</v>
      </c>
    </row>
    <row r="188" spans="2:20" x14ac:dyDescent="0.15">
      <c r="B188" s="14"/>
      <c r="C188" s="6">
        <f t="shared" si="22"/>
        <v>168</v>
      </c>
      <c r="D188" s="13" t="str">
        <f>database!C185</f>
        <v>이명기</v>
      </c>
      <c r="E188" s="13" t="str">
        <f>database!D185</f>
        <v>2000</v>
      </c>
      <c r="F188" s="13" t="str">
        <f>database!E185</f>
        <v>DH</v>
      </c>
      <c r="G188" s="13" t="str">
        <f>database!F185</f>
        <v>2</v>
      </c>
      <c r="H188" s="13" t="str">
        <f>database!G185</f>
        <v>4</v>
      </c>
      <c r="I188" s="13" t="str">
        <f>database!H185</f>
        <v>0</v>
      </c>
      <c r="J188" s="13" t="str">
        <f>database!I185</f>
        <v>1</v>
      </c>
      <c r="K188" s="13" t="str">
        <f>database!J185</f>
        <v>0</v>
      </c>
      <c r="L188" s="13" t="str">
        <f>database!K185</f>
        <v>0</v>
      </c>
      <c r="M188" s="13" t="str">
        <f>database!L185</f>
        <v>0</v>
      </c>
      <c r="N188" s="13" t="str">
        <f>database!M185</f>
        <v>0</v>
      </c>
      <c r="O188" s="13" t="str">
        <f>database!N185</f>
        <v>0</v>
      </c>
      <c r="P188" s="13" t="str">
        <f>database!O185</f>
        <v>2</v>
      </c>
      <c r="Q188" s="13" t="str">
        <f>database!P185</f>
        <v>0</v>
      </c>
      <c r="R188" s="13">
        <f>database!Q185</f>
        <v>0</v>
      </c>
      <c r="S188" s="13">
        <f>database!R185</f>
        <v>0</v>
      </c>
      <c r="T188" s="10">
        <f>IFERROR(1000-(ABS(VLOOKUP($F$8,database!$T$6:$U$14,2,FALSE)-VLOOKUP(F188,database!$T$6:$U$14,2,FALSE))+(ABS($G$8-G188)/20)+(ABS($H$8-H188)/75)+(ABS($I$8-I188)/10)+(ABS($J$8-J188)/15)+(ABS($K$8-K188)/5)+(ABS($L$8-L188)/4)+(ABS($M$8-M188)/2)+(ABS($N$8-N188)/10)+(ABS($O$8-O188)/25)+(ABS($P$8-P188)/150)+(ABS($Q$8-Q188)/20)+(ABS($R$8-R188)*1000)+(ABS($S$8-S188)*500)),0)</f>
        <v>447.16333333333341</v>
      </c>
    </row>
    <row r="189" spans="2:20" x14ac:dyDescent="0.15">
      <c r="B189" s="14"/>
      <c r="C189" s="6">
        <f t="shared" si="22"/>
        <v>112</v>
      </c>
      <c r="D189" s="13" t="str">
        <f>database!C186</f>
        <v>홍현빈</v>
      </c>
      <c r="E189" s="13" t="str">
        <f>database!D186</f>
        <v>1997</v>
      </c>
      <c r="F189" s="13" t="str">
        <f>database!E186</f>
        <v>RF</v>
      </c>
      <c r="G189" s="13" t="str">
        <f>database!F186</f>
        <v>61</v>
      </c>
      <c r="H189" s="13" t="str">
        <f>database!G186</f>
        <v>76</v>
      </c>
      <c r="I189" s="13" t="str">
        <f>database!H186</f>
        <v>8</v>
      </c>
      <c r="J189" s="13" t="str">
        <f>database!I186</f>
        <v>18</v>
      </c>
      <c r="K189" s="13" t="str">
        <f>database!J186</f>
        <v>2</v>
      </c>
      <c r="L189" s="13" t="str">
        <f>database!K186</f>
        <v>0</v>
      </c>
      <c r="M189" s="13" t="str">
        <f>database!L186</f>
        <v>0</v>
      </c>
      <c r="N189" s="13" t="str">
        <f>database!M186</f>
        <v>1</v>
      </c>
      <c r="O189" s="13" t="str">
        <f>database!N186</f>
        <v>10</v>
      </c>
      <c r="P189" s="13" t="str">
        <f>database!O186</f>
        <v>26</v>
      </c>
      <c r="Q189" s="13" t="str">
        <f>database!P186</f>
        <v>4</v>
      </c>
      <c r="R189" s="13">
        <f>database!Q186</f>
        <v>0</v>
      </c>
      <c r="S189" s="13">
        <f>database!R186</f>
        <v>0</v>
      </c>
      <c r="T189" s="10">
        <f>IFERROR(1000-(ABS(VLOOKUP($F$8,database!$T$6:$U$14,2,FALSE)-VLOOKUP(F189,database!$T$6:$U$14,2,FALSE))+(ABS($G$8-G189)/20)+(ABS($H$8-H189)/75)+(ABS($I$8-I189)/10)+(ABS($J$8-J189)/15)+(ABS($K$8-K189)/5)+(ABS($L$8-L189)/4)+(ABS($M$8-M189)/2)+(ABS($N$8-N189)/10)+(ABS($O$8-O189)/25)+(ABS($P$8-P189)/150)+(ABS($Q$8-Q189)/20)+(ABS($R$8-R189)*1000)+(ABS($S$8-S189)*500)),0)</f>
        <v>502.26666666666665</v>
      </c>
    </row>
    <row r="190" spans="2:20" x14ac:dyDescent="0.15">
      <c r="B190" s="14"/>
      <c r="C190" s="6">
        <f t="shared" si="22"/>
        <v>212</v>
      </c>
      <c r="D190" s="13" t="str">
        <f>database!C187</f>
        <v>안익훈</v>
      </c>
      <c r="E190" s="13" t="str">
        <f>database!D187</f>
        <v>1996</v>
      </c>
      <c r="F190" s="13">
        <f>database!E187</f>
        <v>0</v>
      </c>
      <c r="G190" s="13" t="str">
        <f>database!F187</f>
        <v>14</v>
      </c>
      <c r="H190" s="13" t="str">
        <f>database!G187</f>
        <v>3</v>
      </c>
      <c r="I190" s="13" t="str">
        <f>database!H187</f>
        <v>0</v>
      </c>
      <c r="J190" s="13" t="str">
        <f>database!I187</f>
        <v>0</v>
      </c>
      <c r="K190" s="13" t="str">
        <f>database!J187</f>
        <v>0</v>
      </c>
      <c r="L190" s="13" t="str">
        <f>database!K187</f>
        <v>0</v>
      </c>
      <c r="M190" s="13" t="str">
        <f>database!L187</f>
        <v>0</v>
      </c>
      <c r="N190" s="13" t="str">
        <f>database!M187</f>
        <v>0</v>
      </c>
      <c r="O190" s="13" t="str">
        <f>database!N187</f>
        <v>1</v>
      </c>
      <c r="P190" s="13" t="str">
        <f>database!O187</f>
        <v>0</v>
      </c>
      <c r="Q190" s="13" t="str">
        <f>database!P187</f>
        <v>0</v>
      </c>
      <c r="R190" s="13">
        <f>database!Q187</f>
        <v>0</v>
      </c>
      <c r="S190" s="13">
        <f>database!R187</f>
        <v>0</v>
      </c>
      <c r="T190" s="10">
        <f>IFERROR(1000-(ABS(VLOOKUP($F$8,database!$T$6:$U$14,2,FALSE)-VLOOKUP(F190,database!$T$6:$U$14,2,FALSE))+(ABS($G$8-G190)/20)+(ABS($H$8-H190)/75)+(ABS($I$8-I190)/10)+(ABS($J$8-J190)/15)+(ABS($K$8-K190)/5)+(ABS($L$8-L190)/4)+(ABS($M$8-M190)/2)+(ABS($N$8-N190)/10)+(ABS($O$8-O190)/25)+(ABS($P$8-P190)/150)+(ABS($Q$8-Q190)/20)+(ABS($R$8-R190)*1000)+(ABS($S$8-S190)*500)),0)</f>
        <v>0</v>
      </c>
    </row>
    <row r="191" spans="2:20" x14ac:dyDescent="0.15">
      <c r="B191" s="14"/>
      <c r="C191" s="6">
        <f t="shared" si="22"/>
        <v>164</v>
      </c>
      <c r="D191" s="13" t="str">
        <f>database!C188</f>
        <v>허관회</v>
      </c>
      <c r="E191" s="13" t="str">
        <f>database!D188</f>
        <v>1999</v>
      </c>
      <c r="F191" s="13" t="str">
        <f>database!E188</f>
        <v>DH</v>
      </c>
      <c r="G191" s="13" t="str">
        <f>database!F188</f>
        <v>15</v>
      </c>
      <c r="H191" s="13" t="str">
        <f>database!G188</f>
        <v>23</v>
      </c>
      <c r="I191" s="13" t="str">
        <f>database!H188</f>
        <v>3</v>
      </c>
      <c r="J191" s="13" t="str">
        <f>database!I188</f>
        <v>5</v>
      </c>
      <c r="K191" s="13" t="str">
        <f>database!J188</f>
        <v>2</v>
      </c>
      <c r="L191" s="13" t="str">
        <f>database!K188</f>
        <v>0</v>
      </c>
      <c r="M191" s="13" t="str">
        <f>database!L188</f>
        <v>0</v>
      </c>
      <c r="N191" s="13" t="str">
        <f>database!M188</f>
        <v>1</v>
      </c>
      <c r="O191" s="13" t="str">
        <f>database!N188</f>
        <v>1</v>
      </c>
      <c r="P191" s="13" t="str">
        <f>database!O188</f>
        <v>7</v>
      </c>
      <c r="Q191" s="13" t="str">
        <f>database!P188</f>
        <v>1</v>
      </c>
      <c r="R191" s="13">
        <f>database!Q188</f>
        <v>0</v>
      </c>
      <c r="S191" s="13">
        <f>database!R188</f>
        <v>0</v>
      </c>
      <c r="T191" s="10">
        <f>IFERROR(1000-(ABS(VLOOKUP($F$8,database!$T$6:$U$14,2,FALSE)-VLOOKUP(F191,database!$T$6:$U$14,2,FALSE))+(ABS($G$8-G191)/20)+(ABS($H$8-H191)/75)+(ABS($I$8-I191)/10)+(ABS($J$8-J191)/15)+(ABS($K$8-K191)/5)+(ABS($L$8-L191)/4)+(ABS($M$8-M191)/2)+(ABS($N$8-N191)/10)+(ABS($O$8-O191)/25)+(ABS($P$8-P191)/150)+(ABS($Q$8-Q191)/20)+(ABS($R$8-R191)*1000)+(ABS($S$8-S191)*500)),0)</f>
        <v>449.25666666666666</v>
      </c>
    </row>
    <row r="192" spans="2:20" x14ac:dyDescent="0.15">
      <c r="B192" s="14"/>
      <c r="C192" s="6">
        <f t="shared" si="22"/>
        <v>212</v>
      </c>
      <c r="D192" s="13" t="str">
        <f>database!C189</f>
        <v>오태양</v>
      </c>
      <c r="E192" s="13" t="str">
        <f>database!D189</f>
        <v>2002</v>
      </c>
      <c r="F192" s="13">
        <f>database!E189</f>
        <v>0</v>
      </c>
      <c r="G192" s="13" t="str">
        <f>database!F189</f>
        <v>15</v>
      </c>
      <c r="H192" s="13" t="str">
        <f>database!G189</f>
        <v>3</v>
      </c>
      <c r="I192" s="13" t="str">
        <f>database!H189</f>
        <v>5</v>
      </c>
      <c r="J192" s="13" t="str">
        <f>database!I189</f>
        <v>0</v>
      </c>
      <c r="K192" s="13" t="str">
        <f>database!J189</f>
        <v>0</v>
      </c>
      <c r="L192" s="13" t="str">
        <f>database!K189</f>
        <v>0</v>
      </c>
      <c r="M192" s="13" t="str">
        <f>database!L189</f>
        <v>0</v>
      </c>
      <c r="N192" s="13" t="str">
        <f>database!M189</f>
        <v>0</v>
      </c>
      <c r="O192" s="13" t="str">
        <f>database!N189</f>
        <v>0</v>
      </c>
      <c r="P192" s="13" t="str">
        <f>database!O189</f>
        <v>1</v>
      </c>
      <c r="Q192" s="13" t="str">
        <f>database!P189</f>
        <v>2</v>
      </c>
      <c r="R192" s="13">
        <f>database!Q189</f>
        <v>0</v>
      </c>
      <c r="S192" s="13">
        <f>database!R189</f>
        <v>0</v>
      </c>
      <c r="T192" s="10">
        <f>IFERROR(1000-(ABS(VLOOKUP($F$8,database!$T$6:$U$14,2,FALSE)-VLOOKUP(F192,database!$T$6:$U$14,2,FALSE))+(ABS($G$8-G192)/20)+(ABS($H$8-H192)/75)+(ABS($I$8-I192)/10)+(ABS($J$8-J192)/15)+(ABS($K$8-K192)/5)+(ABS($L$8-L192)/4)+(ABS($M$8-M192)/2)+(ABS($N$8-N192)/10)+(ABS($O$8-O192)/25)+(ABS($P$8-P192)/150)+(ABS($Q$8-Q192)/20)+(ABS($R$8-R192)*1000)+(ABS($S$8-S192)*500)),0)</f>
        <v>0</v>
      </c>
    </row>
    <row r="193" spans="2:20" x14ac:dyDescent="0.15">
      <c r="B193" s="14"/>
      <c r="C193" s="6">
        <f t="shared" si="22"/>
        <v>159</v>
      </c>
      <c r="D193" s="13" t="str">
        <f>database!C190</f>
        <v>김호은</v>
      </c>
      <c r="E193" s="13" t="str">
        <f>database!D190</f>
        <v>1992</v>
      </c>
      <c r="F193" s="13" t="str">
        <f>database!E190</f>
        <v>1B</v>
      </c>
      <c r="G193" s="13" t="str">
        <f>database!F190</f>
        <v>2</v>
      </c>
      <c r="H193" s="13" t="str">
        <f>database!G190</f>
        <v>2</v>
      </c>
      <c r="I193" s="13" t="str">
        <f>database!H190</f>
        <v>0</v>
      </c>
      <c r="J193" s="13" t="str">
        <f>database!I190</f>
        <v>0</v>
      </c>
      <c r="K193" s="13" t="str">
        <f>database!J190</f>
        <v>0</v>
      </c>
      <c r="L193" s="13" t="str">
        <f>database!K190</f>
        <v>0</v>
      </c>
      <c r="M193" s="13" t="str">
        <f>database!L190</f>
        <v>0</v>
      </c>
      <c r="N193" s="13" t="str">
        <f>database!M190</f>
        <v>0</v>
      </c>
      <c r="O193" s="13" t="str">
        <f>database!N190</f>
        <v>0</v>
      </c>
      <c r="P193" s="13" t="str">
        <f>database!O190</f>
        <v>1</v>
      </c>
      <c r="Q193" s="13" t="str">
        <f>database!P190</f>
        <v>0</v>
      </c>
      <c r="R193" s="13">
        <f>database!Q190</f>
        <v>0</v>
      </c>
      <c r="S193" s="13">
        <f>database!R190</f>
        <v>0</v>
      </c>
      <c r="T193" s="10">
        <f>IFERROR(1000-(ABS(VLOOKUP($F$8,database!$T$6:$U$14,2,FALSE)-VLOOKUP(F193,database!$T$6:$U$14,2,FALSE))+(ABS($G$8-G193)/20)+(ABS($H$8-H193)/75)+(ABS($I$8-I193)/10)+(ABS($J$8-J193)/15)+(ABS($K$8-K193)/5)+(ABS($L$8-L193)/4)+(ABS($M$8-M193)/2)+(ABS($N$8-N193)/10)+(ABS($O$8-O193)/25)+(ABS($P$8-P193)/150)+(ABS($Q$8-Q193)/20)+(ABS($R$8-R193)*1000)+(ABS($S$8-S193)*500)),0)</f>
        <v>459.06333333333328</v>
      </c>
    </row>
    <row r="194" spans="2:20" x14ac:dyDescent="0.15">
      <c r="B194" s="14"/>
      <c r="C194" s="6">
        <f t="shared" si="22"/>
        <v>187</v>
      </c>
      <c r="D194" s="13" t="str">
        <f>database!C191</f>
        <v>이재현</v>
      </c>
      <c r="E194" s="13" t="str">
        <f>database!D191</f>
        <v>2003</v>
      </c>
      <c r="F194" s="13" t="str">
        <f>database!E191</f>
        <v>SS</v>
      </c>
      <c r="G194" s="13" t="str">
        <f>database!F191</f>
        <v>75</v>
      </c>
      <c r="H194" s="13" t="str">
        <f>database!G191</f>
        <v>230</v>
      </c>
      <c r="I194" s="13" t="str">
        <f>database!H191</f>
        <v>23</v>
      </c>
      <c r="J194" s="13" t="str">
        <f>database!I191</f>
        <v>54</v>
      </c>
      <c r="K194" s="13" t="str">
        <f>database!J191</f>
        <v>4</v>
      </c>
      <c r="L194" s="13" t="str">
        <f>database!K191</f>
        <v>0</v>
      </c>
      <c r="M194" s="13" t="str">
        <f>database!L191</f>
        <v>7</v>
      </c>
      <c r="N194" s="13" t="str">
        <f>database!M191</f>
        <v>23</v>
      </c>
      <c r="O194" s="13" t="str">
        <f>database!N191</f>
        <v>5</v>
      </c>
      <c r="P194" s="13" t="str">
        <f>database!O191</f>
        <v>44</v>
      </c>
      <c r="Q194" s="13" t="str">
        <f>database!P191</f>
        <v>0</v>
      </c>
      <c r="R194" s="13">
        <f>database!Q191</f>
        <v>0</v>
      </c>
      <c r="S194" s="13">
        <f>database!R191</f>
        <v>0</v>
      </c>
      <c r="T194" s="10">
        <f>IFERROR(1000-(ABS(VLOOKUP($F$8,database!$T$6:$U$14,2,FALSE)-VLOOKUP(F194,database!$T$6:$U$14,2,FALSE))+(ABS($G$8-G194)/20)+(ABS($H$8-H194)/75)+(ABS($I$8-I194)/10)+(ABS($J$8-J194)/15)+(ABS($K$8-K194)/5)+(ABS($L$8-L194)/4)+(ABS($M$8-M194)/2)+(ABS($N$8-N194)/10)+(ABS($O$8-O194)/25)+(ABS($P$8-P194)/150)+(ABS($Q$8-Q194)/20)+(ABS($R$8-R194)*1000)+(ABS($S$8-S194)*500)),0)</f>
        <v>388.74</v>
      </c>
    </row>
    <row r="195" spans="2:20" x14ac:dyDescent="0.15">
      <c r="B195" s="14"/>
      <c r="C195" s="6">
        <f t="shared" si="22"/>
        <v>160</v>
      </c>
      <c r="D195" s="13" t="str">
        <f>database!C192</f>
        <v>김웅빈</v>
      </c>
      <c r="E195" s="13" t="str">
        <f>database!D192</f>
        <v>1996</v>
      </c>
      <c r="F195" s="13" t="str">
        <f>database!E192</f>
        <v>DH</v>
      </c>
      <c r="G195" s="13" t="str">
        <f>database!F192</f>
        <v>45</v>
      </c>
      <c r="H195" s="13" t="str">
        <f>database!G192</f>
        <v>115</v>
      </c>
      <c r="I195" s="13" t="str">
        <f>database!H192</f>
        <v>17</v>
      </c>
      <c r="J195" s="13" t="str">
        <f>database!I192</f>
        <v>26</v>
      </c>
      <c r="K195" s="13" t="str">
        <f>database!J192</f>
        <v>5</v>
      </c>
      <c r="L195" s="13" t="str">
        <f>database!K192</f>
        <v>1</v>
      </c>
      <c r="M195" s="13" t="str">
        <f>database!L192</f>
        <v>1</v>
      </c>
      <c r="N195" s="13" t="str">
        <f>database!M192</f>
        <v>11</v>
      </c>
      <c r="O195" s="13" t="str">
        <f>database!N192</f>
        <v>13</v>
      </c>
      <c r="P195" s="13" t="str">
        <f>database!O192</f>
        <v>38</v>
      </c>
      <c r="Q195" s="13" t="str">
        <f>database!P192</f>
        <v>0</v>
      </c>
      <c r="R195" s="13">
        <f>database!Q192</f>
        <v>0</v>
      </c>
      <c r="S195" s="13">
        <f>database!R192</f>
        <v>0</v>
      </c>
      <c r="T195" s="10">
        <f>IFERROR(1000-(ABS(VLOOKUP($F$8,database!$T$6:$U$14,2,FALSE)-VLOOKUP(F195,database!$T$6:$U$14,2,FALSE))+(ABS($G$8-G195)/20)+(ABS($H$8-H195)/75)+(ABS($I$8-I195)/10)+(ABS($J$8-J195)/15)+(ABS($K$8-K195)/5)+(ABS($L$8-L195)/4)+(ABS($M$8-M195)/2)+(ABS($N$8-N195)/10)+(ABS($O$8-O195)/25)+(ABS($P$8-P195)/150)+(ABS($Q$8-Q195)/20)+(ABS($R$8-R195)*1000)+(ABS($S$8-S195)*500)),0)</f>
        <v>457.77</v>
      </c>
    </row>
    <row r="196" spans="2:20" x14ac:dyDescent="0.15">
      <c r="B196" s="14"/>
      <c r="C196" s="6">
        <f t="shared" si="22"/>
        <v>212</v>
      </c>
      <c r="D196" s="13" t="str">
        <f>database!C193</f>
        <v>문상인</v>
      </c>
      <c r="E196" s="13" t="str">
        <f>database!D193</f>
        <v>1998</v>
      </c>
      <c r="F196" s="13">
        <f>database!E193</f>
        <v>0</v>
      </c>
      <c r="G196" s="13" t="str">
        <f>database!F193</f>
        <v>12</v>
      </c>
      <c r="H196" s="13" t="str">
        <f>database!G193</f>
        <v>3</v>
      </c>
      <c r="I196" s="13" t="str">
        <f>database!H193</f>
        <v>2</v>
      </c>
      <c r="J196" s="13" t="str">
        <f>database!I193</f>
        <v>0</v>
      </c>
      <c r="K196" s="13" t="str">
        <f>database!J193</f>
        <v>0</v>
      </c>
      <c r="L196" s="13" t="str">
        <f>database!K193</f>
        <v>0</v>
      </c>
      <c r="M196" s="13" t="str">
        <f>database!L193</f>
        <v>0</v>
      </c>
      <c r="N196" s="13" t="str">
        <f>database!M193</f>
        <v>0</v>
      </c>
      <c r="O196" s="13" t="str">
        <f>database!N193</f>
        <v>0</v>
      </c>
      <c r="P196" s="13" t="str">
        <f>database!O193</f>
        <v>2</v>
      </c>
      <c r="Q196" s="13" t="str">
        <f>database!P193</f>
        <v>0</v>
      </c>
      <c r="R196" s="13">
        <f>database!Q193</f>
        <v>0</v>
      </c>
      <c r="S196" s="13">
        <f>database!R193</f>
        <v>0</v>
      </c>
      <c r="T196" s="10">
        <f>IFERROR(1000-(ABS(VLOOKUP($F$8,database!$T$6:$U$14,2,FALSE)-VLOOKUP(F196,database!$T$6:$U$14,2,FALSE))+(ABS($G$8-G196)/20)+(ABS($H$8-H196)/75)+(ABS($I$8-I196)/10)+(ABS($J$8-J196)/15)+(ABS($K$8-K196)/5)+(ABS($L$8-L196)/4)+(ABS($M$8-M196)/2)+(ABS($N$8-N196)/10)+(ABS($O$8-O196)/25)+(ABS($P$8-P196)/150)+(ABS($Q$8-Q196)/20)+(ABS($R$8-R196)*1000)+(ABS($S$8-S196)*500)),0)</f>
        <v>0</v>
      </c>
    </row>
    <row r="197" spans="2:20" x14ac:dyDescent="0.15">
      <c r="B197" s="14"/>
      <c r="C197" s="6">
        <f t="shared" si="22"/>
        <v>163</v>
      </c>
      <c r="D197" s="13" t="str">
        <f>database!C194</f>
        <v>전민수</v>
      </c>
      <c r="E197" s="13" t="str">
        <f>database!D194</f>
        <v>1989</v>
      </c>
      <c r="F197" s="13" t="str">
        <f>database!E194</f>
        <v>DH</v>
      </c>
      <c r="G197" s="13" t="str">
        <f>database!F194</f>
        <v>20</v>
      </c>
      <c r="H197" s="13" t="str">
        <f>database!G194</f>
        <v>40</v>
      </c>
      <c r="I197" s="13" t="str">
        <f>database!H194</f>
        <v>3</v>
      </c>
      <c r="J197" s="13" t="str">
        <f>database!I194</f>
        <v>11</v>
      </c>
      <c r="K197" s="13" t="str">
        <f>database!J194</f>
        <v>2</v>
      </c>
      <c r="L197" s="13" t="str">
        <f>database!K194</f>
        <v>0</v>
      </c>
      <c r="M197" s="13" t="str">
        <f>database!L194</f>
        <v>0</v>
      </c>
      <c r="N197" s="13" t="str">
        <f>database!M194</f>
        <v>2</v>
      </c>
      <c r="O197" s="13" t="str">
        <f>database!N194</f>
        <v>1</v>
      </c>
      <c r="P197" s="13" t="str">
        <f>database!O194</f>
        <v>14</v>
      </c>
      <c r="Q197" s="13" t="str">
        <f>database!P194</f>
        <v>0</v>
      </c>
      <c r="R197" s="13">
        <f>database!Q194</f>
        <v>0</v>
      </c>
      <c r="S197" s="13">
        <f>database!R194</f>
        <v>0</v>
      </c>
      <c r="T197" s="10">
        <f>IFERROR(1000-(ABS(VLOOKUP($F$8,database!$T$6:$U$14,2,FALSE)-VLOOKUP(F197,database!$T$6:$U$14,2,FALSE))+(ABS($G$8-G197)/20)+(ABS($H$8-H197)/75)+(ABS($I$8-I197)/10)+(ABS($J$8-J197)/15)+(ABS($K$8-K197)/5)+(ABS($L$8-L197)/4)+(ABS($M$8-M197)/2)+(ABS($N$8-N197)/10)+(ABS($O$8-O197)/25)+(ABS($P$8-P197)/150)+(ABS($Q$8-Q197)/20)+(ABS($R$8-R197)*1000)+(ABS($S$8-S197)*500)),0)</f>
        <v>450.23</v>
      </c>
    </row>
    <row r="198" spans="2:20" x14ac:dyDescent="0.15">
      <c r="B198" s="14"/>
      <c r="C198" s="6">
        <f t="shared" si="22"/>
        <v>183</v>
      </c>
      <c r="D198" s="13" t="str">
        <f>database!C195</f>
        <v>김재호</v>
      </c>
      <c r="E198" s="13" t="str">
        <f>database!D195</f>
        <v>1985</v>
      </c>
      <c r="F198" s="13" t="str">
        <f>database!E195</f>
        <v>SS</v>
      </c>
      <c r="G198" s="13" t="str">
        <f>database!F195</f>
        <v>102</v>
      </c>
      <c r="H198" s="13" t="str">
        <f>database!G195</f>
        <v>223</v>
      </c>
      <c r="I198" s="13" t="str">
        <f>database!H195</f>
        <v>26</v>
      </c>
      <c r="J198" s="13" t="str">
        <f>database!I195</f>
        <v>48</v>
      </c>
      <c r="K198" s="13" t="str">
        <f>database!J195</f>
        <v>7</v>
      </c>
      <c r="L198" s="13" t="str">
        <f>database!K195</f>
        <v>0</v>
      </c>
      <c r="M198" s="13" t="str">
        <f>database!L195</f>
        <v>1</v>
      </c>
      <c r="N198" s="13" t="str">
        <f>database!M195</f>
        <v>21</v>
      </c>
      <c r="O198" s="13" t="str">
        <f>database!N195</f>
        <v>28</v>
      </c>
      <c r="P198" s="13" t="str">
        <f>database!O195</f>
        <v>33</v>
      </c>
      <c r="Q198" s="13" t="str">
        <f>database!P195</f>
        <v>0</v>
      </c>
      <c r="R198" s="13">
        <f>database!Q195</f>
        <v>0</v>
      </c>
      <c r="S198" s="13">
        <f>database!R195</f>
        <v>0</v>
      </c>
      <c r="T198" s="10">
        <f>IFERROR(1000-(ABS(VLOOKUP($F$8,database!$T$6:$U$14,2,FALSE)-VLOOKUP(F198,database!$T$6:$U$14,2,FALSE))+(ABS($G$8-G198)/20)+(ABS($H$8-H198)/75)+(ABS($I$8-I198)/10)+(ABS($J$8-J198)/15)+(ABS($K$8-K198)/5)+(ABS($L$8-L198)/4)+(ABS($M$8-M198)/2)+(ABS($N$8-N198)/10)+(ABS($O$8-O198)/25)+(ABS($P$8-P198)/150)+(ABS($Q$8-Q198)/20)+(ABS($R$8-R198)*1000)+(ABS($S$8-S198)*500)),0)</f>
        <v>394.14333333333332</v>
      </c>
    </row>
    <row r="199" spans="2:20" x14ac:dyDescent="0.15">
      <c r="B199" s="14"/>
      <c r="C199" s="6">
        <f t="shared" si="22"/>
        <v>173</v>
      </c>
      <c r="D199" s="13" t="str">
        <f>database!C196</f>
        <v>이상호</v>
      </c>
      <c r="E199" s="13" t="str">
        <f>database!D196</f>
        <v>1989</v>
      </c>
      <c r="F199" s="13" t="str">
        <f>database!E196</f>
        <v>2B</v>
      </c>
      <c r="G199" s="13" t="str">
        <f>database!F196</f>
        <v>60</v>
      </c>
      <c r="H199" s="13" t="str">
        <f>database!G196</f>
        <v>72</v>
      </c>
      <c r="I199" s="13" t="str">
        <f>database!H196</f>
        <v>9</v>
      </c>
      <c r="J199" s="13" t="str">
        <f>database!I196</f>
        <v>18</v>
      </c>
      <c r="K199" s="13" t="str">
        <f>database!J196</f>
        <v>2</v>
      </c>
      <c r="L199" s="13" t="str">
        <f>database!K196</f>
        <v>0</v>
      </c>
      <c r="M199" s="13" t="str">
        <f>database!L196</f>
        <v>0</v>
      </c>
      <c r="N199" s="13" t="str">
        <f>database!M196</f>
        <v>5</v>
      </c>
      <c r="O199" s="13" t="str">
        <f>database!N196</f>
        <v>4</v>
      </c>
      <c r="P199" s="13" t="str">
        <f>database!O196</f>
        <v>6</v>
      </c>
      <c r="Q199" s="13" t="str">
        <f>database!P196</f>
        <v>1</v>
      </c>
      <c r="R199" s="13">
        <f>database!Q196</f>
        <v>0</v>
      </c>
      <c r="S199" s="13">
        <f>database!R196</f>
        <v>0</v>
      </c>
      <c r="T199" s="10">
        <f>IFERROR(1000-(ABS(VLOOKUP($F$8,database!$T$6:$U$14,2,FALSE)-VLOOKUP(F199,database!$T$6:$U$14,2,FALSE))+(ABS($G$8-G199)/20)+(ABS($H$8-H199)/75)+(ABS($I$8-I199)/10)+(ABS($J$8-J199)/15)+(ABS($K$8-K199)/5)+(ABS($L$8-L199)/4)+(ABS($M$8-M199)/2)+(ABS($N$8-N199)/10)+(ABS($O$8-O199)/25)+(ABS($P$8-P199)/150)+(ABS($Q$8-Q199)/20)+(ABS($R$8-R199)*1000)+(ABS($S$8-S199)*500)),0)</f>
        <v>418.14</v>
      </c>
    </row>
    <row r="200" spans="2:20" x14ac:dyDescent="0.15">
      <c r="B200" s="14"/>
      <c r="C200" s="6">
        <f t="shared" si="22"/>
        <v>208</v>
      </c>
      <c r="D200" s="13" t="str">
        <f>database!C197</f>
        <v>정범모</v>
      </c>
      <c r="E200" s="13" t="str">
        <f>database!D197</f>
        <v>1987</v>
      </c>
      <c r="F200" s="13" t="str">
        <f>database!E197</f>
        <v>C</v>
      </c>
      <c r="G200" s="13" t="str">
        <f>database!F197</f>
        <v>5</v>
      </c>
      <c r="H200" s="13" t="str">
        <f>database!G197</f>
        <v>7</v>
      </c>
      <c r="I200" s="13" t="str">
        <f>database!H197</f>
        <v>0</v>
      </c>
      <c r="J200" s="13" t="str">
        <f>database!I197</f>
        <v>1</v>
      </c>
      <c r="K200" s="13" t="str">
        <f>database!J197</f>
        <v>0</v>
      </c>
      <c r="L200" s="13" t="str">
        <f>database!K197</f>
        <v>0</v>
      </c>
      <c r="M200" s="13" t="str">
        <f>database!L197</f>
        <v>0</v>
      </c>
      <c r="N200" s="13" t="str">
        <f>database!M197</f>
        <v>1</v>
      </c>
      <c r="O200" s="13" t="str">
        <f>database!N197</f>
        <v>0</v>
      </c>
      <c r="P200" s="13" t="str">
        <f>database!O197</f>
        <v>1</v>
      </c>
      <c r="Q200" s="13" t="str">
        <f>database!P197</f>
        <v>0</v>
      </c>
      <c r="R200" s="13">
        <f>database!Q197</f>
        <v>0</v>
      </c>
      <c r="S200" s="13">
        <f>database!R197</f>
        <v>0</v>
      </c>
      <c r="T200" s="10">
        <f>IFERROR(1000-(ABS(VLOOKUP($F$8,database!$T$6:$U$14,2,FALSE)-VLOOKUP(F200,database!$T$6:$U$14,2,FALSE))+(ABS($G$8-G200)/20)+(ABS($H$8-H200)/75)+(ABS($I$8-I200)/10)+(ABS($J$8-J200)/15)+(ABS($K$8-K200)/5)+(ABS($L$8-L200)/4)+(ABS($M$8-M200)/2)+(ABS($N$8-N200)/10)+(ABS($O$8-O200)/25)+(ABS($P$8-P200)/150)+(ABS($Q$8-Q200)/20)+(ABS($R$8-R200)*1000)+(ABS($S$8-S200)*500)),0)</f>
        <v>303.4466666666666</v>
      </c>
    </row>
    <row r="201" spans="2:20" x14ac:dyDescent="0.15">
      <c r="B201" s="14"/>
      <c r="C201" s="6">
        <f t="shared" si="22"/>
        <v>210</v>
      </c>
      <c r="D201" s="13" t="str">
        <f>database!C198</f>
        <v>신범수</v>
      </c>
      <c r="E201" s="13" t="str">
        <f>database!D198</f>
        <v>1998</v>
      </c>
      <c r="F201" s="13" t="str">
        <f>database!E198</f>
        <v>C</v>
      </c>
      <c r="G201" s="13" t="str">
        <f>database!F198</f>
        <v>2</v>
      </c>
      <c r="H201" s="13" t="str">
        <f>database!G198</f>
        <v>3</v>
      </c>
      <c r="I201" s="13" t="str">
        <f>database!H198</f>
        <v>0</v>
      </c>
      <c r="J201" s="13" t="str">
        <f>database!I198</f>
        <v>0</v>
      </c>
      <c r="K201" s="13" t="str">
        <f>database!J198</f>
        <v>0</v>
      </c>
      <c r="L201" s="13" t="str">
        <f>database!K198</f>
        <v>0</v>
      </c>
      <c r="M201" s="13" t="str">
        <f>database!L198</f>
        <v>0</v>
      </c>
      <c r="N201" s="13" t="str">
        <f>database!M198</f>
        <v>0</v>
      </c>
      <c r="O201" s="13" t="str">
        <f>database!N198</f>
        <v>0</v>
      </c>
      <c r="P201" s="13" t="str">
        <f>database!O198</f>
        <v>1</v>
      </c>
      <c r="Q201" s="13" t="str">
        <f>database!P198</f>
        <v>0</v>
      </c>
      <c r="R201" s="13">
        <f>database!Q198</f>
        <v>0</v>
      </c>
      <c r="S201" s="13">
        <f>database!R198</f>
        <v>0</v>
      </c>
      <c r="T201" s="10">
        <f>IFERROR(1000-(ABS(VLOOKUP($F$8,database!$T$6:$U$14,2,FALSE)-VLOOKUP(F201,database!$T$6:$U$14,2,FALSE))+(ABS($G$8-G201)/20)+(ABS($H$8-H201)/75)+(ABS($I$8-I201)/10)+(ABS($J$8-J201)/15)+(ABS($K$8-K201)/5)+(ABS($L$8-L201)/4)+(ABS($M$8-M201)/2)+(ABS($N$8-N201)/10)+(ABS($O$8-O201)/25)+(ABS($P$8-P201)/150)+(ABS($Q$8-Q201)/20)+(ABS($R$8-R201)*1000)+(ABS($S$8-S201)*500)),0)</f>
        <v>303.0766666666666</v>
      </c>
    </row>
    <row r="202" spans="2:20" x14ac:dyDescent="0.15">
      <c r="B202" s="14"/>
      <c r="C202" s="6">
        <f t="shared" ref="C202:C238" si="23">RANK(T202,$T$9:$T$300)</f>
        <v>212</v>
      </c>
      <c r="D202" s="13" t="str">
        <f>database!C199</f>
        <v>류승현</v>
      </c>
      <c r="E202" s="13" t="str">
        <f>database!D199</f>
        <v>1997</v>
      </c>
      <c r="F202" s="13">
        <f>database!E199</f>
        <v>0</v>
      </c>
      <c r="G202" s="13" t="str">
        <f>database!F199</f>
        <v>3</v>
      </c>
      <c r="H202" s="13" t="str">
        <f>database!G199</f>
        <v>3</v>
      </c>
      <c r="I202" s="13" t="str">
        <f>database!H199</f>
        <v>0</v>
      </c>
      <c r="J202" s="13" t="str">
        <f>database!I199</f>
        <v>0</v>
      </c>
      <c r="K202" s="13" t="str">
        <f>database!J199</f>
        <v>0</v>
      </c>
      <c r="L202" s="13" t="str">
        <f>database!K199</f>
        <v>0</v>
      </c>
      <c r="M202" s="13" t="str">
        <f>database!L199</f>
        <v>0</v>
      </c>
      <c r="N202" s="13" t="str">
        <f>database!M199</f>
        <v>0</v>
      </c>
      <c r="O202" s="13" t="str">
        <f>database!N199</f>
        <v>0</v>
      </c>
      <c r="P202" s="13" t="str">
        <f>database!O199</f>
        <v>1</v>
      </c>
      <c r="Q202" s="13" t="str">
        <f>database!P199</f>
        <v>0</v>
      </c>
      <c r="R202" s="13">
        <f>database!Q199</f>
        <v>0</v>
      </c>
      <c r="S202" s="13">
        <f>database!R199</f>
        <v>0</v>
      </c>
      <c r="T202" s="10">
        <f>IFERROR(1000-(ABS(VLOOKUP($F$8,database!$T$6:$U$14,2,FALSE)-VLOOKUP(F202,database!$T$6:$U$14,2,FALSE))+(ABS($G$8-G202)/20)+(ABS($H$8-H202)/75)+(ABS($I$8-I202)/10)+(ABS($J$8-J202)/15)+(ABS($K$8-K202)/5)+(ABS($L$8-L202)/4)+(ABS($M$8-M202)/2)+(ABS($N$8-N202)/10)+(ABS($O$8-O202)/25)+(ABS($P$8-P202)/150)+(ABS($Q$8-Q202)/20)+(ABS($R$8-R202)*1000)+(ABS($S$8-S202)*500)),0)</f>
        <v>0</v>
      </c>
    </row>
    <row r="203" spans="2:20" x14ac:dyDescent="0.15">
      <c r="B203" s="14"/>
      <c r="C203" s="6">
        <f t="shared" si="23"/>
        <v>143</v>
      </c>
      <c r="D203" s="13" t="str">
        <f>database!C200</f>
        <v>김수환</v>
      </c>
      <c r="E203" s="13" t="str">
        <f>database!D200</f>
        <v>1998</v>
      </c>
      <c r="F203" s="13" t="str">
        <f>database!E200</f>
        <v>1B</v>
      </c>
      <c r="G203" s="13" t="str">
        <f>database!F200</f>
        <v>57</v>
      </c>
      <c r="H203" s="13" t="str">
        <f>database!G200</f>
        <v>140</v>
      </c>
      <c r="I203" s="13" t="str">
        <f>database!H200</f>
        <v>18</v>
      </c>
      <c r="J203" s="13" t="str">
        <f>database!I200</f>
        <v>25</v>
      </c>
      <c r="K203" s="13" t="str">
        <f>database!J200</f>
        <v>6</v>
      </c>
      <c r="L203" s="13" t="str">
        <f>database!K200</f>
        <v>0</v>
      </c>
      <c r="M203" s="13" t="str">
        <f>database!L200</f>
        <v>4</v>
      </c>
      <c r="N203" s="13" t="str">
        <f>database!M200</f>
        <v>14</v>
      </c>
      <c r="O203" s="13" t="str">
        <f>database!N200</f>
        <v>21</v>
      </c>
      <c r="P203" s="13" t="str">
        <f>database!O200</f>
        <v>56</v>
      </c>
      <c r="Q203" s="13" t="str">
        <f>database!P200</f>
        <v>0</v>
      </c>
      <c r="R203" s="13">
        <f>database!Q200</f>
        <v>0</v>
      </c>
      <c r="S203" s="13">
        <f>database!R200</f>
        <v>0</v>
      </c>
      <c r="T203" s="10">
        <f>IFERROR(1000-(ABS(VLOOKUP($F$8,database!$T$6:$U$14,2,FALSE)-VLOOKUP(F203,database!$T$6:$U$14,2,FALSE))+(ABS($G$8-G203)/20)+(ABS($H$8-H203)/75)+(ABS($I$8-I203)/10)+(ABS($J$8-J203)/15)+(ABS($K$8-K203)/5)+(ABS($L$8-L203)/4)+(ABS($M$8-M203)/2)+(ABS($N$8-N203)/10)+(ABS($O$8-O203)/25)+(ABS($P$8-P203)/150)+(ABS($Q$8-Q203)/20)+(ABS($R$8-R203)*1000)+(ABS($S$8-S203)*500)),0)</f>
        <v>469.92666666666673</v>
      </c>
    </row>
    <row r="204" spans="2:20" x14ac:dyDescent="0.15">
      <c r="B204" s="14"/>
      <c r="C204" s="6">
        <f t="shared" si="23"/>
        <v>133</v>
      </c>
      <c r="D204" s="13" t="str">
        <f>database!C201</f>
        <v>김민수</v>
      </c>
      <c r="E204" s="13" t="str">
        <f>database!D201</f>
        <v>1996</v>
      </c>
      <c r="F204" s="13" t="str">
        <f>database!E201</f>
        <v>RF</v>
      </c>
      <c r="G204" s="13" t="str">
        <f>database!F201</f>
        <v>5</v>
      </c>
      <c r="H204" s="13" t="str">
        <f>database!G201</f>
        <v>7</v>
      </c>
      <c r="I204" s="13" t="str">
        <f>database!H201</f>
        <v>0</v>
      </c>
      <c r="J204" s="13" t="str">
        <f>database!I201</f>
        <v>1</v>
      </c>
      <c r="K204" s="13" t="str">
        <f>database!J201</f>
        <v>0</v>
      </c>
      <c r="L204" s="13" t="str">
        <f>database!K201</f>
        <v>0</v>
      </c>
      <c r="M204" s="13" t="str">
        <f>database!L201</f>
        <v>0</v>
      </c>
      <c r="N204" s="13" t="str">
        <f>database!M201</f>
        <v>1</v>
      </c>
      <c r="O204" s="13" t="str">
        <f>database!N201</f>
        <v>0</v>
      </c>
      <c r="P204" s="13" t="str">
        <f>database!O201</f>
        <v>4</v>
      </c>
      <c r="Q204" s="13" t="str">
        <f>database!P201</f>
        <v>0</v>
      </c>
      <c r="R204" s="13">
        <f>database!Q201</f>
        <v>0</v>
      </c>
      <c r="S204" s="13">
        <f>database!R201</f>
        <v>0</v>
      </c>
      <c r="T204" s="10">
        <f>IFERROR(1000-(ABS(VLOOKUP($F$8,database!$T$6:$U$14,2,FALSE)-VLOOKUP(F204,database!$T$6:$U$14,2,FALSE))+(ABS($G$8-G204)/20)+(ABS($H$8-H204)/75)+(ABS($I$8-I204)/10)+(ABS($J$8-J204)/15)+(ABS($K$8-K204)/5)+(ABS($L$8-L204)/4)+(ABS($M$8-M204)/2)+(ABS($N$8-N204)/10)+(ABS($O$8-O204)/25)+(ABS($P$8-P204)/150)+(ABS($Q$8-Q204)/20)+(ABS($R$8-R204)*1000)+(ABS($S$8-S204)*500)),0)</f>
        <v>495.4666666666667</v>
      </c>
    </row>
    <row r="205" spans="2:20" x14ac:dyDescent="0.15">
      <c r="B205" s="14"/>
      <c r="C205" s="6">
        <f t="shared" si="23"/>
        <v>172</v>
      </c>
      <c r="D205" s="13" t="str">
        <f>database!C202</f>
        <v>이영빈</v>
      </c>
      <c r="E205" s="13" t="str">
        <f>database!D202</f>
        <v>2002</v>
      </c>
      <c r="F205" s="13" t="str">
        <f>database!E202</f>
        <v>2B</v>
      </c>
      <c r="G205" s="13" t="str">
        <f>database!F202</f>
        <v>60</v>
      </c>
      <c r="H205" s="13" t="str">
        <f>database!G202</f>
        <v>76</v>
      </c>
      <c r="I205" s="13" t="str">
        <f>database!H202</f>
        <v>16</v>
      </c>
      <c r="J205" s="13" t="str">
        <f>database!I202</f>
        <v>14</v>
      </c>
      <c r="K205" s="13" t="str">
        <f>database!J202</f>
        <v>3</v>
      </c>
      <c r="L205" s="13" t="str">
        <f>database!K202</f>
        <v>0</v>
      </c>
      <c r="M205" s="13" t="str">
        <f>database!L202</f>
        <v>1</v>
      </c>
      <c r="N205" s="13" t="str">
        <f>database!M202</f>
        <v>5</v>
      </c>
      <c r="O205" s="13" t="str">
        <f>database!N202</f>
        <v>7</v>
      </c>
      <c r="P205" s="13" t="str">
        <f>database!O202</f>
        <v>25</v>
      </c>
      <c r="Q205" s="13" t="str">
        <f>database!P202</f>
        <v>0</v>
      </c>
      <c r="R205" s="13">
        <f>database!Q202</f>
        <v>0</v>
      </c>
      <c r="S205" s="13">
        <f>database!R202</f>
        <v>0</v>
      </c>
      <c r="T205" s="10">
        <f>IFERROR(1000-(ABS(VLOOKUP($F$8,database!$T$6:$U$14,2,FALSE)-VLOOKUP(F205,database!$T$6:$U$14,2,FALSE))+(ABS($G$8-G205)/20)+(ABS($H$8-H205)/75)+(ABS($I$8-I205)/10)+(ABS($J$8-J205)/15)+(ABS($K$8-K205)/5)+(ABS($L$8-L205)/4)+(ABS($M$8-M205)/2)+(ABS($N$8-N205)/10)+(ABS($O$8-O205)/25)+(ABS($P$8-P205)/150)+(ABS($Q$8-Q205)/20)+(ABS($R$8-R205)*1000)+(ABS($S$8-S205)*500)),0)</f>
        <v>419.52333333333331</v>
      </c>
    </row>
    <row r="206" spans="2:20" x14ac:dyDescent="0.15">
      <c r="B206" s="14"/>
      <c r="C206" s="6">
        <f t="shared" si="23"/>
        <v>154</v>
      </c>
      <c r="D206" s="13" t="str">
        <f>database!C203</f>
        <v>김영웅</v>
      </c>
      <c r="E206" s="13" t="str">
        <f>database!D203</f>
        <v>2003</v>
      </c>
      <c r="F206" s="13" t="str">
        <f>database!E203</f>
        <v>3B</v>
      </c>
      <c r="G206" s="13" t="str">
        <f>database!F203</f>
        <v>12</v>
      </c>
      <c r="H206" s="13" t="str">
        <f>database!G203</f>
        <v>15</v>
      </c>
      <c r="I206" s="13" t="str">
        <f>database!H203</f>
        <v>2</v>
      </c>
      <c r="J206" s="13" t="str">
        <f>database!I203</f>
        <v>2</v>
      </c>
      <c r="K206" s="13" t="str">
        <f>database!J203</f>
        <v>0</v>
      </c>
      <c r="L206" s="13" t="str">
        <f>database!K203</f>
        <v>0</v>
      </c>
      <c r="M206" s="13" t="str">
        <f>database!L203</f>
        <v>1</v>
      </c>
      <c r="N206" s="13" t="str">
        <f>database!M203</f>
        <v>1</v>
      </c>
      <c r="O206" s="13" t="str">
        <f>database!N203</f>
        <v>0</v>
      </c>
      <c r="P206" s="13" t="str">
        <f>database!O203</f>
        <v>7</v>
      </c>
      <c r="Q206" s="13" t="str">
        <f>database!P203</f>
        <v>0</v>
      </c>
      <c r="R206" s="13">
        <f>database!Q203</f>
        <v>0</v>
      </c>
      <c r="S206" s="13">
        <f>database!R203</f>
        <v>0</v>
      </c>
      <c r="T206" s="10">
        <f>IFERROR(1000-(ABS(VLOOKUP($F$8,database!$T$6:$U$14,2,FALSE)-VLOOKUP(F206,database!$T$6:$U$14,2,FALSE))+(ABS($G$8-G206)/20)+(ABS($H$8-H206)/75)+(ABS($I$8-I206)/10)+(ABS($J$8-J206)/15)+(ABS($K$8-K206)/5)+(ABS($L$8-L206)/4)+(ABS($M$8-M206)/2)+(ABS($N$8-N206)/10)+(ABS($O$8-O206)/25)+(ABS($P$8-P206)/150)+(ABS($Q$8-Q206)/20)+(ABS($R$8-R206)*1000)+(ABS($S$8-S206)*500)),0)</f>
        <v>460.71000000000004</v>
      </c>
    </row>
    <row r="207" spans="2:20" x14ac:dyDescent="0.15">
      <c r="B207" s="14"/>
      <c r="C207" s="6">
        <f t="shared" si="23"/>
        <v>179</v>
      </c>
      <c r="D207" s="13" t="str">
        <f>database!C204</f>
        <v>석정우</v>
      </c>
      <c r="E207" s="13" t="str">
        <f>database!D204</f>
        <v>1999</v>
      </c>
      <c r="F207" s="13" t="str">
        <f>database!E204</f>
        <v>2B</v>
      </c>
      <c r="G207" s="13" t="str">
        <f>database!F204</f>
        <v>9</v>
      </c>
      <c r="H207" s="13" t="str">
        <f>database!G204</f>
        <v>9</v>
      </c>
      <c r="I207" s="13" t="str">
        <f>database!H204</f>
        <v>1</v>
      </c>
      <c r="J207" s="13" t="str">
        <f>database!I204</f>
        <v>2</v>
      </c>
      <c r="K207" s="13" t="str">
        <f>database!J204</f>
        <v>0</v>
      </c>
      <c r="L207" s="13" t="str">
        <f>database!K204</f>
        <v>0</v>
      </c>
      <c r="M207" s="13" t="str">
        <f>database!L204</f>
        <v>0</v>
      </c>
      <c r="N207" s="13" t="str">
        <f>database!M204</f>
        <v>0</v>
      </c>
      <c r="O207" s="13" t="str">
        <f>database!N204</f>
        <v>0</v>
      </c>
      <c r="P207" s="13" t="str">
        <f>database!O204</f>
        <v>3</v>
      </c>
      <c r="Q207" s="13" t="str">
        <f>database!P204</f>
        <v>0</v>
      </c>
      <c r="R207" s="13">
        <f>database!Q204</f>
        <v>0</v>
      </c>
      <c r="S207" s="13">
        <f>database!R204</f>
        <v>0</v>
      </c>
      <c r="T207" s="10">
        <f>IFERROR(1000-(ABS(VLOOKUP($F$8,database!$T$6:$U$14,2,FALSE)-VLOOKUP(F207,database!$T$6:$U$14,2,FALSE))+(ABS($G$8-G207)/20)+(ABS($H$8-H207)/75)+(ABS($I$8-I207)/10)+(ABS($J$8-J207)/15)+(ABS($K$8-K207)/5)+(ABS($L$8-L207)/4)+(ABS($M$8-M207)/2)+(ABS($N$8-N207)/10)+(ABS($O$8-O207)/25)+(ABS($P$8-P207)/150)+(ABS($Q$8-Q207)/20)+(ABS($R$8-R207)*1000)+(ABS($S$8-S207)*500)),0)</f>
        <v>411.75333333333333</v>
      </c>
    </row>
    <row r="208" spans="2:20" x14ac:dyDescent="0.15">
      <c r="B208" s="14"/>
      <c r="C208" s="6">
        <f t="shared" si="23"/>
        <v>212</v>
      </c>
      <c r="D208" s="13" t="str">
        <f>database!C205</f>
        <v>조대현</v>
      </c>
      <c r="E208" s="13" t="str">
        <f>database!D205</f>
        <v>1999</v>
      </c>
      <c r="F208" s="13">
        <f>database!E205</f>
        <v>0</v>
      </c>
      <c r="G208" s="13" t="str">
        <f>database!F205</f>
        <v>6</v>
      </c>
      <c r="H208" s="13" t="str">
        <f>database!G205</f>
        <v>4</v>
      </c>
      <c r="I208" s="13" t="str">
        <f>database!H205</f>
        <v>0</v>
      </c>
      <c r="J208" s="13" t="str">
        <f>database!I205</f>
        <v>0</v>
      </c>
      <c r="K208" s="13" t="str">
        <f>database!J205</f>
        <v>0</v>
      </c>
      <c r="L208" s="13" t="str">
        <f>database!K205</f>
        <v>0</v>
      </c>
      <c r="M208" s="13" t="str">
        <f>database!L205</f>
        <v>0</v>
      </c>
      <c r="N208" s="13" t="str">
        <f>database!M205</f>
        <v>0</v>
      </c>
      <c r="O208" s="13" t="str">
        <f>database!N205</f>
        <v>0</v>
      </c>
      <c r="P208" s="13" t="str">
        <f>database!O205</f>
        <v>3</v>
      </c>
      <c r="Q208" s="13" t="str">
        <f>database!P205</f>
        <v>0</v>
      </c>
      <c r="R208" s="13">
        <f>database!Q205</f>
        <v>0</v>
      </c>
      <c r="S208" s="13">
        <f>database!R205</f>
        <v>0</v>
      </c>
      <c r="T208" s="10">
        <f>IFERROR(1000-(ABS(VLOOKUP($F$8,database!$T$6:$U$14,2,FALSE)-VLOOKUP(F208,database!$T$6:$U$14,2,FALSE))+(ABS($G$8-G208)/20)+(ABS($H$8-H208)/75)+(ABS($I$8-I208)/10)+(ABS($J$8-J208)/15)+(ABS($K$8-K208)/5)+(ABS($L$8-L208)/4)+(ABS($M$8-M208)/2)+(ABS($N$8-N208)/10)+(ABS($O$8-O208)/25)+(ABS($P$8-P208)/150)+(ABS($Q$8-Q208)/20)+(ABS($R$8-R208)*1000)+(ABS($S$8-S208)*500)),0)</f>
        <v>0</v>
      </c>
    </row>
    <row r="209" spans="2:20" x14ac:dyDescent="0.15">
      <c r="B209" s="14"/>
      <c r="C209" s="6">
        <f t="shared" si="23"/>
        <v>119</v>
      </c>
      <c r="D209" s="13" t="str">
        <f>database!C206</f>
        <v>정진기</v>
      </c>
      <c r="E209" s="13" t="str">
        <f>database!D206</f>
        <v>1992</v>
      </c>
      <c r="F209" s="13" t="str">
        <f>database!E206</f>
        <v>CF</v>
      </c>
      <c r="G209" s="13" t="str">
        <f>database!F206</f>
        <v>39</v>
      </c>
      <c r="H209" s="13" t="str">
        <f>database!G206</f>
        <v>53</v>
      </c>
      <c r="I209" s="13" t="str">
        <f>database!H206</f>
        <v>4</v>
      </c>
      <c r="J209" s="13" t="str">
        <f>database!I206</f>
        <v>10</v>
      </c>
      <c r="K209" s="13" t="str">
        <f>database!J206</f>
        <v>2</v>
      </c>
      <c r="L209" s="13" t="str">
        <f>database!K206</f>
        <v>0</v>
      </c>
      <c r="M209" s="13" t="str">
        <f>database!L206</f>
        <v>1</v>
      </c>
      <c r="N209" s="13" t="str">
        <f>database!M206</f>
        <v>4</v>
      </c>
      <c r="O209" s="13" t="str">
        <f>database!N206</f>
        <v>6</v>
      </c>
      <c r="P209" s="13" t="str">
        <f>database!O206</f>
        <v>19</v>
      </c>
      <c r="Q209" s="13" t="str">
        <f>database!P206</f>
        <v>1</v>
      </c>
      <c r="R209" s="13">
        <f>database!Q206</f>
        <v>0</v>
      </c>
      <c r="S209" s="13">
        <f>database!R206</f>
        <v>0</v>
      </c>
      <c r="T209" s="10">
        <f>IFERROR(1000-(ABS(VLOOKUP($F$8,database!$T$6:$U$14,2,FALSE)-VLOOKUP(F209,database!$T$6:$U$14,2,FALSE))+(ABS($G$8-G209)/20)+(ABS($H$8-H209)/75)+(ABS($I$8-I209)/10)+(ABS($J$8-J209)/15)+(ABS($K$8-K209)/5)+(ABS($L$8-L209)/4)+(ABS($M$8-M209)/2)+(ABS($N$8-N209)/10)+(ABS($O$8-O209)/25)+(ABS($P$8-P209)/150)+(ABS($Q$8-Q209)/20)+(ABS($R$8-R209)*1000)+(ABS($S$8-S209)*500)),0)</f>
        <v>500.37</v>
      </c>
    </row>
    <row r="210" spans="2:20" x14ac:dyDescent="0.15">
      <c r="B210" s="14"/>
      <c r="C210" s="6">
        <f t="shared" si="23"/>
        <v>152</v>
      </c>
      <c r="D210" s="13" t="str">
        <f>database!C207</f>
        <v>김수윤</v>
      </c>
      <c r="E210" s="13" t="str">
        <f>database!D207</f>
        <v>1998</v>
      </c>
      <c r="F210" s="13" t="str">
        <f>database!E207</f>
        <v>1B</v>
      </c>
      <c r="G210" s="13" t="str">
        <f>database!F207</f>
        <v>10</v>
      </c>
      <c r="H210" s="13" t="str">
        <f>database!G207</f>
        <v>17</v>
      </c>
      <c r="I210" s="13" t="str">
        <f>database!H207</f>
        <v>1</v>
      </c>
      <c r="J210" s="13" t="str">
        <f>database!I207</f>
        <v>2</v>
      </c>
      <c r="K210" s="13" t="str">
        <f>database!J207</f>
        <v>1</v>
      </c>
      <c r="L210" s="13" t="str">
        <f>database!K207</f>
        <v>0</v>
      </c>
      <c r="M210" s="13" t="str">
        <f>database!L207</f>
        <v>1</v>
      </c>
      <c r="N210" s="13" t="str">
        <f>database!M207</f>
        <v>2</v>
      </c>
      <c r="O210" s="13" t="str">
        <f>database!N207</f>
        <v>1</v>
      </c>
      <c r="P210" s="13" t="str">
        <f>database!O207</f>
        <v>7</v>
      </c>
      <c r="Q210" s="13" t="str">
        <f>database!P207</f>
        <v>0</v>
      </c>
      <c r="R210" s="13">
        <f>database!Q207</f>
        <v>0</v>
      </c>
      <c r="S210" s="13">
        <f>database!R207</f>
        <v>0</v>
      </c>
      <c r="T210" s="10">
        <f>IFERROR(1000-(ABS(VLOOKUP($F$8,database!$T$6:$U$14,2,FALSE)-VLOOKUP(F210,database!$T$6:$U$14,2,FALSE))+(ABS($G$8-G210)/20)+(ABS($H$8-H210)/75)+(ABS($I$8-I210)/10)+(ABS($J$8-J210)/15)+(ABS($K$8-K210)/5)+(ABS($L$8-L210)/4)+(ABS($M$8-M210)/2)+(ABS($N$8-N210)/10)+(ABS($O$8-O210)/25)+(ABS($P$8-P210)/150)+(ABS($Q$8-Q210)/20)+(ABS($R$8-R210)*1000)+(ABS($S$8-S210)*500)),0)</f>
        <v>460.87666666666667</v>
      </c>
    </row>
    <row r="211" spans="2:20" x14ac:dyDescent="0.15">
      <c r="B211" s="14"/>
      <c r="C211" s="6">
        <f t="shared" si="23"/>
        <v>125</v>
      </c>
      <c r="D211" s="13" t="str">
        <f>database!C208</f>
        <v>이시원</v>
      </c>
      <c r="E211" s="13" t="str">
        <f>database!D208</f>
        <v>1996</v>
      </c>
      <c r="F211" s="13" t="str">
        <f>database!E208</f>
        <v>RF</v>
      </c>
      <c r="G211" s="13" t="str">
        <f>database!F208</f>
        <v>31</v>
      </c>
      <c r="H211" s="13" t="str">
        <f>database!G208</f>
        <v>15</v>
      </c>
      <c r="I211" s="13" t="str">
        <f>database!H208</f>
        <v>6</v>
      </c>
      <c r="J211" s="13" t="str">
        <f>database!I208</f>
        <v>2</v>
      </c>
      <c r="K211" s="13" t="str">
        <f>database!J208</f>
        <v>0</v>
      </c>
      <c r="L211" s="13" t="str">
        <f>database!K208</f>
        <v>0</v>
      </c>
      <c r="M211" s="13" t="str">
        <f>database!L208</f>
        <v>0</v>
      </c>
      <c r="N211" s="13" t="str">
        <f>database!M208</f>
        <v>1</v>
      </c>
      <c r="O211" s="13" t="str">
        <f>database!N208</f>
        <v>0</v>
      </c>
      <c r="P211" s="13" t="str">
        <f>database!O208</f>
        <v>4</v>
      </c>
      <c r="Q211" s="13" t="str">
        <f>database!P208</f>
        <v>2</v>
      </c>
      <c r="R211" s="13">
        <f>database!Q208</f>
        <v>0</v>
      </c>
      <c r="S211" s="13">
        <f>database!R208</f>
        <v>0</v>
      </c>
      <c r="T211" s="10">
        <f>IFERROR(1000-(ABS(VLOOKUP($F$8,database!$T$6:$U$14,2,FALSE)-VLOOKUP(F211,database!$T$6:$U$14,2,FALSE))+(ABS($G$8-G211)/20)+(ABS($H$8-H211)/75)+(ABS($I$8-I211)/10)+(ABS($J$8-J211)/15)+(ABS($K$8-K211)/5)+(ABS($L$8-L211)/4)+(ABS($M$8-M211)/2)+(ABS($N$8-N211)/10)+(ABS($O$8-O211)/25)+(ABS($P$8-P211)/150)+(ABS($Q$8-Q211)/20)+(ABS($R$8-R211)*1000)+(ABS($S$8-S211)*500)),0)</f>
        <v>497.64</v>
      </c>
    </row>
    <row r="212" spans="2:20" x14ac:dyDescent="0.15">
      <c r="B212" s="14"/>
      <c r="C212" s="6">
        <f t="shared" si="23"/>
        <v>129</v>
      </c>
      <c r="D212" s="13" t="str">
        <f>database!C209</f>
        <v>신민재</v>
      </c>
      <c r="E212" s="13" t="str">
        <f>database!D209</f>
        <v>1996</v>
      </c>
      <c r="F212" s="13" t="str">
        <f>database!E209</f>
        <v>CF</v>
      </c>
      <c r="G212" s="13" t="str">
        <f>database!F209</f>
        <v>14</v>
      </c>
      <c r="H212" s="13" t="str">
        <f>database!G209</f>
        <v>3</v>
      </c>
      <c r="I212" s="13" t="str">
        <f>database!H209</f>
        <v>2</v>
      </c>
      <c r="J212" s="13" t="str">
        <f>database!I209</f>
        <v>0</v>
      </c>
      <c r="K212" s="13" t="str">
        <f>database!J209</f>
        <v>0</v>
      </c>
      <c r="L212" s="13" t="str">
        <f>database!K209</f>
        <v>0</v>
      </c>
      <c r="M212" s="13" t="str">
        <f>database!L209</f>
        <v>0</v>
      </c>
      <c r="N212" s="13" t="str">
        <f>database!M209</f>
        <v>0</v>
      </c>
      <c r="O212" s="13" t="str">
        <f>database!N209</f>
        <v>0</v>
      </c>
      <c r="P212" s="13" t="str">
        <f>database!O209</f>
        <v>0</v>
      </c>
      <c r="Q212" s="13" t="str">
        <f>database!P209</f>
        <v>2</v>
      </c>
      <c r="R212" s="13">
        <f>database!Q209</f>
        <v>0</v>
      </c>
      <c r="S212" s="13">
        <f>database!R209</f>
        <v>0</v>
      </c>
      <c r="T212" s="10">
        <f>IFERROR(1000-(ABS(VLOOKUP($F$8,database!$T$6:$U$14,2,FALSE)-VLOOKUP(F212,database!$T$6:$U$14,2,FALSE))+(ABS($G$8-G212)/20)+(ABS($H$8-H212)/75)+(ABS($I$8-I212)/10)+(ABS($J$8-J212)/15)+(ABS($K$8-K212)/5)+(ABS($L$8-L212)/4)+(ABS($M$8-M212)/2)+(ABS($N$8-N212)/10)+(ABS($O$8-O212)/25)+(ABS($P$8-P212)/150)+(ABS($Q$8-Q212)/20)+(ABS($R$8-R212)*1000)+(ABS($S$8-S212)*500)),0)</f>
        <v>495.96999999999997</v>
      </c>
    </row>
    <row r="213" spans="2:20" x14ac:dyDescent="0.15">
      <c r="B213" s="14"/>
      <c r="C213" s="6">
        <f t="shared" si="23"/>
        <v>127</v>
      </c>
      <c r="D213" s="13" t="str">
        <f>database!C210</f>
        <v>예진원</v>
      </c>
      <c r="E213" s="13" t="str">
        <f>database!D210</f>
        <v>1999</v>
      </c>
      <c r="F213" s="13" t="str">
        <f>database!E210</f>
        <v>LF</v>
      </c>
      <c r="G213" s="13" t="str">
        <f>database!F210</f>
        <v>20</v>
      </c>
      <c r="H213" s="13" t="str">
        <f>database!G210</f>
        <v>10</v>
      </c>
      <c r="I213" s="13" t="str">
        <f>database!H210</f>
        <v>0</v>
      </c>
      <c r="J213" s="13" t="str">
        <f>database!I210</f>
        <v>1</v>
      </c>
      <c r="K213" s="13" t="str">
        <f>database!J210</f>
        <v>0</v>
      </c>
      <c r="L213" s="13" t="str">
        <f>database!K210</f>
        <v>0</v>
      </c>
      <c r="M213" s="13" t="str">
        <f>database!L210</f>
        <v>0</v>
      </c>
      <c r="N213" s="13" t="str">
        <f>database!M210</f>
        <v>0</v>
      </c>
      <c r="O213" s="13" t="str">
        <f>database!N210</f>
        <v>3</v>
      </c>
      <c r="P213" s="13" t="str">
        <f>database!O210</f>
        <v>3</v>
      </c>
      <c r="Q213" s="13" t="str">
        <f>database!P210</f>
        <v>0</v>
      </c>
      <c r="R213" s="13">
        <f>database!Q210</f>
        <v>0</v>
      </c>
      <c r="S213" s="13">
        <f>database!R210</f>
        <v>0</v>
      </c>
      <c r="T213" s="10">
        <f>IFERROR(1000-(ABS(VLOOKUP($F$8,database!$T$6:$U$14,2,FALSE)-VLOOKUP(F213,database!$T$6:$U$14,2,FALSE))+(ABS($G$8-G213)/20)+(ABS($H$8-H213)/75)+(ABS($I$8-I213)/10)+(ABS($J$8-J213)/15)+(ABS($K$8-K213)/5)+(ABS($L$8-L213)/4)+(ABS($M$8-M213)/2)+(ABS($N$8-N213)/10)+(ABS($O$8-O213)/25)+(ABS($P$8-P213)/150)+(ABS($Q$8-Q213)/20)+(ABS($R$8-R213)*1000)+(ABS($S$8-S213)*500)),0)</f>
        <v>496.27</v>
      </c>
    </row>
    <row r="214" spans="2:20" x14ac:dyDescent="0.15">
      <c r="B214" s="14"/>
      <c r="C214" s="6">
        <f t="shared" si="23"/>
        <v>151</v>
      </c>
      <c r="D214" s="13" t="str">
        <f>database!C211</f>
        <v>김재현</v>
      </c>
      <c r="E214" s="13" t="str">
        <f>database!D211</f>
        <v>1991</v>
      </c>
      <c r="F214" s="13" t="str">
        <f>database!E211</f>
        <v>3B</v>
      </c>
      <c r="G214" s="13" t="str">
        <f>database!F211</f>
        <v>18</v>
      </c>
      <c r="H214" s="13" t="str">
        <f>database!G211</f>
        <v>18</v>
      </c>
      <c r="I214" s="13" t="str">
        <f>database!H211</f>
        <v>2</v>
      </c>
      <c r="J214" s="13" t="str">
        <f>database!I211</f>
        <v>4</v>
      </c>
      <c r="K214" s="13" t="str">
        <f>database!J211</f>
        <v>1</v>
      </c>
      <c r="L214" s="13" t="str">
        <f>database!K211</f>
        <v>0</v>
      </c>
      <c r="M214" s="13" t="str">
        <f>database!L211</f>
        <v>0</v>
      </c>
      <c r="N214" s="13" t="str">
        <f>database!M211</f>
        <v>4</v>
      </c>
      <c r="O214" s="13" t="str">
        <f>database!N211</f>
        <v>0</v>
      </c>
      <c r="P214" s="13" t="str">
        <f>database!O211</f>
        <v>3</v>
      </c>
      <c r="Q214" s="13" t="str">
        <f>database!P211</f>
        <v>0</v>
      </c>
      <c r="R214" s="13">
        <f>database!Q211</f>
        <v>0</v>
      </c>
      <c r="S214" s="13">
        <f>database!R211</f>
        <v>0</v>
      </c>
      <c r="T214" s="10">
        <f>IFERROR(1000-(ABS(VLOOKUP($F$8,database!$T$6:$U$14,2,FALSE)-VLOOKUP(F214,database!$T$6:$U$14,2,FALSE))+(ABS($G$8-G214)/20)+(ABS($H$8-H214)/75)+(ABS($I$8-I214)/10)+(ABS($J$8-J214)/15)+(ABS($K$8-K214)/5)+(ABS($L$8-L214)/4)+(ABS($M$8-M214)/2)+(ABS($N$8-N214)/10)+(ABS($O$8-O214)/25)+(ABS($P$8-P214)/150)+(ABS($Q$8-Q214)/20)+(ABS($R$8-R214)*1000)+(ABS($S$8-S214)*500)),0)</f>
        <v>461.15666666666664</v>
      </c>
    </row>
    <row r="215" spans="2:20" x14ac:dyDescent="0.15">
      <c r="B215" s="14"/>
      <c r="C215" s="6">
        <f t="shared" si="23"/>
        <v>109</v>
      </c>
      <c r="D215" s="13" t="str">
        <f>database!C212</f>
        <v>장진혁</v>
      </c>
      <c r="E215" s="13" t="str">
        <f>database!D212</f>
        <v>1993</v>
      </c>
      <c r="F215" s="13" t="str">
        <f>database!E212</f>
        <v>RF</v>
      </c>
      <c r="G215" s="13" t="str">
        <f>database!F212</f>
        <v>41</v>
      </c>
      <c r="H215" s="13" t="str">
        <f>database!G212</f>
        <v>116</v>
      </c>
      <c r="I215" s="13" t="str">
        <f>database!H212</f>
        <v>11</v>
      </c>
      <c r="J215" s="13" t="str">
        <f>database!I212</f>
        <v>27</v>
      </c>
      <c r="K215" s="13" t="str">
        <f>database!J212</f>
        <v>2</v>
      </c>
      <c r="L215" s="13" t="str">
        <f>database!K212</f>
        <v>0</v>
      </c>
      <c r="M215" s="13" t="str">
        <f>database!L212</f>
        <v>2</v>
      </c>
      <c r="N215" s="13" t="str">
        <f>database!M212</f>
        <v>17</v>
      </c>
      <c r="O215" s="13" t="str">
        <f>database!N212</f>
        <v>12</v>
      </c>
      <c r="P215" s="13" t="str">
        <f>database!O212</f>
        <v>28</v>
      </c>
      <c r="Q215" s="13" t="str">
        <f>database!P212</f>
        <v>2</v>
      </c>
      <c r="R215" s="13">
        <f>database!Q212</f>
        <v>0</v>
      </c>
      <c r="S215" s="13">
        <f>database!R212</f>
        <v>0</v>
      </c>
      <c r="T215" s="10">
        <f>IFERROR(1000-(ABS(VLOOKUP($F$8,database!$T$6:$U$14,2,FALSE)-VLOOKUP(F215,database!$T$6:$U$14,2,FALSE))+(ABS($G$8-G215)/20)+(ABS($H$8-H215)/75)+(ABS($I$8-I215)/10)+(ABS($J$8-J215)/15)+(ABS($K$8-K215)/5)+(ABS($L$8-L215)/4)+(ABS($M$8-M215)/2)+(ABS($N$8-N215)/10)+(ABS($O$8-O215)/25)+(ABS($P$8-P215)/150)+(ABS($Q$8-Q215)/20)+(ABS($R$8-R215)*1000)+(ABS($S$8-S215)*500)),0)</f>
        <v>504.29333333333335</v>
      </c>
    </row>
    <row r="216" spans="2:20" x14ac:dyDescent="0.15">
      <c r="B216" s="14"/>
      <c r="C216" s="6">
        <f t="shared" si="23"/>
        <v>204</v>
      </c>
      <c r="D216" s="13" t="str">
        <f>database!C213</f>
        <v>허인서</v>
      </c>
      <c r="E216" s="13" t="str">
        <f>database!D213</f>
        <v>2003</v>
      </c>
      <c r="F216" s="13" t="str">
        <f>database!E213</f>
        <v>C</v>
      </c>
      <c r="G216" s="13" t="str">
        <f>database!F213</f>
        <v>8</v>
      </c>
      <c r="H216" s="13" t="str">
        <f>database!G213</f>
        <v>18</v>
      </c>
      <c r="I216" s="13" t="str">
        <f>database!H213</f>
        <v>1</v>
      </c>
      <c r="J216" s="13" t="str">
        <f>database!I213</f>
        <v>3</v>
      </c>
      <c r="K216" s="13" t="str">
        <f>database!J213</f>
        <v>0</v>
      </c>
      <c r="L216" s="13" t="str">
        <f>database!K213</f>
        <v>0</v>
      </c>
      <c r="M216" s="13" t="str">
        <f>database!L213</f>
        <v>0</v>
      </c>
      <c r="N216" s="13" t="str">
        <f>database!M213</f>
        <v>0</v>
      </c>
      <c r="O216" s="13" t="str">
        <f>database!N213</f>
        <v>1</v>
      </c>
      <c r="P216" s="13" t="str">
        <f>database!O213</f>
        <v>8</v>
      </c>
      <c r="Q216" s="13" t="str">
        <f>database!P213</f>
        <v>0</v>
      </c>
      <c r="R216" s="13">
        <f>database!Q213</f>
        <v>0</v>
      </c>
      <c r="S216" s="13">
        <f>database!R213</f>
        <v>0</v>
      </c>
      <c r="T216" s="10">
        <f>IFERROR(1000-(ABS(VLOOKUP($F$8,database!$T$6:$U$14,2,FALSE)-VLOOKUP(F216,database!$T$6:$U$14,2,FALSE))+(ABS($G$8-G216)/20)+(ABS($H$8-H216)/75)+(ABS($I$8-I216)/10)+(ABS($J$8-J216)/15)+(ABS($K$8-K216)/5)+(ABS($L$8-L216)/4)+(ABS($M$8-M216)/2)+(ABS($N$8-N216)/10)+(ABS($O$8-O216)/25)+(ABS($P$8-P216)/150)+(ABS($Q$8-Q216)/20)+(ABS($R$8-R216)*1000)+(ABS($S$8-S216)*500)),0)</f>
        <v>303.96333333333337</v>
      </c>
    </row>
    <row r="217" spans="2:20" x14ac:dyDescent="0.15">
      <c r="B217" s="14"/>
      <c r="C217" s="6">
        <f t="shared" si="23"/>
        <v>120</v>
      </c>
      <c r="D217" s="13" t="str">
        <f>database!C214</f>
        <v>장두성</v>
      </c>
      <c r="E217" s="13" t="str">
        <f>database!D214</f>
        <v>1999</v>
      </c>
      <c r="F217" s="13" t="str">
        <f>database!E214</f>
        <v>CF</v>
      </c>
      <c r="G217" s="13" t="str">
        <f>database!F214</f>
        <v>53</v>
      </c>
      <c r="H217" s="13" t="str">
        <f>database!G214</f>
        <v>23</v>
      </c>
      <c r="I217" s="13" t="str">
        <f>database!H214</f>
        <v>7</v>
      </c>
      <c r="J217" s="13" t="str">
        <f>database!I214</f>
        <v>4</v>
      </c>
      <c r="K217" s="13" t="str">
        <f>database!J214</f>
        <v>0</v>
      </c>
      <c r="L217" s="13" t="str">
        <f>database!K214</f>
        <v>0</v>
      </c>
      <c r="M217" s="13" t="str">
        <f>database!L214</f>
        <v>0</v>
      </c>
      <c r="N217" s="13" t="str">
        <f>database!M214</f>
        <v>0</v>
      </c>
      <c r="O217" s="13" t="str">
        <f>database!N214</f>
        <v>5</v>
      </c>
      <c r="P217" s="13" t="str">
        <f>database!O214</f>
        <v>11</v>
      </c>
      <c r="Q217" s="13" t="str">
        <f>database!P214</f>
        <v>4</v>
      </c>
      <c r="R217" s="13">
        <f>database!Q214</f>
        <v>0</v>
      </c>
      <c r="S217" s="13">
        <f>database!R214</f>
        <v>0</v>
      </c>
      <c r="T217" s="10">
        <f>IFERROR(1000-(ABS(VLOOKUP($F$8,database!$T$6:$U$14,2,FALSE)-VLOOKUP(F217,database!$T$6:$U$14,2,FALSE))+(ABS($G$8-G217)/20)+(ABS($H$8-H217)/75)+(ABS($I$8-I217)/10)+(ABS($J$8-J217)/15)+(ABS($K$8-K217)/5)+(ABS($L$8-L217)/4)+(ABS($M$8-M217)/2)+(ABS($N$8-N217)/10)+(ABS($O$8-O217)/25)+(ABS($P$8-P217)/150)+(ABS($Q$8-Q217)/20)+(ABS($R$8-R217)*1000)+(ABS($S$8-S217)*500)),0)</f>
        <v>499.32666666666665</v>
      </c>
    </row>
    <row r="218" spans="2:20" x14ac:dyDescent="0.15">
      <c r="B218" s="14"/>
      <c r="C218" s="6">
        <f t="shared" si="23"/>
        <v>197</v>
      </c>
      <c r="D218" s="13" t="str">
        <f>database!C215</f>
        <v>장승현</v>
      </c>
      <c r="E218" s="13" t="str">
        <f>database!D215</f>
        <v>1994</v>
      </c>
      <c r="F218" s="13" t="str">
        <f>database!E215</f>
        <v>C</v>
      </c>
      <c r="G218" s="13" t="str">
        <f>database!F215</f>
        <v>60</v>
      </c>
      <c r="H218" s="13" t="str">
        <f>database!G215</f>
        <v>96</v>
      </c>
      <c r="I218" s="13" t="str">
        <f>database!H215</f>
        <v>6</v>
      </c>
      <c r="J218" s="13" t="str">
        <f>database!I215</f>
        <v>20</v>
      </c>
      <c r="K218" s="13" t="str">
        <f>database!J215</f>
        <v>3</v>
      </c>
      <c r="L218" s="13" t="str">
        <f>database!K215</f>
        <v>0</v>
      </c>
      <c r="M218" s="13" t="str">
        <f>database!L215</f>
        <v>0</v>
      </c>
      <c r="N218" s="13" t="str">
        <f>database!M215</f>
        <v>9</v>
      </c>
      <c r="O218" s="13" t="str">
        <f>database!N215</f>
        <v>5</v>
      </c>
      <c r="P218" s="13" t="str">
        <f>database!O215</f>
        <v>27</v>
      </c>
      <c r="Q218" s="13" t="str">
        <f>database!P215</f>
        <v>0</v>
      </c>
      <c r="R218" s="13">
        <f>database!Q215</f>
        <v>0</v>
      </c>
      <c r="S218" s="13">
        <f>database!R215</f>
        <v>0</v>
      </c>
      <c r="T218" s="10">
        <f>IFERROR(1000-(ABS(VLOOKUP($F$8,database!$T$6:$U$14,2,FALSE)-VLOOKUP(F218,database!$T$6:$U$14,2,FALSE))+(ABS($G$8-G218)/20)+(ABS($H$8-H218)/75)+(ABS($I$8-I218)/10)+(ABS($J$8-J218)/15)+(ABS($K$8-K218)/5)+(ABS($L$8-L218)/4)+(ABS($M$8-M218)/2)+(ABS($N$8-N218)/10)+(ABS($O$8-O218)/25)+(ABS($P$8-P218)/150)+(ABS($Q$8-Q218)/20)+(ABS($R$8-R218)*1000)+(ABS($S$8-S218)*500)),0)</f>
        <v>311.02333333333331</v>
      </c>
    </row>
    <row r="219" spans="2:20" x14ac:dyDescent="0.15">
      <c r="B219" s="14"/>
      <c r="C219" s="6">
        <f t="shared" si="23"/>
        <v>117</v>
      </c>
      <c r="D219" s="13" t="str">
        <f>database!C216</f>
        <v>오준혁</v>
      </c>
      <c r="E219" s="13" t="str">
        <f>database!D216</f>
        <v>1992</v>
      </c>
      <c r="F219" s="13" t="str">
        <f>database!E216</f>
        <v>RF</v>
      </c>
      <c r="G219" s="13" t="str">
        <f>database!F216</f>
        <v>47</v>
      </c>
      <c r="H219" s="13" t="str">
        <f>database!G216</f>
        <v>61</v>
      </c>
      <c r="I219" s="13" t="str">
        <f>database!H216</f>
        <v>3</v>
      </c>
      <c r="J219" s="13" t="str">
        <f>database!I216</f>
        <v>14</v>
      </c>
      <c r="K219" s="13" t="str">
        <f>database!J216</f>
        <v>2</v>
      </c>
      <c r="L219" s="13" t="str">
        <f>database!K216</f>
        <v>0</v>
      </c>
      <c r="M219" s="13" t="str">
        <f>database!L216</f>
        <v>0</v>
      </c>
      <c r="N219" s="13" t="str">
        <f>database!M216</f>
        <v>6</v>
      </c>
      <c r="O219" s="13" t="str">
        <f>database!N216</f>
        <v>5</v>
      </c>
      <c r="P219" s="13" t="str">
        <f>database!O216</f>
        <v>15</v>
      </c>
      <c r="Q219" s="13" t="str">
        <f>database!P216</f>
        <v>0</v>
      </c>
      <c r="R219" s="13">
        <f>database!Q216</f>
        <v>0</v>
      </c>
      <c r="S219" s="13">
        <f>database!R216</f>
        <v>0</v>
      </c>
      <c r="T219" s="10">
        <f>IFERROR(1000-(ABS(VLOOKUP($F$8,database!$T$6:$U$14,2,FALSE)-VLOOKUP(F219,database!$T$6:$U$14,2,FALSE))+(ABS($G$8-G219)/20)+(ABS($H$8-H219)/75)+(ABS($I$8-I219)/10)+(ABS($J$8-J219)/15)+(ABS($K$8-K219)/5)+(ABS($L$8-L219)/4)+(ABS($M$8-M219)/2)+(ABS($N$8-N219)/10)+(ABS($O$8-O219)/25)+(ABS($P$8-P219)/150)+(ABS($Q$8-Q219)/20)+(ABS($R$8-R219)*1000)+(ABS($S$8-S219)*500)),0)</f>
        <v>500.62666666666667</v>
      </c>
    </row>
    <row r="220" spans="2:20" x14ac:dyDescent="0.15">
      <c r="B220" s="14"/>
      <c r="C220" s="6">
        <f t="shared" si="23"/>
        <v>166</v>
      </c>
      <c r="D220" s="13" t="str">
        <f>database!C217</f>
        <v>유준규</v>
      </c>
      <c r="E220" s="13" t="str">
        <f>database!D217</f>
        <v>2002</v>
      </c>
      <c r="F220" s="13" t="str">
        <f>database!E217</f>
        <v>DH</v>
      </c>
      <c r="G220" s="13" t="str">
        <f>database!F217</f>
        <v>7</v>
      </c>
      <c r="H220" s="13" t="str">
        <f>database!G217</f>
        <v>14</v>
      </c>
      <c r="I220" s="13" t="str">
        <f>database!H217</f>
        <v>3</v>
      </c>
      <c r="J220" s="13" t="str">
        <f>database!I217</f>
        <v>3</v>
      </c>
      <c r="K220" s="13" t="str">
        <f>database!J217</f>
        <v>0</v>
      </c>
      <c r="L220" s="13" t="str">
        <f>database!K217</f>
        <v>0</v>
      </c>
      <c r="M220" s="13" t="str">
        <f>database!L217</f>
        <v>0</v>
      </c>
      <c r="N220" s="13" t="str">
        <f>database!M217</f>
        <v>0</v>
      </c>
      <c r="O220" s="13" t="str">
        <f>database!N217</f>
        <v>1</v>
      </c>
      <c r="P220" s="13" t="str">
        <f>database!O217</f>
        <v>6</v>
      </c>
      <c r="Q220" s="13" t="str">
        <f>database!P217</f>
        <v>0</v>
      </c>
      <c r="R220" s="13">
        <f>database!Q217</f>
        <v>0</v>
      </c>
      <c r="S220" s="13">
        <f>database!R217</f>
        <v>0</v>
      </c>
      <c r="T220" s="10">
        <f>IFERROR(1000-(ABS(VLOOKUP($F$8,database!$T$6:$U$14,2,FALSE)-VLOOKUP(F220,database!$T$6:$U$14,2,FALSE))+(ABS($G$8-G220)/20)+(ABS($H$8-H220)/75)+(ABS($I$8-I220)/10)+(ABS($J$8-J220)/15)+(ABS($K$8-K220)/5)+(ABS($L$8-L220)/4)+(ABS($M$8-M220)/2)+(ABS($N$8-N220)/10)+(ABS($O$8-O220)/25)+(ABS($P$8-P220)/150)+(ABS($Q$8-Q220)/20)+(ABS($R$8-R220)*1000)+(ABS($S$8-S220)*500)),0)</f>
        <v>448.04666666666662</v>
      </c>
    </row>
    <row r="221" spans="2:20" x14ac:dyDescent="0.15">
      <c r="B221" s="14"/>
      <c r="C221" s="6">
        <f t="shared" si="23"/>
        <v>137</v>
      </c>
      <c r="D221" s="13" t="str">
        <f>database!C218</f>
        <v>김규남</v>
      </c>
      <c r="E221" s="13" t="str">
        <f>database!D218</f>
        <v>1995</v>
      </c>
      <c r="F221" s="13" t="str">
        <f>database!E218</f>
        <v>RF</v>
      </c>
      <c r="G221" s="13" t="str">
        <f>database!F218</f>
        <v>2</v>
      </c>
      <c r="H221" s="13" t="str">
        <f>database!G218</f>
        <v>5</v>
      </c>
      <c r="I221" s="13" t="str">
        <f>database!H218</f>
        <v>0</v>
      </c>
      <c r="J221" s="13" t="str">
        <f>database!I218</f>
        <v>0</v>
      </c>
      <c r="K221" s="13" t="str">
        <f>database!J218</f>
        <v>0</v>
      </c>
      <c r="L221" s="13" t="str">
        <f>database!K218</f>
        <v>0</v>
      </c>
      <c r="M221" s="13" t="str">
        <f>database!L218</f>
        <v>0</v>
      </c>
      <c r="N221" s="13" t="str">
        <f>database!M218</f>
        <v>0</v>
      </c>
      <c r="O221" s="13" t="str">
        <f>database!N218</f>
        <v>0</v>
      </c>
      <c r="P221" s="13" t="str">
        <f>database!O218</f>
        <v>2</v>
      </c>
      <c r="Q221" s="13" t="str">
        <f>database!P218</f>
        <v>0</v>
      </c>
      <c r="R221" s="13">
        <f>database!Q218</f>
        <v>0</v>
      </c>
      <c r="S221" s="13">
        <f>database!R218</f>
        <v>0</v>
      </c>
      <c r="T221" s="10">
        <f>IFERROR(1000-(ABS(VLOOKUP($F$8,database!$T$6:$U$14,2,FALSE)-VLOOKUP(F221,database!$T$6:$U$14,2,FALSE))+(ABS($G$8-G221)/20)+(ABS($H$8-H221)/75)+(ABS($I$8-I221)/10)+(ABS($J$8-J221)/15)+(ABS($K$8-K221)/5)+(ABS($L$8-L221)/4)+(ABS($M$8-M221)/2)+(ABS($N$8-N221)/10)+(ABS($O$8-O221)/25)+(ABS($P$8-P221)/150)+(ABS($Q$8-Q221)/20)+(ABS($R$8-R221)*1000)+(ABS($S$8-S221)*500)),0)</f>
        <v>495.11</v>
      </c>
    </row>
    <row r="222" spans="2:20" x14ac:dyDescent="0.15">
      <c r="B222" s="14"/>
      <c r="C222" s="6">
        <f t="shared" si="23"/>
        <v>100</v>
      </c>
      <c r="D222" s="13" t="str">
        <f>database!C219</f>
        <v>김준완</v>
      </c>
      <c r="E222" s="13" t="str">
        <f>database!D219</f>
        <v>1991</v>
      </c>
      <c r="F222" s="13" t="str">
        <f>database!E219</f>
        <v>LF</v>
      </c>
      <c r="G222" s="13" t="str">
        <f>database!F219</f>
        <v>111</v>
      </c>
      <c r="H222" s="13" t="str">
        <f>database!G219</f>
        <v>317</v>
      </c>
      <c r="I222" s="13" t="str">
        <f>database!H219</f>
        <v>43</v>
      </c>
      <c r="J222" s="13" t="str">
        <f>database!I219</f>
        <v>60</v>
      </c>
      <c r="K222" s="13" t="str">
        <f>database!J219</f>
        <v>10</v>
      </c>
      <c r="L222" s="13" t="str">
        <f>database!K219</f>
        <v>2</v>
      </c>
      <c r="M222" s="13" t="str">
        <f>database!L219</f>
        <v>1</v>
      </c>
      <c r="N222" s="13" t="str">
        <f>database!M219</f>
        <v>28</v>
      </c>
      <c r="O222" s="13" t="str">
        <f>database!N219</f>
        <v>64</v>
      </c>
      <c r="P222" s="13" t="str">
        <f>database!O219</f>
        <v>71</v>
      </c>
      <c r="Q222" s="13" t="str">
        <f>database!P219</f>
        <v>1</v>
      </c>
      <c r="R222" s="13">
        <f>database!Q219</f>
        <v>0</v>
      </c>
      <c r="S222" s="13">
        <f>database!R219</f>
        <v>0</v>
      </c>
      <c r="T222" s="10">
        <f>IFERROR(1000-(ABS(VLOOKUP($F$8,database!$T$6:$U$14,2,FALSE)-VLOOKUP(F222,database!$T$6:$U$14,2,FALSE))+(ABS($G$8-G222)/20)+(ABS($H$8-H222)/75)+(ABS($I$8-I222)/10)+(ABS($J$8-J222)/15)+(ABS($K$8-K222)/5)+(ABS($L$8-L222)/4)+(ABS($M$8-M222)/2)+(ABS($N$8-N222)/10)+(ABS($O$8-O222)/25)+(ABS($P$8-P222)/150)+(ABS($Q$8-Q222)/20)+(ABS($R$8-R222)*1000)+(ABS($S$8-S222)*500)),0)</f>
        <v>521.49</v>
      </c>
    </row>
    <row r="223" spans="2:20" x14ac:dyDescent="0.15">
      <c r="B223" s="14"/>
      <c r="C223" s="6">
        <f t="shared" si="23"/>
        <v>180</v>
      </c>
      <c r="D223" s="13" t="str">
        <f>database!C220</f>
        <v>양승혁</v>
      </c>
      <c r="E223" s="13" t="str">
        <f>database!D220</f>
        <v>1999</v>
      </c>
      <c r="F223" s="13" t="str">
        <f>database!E220</f>
        <v>2B</v>
      </c>
      <c r="G223" s="13" t="str">
        <f>database!F220</f>
        <v>11</v>
      </c>
      <c r="H223" s="13" t="str">
        <f>database!G220</f>
        <v>5</v>
      </c>
      <c r="I223" s="13" t="str">
        <f>database!H220</f>
        <v>0</v>
      </c>
      <c r="J223" s="13" t="str">
        <f>database!I220</f>
        <v>0</v>
      </c>
      <c r="K223" s="13" t="str">
        <f>database!J220</f>
        <v>0</v>
      </c>
      <c r="L223" s="13" t="str">
        <f>database!K220</f>
        <v>0</v>
      </c>
      <c r="M223" s="13" t="str">
        <f>database!L220</f>
        <v>0</v>
      </c>
      <c r="N223" s="13" t="str">
        <f>database!M220</f>
        <v>0</v>
      </c>
      <c r="O223" s="13" t="str">
        <f>database!N220</f>
        <v>0</v>
      </c>
      <c r="P223" s="13" t="str">
        <f>database!O220</f>
        <v>1</v>
      </c>
      <c r="Q223" s="13" t="str">
        <f>database!P220</f>
        <v>1</v>
      </c>
      <c r="R223" s="13">
        <f>database!Q220</f>
        <v>0</v>
      </c>
      <c r="S223" s="13">
        <f>database!R220</f>
        <v>0</v>
      </c>
      <c r="T223" s="10">
        <f>IFERROR(1000-(ABS(VLOOKUP($F$8,database!$T$6:$U$14,2,FALSE)-VLOOKUP(F223,database!$T$6:$U$14,2,FALSE))+(ABS($G$8-G223)/20)+(ABS($H$8-H223)/75)+(ABS($I$8-I223)/10)+(ABS($J$8-J223)/15)+(ABS($K$8-K223)/5)+(ABS($L$8-L223)/4)+(ABS($M$8-M223)/2)+(ABS($N$8-N223)/10)+(ABS($O$8-O223)/25)+(ABS($P$8-P223)/150)+(ABS($Q$8-Q223)/20)+(ABS($R$8-R223)*1000)+(ABS($S$8-S223)*500)),0)</f>
        <v>411.60333333333335</v>
      </c>
    </row>
    <row r="224" spans="2:20" x14ac:dyDescent="0.15">
      <c r="B224" s="14"/>
      <c r="C224" s="6">
        <f t="shared" si="23"/>
        <v>167</v>
      </c>
      <c r="D224" s="13" t="str">
        <f>database!C221</f>
        <v>이정훈</v>
      </c>
      <c r="E224" s="13" t="str">
        <f>database!D221</f>
        <v>1994</v>
      </c>
      <c r="F224" s="13" t="str">
        <f>database!E221</f>
        <v>DH</v>
      </c>
      <c r="G224" s="13" t="str">
        <f>database!F221</f>
        <v>6</v>
      </c>
      <c r="H224" s="13" t="str">
        <f>database!G221</f>
        <v>8</v>
      </c>
      <c r="I224" s="13" t="str">
        <f>database!H221</f>
        <v>0</v>
      </c>
      <c r="J224" s="13" t="str">
        <f>database!I221</f>
        <v>0</v>
      </c>
      <c r="K224" s="13" t="str">
        <f>database!J221</f>
        <v>0</v>
      </c>
      <c r="L224" s="13" t="str">
        <f>database!K221</f>
        <v>0</v>
      </c>
      <c r="M224" s="13" t="str">
        <f>database!L221</f>
        <v>0</v>
      </c>
      <c r="N224" s="13" t="str">
        <f>database!M221</f>
        <v>0</v>
      </c>
      <c r="O224" s="13" t="str">
        <f>database!N221</f>
        <v>2</v>
      </c>
      <c r="P224" s="13" t="str">
        <f>database!O221</f>
        <v>3</v>
      </c>
      <c r="Q224" s="13" t="str">
        <f>database!P221</f>
        <v>0</v>
      </c>
      <c r="R224" s="13">
        <f>database!Q221</f>
        <v>0</v>
      </c>
      <c r="S224" s="13">
        <f>database!R221</f>
        <v>0</v>
      </c>
      <c r="T224" s="10">
        <f>IFERROR(1000-(ABS(VLOOKUP($F$8,database!$T$6:$U$14,2,FALSE)-VLOOKUP(F224,database!$T$6:$U$14,2,FALSE))+(ABS($G$8-G224)/20)+(ABS($H$8-H224)/75)+(ABS($I$8-I224)/10)+(ABS($J$8-J224)/15)+(ABS($K$8-K224)/5)+(ABS($L$8-L224)/4)+(ABS($M$8-M224)/2)+(ABS($N$8-N224)/10)+(ABS($O$8-O224)/25)+(ABS($P$8-P224)/150)+(ABS($Q$8-Q224)/20)+(ABS($R$8-R224)*1000)+(ABS($S$8-S224)*500)),0)</f>
        <v>447.43666666666672</v>
      </c>
    </row>
    <row r="225" spans="2:20" x14ac:dyDescent="0.15">
      <c r="B225" s="14"/>
      <c r="C225" s="6">
        <f t="shared" si="23"/>
        <v>198</v>
      </c>
      <c r="D225" s="13" t="str">
        <f>database!C222</f>
        <v>김재현</v>
      </c>
      <c r="E225" s="13" t="str">
        <f>database!D222</f>
        <v>1993</v>
      </c>
      <c r="F225" s="13" t="str">
        <f>database!E222</f>
        <v>C</v>
      </c>
      <c r="G225" s="13" t="str">
        <f>database!F222</f>
        <v>56</v>
      </c>
      <c r="H225" s="13" t="str">
        <f>database!G222</f>
        <v>82</v>
      </c>
      <c r="I225" s="13" t="str">
        <f>database!H222</f>
        <v>4</v>
      </c>
      <c r="J225" s="13" t="str">
        <f>database!I222</f>
        <v>17</v>
      </c>
      <c r="K225" s="13" t="str">
        <f>database!J222</f>
        <v>4</v>
      </c>
      <c r="L225" s="13" t="str">
        <f>database!K222</f>
        <v>0</v>
      </c>
      <c r="M225" s="13" t="str">
        <f>database!L222</f>
        <v>1</v>
      </c>
      <c r="N225" s="13" t="str">
        <f>database!M222</f>
        <v>8</v>
      </c>
      <c r="O225" s="13" t="str">
        <f>database!N222</f>
        <v>2</v>
      </c>
      <c r="P225" s="13" t="str">
        <f>database!O222</f>
        <v>19</v>
      </c>
      <c r="Q225" s="13" t="str">
        <f>database!P222</f>
        <v>0</v>
      </c>
      <c r="R225" s="13">
        <f>database!Q222</f>
        <v>0</v>
      </c>
      <c r="S225" s="13">
        <f>database!R222</f>
        <v>0</v>
      </c>
      <c r="T225" s="10">
        <f>IFERROR(1000-(ABS(VLOOKUP($F$8,database!$T$6:$U$14,2,FALSE)-VLOOKUP(F225,database!$T$6:$U$14,2,FALSE))+(ABS($G$8-G225)/20)+(ABS($H$8-H225)/75)+(ABS($I$8-I225)/10)+(ABS($J$8-J225)/15)+(ABS($K$8-K225)/5)+(ABS($L$8-L225)/4)+(ABS($M$8-M225)/2)+(ABS($N$8-N225)/10)+(ABS($O$8-O225)/25)+(ABS($P$8-P225)/150)+(ABS($Q$8-Q225)/20)+(ABS($R$8-R225)*1000)+(ABS($S$8-S225)*500)),0)</f>
        <v>310.66333333333341</v>
      </c>
    </row>
    <row r="226" spans="2:20" x14ac:dyDescent="0.15">
      <c r="B226" s="14"/>
      <c r="C226" s="6">
        <f t="shared" si="23"/>
        <v>184</v>
      </c>
      <c r="D226" s="13" t="str">
        <f>database!C223</f>
        <v>박승욱</v>
      </c>
      <c r="E226" s="13" t="str">
        <f>database!D223</f>
        <v>1992</v>
      </c>
      <c r="F226" s="13" t="str">
        <f>database!E223</f>
        <v>SS</v>
      </c>
      <c r="G226" s="13" t="str">
        <f>database!F223</f>
        <v>100</v>
      </c>
      <c r="H226" s="13" t="str">
        <f>database!G223</f>
        <v>198</v>
      </c>
      <c r="I226" s="13" t="str">
        <f>database!H223</f>
        <v>29</v>
      </c>
      <c r="J226" s="13" t="str">
        <f>database!I223</f>
        <v>45</v>
      </c>
      <c r="K226" s="13" t="str">
        <f>database!J223</f>
        <v>7</v>
      </c>
      <c r="L226" s="13" t="str">
        <f>database!K223</f>
        <v>2</v>
      </c>
      <c r="M226" s="13" t="str">
        <f>database!L223</f>
        <v>1</v>
      </c>
      <c r="N226" s="13" t="str">
        <f>database!M223</f>
        <v>16</v>
      </c>
      <c r="O226" s="13" t="str">
        <f>database!N223</f>
        <v>16</v>
      </c>
      <c r="P226" s="13" t="str">
        <f>database!O223</f>
        <v>69</v>
      </c>
      <c r="Q226" s="13" t="str">
        <f>database!P223</f>
        <v>8</v>
      </c>
      <c r="R226" s="13">
        <f>database!Q223</f>
        <v>0</v>
      </c>
      <c r="S226" s="13">
        <f>database!R223</f>
        <v>0</v>
      </c>
      <c r="T226" s="10">
        <f>IFERROR(1000-(ABS(VLOOKUP($F$8,database!$T$6:$U$14,2,FALSE)-VLOOKUP(F226,database!$T$6:$U$14,2,FALSE))+(ABS($G$8-G226)/20)+(ABS($H$8-H226)/75)+(ABS($I$8-I226)/10)+(ABS($J$8-J226)/15)+(ABS($K$8-K226)/5)+(ABS($L$8-L226)/4)+(ABS($M$8-M226)/2)+(ABS($N$8-N226)/10)+(ABS($O$8-O226)/25)+(ABS($P$8-P226)/150)+(ABS($Q$8-Q226)/20)+(ABS($R$8-R226)*1000)+(ABS($S$8-S226)*500)),0)</f>
        <v>393.97</v>
      </c>
    </row>
    <row r="227" spans="2:20" x14ac:dyDescent="0.15">
      <c r="B227" s="14"/>
      <c r="C227" s="6">
        <f t="shared" si="23"/>
        <v>132</v>
      </c>
      <c r="D227" s="13" t="str">
        <f>database!C224</f>
        <v>한석현</v>
      </c>
      <c r="E227" s="13" t="str">
        <f>database!D224</f>
        <v>1994</v>
      </c>
      <c r="F227" s="13" t="str">
        <f>database!E224</f>
        <v>RF</v>
      </c>
      <c r="G227" s="13" t="str">
        <f>database!F224</f>
        <v>6</v>
      </c>
      <c r="H227" s="13" t="str">
        <f>database!G224</f>
        <v>9</v>
      </c>
      <c r="I227" s="13" t="str">
        <f>database!H224</f>
        <v>1</v>
      </c>
      <c r="J227" s="13" t="str">
        <f>database!I224</f>
        <v>2</v>
      </c>
      <c r="K227" s="13" t="str">
        <f>database!J224</f>
        <v>0</v>
      </c>
      <c r="L227" s="13" t="str">
        <f>database!K224</f>
        <v>0</v>
      </c>
      <c r="M227" s="13" t="str">
        <f>database!L224</f>
        <v>0</v>
      </c>
      <c r="N227" s="13" t="str">
        <f>database!M224</f>
        <v>0</v>
      </c>
      <c r="O227" s="13" t="str">
        <f>database!N224</f>
        <v>0</v>
      </c>
      <c r="P227" s="13" t="str">
        <f>database!O224</f>
        <v>3</v>
      </c>
      <c r="Q227" s="13" t="str">
        <f>database!P224</f>
        <v>0</v>
      </c>
      <c r="R227" s="13">
        <f>database!Q224</f>
        <v>0</v>
      </c>
      <c r="S227" s="13">
        <f>database!R224</f>
        <v>0</v>
      </c>
      <c r="T227" s="10">
        <f>IFERROR(1000-(ABS(VLOOKUP($F$8,database!$T$6:$U$14,2,FALSE)-VLOOKUP(F227,database!$T$6:$U$14,2,FALSE))+(ABS($G$8-G227)/20)+(ABS($H$8-H227)/75)+(ABS($I$8-I227)/10)+(ABS($J$8-J227)/15)+(ABS($K$8-K227)/5)+(ABS($L$8-L227)/4)+(ABS($M$8-M227)/2)+(ABS($N$8-N227)/10)+(ABS($O$8-O227)/25)+(ABS($P$8-P227)/150)+(ABS($Q$8-Q227)/20)+(ABS($R$8-R227)*1000)+(ABS($S$8-S227)*500)),0)</f>
        <v>495.60333333333335</v>
      </c>
    </row>
    <row r="228" spans="2:20" x14ac:dyDescent="0.15">
      <c r="B228" s="14"/>
      <c r="C228" s="6">
        <f t="shared" si="23"/>
        <v>126</v>
      </c>
      <c r="D228" s="13" t="str">
        <f>database!C225</f>
        <v>최상민</v>
      </c>
      <c r="E228" s="13" t="str">
        <f>database!D225</f>
        <v>1999</v>
      </c>
      <c r="F228" s="13" t="str">
        <f>database!E225</f>
        <v>LF</v>
      </c>
      <c r="G228" s="13" t="str">
        <f>database!F225</f>
        <v>27</v>
      </c>
      <c r="H228" s="13" t="str">
        <f>database!G225</f>
        <v>14</v>
      </c>
      <c r="I228" s="13" t="str">
        <f>database!H225</f>
        <v>3</v>
      </c>
      <c r="J228" s="13" t="str">
        <f>database!I225</f>
        <v>1</v>
      </c>
      <c r="K228" s="13" t="str">
        <f>database!J225</f>
        <v>0</v>
      </c>
      <c r="L228" s="13" t="str">
        <f>database!K225</f>
        <v>0</v>
      </c>
      <c r="M228" s="13" t="str">
        <f>database!L225</f>
        <v>0</v>
      </c>
      <c r="N228" s="13" t="str">
        <f>database!M225</f>
        <v>1</v>
      </c>
      <c r="O228" s="13" t="str">
        <f>database!N225</f>
        <v>3</v>
      </c>
      <c r="P228" s="13" t="str">
        <f>database!O225</f>
        <v>4</v>
      </c>
      <c r="Q228" s="13" t="str">
        <f>database!P225</f>
        <v>3</v>
      </c>
      <c r="R228" s="13">
        <f>database!Q225</f>
        <v>0</v>
      </c>
      <c r="S228" s="13">
        <f>database!R225</f>
        <v>0</v>
      </c>
      <c r="T228" s="10">
        <f>IFERROR(1000-(ABS(VLOOKUP($F$8,database!$T$6:$U$14,2,FALSE)-VLOOKUP(F228,database!$T$6:$U$14,2,FALSE))+(ABS($G$8-G228)/20)+(ABS($H$8-H228)/75)+(ABS($I$8-I228)/10)+(ABS($J$8-J228)/15)+(ABS($K$8-K228)/5)+(ABS($L$8-L228)/4)+(ABS($M$8-M228)/2)+(ABS($N$8-N228)/10)+(ABS($O$8-O228)/25)+(ABS($P$8-P228)/150)+(ABS($Q$8-Q228)/20)+(ABS($R$8-R228)*1000)+(ABS($S$8-S228)*500)),0)</f>
        <v>497.23</v>
      </c>
    </row>
    <row r="229" spans="2:20" x14ac:dyDescent="0.15">
      <c r="B229" s="14"/>
      <c r="C229" s="6">
        <f t="shared" si="23"/>
        <v>157</v>
      </c>
      <c r="D229" s="13" t="str">
        <f>database!C226</f>
        <v>윤동희</v>
      </c>
      <c r="E229" s="13" t="str">
        <f>database!D226</f>
        <v>2003</v>
      </c>
      <c r="F229" s="13" t="str">
        <f>database!E226</f>
        <v>1B</v>
      </c>
      <c r="G229" s="13" t="str">
        <f>database!F226</f>
        <v>4</v>
      </c>
      <c r="H229" s="13" t="str">
        <f>database!G226</f>
        <v>13</v>
      </c>
      <c r="I229" s="13" t="str">
        <f>database!H226</f>
        <v>1</v>
      </c>
      <c r="J229" s="13" t="str">
        <f>database!I226</f>
        <v>2</v>
      </c>
      <c r="K229" s="13" t="str">
        <f>database!J226</f>
        <v>1</v>
      </c>
      <c r="L229" s="13" t="str">
        <f>database!K226</f>
        <v>0</v>
      </c>
      <c r="M229" s="13" t="str">
        <f>database!L226</f>
        <v>0</v>
      </c>
      <c r="N229" s="13" t="str">
        <f>database!M226</f>
        <v>1</v>
      </c>
      <c r="O229" s="13" t="str">
        <f>database!N226</f>
        <v>0</v>
      </c>
      <c r="P229" s="13" t="str">
        <f>database!O226</f>
        <v>2</v>
      </c>
      <c r="Q229" s="13" t="str">
        <f>database!P226</f>
        <v>0</v>
      </c>
      <c r="R229" s="13">
        <f>database!Q226</f>
        <v>0</v>
      </c>
      <c r="S229" s="13">
        <f>database!R226</f>
        <v>0</v>
      </c>
      <c r="T229" s="10">
        <f>IFERROR(1000-(ABS(VLOOKUP($F$8,database!$T$6:$U$14,2,FALSE)-VLOOKUP(F229,database!$T$6:$U$14,2,FALSE))+(ABS($G$8-G229)/20)+(ABS($H$8-H229)/75)+(ABS($I$8-I229)/10)+(ABS($J$8-J229)/15)+(ABS($K$8-K229)/5)+(ABS($L$8-L229)/4)+(ABS($M$8-M229)/2)+(ABS($N$8-N229)/10)+(ABS($O$8-O229)/25)+(ABS($P$8-P229)/150)+(ABS($Q$8-Q229)/20)+(ABS($R$8-R229)*1000)+(ABS($S$8-S229)*500)),0)</f>
        <v>459.85</v>
      </c>
    </row>
    <row r="230" spans="2:20" x14ac:dyDescent="0.15">
      <c r="B230" s="14"/>
      <c r="C230" s="6">
        <f t="shared" si="23"/>
        <v>155</v>
      </c>
      <c r="D230" s="13" t="str">
        <f>database!C227</f>
        <v>공민규</v>
      </c>
      <c r="E230" s="13" t="str">
        <f>database!D227</f>
        <v>1999</v>
      </c>
      <c r="F230" s="13" t="str">
        <f>database!E227</f>
        <v>1B</v>
      </c>
      <c r="G230" s="13" t="str">
        <f>database!F227</f>
        <v>15</v>
      </c>
      <c r="H230" s="13" t="str">
        <f>database!G227</f>
        <v>19</v>
      </c>
      <c r="I230" s="13" t="str">
        <f>database!H227</f>
        <v>0</v>
      </c>
      <c r="J230" s="13" t="str">
        <f>database!I227</f>
        <v>3</v>
      </c>
      <c r="K230" s="13" t="str">
        <f>database!J227</f>
        <v>0</v>
      </c>
      <c r="L230" s="13" t="str">
        <f>database!K227</f>
        <v>0</v>
      </c>
      <c r="M230" s="13" t="str">
        <f>database!L227</f>
        <v>0</v>
      </c>
      <c r="N230" s="13" t="str">
        <f>database!M227</f>
        <v>2</v>
      </c>
      <c r="O230" s="13" t="str">
        <f>database!N227</f>
        <v>1</v>
      </c>
      <c r="P230" s="13" t="str">
        <f>database!O227</f>
        <v>10</v>
      </c>
      <c r="Q230" s="13" t="str">
        <f>database!P227</f>
        <v>0</v>
      </c>
      <c r="R230" s="13">
        <f>database!Q227</f>
        <v>0</v>
      </c>
      <c r="S230" s="13">
        <f>database!R227</f>
        <v>0</v>
      </c>
      <c r="T230" s="10">
        <f>IFERROR(1000-(ABS(VLOOKUP($F$8,database!$T$6:$U$14,2,FALSE)-VLOOKUP(F230,database!$T$6:$U$14,2,FALSE))+(ABS($G$8-G230)/20)+(ABS($H$8-H230)/75)+(ABS($I$8-I230)/10)+(ABS($J$8-J230)/15)+(ABS($K$8-K230)/5)+(ABS($L$8-L230)/4)+(ABS($M$8-M230)/2)+(ABS($N$8-N230)/10)+(ABS($O$8-O230)/25)+(ABS($P$8-P230)/150)+(ABS($Q$8-Q230)/20)+(ABS($R$8-R230)*1000)+(ABS($S$8-S230)*500)),0)</f>
        <v>460.44000000000005</v>
      </c>
    </row>
    <row r="231" spans="2:20" x14ac:dyDescent="0.15">
      <c r="B231" s="14"/>
      <c r="C231" s="6">
        <f t="shared" si="23"/>
        <v>115</v>
      </c>
      <c r="D231" s="13" t="str">
        <f>database!C228</f>
        <v>추재현</v>
      </c>
      <c r="E231" s="13" t="str">
        <f>database!D228</f>
        <v>1999</v>
      </c>
      <c r="F231" s="13" t="str">
        <f>database!E228</f>
        <v>RF</v>
      </c>
      <c r="G231" s="13" t="str">
        <f>database!F228</f>
        <v>33</v>
      </c>
      <c r="H231" s="13" t="str">
        <f>database!G228</f>
        <v>58</v>
      </c>
      <c r="I231" s="13" t="str">
        <f>database!H228</f>
        <v>10</v>
      </c>
      <c r="J231" s="13" t="str">
        <f>database!I228</f>
        <v>13</v>
      </c>
      <c r="K231" s="13" t="str">
        <f>database!J228</f>
        <v>4</v>
      </c>
      <c r="L231" s="13" t="str">
        <f>database!K228</f>
        <v>0</v>
      </c>
      <c r="M231" s="13" t="str">
        <f>database!L228</f>
        <v>0</v>
      </c>
      <c r="N231" s="13" t="str">
        <f>database!M228</f>
        <v>5</v>
      </c>
      <c r="O231" s="13" t="str">
        <f>database!N228</f>
        <v>7</v>
      </c>
      <c r="P231" s="13" t="str">
        <f>database!O228</f>
        <v>17</v>
      </c>
      <c r="Q231" s="13" t="str">
        <f>database!P228</f>
        <v>1</v>
      </c>
      <c r="R231" s="13">
        <f>database!Q228</f>
        <v>0</v>
      </c>
      <c r="S231" s="13">
        <f>database!R228</f>
        <v>0</v>
      </c>
      <c r="T231" s="10">
        <f>IFERROR(1000-(ABS(VLOOKUP($F$8,database!$T$6:$U$14,2,FALSE)-VLOOKUP(F231,database!$T$6:$U$14,2,FALSE))+(ABS($G$8-G231)/20)+(ABS($H$8-H231)/75)+(ABS($I$8-I231)/10)+(ABS($J$8-J231)/15)+(ABS($K$8-K231)/5)+(ABS($L$8-L231)/4)+(ABS($M$8-M231)/2)+(ABS($N$8-N231)/10)+(ABS($O$8-O231)/25)+(ABS($P$8-P231)/150)+(ABS($Q$8-Q231)/20)+(ABS($R$8-R231)*1000)+(ABS($S$8-S231)*500)),0)</f>
        <v>500.96333333333337</v>
      </c>
    </row>
    <row r="232" spans="2:20" x14ac:dyDescent="0.15">
      <c r="B232" s="14"/>
      <c r="C232" s="6">
        <f t="shared" si="23"/>
        <v>165</v>
      </c>
      <c r="D232" s="13" t="str">
        <f>database!C229</f>
        <v>이태훈</v>
      </c>
      <c r="E232" s="13" t="str">
        <f>database!D229</f>
        <v>1995</v>
      </c>
      <c r="F232" s="13" t="str">
        <f>database!E229</f>
        <v>DH</v>
      </c>
      <c r="G232" s="13" t="str">
        <f>database!F229</f>
        <v>10</v>
      </c>
      <c r="H232" s="13" t="str">
        <f>database!G229</f>
        <v>17</v>
      </c>
      <c r="I232" s="13" t="str">
        <f>database!H229</f>
        <v>2</v>
      </c>
      <c r="J232" s="13" t="str">
        <f>database!I229</f>
        <v>3</v>
      </c>
      <c r="K232" s="13" t="str">
        <f>database!J229</f>
        <v>0</v>
      </c>
      <c r="L232" s="13" t="str">
        <f>database!K229</f>
        <v>0</v>
      </c>
      <c r="M232" s="13" t="str">
        <f>database!L229</f>
        <v>0</v>
      </c>
      <c r="N232" s="13" t="str">
        <f>database!M229</f>
        <v>0</v>
      </c>
      <c r="O232" s="13" t="str">
        <f>database!N229</f>
        <v>1</v>
      </c>
      <c r="P232" s="13" t="str">
        <f>database!O229</f>
        <v>6</v>
      </c>
      <c r="Q232" s="13" t="str">
        <f>database!P229</f>
        <v>0</v>
      </c>
      <c r="R232" s="13">
        <f>database!Q229</f>
        <v>0</v>
      </c>
      <c r="S232" s="13">
        <f>database!R229</f>
        <v>0</v>
      </c>
      <c r="T232" s="10">
        <f>IFERROR(1000-(ABS(VLOOKUP($F$8,database!$T$6:$U$14,2,FALSE)-VLOOKUP(F232,database!$T$6:$U$14,2,FALSE))+(ABS($G$8-G232)/20)+(ABS($H$8-H232)/75)+(ABS($I$8-I232)/10)+(ABS($J$8-J232)/15)+(ABS($K$8-K232)/5)+(ABS($L$8-L232)/4)+(ABS($M$8-M232)/2)+(ABS($N$8-N232)/10)+(ABS($O$8-O232)/25)+(ABS($P$8-P232)/150)+(ABS($Q$8-Q232)/20)+(ABS($R$8-R232)*1000)+(ABS($S$8-S232)*500)),0)</f>
        <v>448.13666666666666</v>
      </c>
    </row>
    <row r="233" spans="2:20" x14ac:dyDescent="0.15">
      <c r="B233" s="14"/>
      <c r="C233" s="6">
        <f t="shared" si="23"/>
        <v>203</v>
      </c>
      <c r="D233" s="13" t="str">
        <f>database!C230</f>
        <v>김시앙</v>
      </c>
      <c r="E233" s="13" t="str">
        <f>database!D230</f>
        <v>2001</v>
      </c>
      <c r="F233" s="13" t="str">
        <f>database!E230</f>
        <v>C</v>
      </c>
      <c r="G233" s="13" t="str">
        <f>database!F230</f>
        <v>13</v>
      </c>
      <c r="H233" s="13" t="str">
        <f>database!G230</f>
        <v>12</v>
      </c>
      <c r="I233" s="13" t="str">
        <f>database!H230</f>
        <v>1</v>
      </c>
      <c r="J233" s="13" t="str">
        <f>database!I230</f>
        <v>1</v>
      </c>
      <c r="K233" s="13" t="str">
        <f>database!J230</f>
        <v>0</v>
      </c>
      <c r="L233" s="13" t="str">
        <f>database!K230</f>
        <v>0</v>
      </c>
      <c r="M233" s="13" t="str">
        <f>database!L230</f>
        <v>0</v>
      </c>
      <c r="N233" s="13" t="str">
        <f>database!M230</f>
        <v>0</v>
      </c>
      <c r="O233" s="13" t="str">
        <f>database!N230</f>
        <v>1</v>
      </c>
      <c r="P233" s="13" t="str">
        <f>database!O230</f>
        <v>8</v>
      </c>
      <c r="Q233" s="13" t="str">
        <f>database!P230</f>
        <v>0</v>
      </c>
      <c r="R233" s="13">
        <f>database!Q230</f>
        <v>0</v>
      </c>
      <c r="S233" s="13">
        <f>database!R230</f>
        <v>0</v>
      </c>
      <c r="T233" s="10">
        <f>IFERROR(1000-(ABS(VLOOKUP($F$8,database!$T$6:$U$14,2,FALSE)-VLOOKUP(F233,database!$T$6:$U$14,2,FALSE))+(ABS($G$8-G233)/20)+(ABS($H$8-H233)/75)+(ABS($I$8-I233)/10)+(ABS($J$8-J233)/15)+(ABS($K$8-K233)/5)+(ABS($L$8-L233)/4)+(ABS($M$8-M233)/2)+(ABS($N$8-N233)/10)+(ABS($O$8-O233)/25)+(ABS($P$8-P233)/150)+(ABS($Q$8-Q233)/20)+(ABS($R$8-R233)*1000)+(ABS($S$8-S233)*500)),0)</f>
        <v>304</v>
      </c>
    </row>
    <row r="234" spans="2:20" x14ac:dyDescent="0.15">
      <c r="B234" s="14"/>
      <c r="C234" s="6">
        <f t="shared" si="23"/>
        <v>206</v>
      </c>
      <c r="D234" s="13" t="str">
        <f>database!C231</f>
        <v>이현석</v>
      </c>
      <c r="E234" s="13" t="str">
        <f>database!D231</f>
        <v>1992</v>
      </c>
      <c r="F234" s="13" t="str">
        <f>database!E231</f>
        <v>C</v>
      </c>
      <c r="G234" s="13" t="str">
        <f>database!F231</f>
        <v>9</v>
      </c>
      <c r="H234" s="13" t="str">
        <f>database!G231</f>
        <v>15</v>
      </c>
      <c r="I234" s="13" t="str">
        <f>database!H231</f>
        <v>0</v>
      </c>
      <c r="J234" s="13" t="str">
        <f>database!I231</f>
        <v>2</v>
      </c>
      <c r="K234" s="13" t="str">
        <f>database!J231</f>
        <v>0</v>
      </c>
      <c r="L234" s="13" t="str">
        <f>database!K231</f>
        <v>0</v>
      </c>
      <c r="M234" s="13" t="str">
        <f>database!L231</f>
        <v>0</v>
      </c>
      <c r="N234" s="13" t="str">
        <f>database!M231</f>
        <v>1</v>
      </c>
      <c r="O234" s="13" t="str">
        <f>database!N231</f>
        <v>0</v>
      </c>
      <c r="P234" s="13" t="str">
        <f>database!O231</f>
        <v>5</v>
      </c>
      <c r="Q234" s="13" t="str">
        <f>database!P231</f>
        <v>0</v>
      </c>
      <c r="R234" s="13">
        <f>database!Q231</f>
        <v>0</v>
      </c>
      <c r="S234" s="13">
        <f>database!R231</f>
        <v>0</v>
      </c>
      <c r="T234" s="10">
        <f>IFERROR(1000-(ABS(VLOOKUP($F$8,database!$T$6:$U$14,2,FALSE)-VLOOKUP(F234,database!$T$6:$U$14,2,FALSE))+(ABS($G$8-G234)/20)+(ABS($H$8-H234)/75)+(ABS($I$8-I234)/10)+(ABS($J$8-J234)/15)+(ABS($K$8-K234)/5)+(ABS($L$8-L234)/4)+(ABS($M$8-M234)/2)+(ABS($N$8-N234)/10)+(ABS($O$8-O234)/25)+(ABS($P$8-P234)/150)+(ABS($Q$8-Q234)/20)+(ABS($R$8-R234)*1000)+(ABS($S$8-S234)*500)),0)</f>
        <v>303.84666666666669</v>
      </c>
    </row>
    <row r="235" spans="2:20" x14ac:dyDescent="0.15">
      <c r="B235" s="14"/>
      <c r="C235" s="6">
        <f t="shared" si="23"/>
        <v>140</v>
      </c>
      <c r="D235" s="13" t="str">
        <f>database!C232</f>
        <v>이호연</v>
      </c>
      <c r="E235" s="13" t="str">
        <f>database!D232</f>
        <v>1995</v>
      </c>
      <c r="F235" s="13" t="str">
        <f>database!E232</f>
        <v>3B</v>
      </c>
      <c r="G235" s="13" t="str">
        <f>database!F232</f>
        <v>88</v>
      </c>
      <c r="H235" s="13" t="str">
        <f>database!G232</f>
        <v>205</v>
      </c>
      <c r="I235" s="13" t="str">
        <f>database!H232</f>
        <v>20</v>
      </c>
      <c r="J235" s="13" t="str">
        <f>database!I232</f>
        <v>50</v>
      </c>
      <c r="K235" s="13" t="str">
        <f>database!J232</f>
        <v>10</v>
      </c>
      <c r="L235" s="13" t="str">
        <f>database!K232</f>
        <v>1</v>
      </c>
      <c r="M235" s="13" t="str">
        <f>database!L232</f>
        <v>2</v>
      </c>
      <c r="N235" s="13" t="str">
        <f>database!M232</f>
        <v>16</v>
      </c>
      <c r="O235" s="13" t="str">
        <f>database!N232</f>
        <v>11</v>
      </c>
      <c r="P235" s="13" t="str">
        <f>database!O232</f>
        <v>38</v>
      </c>
      <c r="Q235" s="13" t="str">
        <f>database!P232</f>
        <v>3</v>
      </c>
      <c r="R235" s="13">
        <f>database!Q232</f>
        <v>0</v>
      </c>
      <c r="S235" s="13">
        <f>database!R232</f>
        <v>0</v>
      </c>
      <c r="T235" s="10">
        <f>IFERROR(1000-(ABS(VLOOKUP($F$8,database!$T$6:$U$14,2,FALSE)-VLOOKUP(F235,database!$T$6:$U$14,2,FALSE))+(ABS($G$8-G235)/20)+(ABS($H$8-H235)/75)+(ABS($I$8-I235)/10)+(ABS($J$8-J235)/15)+(ABS($K$8-K235)/5)+(ABS($L$8-L235)/4)+(ABS($M$8-M235)/2)+(ABS($N$8-N235)/10)+(ABS($O$8-O235)/25)+(ABS($P$8-P235)/150)+(ABS($Q$8-Q235)/20)+(ABS($R$8-R235)*1000)+(ABS($S$8-S235)*500)),0)</f>
        <v>476.08999999999992</v>
      </c>
    </row>
    <row r="236" spans="2:20" x14ac:dyDescent="0.15">
      <c r="B236" s="14"/>
      <c r="C236" s="6">
        <f t="shared" si="23"/>
        <v>171</v>
      </c>
      <c r="D236" s="13" t="str">
        <f>database!C233</f>
        <v>서호철</v>
      </c>
      <c r="E236" s="13" t="str">
        <f>database!D233</f>
        <v>1996</v>
      </c>
      <c r="F236" s="13" t="str">
        <f>database!E233</f>
        <v>2B</v>
      </c>
      <c r="G236" s="13" t="str">
        <f>database!F233</f>
        <v>89</v>
      </c>
      <c r="H236" s="13" t="str">
        <f>database!G233</f>
        <v>195</v>
      </c>
      <c r="I236" s="13" t="str">
        <f>database!H233</f>
        <v>26</v>
      </c>
      <c r="J236" s="13" t="str">
        <f>database!I233</f>
        <v>40</v>
      </c>
      <c r="K236" s="13" t="str">
        <f>database!J233</f>
        <v>8</v>
      </c>
      <c r="L236" s="13" t="str">
        <f>database!K233</f>
        <v>0</v>
      </c>
      <c r="M236" s="13" t="str">
        <f>database!L233</f>
        <v>2</v>
      </c>
      <c r="N236" s="13" t="str">
        <f>database!M233</f>
        <v>14</v>
      </c>
      <c r="O236" s="13" t="str">
        <f>database!N233</f>
        <v>12</v>
      </c>
      <c r="P236" s="13" t="str">
        <f>database!O233</f>
        <v>41</v>
      </c>
      <c r="Q236" s="13" t="str">
        <f>database!P233</f>
        <v>3</v>
      </c>
      <c r="R236" s="13">
        <f>database!Q233</f>
        <v>0</v>
      </c>
      <c r="S236" s="13">
        <f>database!R233</f>
        <v>0</v>
      </c>
      <c r="T236" s="10">
        <f>IFERROR(1000-(ABS(VLOOKUP($F$8,database!$T$6:$U$14,2,FALSE)-VLOOKUP(F236,database!$T$6:$U$14,2,FALSE))+(ABS($G$8-G236)/20)+(ABS($H$8-H236)/75)+(ABS($I$8-I236)/10)+(ABS($J$8-J236)/15)+(ABS($K$8-K236)/5)+(ABS($L$8-L236)/4)+(ABS($M$8-M236)/2)+(ABS($N$8-N236)/10)+(ABS($O$8-O236)/25)+(ABS($P$8-P236)/150)+(ABS($Q$8-Q236)/20)+(ABS($R$8-R236)*1000)+(ABS($S$8-S236)*500)),0)</f>
        <v>427.15</v>
      </c>
    </row>
    <row r="237" spans="2:20" x14ac:dyDescent="0.15">
      <c r="B237" s="14"/>
      <c r="C237" s="6">
        <f t="shared" si="23"/>
        <v>146</v>
      </c>
      <c r="D237" s="13" t="str">
        <f>database!C234</f>
        <v>최영진</v>
      </c>
      <c r="E237" s="13" t="str">
        <f>database!D234</f>
        <v>1988</v>
      </c>
      <c r="F237" s="13" t="str">
        <f>database!E234</f>
        <v>3B</v>
      </c>
      <c r="G237" s="13" t="str">
        <f>database!F234</f>
        <v>43</v>
      </c>
      <c r="H237" s="13" t="str">
        <f>database!G234</f>
        <v>80</v>
      </c>
      <c r="I237" s="13" t="str">
        <f>database!H234</f>
        <v>5</v>
      </c>
      <c r="J237" s="13" t="str">
        <f>database!I234</f>
        <v>15</v>
      </c>
      <c r="K237" s="13" t="str">
        <f>database!J234</f>
        <v>4</v>
      </c>
      <c r="L237" s="13" t="str">
        <f>database!K234</f>
        <v>0</v>
      </c>
      <c r="M237" s="13" t="str">
        <f>database!L234</f>
        <v>2</v>
      </c>
      <c r="N237" s="13" t="str">
        <f>database!M234</f>
        <v>10</v>
      </c>
      <c r="O237" s="13" t="str">
        <f>database!N234</f>
        <v>8</v>
      </c>
      <c r="P237" s="13" t="str">
        <f>database!O234</f>
        <v>20</v>
      </c>
      <c r="Q237" s="13" t="str">
        <f>database!P234</f>
        <v>2</v>
      </c>
      <c r="R237" s="13">
        <f>database!Q234</f>
        <v>0</v>
      </c>
      <c r="S237" s="13">
        <f>database!R234</f>
        <v>0</v>
      </c>
      <c r="T237" s="10">
        <f>IFERROR(1000-(ABS(VLOOKUP($F$8,database!$T$6:$U$14,2,FALSE)-VLOOKUP(F237,database!$T$6:$U$14,2,FALSE))+(ABS($G$8-G237)/20)+(ABS($H$8-H237)/75)+(ABS($I$8-I237)/10)+(ABS($J$8-J237)/15)+(ABS($K$8-K237)/5)+(ABS($L$8-L237)/4)+(ABS($M$8-M237)/2)+(ABS($N$8-N237)/10)+(ABS($O$8-O237)/25)+(ABS($P$8-P237)/150)+(ABS($Q$8-Q237)/20)+(ABS($R$8-R237)*1000)+(ABS($S$8-S237)*500)),0)</f>
        <v>466</v>
      </c>
    </row>
    <row r="238" spans="2:20" x14ac:dyDescent="0.15">
      <c r="B238" s="14"/>
      <c r="C238" s="6">
        <f t="shared" si="23"/>
        <v>105</v>
      </c>
      <c r="D238" s="13" t="str">
        <f>database!C235</f>
        <v>이진영</v>
      </c>
      <c r="E238" s="13" t="str">
        <f>database!D235</f>
        <v>1997</v>
      </c>
      <c r="F238" s="13" t="str">
        <f>database!E235</f>
        <v>RF</v>
      </c>
      <c r="G238" s="13" t="str">
        <f>database!F235</f>
        <v>70</v>
      </c>
      <c r="H238" s="13" t="str">
        <f>database!G235</f>
        <v>220</v>
      </c>
      <c r="I238" s="13" t="str">
        <f>database!H235</f>
        <v>27</v>
      </c>
      <c r="J238" s="13" t="str">
        <f>database!I235</f>
        <v>44</v>
      </c>
      <c r="K238" s="13" t="str">
        <f>database!J235</f>
        <v>12</v>
      </c>
      <c r="L238" s="13" t="str">
        <f>database!K235</f>
        <v>1</v>
      </c>
      <c r="M238" s="13" t="str">
        <f>database!L235</f>
        <v>8</v>
      </c>
      <c r="N238" s="13" t="str">
        <f>database!M235</f>
        <v>31</v>
      </c>
      <c r="O238" s="13" t="str">
        <f>database!N235</f>
        <v>17</v>
      </c>
      <c r="P238" s="13" t="str">
        <f>database!O235</f>
        <v>90</v>
      </c>
      <c r="Q238" s="13" t="str">
        <f>database!P235</f>
        <v>2</v>
      </c>
      <c r="R238" s="13">
        <f>database!Q235</f>
        <v>0</v>
      </c>
      <c r="S238" s="13">
        <f>database!R235</f>
        <v>0</v>
      </c>
      <c r="T238" s="10">
        <f>IFERROR(1000-(ABS(VLOOKUP($F$8,database!$T$6:$U$14,2,FALSE)-VLOOKUP(F238,database!$T$6:$U$14,2,FALSE))+(ABS($G$8-G238)/20)+(ABS($H$8-H238)/75)+(ABS($I$8-I238)/10)+(ABS($J$8-J238)/15)+(ABS($K$8-K238)/5)+(ABS($L$8-L238)/4)+(ABS($M$8-M238)/2)+(ABS($N$8-N238)/10)+(ABS($O$8-O238)/25)+(ABS($P$8-P238)/150)+(ABS($Q$8-Q238)/20)+(ABS($R$8-R238)*1000)+(ABS($S$8-S238)*500)),0)</f>
        <v>510.92666666666668</v>
      </c>
    </row>
    <row r="239" spans="2:20" x14ac:dyDescent="0.15">
      <c r="B239" s="14"/>
      <c r="D239" s="13">
        <f>database!C236</f>
        <v>0</v>
      </c>
      <c r="E239" s="13">
        <f>database!D236</f>
        <v>0</v>
      </c>
      <c r="F239" s="13">
        <f>database!E236</f>
        <v>0</v>
      </c>
      <c r="G239" s="13">
        <f>database!F236</f>
        <v>0</v>
      </c>
      <c r="H239" s="13">
        <f>database!G236</f>
        <v>0</v>
      </c>
      <c r="I239" s="13">
        <f>database!H236</f>
        <v>0</v>
      </c>
      <c r="J239" s="13">
        <f>database!I236</f>
        <v>0</v>
      </c>
      <c r="K239" s="13">
        <f>database!J236</f>
        <v>0</v>
      </c>
      <c r="L239" s="13">
        <f>database!K236</f>
        <v>0</v>
      </c>
      <c r="M239" s="13">
        <f>database!L236</f>
        <v>0</v>
      </c>
      <c r="N239" s="13">
        <f>database!M236</f>
        <v>0</v>
      </c>
      <c r="O239" s="13">
        <f>database!N236</f>
        <v>0</v>
      </c>
      <c r="P239" s="13">
        <f>database!O236</f>
        <v>0</v>
      </c>
      <c r="Q239" s="13">
        <f>database!P236</f>
        <v>0</v>
      </c>
      <c r="R239" s="13">
        <f>database!Q236</f>
        <v>0</v>
      </c>
      <c r="S239" s="13">
        <f>database!R236</f>
        <v>0</v>
      </c>
      <c r="T239" s="10">
        <f>IFERROR(1000-(ABS(VLOOKUP($F$8,database!$T$6:$U$14,2,FALSE)-VLOOKUP(F239,database!$T$6:$U$14,2,FALSE))+(ABS($G$8-G239)/20)+(ABS($H$8-H239)/75)+(ABS($I$8-I239)/10)+(ABS($J$8-J239)/15)+(ABS($K$8-K239)/5)+(ABS($L$8-L239)/4)+(ABS($M$8-M239)/2)+(ABS($N$8-N239)/10)+(ABS($O$8-O239)/25)+(ABS($P$8-P239)/150)+(ABS($Q$8-Q239)/20)+(ABS($R$8-R239)*1000)+(ABS($S$8-S239)*500)),0)</f>
        <v>0</v>
      </c>
    </row>
    <row r="240" spans="2:20" x14ac:dyDescent="0.15">
      <c r="B240" s="14"/>
      <c r="D240" s="13">
        <f>database!C237</f>
        <v>0</v>
      </c>
      <c r="E240" s="13">
        <f>database!D237</f>
        <v>0</v>
      </c>
      <c r="F240" s="13">
        <f>database!E237</f>
        <v>0</v>
      </c>
      <c r="G240" s="13">
        <f>database!F237</f>
        <v>0</v>
      </c>
      <c r="H240" s="13">
        <f>database!G237</f>
        <v>0</v>
      </c>
      <c r="I240" s="13">
        <f>database!H237</f>
        <v>0</v>
      </c>
      <c r="J240" s="13">
        <f>database!I237</f>
        <v>0</v>
      </c>
      <c r="K240" s="13">
        <f>database!J237</f>
        <v>0</v>
      </c>
      <c r="L240" s="13">
        <f>database!K237</f>
        <v>0</v>
      </c>
      <c r="M240" s="13">
        <f>database!L237</f>
        <v>0</v>
      </c>
      <c r="N240" s="13">
        <f>database!M237</f>
        <v>0</v>
      </c>
      <c r="O240" s="13">
        <f>database!N237</f>
        <v>0</v>
      </c>
      <c r="P240" s="13">
        <f>database!O237</f>
        <v>0</v>
      </c>
      <c r="Q240" s="13">
        <f>database!P237</f>
        <v>0</v>
      </c>
      <c r="R240" s="13">
        <f>database!Q237</f>
        <v>0</v>
      </c>
      <c r="S240" s="13">
        <f>database!R237</f>
        <v>0</v>
      </c>
      <c r="T240" s="10">
        <f>IFERROR(1000-(ABS(VLOOKUP($F$8,database!$T$6:$U$14,2,FALSE)-VLOOKUP(F240,database!$T$6:$U$14,2,FALSE))+(ABS($G$8-G240)/20)+(ABS($H$8-H240)/75)+(ABS($I$8-I240)/10)+(ABS($J$8-J240)/15)+(ABS($K$8-K240)/5)+(ABS($L$8-L240)/4)+(ABS($M$8-M240)/2)+(ABS($N$8-N240)/10)+(ABS($O$8-O240)/25)+(ABS($P$8-P240)/150)+(ABS($Q$8-Q240)/20)+(ABS($R$8-R240)*1000)+(ABS($S$8-S240)*500)),0)</f>
        <v>0</v>
      </c>
    </row>
    <row r="241" spans="2:20" x14ac:dyDescent="0.15">
      <c r="B241" s="14"/>
      <c r="D241" s="13">
        <f>database!C238</f>
        <v>0</v>
      </c>
      <c r="E241" s="13">
        <f>database!D238</f>
        <v>0</v>
      </c>
      <c r="F241" s="13">
        <f>database!E238</f>
        <v>0</v>
      </c>
      <c r="G241" s="13">
        <f>database!F238</f>
        <v>0</v>
      </c>
      <c r="H241" s="13">
        <f>database!G238</f>
        <v>0</v>
      </c>
      <c r="I241" s="13">
        <f>database!H238</f>
        <v>0</v>
      </c>
      <c r="J241" s="13">
        <f>database!I238</f>
        <v>0</v>
      </c>
      <c r="K241" s="13">
        <f>database!J238</f>
        <v>0</v>
      </c>
      <c r="L241" s="13">
        <f>database!K238</f>
        <v>0</v>
      </c>
      <c r="M241" s="13">
        <f>database!L238</f>
        <v>0</v>
      </c>
      <c r="N241" s="13">
        <f>database!M238</f>
        <v>0</v>
      </c>
      <c r="O241" s="13">
        <f>database!N238</f>
        <v>0</v>
      </c>
      <c r="P241" s="13">
        <f>database!O238</f>
        <v>0</v>
      </c>
      <c r="Q241" s="13">
        <f>database!P238</f>
        <v>0</v>
      </c>
      <c r="R241" s="13">
        <f>database!Q238</f>
        <v>0</v>
      </c>
      <c r="S241" s="13">
        <f>database!R238</f>
        <v>0</v>
      </c>
      <c r="T241" s="10">
        <f>IFERROR(1000-(ABS(VLOOKUP($F$8,database!$T$6:$U$14,2,FALSE)-VLOOKUP(F241,database!$T$6:$U$14,2,FALSE))+(ABS($G$8-G241)/20)+(ABS($H$8-H241)/75)+(ABS($I$8-I241)/10)+(ABS($J$8-J241)/15)+(ABS($K$8-K241)/5)+(ABS($L$8-L241)/4)+(ABS($M$8-M241)/2)+(ABS($N$8-N241)/10)+(ABS($O$8-O241)/25)+(ABS($P$8-P241)/150)+(ABS($Q$8-Q241)/20)+(ABS($R$8-R241)*1000)+(ABS($S$8-S241)*500)),0)</f>
        <v>0</v>
      </c>
    </row>
    <row r="242" spans="2:20" x14ac:dyDescent="0.15">
      <c r="B242" s="14"/>
      <c r="D242" s="13">
        <f>database!C239</f>
        <v>0</v>
      </c>
      <c r="E242" s="13">
        <f>database!D239</f>
        <v>0</v>
      </c>
      <c r="F242" s="13">
        <f>database!E239</f>
        <v>0</v>
      </c>
      <c r="G242" s="13">
        <f>database!F239</f>
        <v>0</v>
      </c>
      <c r="H242" s="13">
        <f>database!G239</f>
        <v>0</v>
      </c>
      <c r="I242" s="13">
        <f>database!H239</f>
        <v>0</v>
      </c>
      <c r="J242" s="13">
        <f>database!I239</f>
        <v>0</v>
      </c>
      <c r="K242" s="13">
        <f>database!J239</f>
        <v>0</v>
      </c>
      <c r="L242" s="13">
        <f>database!K239</f>
        <v>0</v>
      </c>
      <c r="M242" s="13">
        <f>database!L239</f>
        <v>0</v>
      </c>
      <c r="N242" s="13">
        <f>database!M239</f>
        <v>0</v>
      </c>
      <c r="O242" s="13">
        <f>database!N239</f>
        <v>0</v>
      </c>
      <c r="P242" s="13">
        <f>database!O239</f>
        <v>0</v>
      </c>
      <c r="Q242" s="13">
        <f>database!P239</f>
        <v>0</v>
      </c>
      <c r="R242" s="13">
        <f>database!Q239</f>
        <v>0</v>
      </c>
      <c r="S242" s="13">
        <f>database!R239</f>
        <v>0</v>
      </c>
      <c r="T242" s="10">
        <f>IFERROR(1000-(ABS(VLOOKUP($F$8,database!$T$6:$U$14,2,FALSE)-VLOOKUP(F242,database!$T$6:$U$14,2,FALSE))+(ABS($G$8-G242)/20)+(ABS($H$8-H242)/75)+(ABS($I$8-I242)/10)+(ABS($J$8-J242)/15)+(ABS($K$8-K242)/5)+(ABS($L$8-L242)/4)+(ABS($M$8-M242)/2)+(ABS($N$8-N242)/10)+(ABS($O$8-O242)/25)+(ABS($P$8-P242)/150)+(ABS($Q$8-Q242)/20)+(ABS($R$8-R242)*1000)+(ABS($S$8-S242)*500)),0)</f>
        <v>0</v>
      </c>
    </row>
    <row r="243" spans="2:20" x14ac:dyDescent="0.15">
      <c r="B243" s="14"/>
      <c r="D243" s="13">
        <f>database!C240</f>
        <v>0</v>
      </c>
      <c r="E243" s="13">
        <f>database!D240</f>
        <v>0</v>
      </c>
      <c r="F243" s="13">
        <f>database!E240</f>
        <v>0</v>
      </c>
      <c r="G243" s="13">
        <f>database!F240</f>
        <v>0</v>
      </c>
      <c r="H243" s="13">
        <f>database!G240</f>
        <v>0</v>
      </c>
      <c r="I243" s="13">
        <f>database!H240</f>
        <v>0</v>
      </c>
      <c r="J243" s="13">
        <f>database!I240</f>
        <v>0</v>
      </c>
      <c r="K243" s="13">
        <f>database!J240</f>
        <v>0</v>
      </c>
      <c r="L243" s="13">
        <f>database!K240</f>
        <v>0</v>
      </c>
      <c r="M243" s="13">
        <f>database!L240</f>
        <v>0</v>
      </c>
      <c r="N243" s="13">
        <f>database!M240</f>
        <v>0</v>
      </c>
      <c r="O243" s="13">
        <f>database!N240</f>
        <v>0</v>
      </c>
      <c r="P243" s="13">
        <f>database!O240</f>
        <v>0</v>
      </c>
      <c r="Q243" s="13">
        <f>database!P240</f>
        <v>0</v>
      </c>
      <c r="R243" s="13">
        <f>database!Q240</f>
        <v>0</v>
      </c>
      <c r="S243" s="13">
        <f>database!R240</f>
        <v>0</v>
      </c>
      <c r="T243" s="10">
        <f>IFERROR(1000-(ABS(VLOOKUP($F$8,database!$T$6:$U$14,2,FALSE)-VLOOKUP(F243,database!$T$6:$U$14,2,FALSE))+(ABS($G$8-G243)/20)+(ABS($H$8-H243)/75)+(ABS($I$8-I243)/10)+(ABS($J$8-J243)/15)+(ABS($K$8-K243)/5)+(ABS($L$8-L243)/4)+(ABS($M$8-M243)/2)+(ABS($N$8-N243)/10)+(ABS($O$8-O243)/25)+(ABS($P$8-P243)/150)+(ABS($Q$8-Q243)/20)+(ABS($R$8-R243)*1000)+(ABS($S$8-S243)*500)),0)</f>
        <v>0</v>
      </c>
    </row>
    <row r="244" spans="2:20" x14ac:dyDescent="0.15">
      <c r="B244" s="14"/>
      <c r="D244" s="13">
        <f>database!C241</f>
        <v>0</v>
      </c>
      <c r="E244" s="13">
        <f>database!D241</f>
        <v>0</v>
      </c>
      <c r="F244" s="13">
        <f>database!E241</f>
        <v>0</v>
      </c>
      <c r="G244" s="13">
        <f>database!F241</f>
        <v>0</v>
      </c>
      <c r="H244" s="13">
        <f>database!G241</f>
        <v>0</v>
      </c>
      <c r="I244" s="13">
        <f>database!H241</f>
        <v>0</v>
      </c>
      <c r="J244" s="13">
        <f>database!I241</f>
        <v>0</v>
      </c>
      <c r="K244" s="13">
        <f>database!J241</f>
        <v>0</v>
      </c>
      <c r="L244" s="13">
        <f>database!K241</f>
        <v>0</v>
      </c>
      <c r="M244" s="13">
        <f>database!L241</f>
        <v>0</v>
      </c>
      <c r="N244" s="13">
        <f>database!M241</f>
        <v>0</v>
      </c>
      <c r="O244" s="13">
        <f>database!N241</f>
        <v>0</v>
      </c>
      <c r="P244" s="13">
        <f>database!O241</f>
        <v>0</v>
      </c>
      <c r="Q244" s="13">
        <f>database!P241</f>
        <v>0</v>
      </c>
      <c r="R244" s="13">
        <f>database!Q241</f>
        <v>0</v>
      </c>
      <c r="S244" s="13">
        <f>database!R241</f>
        <v>0</v>
      </c>
      <c r="T244" s="10">
        <f>IFERROR(1000-(ABS(VLOOKUP($F$8,database!$T$6:$U$14,2,FALSE)-VLOOKUP(F244,database!$T$6:$U$14,2,FALSE))+(ABS($G$8-G244)/20)+(ABS($H$8-H244)/75)+(ABS($I$8-I244)/10)+(ABS($J$8-J244)/15)+(ABS($K$8-K244)/5)+(ABS($L$8-L244)/4)+(ABS($M$8-M244)/2)+(ABS($N$8-N244)/10)+(ABS($O$8-O244)/25)+(ABS($P$8-P244)/150)+(ABS($Q$8-Q244)/20)+(ABS($R$8-R244)*1000)+(ABS($S$8-S244)*500)),0)</f>
        <v>0</v>
      </c>
    </row>
    <row r="245" spans="2:20" x14ac:dyDescent="0.15">
      <c r="B245" s="14"/>
      <c r="D245" s="13">
        <f>database!C242</f>
        <v>0</v>
      </c>
      <c r="E245" s="13">
        <f>database!D242</f>
        <v>0</v>
      </c>
      <c r="F245" s="13">
        <f>database!E242</f>
        <v>0</v>
      </c>
      <c r="G245" s="13">
        <f>database!F242</f>
        <v>0</v>
      </c>
      <c r="H245" s="13">
        <f>database!G242</f>
        <v>0</v>
      </c>
      <c r="I245" s="13">
        <f>database!H242</f>
        <v>0</v>
      </c>
      <c r="J245" s="13">
        <f>database!I242</f>
        <v>0</v>
      </c>
      <c r="K245" s="13">
        <f>database!J242</f>
        <v>0</v>
      </c>
      <c r="L245" s="13">
        <f>database!K242</f>
        <v>0</v>
      </c>
      <c r="M245" s="13">
        <f>database!L242</f>
        <v>0</v>
      </c>
      <c r="N245" s="13">
        <f>database!M242</f>
        <v>0</v>
      </c>
      <c r="O245" s="13">
        <f>database!N242</f>
        <v>0</v>
      </c>
      <c r="P245" s="13">
        <f>database!O242</f>
        <v>0</v>
      </c>
      <c r="Q245" s="13">
        <f>database!P242</f>
        <v>0</v>
      </c>
      <c r="R245" s="13">
        <f>database!Q242</f>
        <v>0</v>
      </c>
      <c r="S245" s="13">
        <f>database!R242</f>
        <v>0</v>
      </c>
      <c r="T245" s="10">
        <f>IFERROR(1000-(ABS(VLOOKUP($F$8,database!$T$6:$U$14,2,FALSE)-VLOOKUP(F245,database!$T$6:$U$14,2,FALSE))+(ABS($G$8-G245)/20)+(ABS($H$8-H245)/75)+(ABS($I$8-I245)/10)+(ABS($J$8-J245)/15)+(ABS($K$8-K245)/5)+(ABS($L$8-L245)/4)+(ABS($M$8-M245)/2)+(ABS($N$8-N245)/10)+(ABS($O$8-O245)/25)+(ABS($P$8-P245)/150)+(ABS($Q$8-Q245)/20)+(ABS($R$8-R245)*1000)+(ABS($S$8-S245)*500)),0)</f>
        <v>0</v>
      </c>
    </row>
    <row r="246" spans="2:20" x14ac:dyDescent="0.15">
      <c r="B246" s="14"/>
      <c r="D246" s="13">
        <f>database!C243</f>
        <v>0</v>
      </c>
      <c r="E246" s="13">
        <f>database!D243</f>
        <v>0</v>
      </c>
      <c r="F246" s="13">
        <f>database!E243</f>
        <v>0</v>
      </c>
      <c r="G246" s="13">
        <f>database!F243</f>
        <v>0</v>
      </c>
      <c r="H246" s="13">
        <f>database!G243</f>
        <v>0</v>
      </c>
      <c r="I246" s="13">
        <f>database!H243</f>
        <v>0</v>
      </c>
      <c r="J246" s="13">
        <f>database!I243</f>
        <v>0</v>
      </c>
      <c r="K246" s="13">
        <f>database!J243</f>
        <v>0</v>
      </c>
      <c r="L246" s="13">
        <f>database!K243</f>
        <v>0</v>
      </c>
      <c r="M246" s="13">
        <f>database!L243</f>
        <v>0</v>
      </c>
      <c r="N246" s="13">
        <f>database!M243</f>
        <v>0</v>
      </c>
      <c r="O246" s="13">
        <f>database!N243</f>
        <v>0</v>
      </c>
      <c r="P246" s="13">
        <f>database!O243</f>
        <v>0</v>
      </c>
      <c r="Q246" s="13">
        <f>database!P243</f>
        <v>0</v>
      </c>
      <c r="R246" s="13">
        <f>database!Q243</f>
        <v>0</v>
      </c>
      <c r="S246" s="13">
        <f>database!R243</f>
        <v>0</v>
      </c>
      <c r="T246" s="10">
        <f>IFERROR(1000-(ABS(VLOOKUP($F$8,database!$T$6:$U$14,2,FALSE)-VLOOKUP(F246,database!$T$6:$U$14,2,FALSE))+(ABS($G$8-G246)/20)+(ABS($H$8-H246)/75)+(ABS($I$8-I246)/10)+(ABS($J$8-J246)/15)+(ABS($K$8-K246)/5)+(ABS($L$8-L246)/4)+(ABS($M$8-M246)/2)+(ABS($N$8-N246)/10)+(ABS($O$8-O246)/25)+(ABS($P$8-P246)/150)+(ABS($Q$8-Q246)/20)+(ABS($R$8-R246)*1000)+(ABS($S$8-S246)*500)),0)</f>
        <v>0</v>
      </c>
    </row>
    <row r="247" spans="2:20" x14ac:dyDescent="0.15">
      <c r="B247" s="14"/>
      <c r="D247" s="13">
        <f>database!C244</f>
        <v>0</v>
      </c>
      <c r="E247" s="13">
        <f>database!D244</f>
        <v>0</v>
      </c>
      <c r="F247" s="13">
        <f>database!E244</f>
        <v>0</v>
      </c>
      <c r="G247" s="13">
        <f>database!F244</f>
        <v>0</v>
      </c>
      <c r="H247" s="13">
        <f>database!G244</f>
        <v>0</v>
      </c>
      <c r="I247" s="13">
        <f>database!H244</f>
        <v>0</v>
      </c>
      <c r="J247" s="13">
        <f>database!I244</f>
        <v>0</v>
      </c>
      <c r="K247" s="13">
        <f>database!J244</f>
        <v>0</v>
      </c>
      <c r="L247" s="13">
        <f>database!K244</f>
        <v>0</v>
      </c>
      <c r="M247" s="13">
        <f>database!L244</f>
        <v>0</v>
      </c>
      <c r="N247" s="13">
        <f>database!M244</f>
        <v>0</v>
      </c>
      <c r="O247" s="13">
        <f>database!N244</f>
        <v>0</v>
      </c>
      <c r="P247" s="13">
        <f>database!O244</f>
        <v>0</v>
      </c>
      <c r="Q247" s="13">
        <f>database!P244</f>
        <v>0</v>
      </c>
      <c r="R247" s="13">
        <f>database!Q244</f>
        <v>0</v>
      </c>
      <c r="S247" s="13">
        <f>database!R244</f>
        <v>0</v>
      </c>
      <c r="T247" s="10">
        <f>IFERROR(1000-(ABS(VLOOKUP($F$8,database!$T$6:$U$14,2,FALSE)-VLOOKUP(F247,database!$T$6:$U$14,2,FALSE))+(ABS($G$8-G247)/20)+(ABS($H$8-H247)/75)+(ABS($I$8-I247)/10)+(ABS($J$8-J247)/15)+(ABS($K$8-K247)/5)+(ABS($L$8-L247)/4)+(ABS($M$8-M247)/2)+(ABS($N$8-N247)/10)+(ABS($O$8-O247)/25)+(ABS($P$8-P247)/150)+(ABS($Q$8-Q247)/20)+(ABS($R$8-R247)*1000)+(ABS($S$8-S247)*500)),0)</f>
        <v>0</v>
      </c>
    </row>
    <row r="248" spans="2:20" x14ac:dyDescent="0.15">
      <c r="B248" s="14"/>
      <c r="D248" s="13">
        <f>database!C245</f>
        <v>0</v>
      </c>
      <c r="E248" s="13">
        <f>database!D245</f>
        <v>0</v>
      </c>
      <c r="F248" s="13">
        <f>database!E245</f>
        <v>0</v>
      </c>
      <c r="G248" s="13">
        <f>database!F245</f>
        <v>0</v>
      </c>
      <c r="H248" s="13">
        <f>database!G245</f>
        <v>0</v>
      </c>
      <c r="I248" s="13">
        <f>database!H245</f>
        <v>0</v>
      </c>
      <c r="J248" s="13">
        <f>database!I245</f>
        <v>0</v>
      </c>
      <c r="K248" s="13">
        <f>database!J245</f>
        <v>0</v>
      </c>
      <c r="L248" s="13">
        <f>database!K245</f>
        <v>0</v>
      </c>
      <c r="M248" s="13">
        <f>database!L245</f>
        <v>0</v>
      </c>
      <c r="N248" s="13">
        <f>database!M245</f>
        <v>0</v>
      </c>
      <c r="O248" s="13">
        <f>database!N245</f>
        <v>0</v>
      </c>
      <c r="P248" s="13">
        <f>database!O245</f>
        <v>0</v>
      </c>
      <c r="Q248" s="13">
        <f>database!P245</f>
        <v>0</v>
      </c>
      <c r="R248" s="13">
        <f>database!Q245</f>
        <v>0</v>
      </c>
      <c r="S248" s="13">
        <f>database!R245</f>
        <v>0</v>
      </c>
      <c r="T248" s="10">
        <f>IFERROR(1000-(ABS(VLOOKUP($F$8,database!$T$6:$U$14,2,FALSE)-VLOOKUP(F248,database!$T$6:$U$14,2,FALSE))+(ABS($G$8-G248)/20)+(ABS($H$8-H248)/75)+(ABS($I$8-I248)/10)+(ABS($J$8-J248)/15)+(ABS($K$8-K248)/5)+(ABS($L$8-L248)/4)+(ABS($M$8-M248)/2)+(ABS($N$8-N248)/10)+(ABS($O$8-O248)/25)+(ABS($P$8-P248)/150)+(ABS($Q$8-Q248)/20)+(ABS($R$8-R248)*1000)+(ABS($S$8-S248)*500)),0)</f>
        <v>0</v>
      </c>
    </row>
    <row r="249" spans="2:20" x14ac:dyDescent="0.15">
      <c r="B249" s="14"/>
      <c r="D249" s="13">
        <f>database!C246</f>
        <v>0</v>
      </c>
      <c r="E249" s="13">
        <f>database!D246</f>
        <v>0</v>
      </c>
      <c r="F249" s="13">
        <f>database!E246</f>
        <v>0</v>
      </c>
      <c r="G249" s="13">
        <f>database!F246</f>
        <v>0</v>
      </c>
      <c r="H249" s="13">
        <f>database!G246</f>
        <v>0</v>
      </c>
      <c r="I249" s="13">
        <f>database!H246</f>
        <v>0</v>
      </c>
      <c r="J249" s="13">
        <f>database!I246</f>
        <v>0</v>
      </c>
      <c r="K249" s="13">
        <f>database!J246</f>
        <v>0</v>
      </c>
      <c r="L249" s="13">
        <f>database!K246</f>
        <v>0</v>
      </c>
      <c r="M249" s="13">
        <f>database!L246</f>
        <v>0</v>
      </c>
      <c r="N249" s="13">
        <f>database!M246</f>
        <v>0</v>
      </c>
      <c r="O249" s="13">
        <f>database!N246</f>
        <v>0</v>
      </c>
      <c r="P249" s="13">
        <f>database!O246</f>
        <v>0</v>
      </c>
      <c r="Q249" s="13">
        <f>database!P246</f>
        <v>0</v>
      </c>
      <c r="R249" s="13">
        <f>database!Q246</f>
        <v>0</v>
      </c>
      <c r="S249" s="13">
        <f>database!R246</f>
        <v>0</v>
      </c>
      <c r="T249" s="10">
        <f>IFERROR(1000-(ABS(VLOOKUP($F$8,database!$T$6:$U$14,2,FALSE)-VLOOKUP(F249,database!$T$6:$U$14,2,FALSE))+(ABS($G$8-G249)/20)+(ABS($H$8-H249)/75)+(ABS($I$8-I249)/10)+(ABS($J$8-J249)/15)+(ABS($K$8-K249)/5)+(ABS($L$8-L249)/4)+(ABS($M$8-M249)/2)+(ABS($N$8-N249)/10)+(ABS($O$8-O249)/25)+(ABS($P$8-P249)/150)+(ABS($Q$8-Q249)/20)+(ABS($R$8-R249)*1000)+(ABS($S$8-S249)*500)),0)</f>
        <v>0</v>
      </c>
    </row>
    <row r="250" spans="2:20" x14ac:dyDescent="0.15">
      <c r="B250" s="14"/>
      <c r="D250" s="13">
        <f>database!C247</f>
        <v>0</v>
      </c>
      <c r="E250" s="13">
        <f>database!D247</f>
        <v>0</v>
      </c>
      <c r="F250" s="13">
        <f>database!E247</f>
        <v>0</v>
      </c>
      <c r="G250" s="13">
        <f>database!F247</f>
        <v>0</v>
      </c>
      <c r="H250" s="13">
        <f>database!G247</f>
        <v>0</v>
      </c>
      <c r="I250" s="13">
        <f>database!H247</f>
        <v>0</v>
      </c>
      <c r="J250" s="13">
        <f>database!I247</f>
        <v>0</v>
      </c>
      <c r="K250" s="13">
        <f>database!J247</f>
        <v>0</v>
      </c>
      <c r="L250" s="13">
        <f>database!K247</f>
        <v>0</v>
      </c>
      <c r="M250" s="13">
        <f>database!L247</f>
        <v>0</v>
      </c>
      <c r="N250" s="13">
        <f>database!M247</f>
        <v>0</v>
      </c>
      <c r="O250" s="13">
        <f>database!N247</f>
        <v>0</v>
      </c>
      <c r="P250" s="13">
        <f>database!O247</f>
        <v>0</v>
      </c>
      <c r="Q250" s="13">
        <f>database!P247</f>
        <v>0</v>
      </c>
      <c r="R250" s="13">
        <f>database!Q247</f>
        <v>0</v>
      </c>
      <c r="S250" s="13">
        <f>database!R247</f>
        <v>0</v>
      </c>
      <c r="T250" s="10">
        <f>IFERROR(1000-(ABS(VLOOKUP($F$8,database!$T$6:$U$14,2,FALSE)-VLOOKUP(F250,database!$T$6:$U$14,2,FALSE))+(ABS($G$8-G250)/20)+(ABS($H$8-H250)/75)+(ABS($I$8-I250)/10)+(ABS($J$8-J250)/15)+(ABS($K$8-K250)/5)+(ABS($L$8-L250)/4)+(ABS($M$8-M250)/2)+(ABS($N$8-N250)/10)+(ABS($O$8-O250)/25)+(ABS($P$8-P250)/150)+(ABS($Q$8-Q250)/20)+(ABS($R$8-R250)*1000)+(ABS($S$8-S250)*500)),0)</f>
        <v>0</v>
      </c>
    </row>
    <row r="251" spans="2:20" x14ac:dyDescent="0.15">
      <c r="B251" s="14"/>
      <c r="D251" s="13">
        <f>database!C248</f>
        <v>0</v>
      </c>
      <c r="E251" s="13">
        <f>database!D248</f>
        <v>0</v>
      </c>
      <c r="F251" s="13">
        <f>database!E248</f>
        <v>0</v>
      </c>
      <c r="G251" s="13">
        <f>database!F248</f>
        <v>0</v>
      </c>
      <c r="H251" s="13">
        <f>database!G248</f>
        <v>0</v>
      </c>
      <c r="I251" s="13">
        <f>database!H248</f>
        <v>0</v>
      </c>
      <c r="J251" s="13">
        <f>database!I248</f>
        <v>0</v>
      </c>
      <c r="K251" s="13">
        <f>database!J248</f>
        <v>0</v>
      </c>
      <c r="L251" s="13">
        <f>database!K248</f>
        <v>0</v>
      </c>
      <c r="M251" s="13">
        <f>database!L248</f>
        <v>0</v>
      </c>
      <c r="N251" s="13">
        <f>database!M248</f>
        <v>0</v>
      </c>
      <c r="O251" s="13">
        <f>database!N248</f>
        <v>0</v>
      </c>
      <c r="P251" s="13">
        <f>database!O248</f>
        <v>0</v>
      </c>
      <c r="Q251" s="13">
        <f>database!P248</f>
        <v>0</v>
      </c>
      <c r="R251" s="13">
        <f>database!Q248</f>
        <v>0</v>
      </c>
      <c r="S251" s="13">
        <f>database!R248</f>
        <v>0</v>
      </c>
      <c r="T251" s="10">
        <f>IFERROR(1000-(ABS(VLOOKUP($F$8,database!$T$6:$U$14,2,FALSE)-VLOOKUP(F251,database!$T$6:$U$14,2,FALSE))+(ABS($G$8-G251)/20)+(ABS($H$8-H251)/75)+(ABS($I$8-I251)/10)+(ABS($J$8-J251)/15)+(ABS($K$8-K251)/5)+(ABS($L$8-L251)/4)+(ABS($M$8-M251)/2)+(ABS($N$8-N251)/10)+(ABS($O$8-O251)/25)+(ABS($P$8-P251)/150)+(ABS($Q$8-Q251)/20)+(ABS($R$8-R251)*1000)+(ABS($S$8-S251)*500)),0)</f>
        <v>0</v>
      </c>
    </row>
    <row r="252" spans="2:20" x14ac:dyDescent="0.15">
      <c r="B252" s="14"/>
      <c r="D252" s="13">
        <f>database!C249</f>
        <v>0</v>
      </c>
      <c r="E252" s="13">
        <f>database!D249</f>
        <v>0</v>
      </c>
      <c r="F252" s="13">
        <f>database!E249</f>
        <v>0</v>
      </c>
      <c r="G252" s="13">
        <f>database!F249</f>
        <v>0</v>
      </c>
      <c r="H252" s="13">
        <f>database!G249</f>
        <v>0</v>
      </c>
      <c r="I252" s="13">
        <f>database!H249</f>
        <v>0</v>
      </c>
      <c r="J252" s="13">
        <f>database!I249</f>
        <v>0</v>
      </c>
      <c r="K252" s="13">
        <f>database!J249</f>
        <v>0</v>
      </c>
      <c r="L252" s="13">
        <f>database!K249</f>
        <v>0</v>
      </c>
      <c r="M252" s="13">
        <f>database!L249</f>
        <v>0</v>
      </c>
      <c r="N252" s="13">
        <f>database!M249</f>
        <v>0</v>
      </c>
      <c r="O252" s="13">
        <f>database!N249</f>
        <v>0</v>
      </c>
      <c r="P252" s="13">
        <f>database!O249</f>
        <v>0</v>
      </c>
      <c r="Q252" s="13">
        <f>database!P249</f>
        <v>0</v>
      </c>
      <c r="R252" s="13">
        <f>database!Q249</f>
        <v>0</v>
      </c>
      <c r="S252" s="13">
        <f>database!R249</f>
        <v>0</v>
      </c>
      <c r="T252" s="10">
        <f>IFERROR(1000-(ABS(VLOOKUP($F$8,database!$T$6:$U$14,2,FALSE)-VLOOKUP(F252,database!$T$6:$U$14,2,FALSE))+(ABS($G$8-G252)/20)+(ABS($H$8-H252)/75)+(ABS($I$8-I252)/10)+(ABS($J$8-J252)/15)+(ABS($K$8-K252)/5)+(ABS($L$8-L252)/4)+(ABS($M$8-M252)/2)+(ABS($N$8-N252)/10)+(ABS($O$8-O252)/25)+(ABS($P$8-P252)/150)+(ABS($Q$8-Q252)/20)+(ABS($R$8-R252)*1000)+(ABS($S$8-S252)*500)),0)</f>
        <v>0</v>
      </c>
    </row>
    <row r="253" spans="2:20" x14ac:dyDescent="0.15">
      <c r="B253" s="14"/>
      <c r="D253" s="13">
        <f>database!C250</f>
        <v>0</v>
      </c>
      <c r="E253" s="13">
        <f>database!D250</f>
        <v>0</v>
      </c>
      <c r="F253" s="13">
        <f>database!E250</f>
        <v>0</v>
      </c>
      <c r="G253" s="13">
        <f>database!F250</f>
        <v>0</v>
      </c>
      <c r="H253" s="13">
        <f>database!G250</f>
        <v>0</v>
      </c>
      <c r="I253" s="13">
        <f>database!H250</f>
        <v>0</v>
      </c>
      <c r="J253" s="13">
        <f>database!I250</f>
        <v>0</v>
      </c>
      <c r="K253" s="13">
        <f>database!J250</f>
        <v>0</v>
      </c>
      <c r="L253" s="13">
        <f>database!K250</f>
        <v>0</v>
      </c>
      <c r="M253" s="13">
        <f>database!L250</f>
        <v>0</v>
      </c>
      <c r="N253" s="13">
        <f>database!M250</f>
        <v>0</v>
      </c>
      <c r="O253" s="13">
        <f>database!N250</f>
        <v>0</v>
      </c>
      <c r="P253" s="13">
        <f>database!O250</f>
        <v>0</v>
      </c>
      <c r="Q253" s="13">
        <f>database!P250</f>
        <v>0</v>
      </c>
      <c r="R253" s="13">
        <f>database!Q250</f>
        <v>0</v>
      </c>
      <c r="S253" s="13">
        <f>database!R250</f>
        <v>0</v>
      </c>
      <c r="T253" s="10">
        <f>IFERROR(1000-(ABS(VLOOKUP($F$8,database!$T$6:$U$14,2,FALSE)-VLOOKUP(F253,database!$T$6:$U$14,2,FALSE))+(ABS($G$8-G253)/20)+(ABS($H$8-H253)/75)+(ABS($I$8-I253)/10)+(ABS($J$8-J253)/15)+(ABS($K$8-K253)/5)+(ABS($L$8-L253)/4)+(ABS($M$8-M253)/2)+(ABS($N$8-N253)/10)+(ABS($O$8-O253)/25)+(ABS($P$8-P253)/150)+(ABS($Q$8-Q253)/20)+(ABS($R$8-R253)*1000)+(ABS($S$8-S253)*500)),0)</f>
        <v>0</v>
      </c>
    </row>
    <row r="254" spans="2:20" x14ac:dyDescent="0.15">
      <c r="B254" s="14"/>
      <c r="D254" s="13">
        <f>database!C251</f>
        <v>0</v>
      </c>
      <c r="E254" s="13">
        <f>database!D251</f>
        <v>0</v>
      </c>
      <c r="F254" s="13">
        <f>database!E251</f>
        <v>0</v>
      </c>
      <c r="G254" s="13">
        <f>database!F251</f>
        <v>0</v>
      </c>
      <c r="H254" s="13">
        <f>database!G251</f>
        <v>0</v>
      </c>
      <c r="I254" s="13">
        <f>database!H251</f>
        <v>0</v>
      </c>
      <c r="J254" s="13">
        <f>database!I251</f>
        <v>0</v>
      </c>
      <c r="K254" s="13">
        <f>database!J251</f>
        <v>0</v>
      </c>
      <c r="L254" s="13">
        <f>database!K251</f>
        <v>0</v>
      </c>
      <c r="M254" s="13">
        <f>database!L251</f>
        <v>0</v>
      </c>
      <c r="N254" s="13">
        <f>database!M251</f>
        <v>0</v>
      </c>
      <c r="O254" s="13">
        <f>database!N251</f>
        <v>0</v>
      </c>
      <c r="P254" s="13">
        <f>database!O251</f>
        <v>0</v>
      </c>
      <c r="Q254" s="13">
        <f>database!P251</f>
        <v>0</v>
      </c>
      <c r="R254" s="13">
        <f>database!Q251</f>
        <v>0</v>
      </c>
      <c r="S254" s="13">
        <f>database!R251</f>
        <v>0</v>
      </c>
      <c r="T254" s="10">
        <f>IFERROR(1000-(ABS(VLOOKUP($F$8,database!$T$6:$U$14,2,FALSE)-VLOOKUP(F254,database!$T$6:$U$14,2,FALSE))+(ABS($G$8-G254)/20)+(ABS($H$8-H254)/75)+(ABS($I$8-I254)/10)+(ABS($J$8-J254)/15)+(ABS($K$8-K254)/5)+(ABS($L$8-L254)/4)+(ABS($M$8-M254)/2)+(ABS($N$8-N254)/10)+(ABS($O$8-O254)/25)+(ABS($P$8-P254)/150)+(ABS($Q$8-Q254)/20)+(ABS($R$8-R254)*1000)+(ABS($S$8-S254)*500)),0)</f>
        <v>0</v>
      </c>
    </row>
    <row r="255" spans="2:20" x14ac:dyDescent="0.15">
      <c r="B255" s="14"/>
      <c r="D255" s="13">
        <f>database!C252</f>
        <v>0</v>
      </c>
      <c r="E255" s="13">
        <f>database!D252</f>
        <v>0</v>
      </c>
      <c r="F255" s="13">
        <f>database!E252</f>
        <v>0</v>
      </c>
      <c r="G255" s="13">
        <f>database!F252</f>
        <v>0</v>
      </c>
      <c r="H255" s="13">
        <f>database!G252</f>
        <v>0</v>
      </c>
      <c r="I255" s="13">
        <f>database!H252</f>
        <v>0</v>
      </c>
      <c r="J255" s="13">
        <f>database!I252</f>
        <v>0</v>
      </c>
      <c r="K255" s="13">
        <f>database!J252</f>
        <v>0</v>
      </c>
      <c r="L255" s="13">
        <f>database!K252</f>
        <v>0</v>
      </c>
      <c r="M255" s="13">
        <f>database!L252</f>
        <v>0</v>
      </c>
      <c r="N255" s="13">
        <f>database!M252</f>
        <v>0</v>
      </c>
      <c r="O255" s="13">
        <f>database!N252</f>
        <v>0</v>
      </c>
      <c r="P255" s="13">
        <f>database!O252</f>
        <v>0</v>
      </c>
      <c r="Q255" s="13">
        <f>database!P252</f>
        <v>0</v>
      </c>
      <c r="R255" s="13">
        <f>database!Q252</f>
        <v>0</v>
      </c>
      <c r="S255" s="13">
        <f>database!R252</f>
        <v>0</v>
      </c>
      <c r="T255" s="10">
        <f>IFERROR(1000-(ABS(VLOOKUP($F$8,database!$T$6:$U$14,2,FALSE)-VLOOKUP(F255,database!$T$6:$U$14,2,FALSE))+(ABS($G$8-G255)/20)+(ABS($H$8-H255)/75)+(ABS($I$8-I255)/10)+(ABS($J$8-J255)/15)+(ABS($K$8-K255)/5)+(ABS($L$8-L255)/4)+(ABS($M$8-M255)/2)+(ABS($N$8-N255)/10)+(ABS($O$8-O255)/25)+(ABS($P$8-P255)/150)+(ABS($Q$8-Q255)/20)+(ABS($R$8-R255)*1000)+(ABS($S$8-S255)*500)),0)</f>
        <v>0</v>
      </c>
    </row>
    <row r="256" spans="2:20" x14ac:dyDescent="0.15">
      <c r="B256" s="14"/>
      <c r="D256" s="13">
        <f>database!C253</f>
        <v>0</v>
      </c>
      <c r="E256" s="13">
        <f>database!D253</f>
        <v>0</v>
      </c>
      <c r="F256" s="13">
        <f>database!E253</f>
        <v>0</v>
      </c>
      <c r="G256" s="13">
        <f>database!F253</f>
        <v>0</v>
      </c>
      <c r="H256" s="13">
        <f>database!G253</f>
        <v>0</v>
      </c>
      <c r="I256" s="13">
        <f>database!H253</f>
        <v>0</v>
      </c>
      <c r="J256" s="13">
        <f>database!I253</f>
        <v>0</v>
      </c>
      <c r="K256" s="13">
        <f>database!J253</f>
        <v>0</v>
      </c>
      <c r="L256" s="13">
        <f>database!K253</f>
        <v>0</v>
      </c>
      <c r="M256" s="13">
        <f>database!L253</f>
        <v>0</v>
      </c>
      <c r="N256" s="13">
        <f>database!M253</f>
        <v>0</v>
      </c>
      <c r="O256" s="13">
        <f>database!N253</f>
        <v>0</v>
      </c>
      <c r="P256" s="13">
        <f>database!O253</f>
        <v>0</v>
      </c>
      <c r="Q256" s="13">
        <f>database!P253</f>
        <v>0</v>
      </c>
      <c r="R256" s="13">
        <f>database!Q253</f>
        <v>0</v>
      </c>
      <c r="S256" s="13">
        <f>database!R253</f>
        <v>0</v>
      </c>
      <c r="T256" s="10">
        <f>IFERROR(1000-(ABS(VLOOKUP($F$8,database!$T$6:$U$14,2,FALSE)-VLOOKUP(F256,database!$T$6:$U$14,2,FALSE))+(ABS($G$8-G256)/20)+(ABS($H$8-H256)/75)+(ABS($I$8-I256)/10)+(ABS($J$8-J256)/15)+(ABS($K$8-K256)/5)+(ABS($L$8-L256)/4)+(ABS($M$8-M256)/2)+(ABS($N$8-N256)/10)+(ABS($O$8-O256)/25)+(ABS($P$8-P256)/150)+(ABS($Q$8-Q256)/20)+(ABS($R$8-R256)*1000)+(ABS($S$8-S256)*500)),0)</f>
        <v>0</v>
      </c>
    </row>
    <row r="257" spans="2:20" x14ac:dyDescent="0.15">
      <c r="B257" s="14"/>
      <c r="D257" s="13">
        <f>database!C254</f>
        <v>0</v>
      </c>
      <c r="E257" s="13">
        <f>database!D254</f>
        <v>0</v>
      </c>
      <c r="F257" s="13">
        <f>database!E254</f>
        <v>0</v>
      </c>
      <c r="G257" s="13">
        <f>database!F254</f>
        <v>0</v>
      </c>
      <c r="H257" s="13">
        <f>database!G254</f>
        <v>0</v>
      </c>
      <c r="I257" s="13">
        <f>database!H254</f>
        <v>0</v>
      </c>
      <c r="J257" s="13">
        <f>database!I254</f>
        <v>0</v>
      </c>
      <c r="K257" s="13">
        <f>database!J254</f>
        <v>0</v>
      </c>
      <c r="L257" s="13">
        <f>database!K254</f>
        <v>0</v>
      </c>
      <c r="M257" s="13">
        <f>database!L254</f>
        <v>0</v>
      </c>
      <c r="N257" s="13">
        <f>database!M254</f>
        <v>0</v>
      </c>
      <c r="O257" s="13">
        <f>database!N254</f>
        <v>0</v>
      </c>
      <c r="P257" s="13">
        <f>database!O254</f>
        <v>0</v>
      </c>
      <c r="Q257" s="13">
        <f>database!P254</f>
        <v>0</v>
      </c>
      <c r="R257" s="13">
        <f>database!Q254</f>
        <v>0</v>
      </c>
      <c r="S257" s="13">
        <f>database!R254</f>
        <v>0</v>
      </c>
      <c r="T257" s="10">
        <f>IFERROR(1000-(ABS(VLOOKUP($F$8,database!$T$6:$U$14,2,FALSE)-VLOOKUP(F257,database!$T$6:$U$14,2,FALSE))+(ABS($G$8-G257)/20)+(ABS($H$8-H257)/75)+(ABS($I$8-I257)/10)+(ABS($J$8-J257)/15)+(ABS($K$8-K257)/5)+(ABS($L$8-L257)/4)+(ABS($M$8-M257)/2)+(ABS($N$8-N257)/10)+(ABS($O$8-O257)/25)+(ABS($P$8-P257)/150)+(ABS($Q$8-Q257)/20)+(ABS($R$8-R257)*1000)+(ABS($S$8-S257)*500)),0)</f>
        <v>0</v>
      </c>
    </row>
  </sheetData>
  <mergeCells count="4">
    <mergeCell ref="B6:T6"/>
    <mergeCell ref="B4:O4"/>
    <mergeCell ref="B3:P3"/>
    <mergeCell ref="V6:AM6"/>
  </mergeCells>
  <phoneticPr fontId="4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C5:U235"/>
  <sheetViews>
    <sheetView zoomScaleNormal="100" zoomScaleSheetLayoutView="75" workbookViewId="0">
      <selection activeCell="D6" sqref="D6"/>
    </sheetView>
  </sheetViews>
  <sheetFormatPr defaultColWidth="8.88671875" defaultRowHeight="13.5" x14ac:dyDescent="0.15"/>
  <cols>
    <col min="3" max="3" width="8.5546875" customWidth="1"/>
    <col min="4" max="4" width="8.88671875" customWidth="1"/>
    <col min="5" max="16" width="6.77734375" customWidth="1"/>
    <col min="17" max="18" width="6.77734375" style="21" customWidth="1"/>
    <col min="21" max="21" width="8.88671875" bestFit="1" customWidth="1"/>
  </cols>
  <sheetData>
    <row r="5" spans="3:21" ht="16.5" x14ac:dyDescent="0.15">
      <c r="C5" s="19" t="s">
        <v>534</v>
      </c>
      <c r="D5" s="19" t="s">
        <v>674</v>
      </c>
      <c r="E5" s="19" t="s">
        <v>45</v>
      </c>
      <c r="F5" s="19" t="s">
        <v>44</v>
      </c>
      <c r="G5" s="19" t="s">
        <v>52</v>
      </c>
      <c r="H5" s="19" t="s">
        <v>36</v>
      </c>
      <c r="I5" s="19" t="s">
        <v>40</v>
      </c>
      <c r="J5" s="19" t="s">
        <v>56</v>
      </c>
      <c r="K5" s="19" t="s">
        <v>51</v>
      </c>
      <c r="L5" s="19" t="s">
        <v>63</v>
      </c>
      <c r="M5" s="19" t="s">
        <v>74</v>
      </c>
      <c r="N5" s="19" t="s">
        <v>41</v>
      </c>
      <c r="O5" s="19" t="s">
        <v>54</v>
      </c>
      <c r="P5" s="19" t="s">
        <v>97</v>
      </c>
      <c r="Q5" s="20" t="s">
        <v>68</v>
      </c>
      <c r="R5" s="20" t="s">
        <v>71</v>
      </c>
      <c r="T5" s="2" t="s">
        <v>2</v>
      </c>
      <c r="U5" s="1"/>
    </row>
    <row r="6" spans="3:21" s="14" customFormat="1" ht="16.350000000000001" customHeight="1" x14ac:dyDescent="0.15">
      <c r="C6" s="14" t="s">
        <v>460</v>
      </c>
      <c r="D6" s="14" t="s">
        <v>651</v>
      </c>
      <c r="E6" s="14" t="s">
        <v>298</v>
      </c>
      <c r="F6" s="14" t="s">
        <v>316</v>
      </c>
      <c r="G6" s="14" t="s">
        <v>88</v>
      </c>
      <c r="H6" s="14" t="s">
        <v>168</v>
      </c>
      <c r="I6" s="14" t="s">
        <v>255</v>
      </c>
      <c r="J6" s="14" t="s">
        <v>279</v>
      </c>
      <c r="K6" s="14" t="s">
        <v>106</v>
      </c>
      <c r="L6" s="14" t="s">
        <v>223</v>
      </c>
      <c r="M6" s="14" t="s">
        <v>144</v>
      </c>
      <c r="N6" s="14" t="s">
        <v>242</v>
      </c>
      <c r="O6" s="14" t="s">
        <v>259</v>
      </c>
      <c r="P6" s="14" t="s">
        <v>81</v>
      </c>
      <c r="Q6" s="14" t="s">
        <v>543</v>
      </c>
      <c r="R6" s="14" t="s">
        <v>557</v>
      </c>
      <c r="T6" s="16" t="s">
        <v>331</v>
      </c>
      <c r="U6" s="16">
        <v>240</v>
      </c>
    </row>
    <row r="7" spans="3:21" s="14" customFormat="1" ht="16.350000000000001" customHeight="1" x14ac:dyDescent="0.15">
      <c r="C7" s="14" t="s">
        <v>469</v>
      </c>
      <c r="D7" s="14" t="s">
        <v>653</v>
      </c>
      <c r="E7" s="14" t="s">
        <v>336</v>
      </c>
      <c r="F7" s="14" t="s">
        <v>293</v>
      </c>
      <c r="G7" s="14" t="s">
        <v>109</v>
      </c>
      <c r="H7" s="14" t="s">
        <v>136</v>
      </c>
      <c r="I7" s="14" t="s">
        <v>219</v>
      </c>
      <c r="J7" s="14" t="s">
        <v>183</v>
      </c>
      <c r="K7" s="14" t="s">
        <v>83</v>
      </c>
      <c r="L7" s="14" t="s">
        <v>90</v>
      </c>
      <c r="M7" s="14" t="s">
        <v>243</v>
      </c>
      <c r="N7" s="14" t="s">
        <v>180</v>
      </c>
      <c r="O7" s="14" t="s">
        <v>176</v>
      </c>
      <c r="P7" s="14" t="s">
        <v>260</v>
      </c>
      <c r="Q7" s="14" t="s">
        <v>652</v>
      </c>
      <c r="R7" s="14" t="s">
        <v>601</v>
      </c>
      <c r="T7" s="8" t="s">
        <v>326</v>
      </c>
      <c r="U7" s="8">
        <v>168</v>
      </c>
    </row>
    <row r="8" spans="3:21" s="14" customFormat="1" ht="16.350000000000001" customHeight="1" x14ac:dyDescent="0.15">
      <c r="C8" s="14" t="s">
        <v>42</v>
      </c>
      <c r="D8" s="14" t="s">
        <v>653</v>
      </c>
      <c r="E8" s="14" t="s">
        <v>330</v>
      </c>
      <c r="F8" s="14" t="s">
        <v>314</v>
      </c>
      <c r="G8" s="14" t="s">
        <v>112</v>
      </c>
      <c r="H8" s="14" t="s">
        <v>167</v>
      </c>
      <c r="I8" s="14" t="s">
        <v>467</v>
      </c>
      <c r="J8" s="14" t="s">
        <v>133</v>
      </c>
      <c r="K8" s="14" t="s">
        <v>99</v>
      </c>
      <c r="L8" s="14" t="s">
        <v>267</v>
      </c>
      <c r="M8" s="14" t="s">
        <v>174</v>
      </c>
      <c r="N8" s="14" t="s">
        <v>185</v>
      </c>
      <c r="O8" s="14" t="s">
        <v>172</v>
      </c>
      <c r="P8" s="14" t="s">
        <v>91</v>
      </c>
      <c r="Q8" s="14" t="s">
        <v>669</v>
      </c>
      <c r="R8" s="14" t="s">
        <v>560</v>
      </c>
      <c r="T8" s="8" t="s">
        <v>337</v>
      </c>
      <c r="U8" s="8">
        <v>132</v>
      </c>
    </row>
    <row r="9" spans="3:21" s="14" customFormat="1" ht="16.350000000000001" customHeight="1" x14ac:dyDescent="0.15">
      <c r="C9" s="14" t="s">
        <v>49</v>
      </c>
      <c r="D9" s="14" t="s">
        <v>624</v>
      </c>
      <c r="E9" s="14" t="s">
        <v>326</v>
      </c>
      <c r="F9" s="14" t="s">
        <v>316</v>
      </c>
      <c r="G9" s="14" t="s">
        <v>127</v>
      </c>
      <c r="H9" s="14" t="s">
        <v>265</v>
      </c>
      <c r="I9" s="14" t="s">
        <v>204</v>
      </c>
      <c r="J9" s="14" t="s">
        <v>124</v>
      </c>
      <c r="K9" s="14" t="s">
        <v>83</v>
      </c>
      <c r="L9" s="14" t="s">
        <v>202</v>
      </c>
      <c r="M9" s="14" t="s">
        <v>231</v>
      </c>
      <c r="N9" s="14" t="s">
        <v>277</v>
      </c>
      <c r="O9" s="14" t="s">
        <v>153</v>
      </c>
      <c r="P9" s="14" t="s">
        <v>119</v>
      </c>
      <c r="Q9" s="14" t="s">
        <v>664</v>
      </c>
      <c r="R9" s="14" t="s">
        <v>558</v>
      </c>
      <c r="T9" s="8" t="s">
        <v>304</v>
      </c>
      <c r="U9" s="8">
        <v>84</v>
      </c>
    </row>
    <row r="10" spans="3:21" s="14" customFormat="1" ht="16.350000000000001" customHeight="1" x14ac:dyDescent="0.15">
      <c r="C10" s="14" t="s">
        <v>479</v>
      </c>
      <c r="D10" s="14" t="s">
        <v>639</v>
      </c>
      <c r="E10" s="14" t="s">
        <v>304</v>
      </c>
      <c r="F10" s="14" t="s">
        <v>299</v>
      </c>
      <c r="G10" s="14" t="s">
        <v>142</v>
      </c>
      <c r="H10" s="14" t="s">
        <v>148</v>
      </c>
      <c r="I10" s="14" t="s">
        <v>362</v>
      </c>
      <c r="J10" s="14" t="s">
        <v>267</v>
      </c>
      <c r="K10" s="14" t="s">
        <v>206</v>
      </c>
      <c r="L10" s="14" t="s">
        <v>94</v>
      </c>
      <c r="M10" s="14" t="s">
        <v>231</v>
      </c>
      <c r="N10" s="14" t="s">
        <v>242</v>
      </c>
      <c r="O10" s="14" t="s">
        <v>164</v>
      </c>
      <c r="P10" s="14" t="s">
        <v>163</v>
      </c>
      <c r="Q10" s="14" t="s">
        <v>667</v>
      </c>
      <c r="R10" s="14" t="s">
        <v>612</v>
      </c>
      <c r="T10" s="8" t="s">
        <v>336</v>
      </c>
      <c r="U10" s="8">
        <v>48</v>
      </c>
    </row>
    <row r="11" spans="3:21" s="14" customFormat="1" ht="16.350000000000001" customHeight="1" x14ac:dyDescent="0.15">
      <c r="C11" s="14" t="s">
        <v>474</v>
      </c>
      <c r="D11" s="14" t="s">
        <v>624</v>
      </c>
      <c r="E11" s="14" t="s">
        <v>298</v>
      </c>
      <c r="F11" s="14" t="s">
        <v>314</v>
      </c>
      <c r="G11" s="14" t="s">
        <v>157</v>
      </c>
      <c r="H11" s="14" t="s">
        <v>181</v>
      </c>
      <c r="I11" s="14" t="s">
        <v>254</v>
      </c>
      <c r="J11" s="14" t="s">
        <v>210</v>
      </c>
      <c r="K11" s="14" t="s">
        <v>83</v>
      </c>
      <c r="L11" s="14" t="s">
        <v>163</v>
      </c>
      <c r="M11" s="14" t="s">
        <v>93</v>
      </c>
      <c r="N11" s="14" t="s">
        <v>185</v>
      </c>
      <c r="O11" s="14" t="s">
        <v>146</v>
      </c>
      <c r="P11" s="14" t="s">
        <v>87</v>
      </c>
      <c r="Q11" s="14" t="s">
        <v>666</v>
      </c>
      <c r="R11" s="14" t="s">
        <v>595</v>
      </c>
      <c r="T11" s="8" t="s">
        <v>298</v>
      </c>
      <c r="U11" s="8">
        <v>48</v>
      </c>
    </row>
    <row r="12" spans="3:21" s="14" customFormat="1" ht="16.350000000000001" customHeight="1" x14ac:dyDescent="0.15">
      <c r="C12" s="14" t="s">
        <v>643</v>
      </c>
      <c r="D12" s="14" t="s">
        <v>649</v>
      </c>
      <c r="E12" s="14" t="s">
        <v>298</v>
      </c>
      <c r="F12" s="14" t="s">
        <v>308</v>
      </c>
      <c r="G12" s="14" t="s">
        <v>134</v>
      </c>
      <c r="H12" s="14" t="s">
        <v>165</v>
      </c>
      <c r="I12" s="14" t="s">
        <v>239</v>
      </c>
      <c r="J12" s="14" t="s">
        <v>373</v>
      </c>
      <c r="K12" s="14" t="s">
        <v>92</v>
      </c>
      <c r="L12" s="14" t="s">
        <v>282</v>
      </c>
      <c r="M12" s="14" t="s">
        <v>138</v>
      </c>
      <c r="N12" s="14" t="s">
        <v>366</v>
      </c>
      <c r="O12" s="14" t="s">
        <v>176</v>
      </c>
      <c r="P12" s="14" t="s">
        <v>102</v>
      </c>
      <c r="Q12" s="14" t="s">
        <v>657</v>
      </c>
      <c r="R12" s="14" t="s">
        <v>616</v>
      </c>
      <c r="T12" s="8" t="s">
        <v>330</v>
      </c>
      <c r="U12" s="8">
        <v>48</v>
      </c>
    </row>
    <row r="13" spans="3:21" s="14" customFormat="1" ht="16.350000000000001" customHeight="1" x14ac:dyDescent="0.15">
      <c r="C13" s="14" t="s">
        <v>483</v>
      </c>
      <c r="D13" s="14" t="s">
        <v>627</v>
      </c>
      <c r="E13" s="14" t="s">
        <v>336</v>
      </c>
      <c r="F13" s="14" t="s">
        <v>293</v>
      </c>
      <c r="G13" s="14" t="s">
        <v>113</v>
      </c>
      <c r="H13" s="14" t="s">
        <v>207</v>
      </c>
      <c r="I13" s="14" t="s">
        <v>230</v>
      </c>
      <c r="J13" s="14" t="s">
        <v>202</v>
      </c>
      <c r="K13" s="14" t="s">
        <v>99</v>
      </c>
      <c r="L13" s="14" t="s">
        <v>223</v>
      </c>
      <c r="M13" s="14" t="s">
        <v>149</v>
      </c>
      <c r="N13" s="14" t="s">
        <v>389</v>
      </c>
      <c r="O13" s="14" t="s">
        <v>277</v>
      </c>
      <c r="P13" s="14" t="s">
        <v>99</v>
      </c>
      <c r="Q13" s="14" t="s">
        <v>659</v>
      </c>
      <c r="R13" s="14" t="s">
        <v>600</v>
      </c>
      <c r="T13" s="8" t="s">
        <v>292</v>
      </c>
      <c r="U13" s="8">
        <v>12</v>
      </c>
    </row>
    <row r="14" spans="3:21" s="14" customFormat="1" ht="16.350000000000001" customHeight="1" x14ac:dyDescent="0.15">
      <c r="C14" s="14" t="s">
        <v>478</v>
      </c>
      <c r="D14" s="14" t="s">
        <v>628</v>
      </c>
      <c r="E14" s="14" t="s">
        <v>337</v>
      </c>
      <c r="F14" s="14" t="s">
        <v>338</v>
      </c>
      <c r="G14" s="14" t="s">
        <v>141</v>
      </c>
      <c r="H14" s="14" t="s">
        <v>176</v>
      </c>
      <c r="I14" s="14" t="s">
        <v>232</v>
      </c>
      <c r="J14" s="14" t="s">
        <v>162</v>
      </c>
      <c r="K14" s="14" t="s">
        <v>92</v>
      </c>
      <c r="L14" s="14" t="s">
        <v>83</v>
      </c>
      <c r="M14" s="14" t="s">
        <v>273</v>
      </c>
      <c r="N14" s="14" t="s">
        <v>100</v>
      </c>
      <c r="O14" s="14" t="s">
        <v>165</v>
      </c>
      <c r="P14" s="14" t="s">
        <v>366</v>
      </c>
      <c r="Q14" s="14" t="s">
        <v>656</v>
      </c>
      <c r="R14" s="14" t="s">
        <v>614</v>
      </c>
      <c r="T14" s="8" t="s">
        <v>295</v>
      </c>
      <c r="U14" s="8">
        <v>0</v>
      </c>
    </row>
    <row r="15" spans="3:21" s="14" customFormat="1" ht="16.350000000000001" customHeight="1" x14ac:dyDescent="0.15">
      <c r="C15" s="14" t="s">
        <v>468</v>
      </c>
      <c r="D15" s="14" t="s">
        <v>626</v>
      </c>
      <c r="E15" s="14" t="s">
        <v>298</v>
      </c>
      <c r="F15" s="14" t="s">
        <v>314</v>
      </c>
      <c r="G15" s="14" t="s">
        <v>132</v>
      </c>
      <c r="H15" s="14" t="s">
        <v>159</v>
      </c>
      <c r="I15" s="14" t="s">
        <v>224</v>
      </c>
      <c r="J15" s="14" t="s">
        <v>259</v>
      </c>
      <c r="K15" s="14" t="s">
        <v>83</v>
      </c>
      <c r="L15" s="14" t="s">
        <v>106</v>
      </c>
      <c r="M15" s="14" t="s">
        <v>84</v>
      </c>
      <c r="N15" s="14" t="s">
        <v>100</v>
      </c>
      <c r="O15" s="14" t="s">
        <v>138</v>
      </c>
      <c r="P15" s="14" t="s">
        <v>111</v>
      </c>
      <c r="Q15" s="14" t="s">
        <v>670</v>
      </c>
      <c r="R15" s="14" t="s">
        <v>592</v>
      </c>
    </row>
    <row r="16" spans="3:21" s="14" customFormat="1" ht="16.350000000000001" customHeight="1" x14ac:dyDescent="0.15">
      <c r="C16" s="14" t="s">
        <v>470</v>
      </c>
      <c r="D16" s="14" t="s">
        <v>639</v>
      </c>
      <c r="E16" s="14" t="s">
        <v>331</v>
      </c>
      <c r="F16" s="14" t="s">
        <v>332</v>
      </c>
      <c r="G16" s="14" t="s">
        <v>155</v>
      </c>
      <c r="H16" s="14" t="s">
        <v>84</v>
      </c>
      <c r="I16" s="14" t="s">
        <v>299</v>
      </c>
      <c r="J16" s="14" t="s">
        <v>237</v>
      </c>
      <c r="K16" s="14" t="s">
        <v>206</v>
      </c>
      <c r="L16" s="14" t="s">
        <v>119</v>
      </c>
      <c r="M16" s="14" t="s">
        <v>77</v>
      </c>
      <c r="N16" s="14" t="s">
        <v>266</v>
      </c>
      <c r="O16" s="14" t="s">
        <v>273</v>
      </c>
      <c r="P16" s="14" t="s">
        <v>281</v>
      </c>
      <c r="Q16" s="14" t="s">
        <v>638</v>
      </c>
      <c r="R16" s="14" t="s">
        <v>617</v>
      </c>
    </row>
    <row r="17" spans="3:18" s="14" customFormat="1" ht="16.350000000000001" customHeight="1" x14ac:dyDescent="0.15">
      <c r="C17" s="14" t="s">
        <v>64</v>
      </c>
      <c r="D17" s="14" t="s">
        <v>624</v>
      </c>
      <c r="E17" s="14" t="s">
        <v>298</v>
      </c>
      <c r="F17" s="14" t="s">
        <v>306</v>
      </c>
      <c r="G17" s="14" t="s">
        <v>126</v>
      </c>
      <c r="H17" s="14" t="s">
        <v>82</v>
      </c>
      <c r="I17" s="14" t="s">
        <v>172</v>
      </c>
      <c r="J17" s="14" t="s">
        <v>162</v>
      </c>
      <c r="K17" s="14" t="s">
        <v>79</v>
      </c>
      <c r="L17" s="14" t="s">
        <v>106</v>
      </c>
      <c r="M17" s="14" t="s">
        <v>84</v>
      </c>
      <c r="N17" s="14" t="s">
        <v>171</v>
      </c>
      <c r="O17" s="14" t="s">
        <v>277</v>
      </c>
      <c r="P17" s="14" t="s">
        <v>281</v>
      </c>
      <c r="Q17" s="14" t="s">
        <v>629</v>
      </c>
      <c r="R17" s="14" t="s">
        <v>594</v>
      </c>
    </row>
    <row r="18" spans="3:18" s="14" customFormat="1" ht="16.350000000000001" customHeight="1" x14ac:dyDescent="0.15">
      <c r="C18" s="14" t="s">
        <v>472</v>
      </c>
      <c r="D18" s="14" t="s">
        <v>651</v>
      </c>
      <c r="E18" s="14" t="s">
        <v>326</v>
      </c>
      <c r="F18" s="14" t="s">
        <v>300</v>
      </c>
      <c r="G18" s="14" t="s">
        <v>127</v>
      </c>
      <c r="H18" s="14" t="s">
        <v>390</v>
      </c>
      <c r="I18" s="14" t="s">
        <v>212</v>
      </c>
      <c r="J18" s="14" t="s">
        <v>237</v>
      </c>
      <c r="K18" s="14" t="s">
        <v>83</v>
      </c>
      <c r="L18" s="14" t="s">
        <v>99</v>
      </c>
      <c r="M18" s="14" t="s">
        <v>179</v>
      </c>
      <c r="N18" s="14" t="s">
        <v>266</v>
      </c>
      <c r="O18" s="14" t="s">
        <v>176</v>
      </c>
      <c r="P18" s="14" t="s">
        <v>163</v>
      </c>
      <c r="Q18" s="14" t="s">
        <v>637</v>
      </c>
      <c r="R18" s="14" t="s">
        <v>591</v>
      </c>
    </row>
    <row r="19" spans="3:18" s="14" customFormat="1" ht="16.350000000000001" customHeight="1" x14ac:dyDescent="0.15">
      <c r="C19" s="14" t="s">
        <v>462</v>
      </c>
      <c r="D19" s="14" t="s">
        <v>620</v>
      </c>
      <c r="E19" s="14" t="s">
        <v>304</v>
      </c>
      <c r="F19" s="14" t="s">
        <v>315</v>
      </c>
      <c r="G19" s="14" t="s">
        <v>151</v>
      </c>
      <c r="H19" s="14" t="s">
        <v>82</v>
      </c>
      <c r="I19" s="14" t="s">
        <v>333</v>
      </c>
      <c r="J19" s="14" t="s">
        <v>203</v>
      </c>
      <c r="K19" s="14" t="s">
        <v>281</v>
      </c>
      <c r="L19" s="14" t="s">
        <v>103</v>
      </c>
      <c r="M19" s="14" t="s">
        <v>179</v>
      </c>
      <c r="N19" s="14" t="s">
        <v>100</v>
      </c>
      <c r="O19" s="14" t="s">
        <v>179</v>
      </c>
      <c r="P19" s="14" t="s">
        <v>92</v>
      </c>
      <c r="Q19" s="14" t="s">
        <v>540</v>
      </c>
      <c r="R19" s="14" t="s">
        <v>615</v>
      </c>
    </row>
    <row r="20" spans="3:18" s="14" customFormat="1" ht="16.350000000000001" customHeight="1" x14ac:dyDescent="0.15">
      <c r="C20" s="14" t="s">
        <v>473</v>
      </c>
      <c r="D20" s="14" t="s">
        <v>624</v>
      </c>
      <c r="E20" s="14" t="s">
        <v>336</v>
      </c>
      <c r="F20" s="14" t="s">
        <v>303</v>
      </c>
      <c r="G20" s="14" t="s">
        <v>123</v>
      </c>
      <c r="H20" s="14" t="s">
        <v>211</v>
      </c>
      <c r="I20" s="14" t="s">
        <v>209</v>
      </c>
      <c r="J20" s="14" t="s">
        <v>366</v>
      </c>
      <c r="K20" s="14" t="s">
        <v>79</v>
      </c>
      <c r="L20" s="14" t="s">
        <v>124</v>
      </c>
      <c r="M20" s="14" t="s">
        <v>168</v>
      </c>
      <c r="N20" s="14" t="s">
        <v>263</v>
      </c>
      <c r="O20" s="14" t="s">
        <v>244</v>
      </c>
      <c r="P20" s="14" t="s">
        <v>102</v>
      </c>
      <c r="Q20" s="14" t="s">
        <v>538</v>
      </c>
      <c r="R20" s="14" t="s">
        <v>618</v>
      </c>
    </row>
    <row r="21" spans="3:18" s="14" customFormat="1" ht="16.350000000000001" customHeight="1" x14ac:dyDescent="0.15">
      <c r="C21" s="14" t="s">
        <v>66</v>
      </c>
      <c r="D21" s="14" t="s">
        <v>653</v>
      </c>
      <c r="E21" s="14" t="s">
        <v>330</v>
      </c>
      <c r="F21" s="14" t="s">
        <v>317</v>
      </c>
      <c r="G21" s="14" t="s">
        <v>145</v>
      </c>
      <c r="H21" s="14" t="s">
        <v>277</v>
      </c>
      <c r="I21" s="14" t="s">
        <v>299</v>
      </c>
      <c r="J21" s="14" t="s">
        <v>183</v>
      </c>
      <c r="K21" s="14" t="s">
        <v>79</v>
      </c>
      <c r="L21" s="14" t="s">
        <v>267</v>
      </c>
      <c r="M21" s="14" t="s">
        <v>274</v>
      </c>
      <c r="N21" s="14" t="s">
        <v>242</v>
      </c>
      <c r="O21" s="14" t="s">
        <v>172</v>
      </c>
      <c r="P21" s="14" t="s">
        <v>79</v>
      </c>
      <c r="Q21" s="14" t="s">
        <v>552</v>
      </c>
      <c r="R21" s="14" t="s">
        <v>613</v>
      </c>
    </row>
    <row r="22" spans="3:18" s="14" customFormat="1" ht="16.350000000000001" customHeight="1" x14ac:dyDescent="0.15">
      <c r="C22" s="14" t="s">
        <v>486</v>
      </c>
      <c r="D22" s="14" t="s">
        <v>625</v>
      </c>
      <c r="E22" s="14" t="s">
        <v>292</v>
      </c>
      <c r="F22" s="14" t="s">
        <v>323</v>
      </c>
      <c r="G22" s="14" t="s">
        <v>147</v>
      </c>
      <c r="H22" s="14" t="s">
        <v>262</v>
      </c>
      <c r="I22" s="14" t="s">
        <v>297</v>
      </c>
      <c r="J22" s="14" t="s">
        <v>282</v>
      </c>
      <c r="K22" s="14" t="s">
        <v>206</v>
      </c>
      <c r="L22" s="14" t="s">
        <v>268</v>
      </c>
      <c r="M22" s="14" t="s">
        <v>158</v>
      </c>
      <c r="N22" s="14" t="s">
        <v>278</v>
      </c>
      <c r="O22" s="14" t="s">
        <v>143</v>
      </c>
      <c r="P22" s="14" t="s">
        <v>81</v>
      </c>
      <c r="Q22" s="14" t="s">
        <v>655</v>
      </c>
      <c r="R22" s="14" t="s">
        <v>611</v>
      </c>
    </row>
    <row r="23" spans="3:18" s="14" customFormat="1" ht="16.350000000000001" customHeight="1" x14ac:dyDescent="0.15">
      <c r="C23" s="14" t="s">
        <v>482</v>
      </c>
      <c r="D23" s="14" t="s">
        <v>624</v>
      </c>
      <c r="E23" s="14" t="s">
        <v>330</v>
      </c>
      <c r="F23" s="14" t="s">
        <v>315</v>
      </c>
      <c r="G23" s="14" t="s">
        <v>129</v>
      </c>
      <c r="H23" s="14" t="s">
        <v>246</v>
      </c>
      <c r="I23" s="14" t="s">
        <v>143</v>
      </c>
      <c r="J23" s="14" t="s">
        <v>261</v>
      </c>
      <c r="K23" s="14" t="s">
        <v>206</v>
      </c>
      <c r="L23" s="14" t="s">
        <v>267</v>
      </c>
      <c r="M23" s="14" t="s">
        <v>269</v>
      </c>
      <c r="N23" s="14" t="s">
        <v>217</v>
      </c>
      <c r="O23" s="14" t="s">
        <v>274</v>
      </c>
      <c r="P23" s="14" t="s">
        <v>91</v>
      </c>
      <c r="Q23" s="14" t="s">
        <v>668</v>
      </c>
      <c r="R23" s="14" t="s">
        <v>605</v>
      </c>
    </row>
    <row r="24" spans="3:18" s="14" customFormat="1" ht="16.350000000000001" customHeight="1" x14ac:dyDescent="0.15">
      <c r="C24" s="14" t="s">
        <v>477</v>
      </c>
      <c r="D24" s="14" t="s">
        <v>628</v>
      </c>
      <c r="E24" s="14" t="s">
        <v>304</v>
      </c>
      <c r="F24" s="14" t="s">
        <v>338</v>
      </c>
      <c r="G24" s="14" t="s">
        <v>125</v>
      </c>
      <c r="H24" s="14" t="s">
        <v>93</v>
      </c>
      <c r="I24" s="14" t="s">
        <v>300</v>
      </c>
      <c r="J24" s="14" t="s">
        <v>96</v>
      </c>
      <c r="K24" s="14" t="s">
        <v>206</v>
      </c>
      <c r="L24" s="14" t="s">
        <v>121</v>
      </c>
      <c r="M24" s="14" t="s">
        <v>246</v>
      </c>
      <c r="N24" s="14" t="s">
        <v>183</v>
      </c>
      <c r="O24" s="14" t="s">
        <v>185</v>
      </c>
      <c r="P24" s="14" t="s">
        <v>206</v>
      </c>
      <c r="Q24" s="14" t="s">
        <v>508</v>
      </c>
      <c r="R24" s="14" t="s">
        <v>594</v>
      </c>
    </row>
    <row r="25" spans="3:18" s="14" customFormat="1" ht="16.350000000000001" customHeight="1" x14ac:dyDescent="0.15">
      <c r="C25" s="14" t="s">
        <v>484</v>
      </c>
      <c r="D25" s="14" t="s">
        <v>620</v>
      </c>
      <c r="E25" s="14" t="s">
        <v>337</v>
      </c>
      <c r="F25" s="14" t="s">
        <v>300</v>
      </c>
      <c r="G25" s="14" t="s">
        <v>122</v>
      </c>
      <c r="H25" s="14" t="s">
        <v>211</v>
      </c>
      <c r="I25" s="14" t="s">
        <v>300</v>
      </c>
      <c r="J25" s="14" t="s">
        <v>119</v>
      </c>
      <c r="K25" s="14" t="s">
        <v>99</v>
      </c>
      <c r="L25" s="14" t="s">
        <v>108</v>
      </c>
      <c r="M25" s="14" t="s">
        <v>170</v>
      </c>
      <c r="N25" s="14" t="s">
        <v>168</v>
      </c>
      <c r="O25" s="14" t="s">
        <v>243</v>
      </c>
      <c r="P25" s="14" t="s">
        <v>106</v>
      </c>
      <c r="Q25" s="14" t="s">
        <v>635</v>
      </c>
      <c r="R25" s="14" t="s">
        <v>590</v>
      </c>
    </row>
    <row r="26" spans="3:18" s="14" customFormat="1" ht="16.350000000000001" customHeight="1" x14ac:dyDescent="0.15">
      <c r="C26" s="14" t="s">
        <v>431</v>
      </c>
      <c r="D26" s="14" t="s">
        <v>642</v>
      </c>
      <c r="E26" s="14" t="s">
        <v>295</v>
      </c>
      <c r="F26" s="14" t="s">
        <v>294</v>
      </c>
      <c r="G26" s="14" t="s">
        <v>107</v>
      </c>
      <c r="H26" s="14" t="s">
        <v>80</v>
      </c>
      <c r="I26" s="14" t="s">
        <v>227</v>
      </c>
      <c r="J26" s="14" t="s">
        <v>223</v>
      </c>
      <c r="K26" s="14" t="s">
        <v>206</v>
      </c>
      <c r="L26" s="14" t="s">
        <v>223</v>
      </c>
      <c r="M26" s="14" t="s">
        <v>216</v>
      </c>
      <c r="N26" s="14" t="s">
        <v>93</v>
      </c>
      <c r="O26" s="14" t="s">
        <v>179</v>
      </c>
      <c r="P26" s="14" t="s">
        <v>206</v>
      </c>
      <c r="Q26" s="14" t="s">
        <v>621</v>
      </c>
      <c r="R26" s="14" t="s">
        <v>589</v>
      </c>
    </row>
    <row r="27" spans="3:18" s="14" customFormat="1" ht="16.350000000000001" customHeight="1" x14ac:dyDescent="0.15">
      <c r="C27" s="14" t="s">
        <v>70</v>
      </c>
      <c r="D27" s="14" t="s">
        <v>624</v>
      </c>
      <c r="E27" s="14" t="s">
        <v>298</v>
      </c>
      <c r="F27" s="14" t="s">
        <v>314</v>
      </c>
      <c r="G27" s="14" t="s">
        <v>132</v>
      </c>
      <c r="H27" s="14" t="s">
        <v>174</v>
      </c>
      <c r="I27" s="14" t="s">
        <v>256</v>
      </c>
      <c r="J27" s="14" t="s">
        <v>119</v>
      </c>
      <c r="K27" s="14" t="s">
        <v>108</v>
      </c>
      <c r="L27" s="14" t="s">
        <v>281</v>
      </c>
      <c r="M27" s="14" t="s">
        <v>170</v>
      </c>
      <c r="N27" s="14" t="s">
        <v>171</v>
      </c>
      <c r="O27" s="14" t="s">
        <v>168</v>
      </c>
      <c r="P27" s="14" t="s">
        <v>237</v>
      </c>
      <c r="Q27" s="14" t="s">
        <v>666</v>
      </c>
      <c r="R27" s="14" t="s">
        <v>597</v>
      </c>
    </row>
    <row r="28" spans="3:18" s="14" customFormat="1" ht="16.350000000000001" customHeight="1" x14ac:dyDescent="0.15">
      <c r="C28" s="14" t="s">
        <v>432</v>
      </c>
      <c r="D28" s="14" t="s">
        <v>624</v>
      </c>
      <c r="E28" s="14" t="s">
        <v>331</v>
      </c>
      <c r="F28" s="14" t="s">
        <v>329</v>
      </c>
      <c r="G28" s="14" t="s">
        <v>139</v>
      </c>
      <c r="H28" s="14" t="s">
        <v>273</v>
      </c>
      <c r="I28" s="14" t="s">
        <v>77</v>
      </c>
      <c r="J28" s="14" t="s">
        <v>105</v>
      </c>
      <c r="K28" s="14" t="s">
        <v>206</v>
      </c>
      <c r="L28" s="14" t="s">
        <v>162</v>
      </c>
      <c r="M28" s="14" t="s">
        <v>180</v>
      </c>
      <c r="N28" s="14" t="s">
        <v>82</v>
      </c>
      <c r="O28" s="14" t="s">
        <v>235</v>
      </c>
      <c r="P28" s="14" t="s">
        <v>79</v>
      </c>
      <c r="Q28" s="14" t="s">
        <v>607</v>
      </c>
      <c r="R28" s="14" t="s">
        <v>606</v>
      </c>
    </row>
    <row r="29" spans="3:18" s="14" customFormat="1" ht="16.350000000000001" customHeight="1" x14ac:dyDescent="0.15">
      <c r="C29" s="14" t="s">
        <v>89</v>
      </c>
      <c r="D29" s="14" t="s">
        <v>653</v>
      </c>
      <c r="E29" s="14" t="s">
        <v>304</v>
      </c>
      <c r="F29" s="14" t="s">
        <v>312</v>
      </c>
      <c r="G29" s="14" t="s">
        <v>161</v>
      </c>
      <c r="H29" s="14" t="s">
        <v>229</v>
      </c>
      <c r="I29" s="14" t="s">
        <v>306</v>
      </c>
      <c r="J29" s="14" t="s">
        <v>237</v>
      </c>
      <c r="K29" s="14" t="s">
        <v>206</v>
      </c>
      <c r="L29" s="14" t="s">
        <v>260</v>
      </c>
      <c r="M29" s="14" t="s">
        <v>265</v>
      </c>
      <c r="N29" s="14" t="s">
        <v>101</v>
      </c>
      <c r="O29" s="14" t="s">
        <v>280</v>
      </c>
      <c r="P29" s="14" t="s">
        <v>99</v>
      </c>
      <c r="Q29" s="14" t="s">
        <v>603</v>
      </c>
      <c r="R29" s="14" t="s">
        <v>610</v>
      </c>
    </row>
    <row r="30" spans="3:18" s="14" customFormat="1" ht="16.350000000000001" customHeight="1" x14ac:dyDescent="0.15">
      <c r="C30" s="14" t="s">
        <v>53</v>
      </c>
      <c r="D30" s="14" t="s">
        <v>624</v>
      </c>
      <c r="E30" s="14" t="s">
        <v>304</v>
      </c>
      <c r="F30" s="14" t="s">
        <v>299</v>
      </c>
      <c r="G30" s="14" t="s">
        <v>137</v>
      </c>
      <c r="H30" s="14" t="s">
        <v>238</v>
      </c>
      <c r="I30" s="14" t="s">
        <v>154</v>
      </c>
      <c r="J30" s="14" t="s">
        <v>223</v>
      </c>
      <c r="K30" s="14" t="s">
        <v>206</v>
      </c>
      <c r="L30" s="14" t="s">
        <v>108</v>
      </c>
      <c r="M30" s="14" t="s">
        <v>266</v>
      </c>
      <c r="N30" s="14" t="s">
        <v>279</v>
      </c>
      <c r="O30" s="14" t="s">
        <v>278</v>
      </c>
      <c r="P30" s="14" t="s">
        <v>106</v>
      </c>
      <c r="Q30" s="14" t="s">
        <v>666</v>
      </c>
      <c r="R30" s="14" t="s">
        <v>598</v>
      </c>
    </row>
    <row r="31" spans="3:18" s="14" customFormat="1" ht="16.350000000000001" customHeight="1" x14ac:dyDescent="0.15">
      <c r="C31" s="14" t="s">
        <v>43</v>
      </c>
      <c r="D31" s="14" t="s">
        <v>624</v>
      </c>
      <c r="E31" s="14" t="s">
        <v>337</v>
      </c>
      <c r="F31" s="14" t="s">
        <v>302</v>
      </c>
      <c r="G31" s="14" t="s">
        <v>114</v>
      </c>
      <c r="H31" s="14" t="s">
        <v>389</v>
      </c>
      <c r="I31" s="14" t="s">
        <v>300</v>
      </c>
      <c r="J31" s="14" t="s">
        <v>96</v>
      </c>
      <c r="K31" s="14" t="s">
        <v>281</v>
      </c>
      <c r="L31" s="14" t="s">
        <v>121</v>
      </c>
      <c r="M31" s="14" t="s">
        <v>217</v>
      </c>
      <c r="N31" s="14" t="s">
        <v>263</v>
      </c>
      <c r="O31" s="14" t="s">
        <v>82</v>
      </c>
      <c r="P31" s="14" t="s">
        <v>92</v>
      </c>
      <c r="Q31" s="14" t="s">
        <v>634</v>
      </c>
      <c r="R31" s="14" t="s">
        <v>596</v>
      </c>
    </row>
    <row r="32" spans="3:18" s="14" customFormat="1" ht="16.350000000000001" customHeight="1" x14ac:dyDescent="0.15">
      <c r="C32" s="14" t="s">
        <v>442</v>
      </c>
      <c r="D32" s="14" t="s">
        <v>627</v>
      </c>
      <c r="E32" s="14" t="s">
        <v>336</v>
      </c>
      <c r="F32" s="14" t="s">
        <v>333</v>
      </c>
      <c r="G32" s="14" t="s">
        <v>117</v>
      </c>
      <c r="H32" s="14" t="s">
        <v>185</v>
      </c>
      <c r="I32" s="14" t="s">
        <v>306</v>
      </c>
      <c r="J32" s="14" t="s">
        <v>237</v>
      </c>
      <c r="K32" s="14" t="s">
        <v>79</v>
      </c>
      <c r="L32" s="14" t="s">
        <v>223</v>
      </c>
      <c r="M32" s="14" t="s">
        <v>262</v>
      </c>
      <c r="N32" s="14" t="s">
        <v>84</v>
      </c>
      <c r="O32" s="14" t="s">
        <v>204</v>
      </c>
      <c r="P32" s="14" t="s">
        <v>99</v>
      </c>
      <c r="Q32" s="14" t="s">
        <v>644</v>
      </c>
      <c r="R32" s="14" t="s">
        <v>604</v>
      </c>
    </row>
    <row r="33" spans="3:18" s="14" customFormat="1" ht="16.350000000000001" customHeight="1" x14ac:dyDescent="0.15">
      <c r="C33" s="14" t="s">
        <v>435</v>
      </c>
      <c r="D33" s="14" t="s">
        <v>640</v>
      </c>
      <c r="E33" s="14" t="s">
        <v>330</v>
      </c>
      <c r="F33" s="14" t="s">
        <v>297</v>
      </c>
      <c r="G33" s="14" t="s">
        <v>131</v>
      </c>
      <c r="H33" s="14" t="s">
        <v>182</v>
      </c>
      <c r="I33" s="14" t="s">
        <v>154</v>
      </c>
      <c r="J33" s="14" t="s">
        <v>87</v>
      </c>
      <c r="K33" s="14" t="s">
        <v>83</v>
      </c>
      <c r="L33" s="14" t="s">
        <v>79</v>
      </c>
      <c r="M33" s="14" t="s">
        <v>263</v>
      </c>
      <c r="N33" s="14" t="s">
        <v>238</v>
      </c>
      <c r="O33" s="14" t="s">
        <v>265</v>
      </c>
      <c r="P33" s="14" t="s">
        <v>102</v>
      </c>
      <c r="Q33" s="14" t="s">
        <v>659</v>
      </c>
      <c r="R33" s="14" t="s">
        <v>587</v>
      </c>
    </row>
    <row r="34" spans="3:18" s="14" customFormat="1" ht="16.350000000000001" customHeight="1" x14ac:dyDescent="0.15">
      <c r="C34" s="14" t="s">
        <v>445</v>
      </c>
      <c r="D34" s="14" t="s">
        <v>625</v>
      </c>
      <c r="E34" s="14" t="s">
        <v>336</v>
      </c>
      <c r="F34" s="14" t="s">
        <v>290</v>
      </c>
      <c r="G34" s="14" t="s">
        <v>120</v>
      </c>
      <c r="H34" s="14" t="s">
        <v>269</v>
      </c>
      <c r="I34" s="14" t="s">
        <v>294</v>
      </c>
      <c r="J34" s="14" t="s">
        <v>111</v>
      </c>
      <c r="K34" s="14" t="s">
        <v>79</v>
      </c>
      <c r="L34" s="14" t="s">
        <v>105</v>
      </c>
      <c r="M34" s="14" t="s">
        <v>390</v>
      </c>
      <c r="N34" s="14" t="s">
        <v>268</v>
      </c>
      <c r="O34" s="14" t="s">
        <v>269</v>
      </c>
      <c r="P34" s="14" t="s">
        <v>91</v>
      </c>
      <c r="Q34" s="14" t="s">
        <v>670</v>
      </c>
      <c r="R34" s="14" t="s">
        <v>608</v>
      </c>
    </row>
    <row r="35" spans="3:18" ht="16.5" x14ac:dyDescent="0.15">
      <c r="C35" s="14" t="s">
        <v>446</v>
      </c>
      <c r="D35" s="14" t="s">
        <v>641</v>
      </c>
      <c r="E35" s="14" t="s">
        <v>326</v>
      </c>
      <c r="F35" s="14" t="s">
        <v>332</v>
      </c>
      <c r="G35" s="14" t="s">
        <v>127</v>
      </c>
      <c r="H35" s="14" t="s">
        <v>176</v>
      </c>
      <c r="I35" s="14" t="s">
        <v>169</v>
      </c>
      <c r="J35" s="14" t="s">
        <v>203</v>
      </c>
      <c r="K35" s="14" t="s">
        <v>206</v>
      </c>
      <c r="L35" s="14" t="s">
        <v>83</v>
      </c>
      <c r="M35" s="14" t="s">
        <v>101</v>
      </c>
      <c r="N35" s="14" t="s">
        <v>85</v>
      </c>
      <c r="O35" s="14" t="s">
        <v>211</v>
      </c>
      <c r="P35" s="14" t="s">
        <v>264</v>
      </c>
      <c r="Q35" s="14" t="s">
        <v>633</v>
      </c>
      <c r="R35" s="14" t="s">
        <v>609</v>
      </c>
    </row>
    <row r="36" spans="3:18" ht="16.5" x14ac:dyDescent="0.15">
      <c r="C36" s="14" t="s">
        <v>447</v>
      </c>
      <c r="D36" s="14" t="s">
        <v>624</v>
      </c>
      <c r="E36" s="14" t="s">
        <v>296</v>
      </c>
      <c r="F36" s="14" t="s">
        <v>160</v>
      </c>
      <c r="G36" s="14" t="s">
        <v>116</v>
      </c>
      <c r="H36" s="14" t="s">
        <v>82</v>
      </c>
      <c r="I36" s="14" t="s">
        <v>159</v>
      </c>
      <c r="J36" s="14" t="s">
        <v>267</v>
      </c>
      <c r="K36" s="14" t="s">
        <v>206</v>
      </c>
      <c r="L36" s="14" t="s">
        <v>162</v>
      </c>
      <c r="M36" s="14" t="s">
        <v>85</v>
      </c>
      <c r="N36" s="14" t="s">
        <v>101</v>
      </c>
      <c r="O36" s="14" t="s">
        <v>251</v>
      </c>
      <c r="P36" s="14" t="s">
        <v>79</v>
      </c>
      <c r="Q36" s="14" t="s">
        <v>650</v>
      </c>
      <c r="R36" s="14" t="s">
        <v>596</v>
      </c>
    </row>
    <row r="37" spans="3:18" ht="16.5" x14ac:dyDescent="0.15">
      <c r="C37" s="14" t="s">
        <v>76</v>
      </c>
      <c r="D37" s="14" t="s">
        <v>624</v>
      </c>
      <c r="E37" s="14" t="s">
        <v>292</v>
      </c>
      <c r="F37" s="14" t="s">
        <v>315</v>
      </c>
      <c r="G37" s="14" t="s">
        <v>118</v>
      </c>
      <c r="H37" s="14" t="s">
        <v>273</v>
      </c>
      <c r="I37" s="14" t="s">
        <v>175</v>
      </c>
      <c r="J37" s="14" t="s">
        <v>94</v>
      </c>
      <c r="K37" s="14" t="s">
        <v>99</v>
      </c>
      <c r="L37" s="14" t="s">
        <v>163</v>
      </c>
      <c r="M37" s="14" t="s">
        <v>165</v>
      </c>
      <c r="N37" s="14" t="s">
        <v>96</v>
      </c>
      <c r="O37" s="14" t="s">
        <v>181</v>
      </c>
      <c r="P37" s="14" t="s">
        <v>91</v>
      </c>
      <c r="Q37" s="14" t="s">
        <v>632</v>
      </c>
      <c r="R37" s="14" t="s">
        <v>599</v>
      </c>
    </row>
    <row r="38" spans="3:18" ht="16.5" x14ac:dyDescent="0.15">
      <c r="C38" s="14" t="s">
        <v>67</v>
      </c>
      <c r="D38" s="14" t="s">
        <v>653</v>
      </c>
      <c r="E38" s="14" t="s">
        <v>337</v>
      </c>
      <c r="F38" s="14" t="s">
        <v>300</v>
      </c>
      <c r="G38" s="14" t="s">
        <v>104</v>
      </c>
      <c r="H38" s="14" t="s">
        <v>263</v>
      </c>
      <c r="I38" s="14" t="s">
        <v>220</v>
      </c>
      <c r="J38" s="14" t="s">
        <v>223</v>
      </c>
      <c r="K38" s="14" t="s">
        <v>206</v>
      </c>
      <c r="L38" s="14" t="s">
        <v>281</v>
      </c>
      <c r="M38" s="14" t="s">
        <v>84</v>
      </c>
      <c r="N38" s="14" t="s">
        <v>246</v>
      </c>
      <c r="O38" s="14" t="s">
        <v>100</v>
      </c>
      <c r="P38" s="14" t="s">
        <v>102</v>
      </c>
      <c r="Q38" s="14" t="s">
        <v>645</v>
      </c>
      <c r="R38" s="14" t="s">
        <v>588</v>
      </c>
    </row>
    <row r="39" spans="3:18" ht="16.5" x14ac:dyDescent="0.15">
      <c r="C39" s="14" t="s">
        <v>26</v>
      </c>
      <c r="D39" s="14" t="s">
        <v>625</v>
      </c>
      <c r="E39" s="14" t="s">
        <v>292</v>
      </c>
      <c r="F39" s="14" t="s">
        <v>317</v>
      </c>
      <c r="G39" s="14" t="s">
        <v>120</v>
      </c>
      <c r="H39" s="14" t="s">
        <v>85</v>
      </c>
      <c r="I39" s="14" t="s">
        <v>315</v>
      </c>
      <c r="J39" s="14" t="s">
        <v>288</v>
      </c>
      <c r="K39" s="14" t="s">
        <v>206</v>
      </c>
      <c r="L39" s="14" t="s">
        <v>267</v>
      </c>
      <c r="M39" s="14" t="s">
        <v>77</v>
      </c>
      <c r="N39" s="14" t="s">
        <v>217</v>
      </c>
      <c r="O39" s="14" t="s">
        <v>204</v>
      </c>
      <c r="P39" s="14" t="s">
        <v>99</v>
      </c>
      <c r="Q39" s="14" t="s">
        <v>623</v>
      </c>
      <c r="R39" s="14" t="s">
        <v>545</v>
      </c>
    </row>
    <row r="40" spans="3:18" ht="16.5" x14ac:dyDescent="0.15">
      <c r="C40" s="14" t="s">
        <v>15</v>
      </c>
      <c r="D40" s="14" t="s">
        <v>653</v>
      </c>
      <c r="E40" s="14" t="s">
        <v>330</v>
      </c>
      <c r="F40" s="14" t="s">
        <v>143</v>
      </c>
      <c r="G40" s="14" t="s">
        <v>128</v>
      </c>
      <c r="H40" s="14" t="s">
        <v>82</v>
      </c>
      <c r="I40" s="14" t="s">
        <v>240</v>
      </c>
      <c r="J40" s="14" t="s">
        <v>162</v>
      </c>
      <c r="K40" s="14" t="s">
        <v>83</v>
      </c>
      <c r="L40" s="14" t="s">
        <v>281</v>
      </c>
      <c r="M40" s="14" t="s">
        <v>171</v>
      </c>
      <c r="N40" s="14" t="s">
        <v>170</v>
      </c>
      <c r="O40" s="14" t="s">
        <v>383</v>
      </c>
      <c r="P40" s="14" t="s">
        <v>81</v>
      </c>
      <c r="Q40" s="14" t="s">
        <v>646</v>
      </c>
      <c r="R40" s="14" t="s">
        <v>550</v>
      </c>
    </row>
    <row r="41" spans="3:18" ht="16.5" x14ac:dyDescent="0.15">
      <c r="C41" s="14" t="s">
        <v>19</v>
      </c>
      <c r="D41" s="14" t="s">
        <v>620</v>
      </c>
      <c r="E41" s="14" t="s">
        <v>304</v>
      </c>
      <c r="F41" s="14" t="s">
        <v>312</v>
      </c>
      <c r="G41" s="14" t="s">
        <v>98</v>
      </c>
      <c r="H41" s="14" t="s">
        <v>180</v>
      </c>
      <c r="I41" s="14" t="s">
        <v>222</v>
      </c>
      <c r="J41" s="14" t="s">
        <v>237</v>
      </c>
      <c r="K41" s="14" t="s">
        <v>79</v>
      </c>
      <c r="L41" s="14" t="s">
        <v>91</v>
      </c>
      <c r="M41" s="14" t="s">
        <v>238</v>
      </c>
      <c r="N41" s="14" t="s">
        <v>273</v>
      </c>
      <c r="O41" s="14" t="s">
        <v>251</v>
      </c>
      <c r="P41" s="14" t="s">
        <v>91</v>
      </c>
      <c r="Q41" s="14" t="s">
        <v>622</v>
      </c>
      <c r="R41" s="14" t="s">
        <v>550</v>
      </c>
    </row>
    <row r="42" spans="3:18" ht="16.5" x14ac:dyDescent="0.15">
      <c r="C42" s="14" t="s">
        <v>28</v>
      </c>
      <c r="D42" s="14" t="s">
        <v>639</v>
      </c>
      <c r="E42" s="14" t="s">
        <v>304</v>
      </c>
      <c r="F42" s="14" t="s">
        <v>293</v>
      </c>
      <c r="G42" s="14" t="s">
        <v>130</v>
      </c>
      <c r="H42" s="14" t="s">
        <v>238</v>
      </c>
      <c r="I42" s="14" t="s">
        <v>388</v>
      </c>
      <c r="J42" s="14" t="s">
        <v>237</v>
      </c>
      <c r="K42" s="14" t="s">
        <v>281</v>
      </c>
      <c r="L42" s="14" t="s">
        <v>106</v>
      </c>
      <c r="M42" s="14" t="s">
        <v>185</v>
      </c>
      <c r="N42" s="14" t="s">
        <v>80</v>
      </c>
      <c r="O42" s="14" t="s">
        <v>150</v>
      </c>
      <c r="P42" s="14" t="s">
        <v>91</v>
      </c>
      <c r="Q42" s="14" t="s">
        <v>636</v>
      </c>
      <c r="R42" s="14" t="s">
        <v>521</v>
      </c>
    </row>
    <row r="43" spans="3:18" ht="16.5" x14ac:dyDescent="0.15">
      <c r="C43" s="14" t="s">
        <v>30</v>
      </c>
      <c r="D43" s="14" t="s">
        <v>641</v>
      </c>
      <c r="E43" s="14" t="s">
        <v>298</v>
      </c>
      <c r="F43" s="14" t="s">
        <v>314</v>
      </c>
      <c r="G43" s="14" t="s">
        <v>122</v>
      </c>
      <c r="H43" s="14" t="s">
        <v>185</v>
      </c>
      <c r="I43" s="14" t="s">
        <v>317</v>
      </c>
      <c r="J43" s="14" t="s">
        <v>237</v>
      </c>
      <c r="K43" s="14" t="s">
        <v>99</v>
      </c>
      <c r="L43" s="14" t="s">
        <v>91</v>
      </c>
      <c r="M43" s="14" t="s">
        <v>179</v>
      </c>
      <c r="N43" s="14" t="s">
        <v>178</v>
      </c>
      <c r="O43" s="14" t="s">
        <v>315</v>
      </c>
      <c r="P43" s="14" t="s">
        <v>87</v>
      </c>
      <c r="Q43" s="14" t="s">
        <v>667</v>
      </c>
      <c r="R43" s="14" t="s">
        <v>535</v>
      </c>
    </row>
    <row r="44" spans="3:18" ht="16.5" x14ac:dyDescent="0.15">
      <c r="C44" s="14" t="s">
        <v>23</v>
      </c>
      <c r="D44" s="14" t="s">
        <v>626</v>
      </c>
      <c r="E44" s="14" t="s">
        <v>295</v>
      </c>
      <c r="F44" s="14" t="s">
        <v>149</v>
      </c>
      <c r="G44" s="14" t="s">
        <v>140</v>
      </c>
      <c r="H44" s="14" t="s">
        <v>180</v>
      </c>
      <c r="I44" s="14" t="s">
        <v>150</v>
      </c>
      <c r="J44" s="14" t="s">
        <v>260</v>
      </c>
      <c r="K44" s="14" t="s">
        <v>281</v>
      </c>
      <c r="L44" s="14" t="s">
        <v>91</v>
      </c>
      <c r="M44" s="14" t="s">
        <v>264</v>
      </c>
      <c r="N44" s="14" t="s">
        <v>263</v>
      </c>
      <c r="O44" s="14" t="s">
        <v>279</v>
      </c>
      <c r="P44" s="14" t="s">
        <v>103</v>
      </c>
      <c r="Q44" s="14" t="s">
        <v>647</v>
      </c>
      <c r="R44" s="14" t="s">
        <v>505</v>
      </c>
    </row>
    <row r="45" spans="3:18" ht="16.5" x14ac:dyDescent="0.15">
      <c r="C45" s="14" t="s">
        <v>33</v>
      </c>
      <c r="D45" s="14" t="s">
        <v>663</v>
      </c>
      <c r="E45" s="14" t="s">
        <v>336</v>
      </c>
      <c r="F45" s="14" t="s">
        <v>148</v>
      </c>
      <c r="G45" s="14" t="s">
        <v>368</v>
      </c>
      <c r="H45" s="14" t="s">
        <v>273</v>
      </c>
      <c r="I45" s="14" t="s">
        <v>176</v>
      </c>
      <c r="J45" s="14" t="s">
        <v>87</v>
      </c>
      <c r="K45" s="14" t="s">
        <v>79</v>
      </c>
      <c r="L45" s="14" t="s">
        <v>121</v>
      </c>
      <c r="M45" s="14" t="s">
        <v>229</v>
      </c>
      <c r="N45" s="14" t="s">
        <v>183</v>
      </c>
      <c r="O45" s="14" t="s">
        <v>234</v>
      </c>
      <c r="P45" s="14" t="s">
        <v>81</v>
      </c>
      <c r="Q45" s="14" t="s">
        <v>659</v>
      </c>
      <c r="R45" s="14" t="s">
        <v>504</v>
      </c>
    </row>
    <row r="46" spans="3:18" ht="16.5" x14ac:dyDescent="0.15">
      <c r="C46" s="14" t="s">
        <v>29</v>
      </c>
      <c r="D46" s="14" t="s">
        <v>642</v>
      </c>
      <c r="E46" s="14" t="s">
        <v>295</v>
      </c>
      <c r="F46" s="14" t="s">
        <v>156</v>
      </c>
      <c r="G46" s="14" t="s">
        <v>381</v>
      </c>
      <c r="H46" s="14" t="s">
        <v>138</v>
      </c>
      <c r="I46" s="14" t="s">
        <v>149</v>
      </c>
      <c r="J46" s="14" t="s">
        <v>119</v>
      </c>
      <c r="K46" s="14" t="s">
        <v>79</v>
      </c>
      <c r="L46" s="14" t="s">
        <v>124</v>
      </c>
      <c r="M46" s="14" t="s">
        <v>217</v>
      </c>
      <c r="N46" s="14" t="s">
        <v>389</v>
      </c>
      <c r="O46" s="14" t="s">
        <v>274</v>
      </c>
      <c r="P46" s="14" t="s">
        <v>260</v>
      </c>
      <c r="Q46" s="14" t="s">
        <v>602</v>
      </c>
      <c r="R46" s="14" t="s">
        <v>595</v>
      </c>
    </row>
    <row r="47" spans="3:18" ht="16.5" x14ac:dyDescent="0.15">
      <c r="C47" s="14" t="s">
        <v>58</v>
      </c>
      <c r="D47" s="14" t="s">
        <v>663</v>
      </c>
      <c r="E47" s="14" t="s">
        <v>337</v>
      </c>
      <c r="F47" s="14" t="s">
        <v>169</v>
      </c>
      <c r="G47" s="14" t="s">
        <v>466</v>
      </c>
      <c r="H47" s="14" t="s">
        <v>178</v>
      </c>
      <c r="I47" s="14" t="s">
        <v>329</v>
      </c>
      <c r="J47" s="14" t="s">
        <v>90</v>
      </c>
      <c r="K47" s="14" t="s">
        <v>79</v>
      </c>
      <c r="L47" s="14" t="s">
        <v>106</v>
      </c>
      <c r="M47" s="14" t="s">
        <v>277</v>
      </c>
      <c r="N47" s="14" t="s">
        <v>373</v>
      </c>
      <c r="O47" s="14" t="s">
        <v>274</v>
      </c>
      <c r="P47" s="14" t="s">
        <v>102</v>
      </c>
      <c r="Q47" s="14" t="s">
        <v>552</v>
      </c>
      <c r="R47" s="14" t="s">
        <v>512</v>
      </c>
    </row>
    <row r="48" spans="3:18" ht="16.5" x14ac:dyDescent="0.15">
      <c r="C48" s="14" t="s">
        <v>55</v>
      </c>
      <c r="D48" s="14" t="s">
        <v>649</v>
      </c>
      <c r="E48" s="14" t="s">
        <v>331</v>
      </c>
      <c r="F48" s="14" t="s">
        <v>303</v>
      </c>
      <c r="G48" s="14" t="s">
        <v>375</v>
      </c>
      <c r="H48" s="14" t="s">
        <v>178</v>
      </c>
      <c r="I48" s="14" t="s">
        <v>149</v>
      </c>
      <c r="J48" s="14" t="s">
        <v>124</v>
      </c>
      <c r="K48" s="14" t="s">
        <v>206</v>
      </c>
      <c r="L48" s="14" t="s">
        <v>108</v>
      </c>
      <c r="M48" s="14" t="s">
        <v>100</v>
      </c>
      <c r="N48" s="14" t="s">
        <v>366</v>
      </c>
      <c r="O48" s="14" t="s">
        <v>158</v>
      </c>
      <c r="P48" s="14" t="s">
        <v>206</v>
      </c>
      <c r="Q48" s="14" t="s">
        <v>648</v>
      </c>
      <c r="R48" s="14" t="s">
        <v>588</v>
      </c>
    </row>
    <row r="49" spans="3:18" ht="16.5" x14ac:dyDescent="0.15">
      <c r="C49" s="14" t="s">
        <v>65</v>
      </c>
      <c r="D49" s="14" t="s">
        <v>640</v>
      </c>
      <c r="E49" s="14" t="s">
        <v>298</v>
      </c>
      <c r="F49" s="14" t="s">
        <v>179</v>
      </c>
      <c r="G49" s="14" t="s">
        <v>370</v>
      </c>
      <c r="H49" s="14" t="s">
        <v>259</v>
      </c>
      <c r="I49" s="14" t="s">
        <v>262</v>
      </c>
      <c r="J49" s="14" t="s">
        <v>106</v>
      </c>
      <c r="K49" s="14" t="s">
        <v>79</v>
      </c>
      <c r="L49" s="14" t="s">
        <v>108</v>
      </c>
      <c r="M49" s="14" t="s">
        <v>366</v>
      </c>
      <c r="N49" s="14" t="s">
        <v>94</v>
      </c>
      <c r="O49" s="14" t="s">
        <v>171</v>
      </c>
      <c r="P49" s="14" t="s">
        <v>281</v>
      </c>
      <c r="Q49" s="14" t="s">
        <v>631</v>
      </c>
      <c r="R49" s="14" t="s">
        <v>519</v>
      </c>
    </row>
    <row r="50" spans="3:18" ht="16.5" x14ac:dyDescent="0.15">
      <c r="C50" s="14" t="s">
        <v>61</v>
      </c>
      <c r="D50" s="14" t="s">
        <v>661</v>
      </c>
      <c r="E50" s="14" t="s">
        <v>295</v>
      </c>
      <c r="F50" s="14" t="s">
        <v>302</v>
      </c>
      <c r="G50" s="14" t="s">
        <v>463</v>
      </c>
      <c r="H50" s="14" t="s">
        <v>180</v>
      </c>
      <c r="I50" s="14" t="s">
        <v>290</v>
      </c>
      <c r="J50" s="14" t="s">
        <v>96</v>
      </c>
      <c r="K50" s="14" t="s">
        <v>79</v>
      </c>
      <c r="L50" s="14" t="s">
        <v>121</v>
      </c>
      <c r="M50" s="14" t="s">
        <v>389</v>
      </c>
      <c r="N50" s="14" t="s">
        <v>269</v>
      </c>
      <c r="O50" s="14" t="s">
        <v>167</v>
      </c>
      <c r="P50" s="14" t="s">
        <v>79</v>
      </c>
      <c r="Q50" s="14" t="s">
        <v>552</v>
      </c>
      <c r="R50" s="14" t="s">
        <v>507</v>
      </c>
    </row>
    <row r="51" spans="3:18" ht="16.5" x14ac:dyDescent="0.15">
      <c r="C51" s="14" t="s">
        <v>59</v>
      </c>
      <c r="D51" s="14" t="s">
        <v>663</v>
      </c>
      <c r="E51" s="14" t="s">
        <v>304</v>
      </c>
      <c r="F51" s="14" t="s">
        <v>308</v>
      </c>
      <c r="G51" s="14" t="s">
        <v>385</v>
      </c>
      <c r="H51" s="14" t="s">
        <v>180</v>
      </c>
      <c r="I51" s="14" t="s">
        <v>156</v>
      </c>
      <c r="J51" s="14" t="s">
        <v>87</v>
      </c>
      <c r="K51" s="14" t="s">
        <v>99</v>
      </c>
      <c r="L51" s="14" t="s">
        <v>99</v>
      </c>
      <c r="M51" s="14" t="s">
        <v>273</v>
      </c>
      <c r="N51" s="14" t="s">
        <v>179</v>
      </c>
      <c r="O51" s="14" t="s">
        <v>165</v>
      </c>
      <c r="P51" s="14" t="s">
        <v>108</v>
      </c>
      <c r="Q51" s="14" t="s">
        <v>668</v>
      </c>
      <c r="R51" s="14" t="s">
        <v>536</v>
      </c>
    </row>
    <row r="52" spans="3:18" ht="16.5" x14ac:dyDescent="0.15">
      <c r="C52" s="14" t="s">
        <v>38</v>
      </c>
      <c r="D52" s="14" t="s">
        <v>640</v>
      </c>
      <c r="E52" s="14" t="s">
        <v>337</v>
      </c>
      <c r="F52" s="14" t="s">
        <v>146</v>
      </c>
      <c r="G52" s="14" t="s">
        <v>387</v>
      </c>
      <c r="H52" s="14" t="s">
        <v>84</v>
      </c>
      <c r="I52" s="14" t="s">
        <v>146</v>
      </c>
      <c r="J52" s="14" t="s">
        <v>203</v>
      </c>
      <c r="K52" s="14" t="s">
        <v>79</v>
      </c>
      <c r="L52" s="14" t="s">
        <v>83</v>
      </c>
      <c r="M52" s="14" t="s">
        <v>187</v>
      </c>
      <c r="N52" s="14" t="s">
        <v>288</v>
      </c>
      <c r="O52" s="14" t="s">
        <v>180</v>
      </c>
      <c r="P52" s="14" t="s">
        <v>267</v>
      </c>
      <c r="Q52" s="14" t="s">
        <v>630</v>
      </c>
      <c r="R52" s="14" t="s">
        <v>520</v>
      </c>
    </row>
    <row r="53" spans="3:18" ht="16.5" x14ac:dyDescent="0.15">
      <c r="C53" s="14" t="s">
        <v>48</v>
      </c>
      <c r="D53" s="14" t="s">
        <v>660</v>
      </c>
      <c r="E53" s="14" t="s">
        <v>331</v>
      </c>
      <c r="F53" s="14" t="s">
        <v>332</v>
      </c>
      <c r="G53" s="14" t="s">
        <v>161</v>
      </c>
      <c r="H53" s="14" t="s">
        <v>187</v>
      </c>
      <c r="I53" s="14" t="s">
        <v>136</v>
      </c>
      <c r="J53" s="14" t="s">
        <v>87</v>
      </c>
      <c r="K53" s="14" t="s">
        <v>79</v>
      </c>
      <c r="L53" s="14" t="s">
        <v>102</v>
      </c>
      <c r="M53" s="14" t="s">
        <v>242</v>
      </c>
      <c r="N53" s="14" t="s">
        <v>264</v>
      </c>
      <c r="O53" s="14" t="s">
        <v>217</v>
      </c>
      <c r="P53" s="14" t="s">
        <v>206</v>
      </c>
      <c r="Q53" s="14" t="s">
        <v>578</v>
      </c>
      <c r="R53" s="14" t="s">
        <v>516</v>
      </c>
    </row>
    <row r="54" spans="3:18" ht="16.5" x14ac:dyDescent="0.15">
      <c r="C54" s="14" t="s">
        <v>60</v>
      </c>
      <c r="D54" s="14" t="s">
        <v>665</v>
      </c>
      <c r="E54" s="14" t="s">
        <v>337</v>
      </c>
      <c r="F54" s="14" t="s">
        <v>144</v>
      </c>
      <c r="G54" s="14" t="s">
        <v>393</v>
      </c>
      <c r="H54" s="14" t="s">
        <v>277</v>
      </c>
      <c r="I54" s="14" t="s">
        <v>216</v>
      </c>
      <c r="J54" s="14" t="s">
        <v>92</v>
      </c>
      <c r="K54" s="14" t="s">
        <v>91</v>
      </c>
      <c r="L54" s="14" t="s">
        <v>206</v>
      </c>
      <c r="M54" s="14" t="s">
        <v>202</v>
      </c>
      <c r="N54" s="14" t="s">
        <v>101</v>
      </c>
      <c r="O54" s="14" t="s">
        <v>185</v>
      </c>
      <c r="P54" s="14" t="s">
        <v>202</v>
      </c>
      <c r="Q54" s="14" t="s">
        <v>603</v>
      </c>
      <c r="R54" s="14" t="s">
        <v>532</v>
      </c>
    </row>
    <row r="55" spans="3:18" ht="16.5" x14ac:dyDescent="0.15">
      <c r="C55" s="14" t="s">
        <v>34</v>
      </c>
      <c r="D55" s="14" t="s">
        <v>627</v>
      </c>
      <c r="E55" s="14" t="s">
        <v>330</v>
      </c>
      <c r="F55" s="14" t="s">
        <v>175</v>
      </c>
      <c r="G55" s="14" t="s">
        <v>377</v>
      </c>
      <c r="H55" s="14" t="s">
        <v>262</v>
      </c>
      <c r="I55" s="14" t="s">
        <v>249</v>
      </c>
      <c r="J55" s="14" t="s">
        <v>373</v>
      </c>
      <c r="K55" s="14" t="s">
        <v>83</v>
      </c>
      <c r="L55" s="14" t="s">
        <v>83</v>
      </c>
      <c r="M55" s="14" t="s">
        <v>273</v>
      </c>
      <c r="N55" s="14" t="s">
        <v>238</v>
      </c>
      <c r="O55" s="14" t="s">
        <v>182</v>
      </c>
      <c r="P55" s="14" t="s">
        <v>91</v>
      </c>
      <c r="Q55" s="14" t="s">
        <v>668</v>
      </c>
      <c r="R55" s="14" t="s">
        <v>502</v>
      </c>
    </row>
    <row r="56" spans="3:18" ht="16.5" x14ac:dyDescent="0.15">
      <c r="C56" s="14" t="s">
        <v>57</v>
      </c>
      <c r="D56" s="14" t="s">
        <v>662</v>
      </c>
      <c r="E56" s="14" t="s">
        <v>304</v>
      </c>
      <c r="F56" s="14" t="s">
        <v>316</v>
      </c>
      <c r="G56" s="14" t="s">
        <v>371</v>
      </c>
      <c r="H56" s="14" t="s">
        <v>211</v>
      </c>
      <c r="I56" s="14" t="s">
        <v>317</v>
      </c>
      <c r="J56" s="14" t="s">
        <v>267</v>
      </c>
      <c r="K56" s="14" t="s">
        <v>83</v>
      </c>
      <c r="L56" s="14" t="s">
        <v>102</v>
      </c>
      <c r="M56" s="14" t="s">
        <v>235</v>
      </c>
      <c r="N56" s="14" t="s">
        <v>101</v>
      </c>
      <c r="O56" s="14" t="s">
        <v>246</v>
      </c>
      <c r="P56" s="14" t="s">
        <v>206</v>
      </c>
      <c r="Q56" s="14" t="s">
        <v>541</v>
      </c>
      <c r="R56" s="14" t="s">
        <v>522</v>
      </c>
    </row>
    <row r="57" spans="3:18" ht="16.5" x14ac:dyDescent="0.15">
      <c r="C57" s="14" t="s">
        <v>35</v>
      </c>
      <c r="D57" s="14" t="s">
        <v>671</v>
      </c>
      <c r="E57" s="14" t="s">
        <v>298</v>
      </c>
      <c r="F57" s="14" t="s">
        <v>297</v>
      </c>
      <c r="G57" s="14" t="s">
        <v>374</v>
      </c>
      <c r="H57" s="14" t="s">
        <v>85</v>
      </c>
      <c r="I57" s="14" t="s">
        <v>274</v>
      </c>
      <c r="J57" s="14" t="s">
        <v>87</v>
      </c>
      <c r="K57" s="14" t="s">
        <v>83</v>
      </c>
      <c r="L57" s="14" t="s">
        <v>206</v>
      </c>
      <c r="M57" s="14" t="s">
        <v>203</v>
      </c>
      <c r="N57" s="14" t="s">
        <v>101</v>
      </c>
      <c r="O57" s="14" t="s">
        <v>148</v>
      </c>
      <c r="P57" s="14" t="s">
        <v>81</v>
      </c>
      <c r="Q57" s="14" t="s">
        <v>655</v>
      </c>
      <c r="R57" s="14" t="s">
        <v>523</v>
      </c>
    </row>
    <row r="58" spans="3:18" ht="16.5" x14ac:dyDescent="0.15">
      <c r="C58" s="14" t="s">
        <v>270</v>
      </c>
      <c r="D58" s="14" t="s">
        <v>620</v>
      </c>
      <c r="E58" s="14" t="s">
        <v>330</v>
      </c>
      <c r="F58" s="14" t="s">
        <v>167</v>
      </c>
      <c r="G58" s="14" t="s">
        <v>464</v>
      </c>
      <c r="H58" s="14" t="s">
        <v>111</v>
      </c>
      <c r="I58" s="14" t="s">
        <v>383</v>
      </c>
      <c r="J58" s="14" t="s">
        <v>260</v>
      </c>
      <c r="K58" s="14" t="s">
        <v>79</v>
      </c>
      <c r="L58" s="14" t="s">
        <v>81</v>
      </c>
      <c r="M58" s="14" t="s">
        <v>261</v>
      </c>
      <c r="N58" s="14" t="s">
        <v>202</v>
      </c>
      <c r="O58" s="14" t="s">
        <v>100</v>
      </c>
      <c r="P58" s="14" t="s">
        <v>79</v>
      </c>
      <c r="Q58" s="14" t="s">
        <v>586</v>
      </c>
      <c r="R58" s="14" t="s">
        <v>509</v>
      </c>
    </row>
    <row r="59" spans="3:18" ht="16.5" x14ac:dyDescent="0.15">
      <c r="C59" s="14" t="s">
        <v>283</v>
      </c>
      <c r="D59" s="14" t="s">
        <v>640</v>
      </c>
      <c r="E59" s="14" t="s">
        <v>330</v>
      </c>
      <c r="F59" s="14" t="s">
        <v>150</v>
      </c>
      <c r="G59" s="14" t="s">
        <v>381</v>
      </c>
      <c r="H59" s="14" t="s">
        <v>214</v>
      </c>
      <c r="I59" s="14" t="s">
        <v>166</v>
      </c>
      <c r="J59" s="14" t="s">
        <v>223</v>
      </c>
      <c r="K59" s="14" t="s">
        <v>281</v>
      </c>
      <c r="L59" s="14" t="s">
        <v>81</v>
      </c>
      <c r="M59" s="14" t="s">
        <v>210</v>
      </c>
      <c r="N59" s="14" t="s">
        <v>96</v>
      </c>
      <c r="O59" s="14" t="s">
        <v>152</v>
      </c>
      <c r="P59" s="14" t="s">
        <v>105</v>
      </c>
      <c r="Q59" s="14" t="s">
        <v>573</v>
      </c>
      <c r="R59" s="14" t="s">
        <v>512</v>
      </c>
    </row>
    <row r="60" spans="3:18" ht="16.5" x14ac:dyDescent="0.15">
      <c r="C60" s="14" t="s">
        <v>258</v>
      </c>
      <c r="D60" s="14" t="s">
        <v>554</v>
      </c>
      <c r="E60" s="14" t="s">
        <v>336</v>
      </c>
      <c r="F60" s="14" t="s">
        <v>306</v>
      </c>
      <c r="G60" s="14" t="s">
        <v>378</v>
      </c>
      <c r="H60" s="14" t="s">
        <v>179</v>
      </c>
      <c r="I60" s="14" t="s">
        <v>146</v>
      </c>
      <c r="J60" s="14" t="s">
        <v>121</v>
      </c>
      <c r="K60" s="14" t="s">
        <v>206</v>
      </c>
      <c r="L60" s="14" t="s">
        <v>92</v>
      </c>
      <c r="M60" s="14" t="s">
        <v>273</v>
      </c>
      <c r="N60" s="14" t="s">
        <v>264</v>
      </c>
      <c r="O60" s="14" t="s">
        <v>135</v>
      </c>
      <c r="P60" s="14" t="s">
        <v>281</v>
      </c>
      <c r="Q60" s="14" t="s">
        <v>576</v>
      </c>
      <c r="R60" s="14" t="s">
        <v>518</v>
      </c>
    </row>
    <row r="61" spans="3:18" ht="16.5" x14ac:dyDescent="0.15">
      <c r="C61" s="14" t="s">
        <v>72</v>
      </c>
      <c r="D61" s="14" t="s">
        <v>554</v>
      </c>
      <c r="E61" s="14" t="s">
        <v>304</v>
      </c>
      <c r="F61" s="14" t="s">
        <v>159</v>
      </c>
      <c r="G61" s="14" t="s">
        <v>481</v>
      </c>
      <c r="H61" s="14" t="s">
        <v>111</v>
      </c>
      <c r="I61" s="14" t="s">
        <v>269</v>
      </c>
      <c r="J61" s="14" t="s">
        <v>163</v>
      </c>
      <c r="K61" s="14" t="s">
        <v>79</v>
      </c>
      <c r="L61" s="14" t="s">
        <v>79</v>
      </c>
      <c r="M61" s="14" t="s">
        <v>94</v>
      </c>
      <c r="N61" s="14" t="s">
        <v>119</v>
      </c>
      <c r="O61" s="14" t="s">
        <v>273</v>
      </c>
      <c r="P61" s="14" t="s">
        <v>83</v>
      </c>
      <c r="Q61" s="14" t="s">
        <v>582</v>
      </c>
      <c r="R61" s="14" t="s">
        <v>598</v>
      </c>
    </row>
    <row r="62" spans="3:18" ht="16.5" x14ac:dyDescent="0.15">
      <c r="C62" s="14" t="s">
        <v>619</v>
      </c>
      <c r="D62" s="14" t="s">
        <v>627</v>
      </c>
      <c r="E62" s="14" t="s">
        <v>295</v>
      </c>
      <c r="F62" s="14" t="s">
        <v>303</v>
      </c>
      <c r="G62" s="14" t="s">
        <v>122</v>
      </c>
      <c r="H62" s="14" t="s">
        <v>82</v>
      </c>
      <c r="I62" s="14" t="s">
        <v>245</v>
      </c>
      <c r="J62" s="14" t="s">
        <v>90</v>
      </c>
      <c r="K62" s="14" t="s">
        <v>206</v>
      </c>
      <c r="L62" s="14" t="s">
        <v>91</v>
      </c>
      <c r="M62" s="14" t="s">
        <v>138</v>
      </c>
      <c r="N62" s="14" t="s">
        <v>268</v>
      </c>
      <c r="O62" s="14" t="s">
        <v>101</v>
      </c>
      <c r="P62" s="14" t="s">
        <v>206</v>
      </c>
      <c r="Q62" s="14" t="s">
        <v>544</v>
      </c>
      <c r="R62" s="14" t="s">
        <v>528</v>
      </c>
    </row>
    <row r="63" spans="3:18" ht="16.5" x14ac:dyDescent="0.15">
      <c r="C63" s="14" t="s">
        <v>318</v>
      </c>
      <c r="D63" s="14" t="s">
        <v>663</v>
      </c>
      <c r="E63" s="14" t="s">
        <v>331</v>
      </c>
      <c r="F63" s="14" t="s">
        <v>158</v>
      </c>
      <c r="G63" s="14" t="s">
        <v>372</v>
      </c>
      <c r="H63" s="14" t="s">
        <v>90</v>
      </c>
      <c r="I63" s="14" t="s">
        <v>135</v>
      </c>
      <c r="J63" s="14" t="s">
        <v>124</v>
      </c>
      <c r="K63" s="14" t="s">
        <v>79</v>
      </c>
      <c r="L63" s="14" t="s">
        <v>83</v>
      </c>
      <c r="M63" s="14" t="s">
        <v>96</v>
      </c>
      <c r="N63" s="14" t="s">
        <v>183</v>
      </c>
      <c r="O63" s="14" t="s">
        <v>138</v>
      </c>
      <c r="P63" s="14" t="s">
        <v>99</v>
      </c>
      <c r="Q63" s="14" t="s">
        <v>555</v>
      </c>
      <c r="R63" s="14" t="s">
        <v>614</v>
      </c>
    </row>
    <row r="64" spans="3:18" ht="16.5" x14ac:dyDescent="0.15">
      <c r="C64" s="14" t="s">
        <v>271</v>
      </c>
      <c r="D64" s="14" t="s">
        <v>671</v>
      </c>
      <c r="E64" s="14" t="s">
        <v>326</v>
      </c>
      <c r="F64" s="14" t="s">
        <v>164</v>
      </c>
      <c r="G64" s="14" t="s">
        <v>376</v>
      </c>
      <c r="H64" s="14" t="s">
        <v>268</v>
      </c>
      <c r="I64" s="14" t="s">
        <v>277</v>
      </c>
      <c r="J64" s="14" t="s">
        <v>106</v>
      </c>
      <c r="K64" s="14" t="s">
        <v>99</v>
      </c>
      <c r="L64" s="14" t="s">
        <v>106</v>
      </c>
      <c r="M64" s="14" t="s">
        <v>100</v>
      </c>
      <c r="N64" s="14" t="s">
        <v>261</v>
      </c>
      <c r="O64" s="14" t="s">
        <v>115</v>
      </c>
      <c r="P64" s="14" t="s">
        <v>106</v>
      </c>
      <c r="Q64" s="14" t="s">
        <v>584</v>
      </c>
      <c r="R64" s="14" t="s">
        <v>524</v>
      </c>
    </row>
    <row r="65" spans="3:18" ht="16.5" x14ac:dyDescent="0.15">
      <c r="C65" s="14" t="s">
        <v>334</v>
      </c>
      <c r="D65" s="14" t="s">
        <v>653</v>
      </c>
      <c r="E65" s="14" t="s">
        <v>331</v>
      </c>
      <c r="F65" s="14" t="s">
        <v>184</v>
      </c>
      <c r="G65" s="14" t="s">
        <v>386</v>
      </c>
      <c r="H65" s="14" t="s">
        <v>187</v>
      </c>
      <c r="I65" s="14" t="s">
        <v>176</v>
      </c>
      <c r="J65" s="14" t="s">
        <v>121</v>
      </c>
      <c r="K65" s="14" t="s">
        <v>206</v>
      </c>
      <c r="L65" s="14" t="s">
        <v>81</v>
      </c>
      <c r="M65" s="14" t="s">
        <v>261</v>
      </c>
      <c r="N65" s="14" t="s">
        <v>171</v>
      </c>
      <c r="O65" s="14" t="s">
        <v>246</v>
      </c>
      <c r="P65" s="14" t="s">
        <v>79</v>
      </c>
      <c r="Q65" s="14" t="s">
        <v>566</v>
      </c>
      <c r="R65" s="14" t="s">
        <v>537</v>
      </c>
    </row>
    <row r="66" spans="3:18" ht="16.5" x14ac:dyDescent="0.15">
      <c r="C66" s="14" t="s">
        <v>319</v>
      </c>
      <c r="D66" s="14" t="s">
        <v>671</v>
      </c>
      <c r="E66" s="14" t="s">
        <v>326</v>
      </c>
      <c r="F66" s="14" t="s">
        <v>156</v>
      </c>
      <c r="G66" s="14" t="s">
        <v>485</v>
      </c>
      <c r="H66" s="14" t="s">
        <v>278</v>
      </c>
      <c r="I66" s="14" t="s">
        <v>383</v>
      </c>
      <c r="J66" s="14" t="s">
        <v>163</v>
      </c>
      <c r="K66" s="14" t="s">
        <v>79</v>
      </c>
      <c r="L66" s="14" t="s">
        <v>108</v>
      </c>
      <c r="M66" s="14" t="s">
        <v>279</v>
      </c>
      <c r="N66" s="14" t="s">
        <v>133</v>
      </c>
      <c r="O66" s="14" t="s">
        <v>312</v>
      </c>
      <c r="P66" s="14" t="s">
        <v>206</v>
      </c>
      <c r="Q66" s="14" t="s">
        <v>559</v>
      </c>
      <c r="R66" s="14" t="s">
        <v>629</v>
      </c>
    </row>
    <row r="67" spans="3:18" ht="16.5" x14ac:dyDescent="0.15">
      <c r="C67" s="14" t="s">
        <v>321</v>
      </c>
      <c r="D67" s="14" t="s">
        <v>554</v>
      </c>
      <c r="E67" s="14" t="s">
        <v>292</v>
      </c>
      <c r="F67" s="14" t="s">
        <v>153</v>
      </c>
      <c r="G67" s="14" t="s">
        <v>151</v>
      </c>
      <c r="H67" s="14" t="s">
        <v>217</v>
      </c>
      <c r="I67" s="14" t="s">
        <v>150</v>
      </c>
      <c r="J67" s="14" t="s">
        <v>121</v>
      </c>
      <c r="K67" s="14" t="s">
        <v>79</v>
      </c>
      <c r="L67" s="14" t="s">
        <v>119</v>
      </c>
      <c r="M67" s="14" t="s">
        <v>263</v>
      </c>
      <c r="N67" s="14" t="s">
        <v>259</v>
      </c>
      <c r="O67" s="14" t="s">
        <v>216</v>
      </c>
      <c r="P67" s="14" t="s">
        <v>79</v>
      </c>
      <c r="Q67" s="14" t="s">
        <v>580</v>
      </c>
      <c r="R67" s="14" t="s">
        <v>530</v>
      </c>
    </row>
    <row r="68" spans="3:18" ht="16.5" x14ac:dyDescent="0.15">
      <c r="C68" s="14" t="s">
        <v>335</v>
      </c>
      <c r="D68" s="14" t="s">
        <v>641</v>
      </c>
      <c r="E68" s="14" t="s">
        <v>326</v>
      </c>
      <c r="F68" s="14" t="s">
        <v>302</v>
      </c>
      <c r="G68" s="14" t="s">
        <v>367</v>
      </c>
      <c r="H68" s="14" t="s">
        <v>214</v>
      </c>
      <c r="I68" s="14" t="s">
        <v>159</v>
      </c>
      <c r="J68" s="14" t="s">
        <v>108</v>
      </c>
      <c r="K68" s="14" t="s">
        <v>99</v>
      </c>
      <c r="L68" s="14" t="s">
        <v>83</v>
      </c>
      <c r="M68" s="14" t="s">
        <v>366</v>
      </c>
      <c r="N68" s="14" t="s">
        <v>93</v>
      </c>
      <c r="O68" s="14" t="s">
        <v>265</v>
      </c>
      <c r="P68" s="14" t="s">
        <v>223</v>
      </c>
      <c r="Q68" s="14" t="s">
        <v>579</v>
      </c>
      <c r="R68" s="14" t="s">
        <v>537</v>
      </c>
    </row>
    <row r="69" spans="3:18" ht="16.5" x14ac:dyDescent="0.15">
      <c r="C69" s="14" t="s">
        <v>313</v>
      </c>
      <c r="D69" s="14" t="s">
        <v>663</v>
      </c>
      <c r="E69" s="14" t="s">
        <v>326</v>
      </c>
      <c r="F69" s="14" t="s">
        <v>154</v>
      </c>
      <c r="G69" s="14" t="s">
        <v>466</v>
      </c>
      <c r="H69" s="14" t="s">
        <v>229</v>
      </c>
      <c r="I69" s="14" t="s">
        <v>312</v>
      </c>
      <c r="J69" s="14" t="s">
        <v>162</v>
      </c>
      <c r="K69" s="14" t="s">
        <v>99</v>
      </c>
      <c r="L69" s="14" t="s">
        <v>81</v>
      </c>
      <c r="M69" s="14" t="s">
        <v>217</v>
      </c>
      <c r="N69" s="14" t="s">
        <v>111</v>
      </c>
      <c r="O69" s="14" t="s">
        <v>315</v>
      </c>
      <c r="P69" s="14" t="s">
        <v>119</v>
      </c>
      <c r="Q69" s="14" t="s">
        <v>602</v>
      </c>
      <c r="R69" s="14" t="s">
        <v>652</v>
      </c>
    </row>
    <row r="70" spans="3:18" ht="16.5" x14ac:dyDescent="0.15">
      <c r="C70" s="14" t="s">
        <v>324</v>
      </c>
      <c r="D70" s="14" t="s">
        <v>662</v>
      </c>
      <c r="E70" s="14" t="s">
        <v>295</v>
      </c>
      <c r="F70" s="14" t="s">
        <v>135</v>
      </c>
      <c r="G70" s="14" t="s">
        <v>382</v>
      </c>
      <c r="H70" s="14" t="s">
        <v>124</v>
      </c>
      <c r="I70" s="14" t="s">
        <v>178</v>
      </c>
      <c r="J70" s="14" t="s">
        <v>106</v>
      </c>
      <c r="K70" s="14" t="s">
        <v>206</v>
      </c>
      <c r="L70" s="14" t="s">
        <v>281</v>
      </c>
      <c r="M70" s="14" t="s">
        <v>94</v>
      </c>
      <c r="N70" s="14" t="s">
        <v>162</v>
      </c>
      <c r="O70" s="14" t="s">
        <v>278</v>
      </c>
      <c r="P70" s="14" t="s">
        <v>206</v>
      </c>
      <c r="Q70" s="14" t="s">
        <v>572</v>
      </c>
      <c r="R70" s="14" t="s">
        <v>509</v>
      </c>
    </row>
    <row r="71" spans="3:18" ht="16.5" x14ac:dyDescent="0.15">
      <c r="C71" s="14" t="s">
        <v>322</v>
      </c>
      <c r="D71" s="14" t="s">
        <v>642</v>
      </c>
      <c r="E71" s="14" t="s">
        <v>298</v>
      </c>
      <c r="F71" s="14" t="s">
        <v>152</v>
      </c>
      <c r="G71" s="14" t="s">
        <v>475</v>
      </c>
      <c r="H71" s="14" t="s">
        <v>237</v>
      </c>
      <c r="I71" s="14" t="s">
        <v>178</v>
      </c>
      <c r="J71" s="14" t="s">
        <v>105</v>
      </c>
      <c r="K71" s="14" t="s">
        <v>206</v>
      </c>
      <c r="L71" s="14" t="s">
        <v>81</v>
      </c>
      <c r="M71" s="14" t="s">
        <v>162</v>
      </c>
      <c r="N71" s="14" t="s">
        <v>162</v>
      </c>
      <c r="O71" s="14" t="s">
        <v>133</v>
      </c>
      <c r="P71" s="14" t="s">
        <v>79</v>
      </c>
      <c r="Q71" s="14" t="s">
        <v>647</v>
      </c>
      <c r="R71" s="14" t="s">
        <v>506</v>
      </c>
    </row>
    <row r="72" spans="3:18" ht="16.5" x14ac:dyDescent="0.15">
      <c r="C72" s="14" t="s">
        <v>86</v>
      </c>
      <c r="D72" s="14" t="s">
        <v>624</v>
      </c>
      <c r="E72" s="14" t="s">
        <v>331</v>
      </c>
      <c r="F72" s="14" t="s">
        <v>333</v>
      </c>
      <c r="G72" s="14" t="s">
        <v>363</v>
      </c>
      <c r="H72" s="14" t="s">
        <v>183</v>
      </c>
      <c r="I72" s="14" t="s">
        <v>231</v>
      </c>
      <c r="J72" s="14" t="s">
        <v>102</v>
      </c>
      <c r="K72" s="14" t="s">
        <v>79</v>
      </c>
      <c r="L72" s="14" t="s">
        <v>281</v>
      </c>
      <c r="M72" s="14" t="s">
        <v>264</v>
      </c>
      <c r="N72" s="14" t="s">
        <v>183</v>
      </c>
      <c r="O72" s="14" t="s">
        <v>389</v>
      </c>
      <c r="P72" s="14" t="s">
        <v>99</v>
      </c>
      <c r="Q72" s="14" t="s">
        <v>644</v>
      </c>
      <c r="R72" s="14" t="s">
        <v>586</v>
      </c>
    </row>
    <row r="73" spans="3:18" ht="16.5" x14ac:dyDescent="0.15">
      <c r="C73" s="14" t="s">
        <v>328</v>
      </c>
      <c r="D73" s="14" t="s">
        <v>625</v>
      </c>
      <c r="E73" s="14" t="s">
        <v>331</v>
      </c>
      <c r="F73" s="14" t="s">
        <v>172</v>
      </c>
      <c r="G73" s="14" t="s">
        <v>461</v>
      </c>
      <c r="H73" s="14" t="s">
        <v>187</v>
      </c>
      <c r="I73" s="14" t="s">
        <v>156</v>
      </c>
      <c r="J73" s="14" t="s">
        <v>102</v>
      </c>
      <c r="K73" s="14" t="s">
        <v>83</v>
      </c>
      <c r="L73" s="14" t="s">
        <v>99</v>
      </c>
      <c r="M73" s="14" t="s">
        <v>210</v>
      </c>
      <c r="N73" s="14" t="s">
        <v>119</v>
      </c>
      <c r="O73" s="14" t="s">
        <v>171</v>
      </c>
      <c r="P73" s="14" t="s">
        <v>79</v>
      </c>
      <c r="Q73" s="14" t="s">
        <v>630</v>
      </c>
      <c r="R73" s="14" t="s">
        <v>621</v>
      </c>
    </row>
    <row r="74" spans="3:18" ht="16.5" x14ac:dyDescent="0.15">
      <c r="C74" s="14" t="s">
        <v>272</v>
      </c>
      <c r="D74" s="14" t="s">
        <v>626</v>
      </c>
      <c r="E74" s="14" t="s">
        <v>298</v>
      </c>
      <c r="F74" s="14" t="s">
        <v>136</v>
      </c>
      <c r="G74" s="14" t="s">
        <v>458</v>
      </c>
      <c r="H74" s="14" t="s">
        <v>277</v>
      </c>
      <c r="I74" s="14" t="s">
        <v>77</v>
      </c>
      <c r="J74" s="14" t="s">
        <v>163</v>
      </c>
      <c r="K74" s="14" t="s">
        <v>83</v>
      </c>
      <c r="L74" s="14" t="s">
        <v>79</v>
      </c>
      <c r="M74" s="14" t="s">
        <v>124</v>
      </c>
      <c r="N74" s="14" t="s">
        <v>203</v>
      </c>
      <c r="O74" s="14" t="s">
        <v>180</v>
      </c>
      <c r="P74" s="14" t="s">
        <v>106</v>
      </c>
      <c r="Q74" s="14" t="s">
        <v>563</v>
      </c>
      <c r="R74" s="14" t="s">
        <v>501</v>
      </c>
    </row>
    <row r="75" spans="3:18" ht="16.5" x14ac:dyDescent="0.15">
      <c r="C75" s="14" t="s">
        <v>275</v>
      </c>
      <c r="D75" s="14" t="s">
        <v>653</v>
      </c>
      <c r="E75" s="14" t="s">
        <v>331</v>
      </c>
      <c r="F75" s="14" t="s">
        <v>136</v>
      </c>
      <c r="G75" s="14" t="s">
        <v>379</v>
      </c>
      <c r="H75" s="14" t="s">
        <v>119</v>
      </c>
      <c r="I75" s="14" t="s">
        <v>84</v>
      </c>
      <c r="J75" s="14" t="s">
        <v>105</v>
      </c>
      <c r="K75" s="14" t="s">
        <v>206</v>
      </c>
      <c r="L75" s="14" t="s">
        <v>99</v>
      </c>
      <c r="M75" s="14" t="s">
        <v>202</v>
      </c>
      <c r="N75" s="14" t="s">
        <v>282</v>
      </c>
      <c r="O75" s="14" t="s">
        <v>366</v>
      </c>
      <c r="P75" s="14" t="s">
        <v>206</v>
      </c>
      <c r="Q75" s="14" t="s">
        <v>637</v>
      </c>
      <c r="R75" s="14" t="s">
        <v>511</v>
      </c>
    </row>
    <row r="76" spans="3:18" ht="16.5" x14ac:dyDescent="0.15">
      <c r="C76" s="14" t="s">
        <v>658</v>
      </c>
      <c r="D76" s="14" t="s">
        <v>653</v>
      </c>
      <c r="E76" s="14" t="s">
        <v>336</v>
      </c>
      <c r="F76" s="14" t="s">
        <v>170</v>
      </c>
      <c r="G76" s="14" t="s">
        <v>467</v>
      </c>
      <c r="H76" s="14" t="s">
        <v>237</v>
      </c>
      <c r="I76" s="14" t="s">
        <v>85</v>
      </c>
      <c r="J76" s="14" t="s">
        <v>103</v>
      </c>
      <c r="K76" s="14" t="s">
        <v>206</v>
      </c>
      <c r="L76" s="14" t="s">
        <v>91</v>
      </c>
      <c r="M76" s="14" t="s">
        <v>259</v>
      </c>
      <c r="N76" s="14" t="s">
        <v>121</v>
      </c>
      <c r="O76" s="14" t="s">
        <v>162</v>
      </c>
      <c r="P76" s="14" t="s">
        <v>281</v>
      </c>
      <c r="Q76" s="14" t="s">
        <v>564</v>
      </c>
      <c r="R76" s="14" t="s">
        <v>500</v>
      </c>
    </row>
    <row r="77" spans="3:18" ht="16.5" x14ac:dyDescent="0.15">
      <c r="C77" s="14" t="s">
        <v>325</v>
      </c>
      <c r="D77" s="14" t="s">
        <v>628</v>
      </c>
      <c r="E77" s="14" t="s">
        <v>295</v>
      </c>
      <c r="F77" s="14" t="s">
        <v>168</v>
      </c>
      <c r="G77" s="14" t="s">
        <v>476</v>
      </c>
      <c r="H77" s="14" t="s">
        <v>111</v>
      </c>
      <c r="I77" s="14" t="s">
        <v>229</v>
      </c>
      <c r="J77" s="14" t="s">
        <v>108</v>
      </c>
      <c r="K77" s="14" t="s">
        <v>99</v>
      </c>
      <c r="L77" s="14" t="s">
        <v>102</v>
      </c>
      <c r="M77" s="14" t="s">
        <v>93</v>
      </c>
      <c r="N77" s="14" t="s">
        <v>162</v>
      </c>
      <c r="O77" s="14" t="s">
        <v>138</v>
      </c>
      <c r="P77" s="14" t="s">
        <v>281</v>
      </c>
      <c r="Q77" s="14" t="s">
        <v>574</v>
      </c>
      <c r="R77" s="14" t="s">
        <v>509</v>
      </c>
    </row>
    <row r="78" spans="3:18" ht="16.5" x14ac:dyDescent="0.15">
      <c r="C78" s="14" t="s">
        <v>339</v>
      </c>
      <c r="D78" s="14" t="s">
        <v>641</v>
      </c>
      <c r="E78" s="14" t="s">
        <v>298</v>
      </c>
      <c r="F78" s="14" t="s">
        <v>168</v>
      </c>
      <c r="G78" s="14" t="s">
        <v>480</v>
      </c>
      <c r="H78" s="14" t="s">
        <v>259</v>
      </c>
      <c r="I78" s="14" t="s">
        <v>262</v>
      </c>
      <c r="J78" s="14" t="s">
        <v>124</v>
      </c>
      <c r="K78" s="14" t="s">
        <v>206</v>
      </c>
      <c r="L78" s="14" t="s">
        <v>102</v>
      </c>
      <c r="M78" s="14" t="s">
        <v>273</v>
      </c>
      <c r="N78" s="14" t="s">
        <v>94</v>
      </c>
      <c r="O78" s="14" t="s">
        <v>138</v>
      </c>
      <c r="P78" s="14" t="s">
        <v>92</v>
      </c>
      <c r="Q78" s="14" t="s">
        <v>583</v>
      </c>
      <c r="R78" s="14" t="s">
        <v>518</v>
      </c>
    </row>
    <row r="79" spans="3:18" ht="16.5" x14ac:dyDescent="0.15">
      <c r="C79" s="14" t="s">
        <v>410</v>
      </c>
      <c r="D79" s="14" t="s">
        <v>663</v>
      </c>
      <c r="E79" s="14" t="s">
        <v>330</v>
      </c>
      <c r="F79" s="14" t="s">
        <v>165</v>
      </c>
      <c r="G79" s="14" t="s">
        <v>471</v>
      </c>
      <c r="H79" s="14" t="s">
        <v>202</v>
      </c>
      <c r="I79" s="14" t="s">
        <v>217</v>
      </c>
      <c r="J79" s="14" t="s">
        <v>91</v>
      </c>
      <c r="K79" s="14" t="s">
        <v>206</v>
      </c>
      <c r="L79" s="14" t="s">
        <v>81</v>
      </c>
      <c r="M79" s="14" t="s">
        <v>202</v>
      </c>
      <c r="N79" s="14" t="s">
        <v>264</v>
      </c>
      <c r="O79" s="14" t="s">
        <v>100</v>
      </c>
      <c r="P79" s="14" t="s">
        <v>79</v>
      </c>
      <c r="Q79" s="14" t="s">
        <v>541</v>
      </c>
      <c r="R79" s="14" t="s">
        <v>629</v>
      </c>
    </row>
    <row r="80" spans="3:18" ht="16.5" x14ac:dyDescent="0.15">
      <c r="C80" s="14" t="s">
        <v>491</v>
      </c>
      <c r="D80" s="14" t="s">
        <v>640</v>
      </c>
      <c r="E80" s="14" t="s">
        <v>330</v>
      </c>
      <c r="F80" s="14" t="s">
        <v>182</v>
      </c>
      <c r="G80" s="14" t="s">
        <v>459</v>
      </c>
      <c r="H80" s="14" t="s">
        <v>93</v>
      </c>
      <c r="I80" s="14" t="s">
        <v>389</v>
      </c>
      <c r="J80" s="14" t="s">
        <v>92</v>
      </c>
      <c r="K80" s="14" t="s">
        <v>99</v>
      </c>
      <c r="L80" s="14" t="s">
        <v>206</v>
      </c>
      <c r="M80" s="14" t="s">
        <v>119</v>
      </c>
      <c r="N80" s="14" t="s">
        <v>94</v>
      </c>
      <c r="O80" s="14" t="s">
        <v>278</v>
      </c>
      <c r="P80" s="14" t="s">
        <v>281</v>
      </c>
      <c r="Q80" s="14" t="s">
        <v>568</v>
      </c>
      <c r="R80" s="14" t="s">
        <v>503</v>
      </c>
    </row>
    <row r="81" spans="3:18" ht="16.5" x14ac:dyDescent="0.15">
      <c r="C81" s="14" t="s">
        <v>39</v>
      </c>
      <c r="D81" s="14" t="s">
        <v>624</v>
      </c>
      <c r="E81" s="14" t="s">
        <v>298</v>
      </c>
      <c r="F81" s="14" t="s">
        <v>308</v>
      </c>
      <c r="G81" s="14" t="s">
        <v>385</v>
      </c>
      <c r="H81" s="14" t="s">
        <v>217</v>
      </c>
      <c r="I81" s="14" t="s">
        <v>280</v>
      </c>
      <c r="J81" s="14" t="s">
        <v>163</v>
      </c>
      <c r="K81" s="14" t="s">
        <v>83</v>
      </c>
      <c r="L81" s="14" t="s">
        <v>281</v>
      </c>
      <c r="M81" s="14" t="s">
        <v>264</v>
      </c>
      <c r="N81" s="14" t="s">
        <v>133</v>
      </c>
      <c r="O81" s="14" t="s">
        <v>179</v>
      </c>
      <c r="P81" s="14" t="s">
        <v>260</v>
      </c>
      <c r="Q81" s="14" t="s">
        <v>602</v>
      </c>
      <c r="R81" s="14" t="s">
        <v>621</v>
      </c>
    </row>
    <row r="82" spans="3:18" ht="16.5" x14ac:dyDescent="0.15">
      <c r="C82" s="14" t="s">
        <v>494</v>
      </c>
      <c r="D82" s="14" t="s">
        <v>625</v>
      </c>
      <c r="E82" s="14" t="s">
        <v>304</v>
      </c>
      <c r="F82" s="14" t="s">
        <v>181</v>
      </c>
      <c r="G82" s="14" t="s">
        <v>465</v>
      </c>
      <c r="H82" s="14" t="s">
        <v>111</v>
      </c>
      <c r="I82" s="14" t="s">
        <v>138</v>
      </c>
      <c r="J82" s="14" t="s">
        <v>102</v>
      </c>
      <c r="K82" s="14" t="s">
        <v>206</v>
      </c>
      <c r="L82" s="14" t="s">
        <v>106</v>
      </c>
      <c r="M82" s="14" t="s">
        <v>266</v>
      </c>
      <c r="N82" s="14" t="s">
        <v>183</v>
      </c>
      <c r="O82" s="14" t="s">
        <v>95</v>
      </c>
      <c r="P82" s="14" t="s">
        <v>206</v>
      </c>
      <c r="Q82" s="14" t="s">
        <v>630</v>
      </c>
      <c r="R82" s="14" t="s">
        <v>515</v>
      </c>
    </row>
    <row r="83" spans="3:18" ht="16.5" x14ac:dyDescent="0.15">
      <c r="C83" s="14" t="s">
        <v>257</v>
      </c>
      <c r="D83" s="14" t="s">
        <v>662</v>
      </c>
      <c r="E83" s="14" t="s">
        <v>292</v>
      </c>
      <c r="F83" s="14" t="s">
        <v>338</v>
      </c>
      <c r="G83" s="14" t="s">
        <v>225</v>
      </c>
      <c r="H83" s="14" t="s">
        <v>278</v>
      </c>
      <c r="I83" s="14" t="s">
        <v>222</v>
      </c>
      <c r="J83" s="14" t="s">
        <v>96</v>
      </c>
      <c r="K83" s="14" t="s">
        <v>206</v>
      </c>
      <c r="L83" s="14" t="s">
        <v>121</v>
      </c>
      <c r="M83" s="14" t="s">
        <v>233</v>
      </c>
      <c r="N83" s="14" t="s">
        <v>279</v>
      </c>
      <c r="O83" s="14" t="s">
        <v>167</v>
      </c>
      <c r="P83" s="14" t="s">
        <v>206</v>
      </c>
      <c r="Q83" s="14" t="s">
        <v>581</v>
      </c>
      <c r="R83" s="14" t="s">
        <v>513</v>
      </c>
    </row>
    <row r="84" spans="3:18" ht="16.5" x14ac:dyDescent="0.15">
      <c r="C84" s="14" t="s">
        <v>487</v>
      </c>
      <c r="D84" s="14" t="s">
        <v>620</v>
      </c>
      <c r="E84" s="14" t="s">
        <v>292</v>
      </c>
      <c r="F84" s="14" t="s">
        <v>138</v>
      </c>
      <c r="G84" s="14" t="s">
        <v>365</v>
      </c>
      <c r="H84" s="14" t="s">
        <v>279</v>
      </c>
      <c r="I84" s="14" t="s">
        <v>266</v>
      </c>
      <c r="J84" s="14" t="s">
        <v>260</v>
      </c>
      <c r="K84" s="14" t="s">
        <v>79</v>
      </c>
      <c r="L84" s="14" t="s">
        <v>102</v>
      </c>
      <c r="M84" s="14" t="s">
        <v>101</v>
      </c>
      <c r="N84" s="14" t="s">
        <v>237</v>
      </c>
      <c r="O84" s="14" t="s">
        <v>152</v>
      </c>
      <c r="P84" s="14" t="s">
        <v>206</v>
      </c>
      <c r="Q84" s="14" t="s">
        <v>561</v>
      </c>
      <c r="R84" s="14" t="s">
        <v>510</v>
      </c>
    </row>
    <row r="85" spans="3:18" ht="16.5" x14ac:dyDescent="0.15">
      <c r="C85" s="14" t="s">
        <v>252</v>
      </c>
      <c r="D85" s="14" t="s">
        <v>626</v>
      </c>
      <c r="E85" s="14" t="s">
        <v>304</v>
      </c>
      <c r="F85" s="14" t="s">
        <v>166</v>
      </c>
      <c r="G85" s="14" t="s">
        <v>384</v>
      </c>
      <c r="H85" s="14" t="s">
        <v>110</v>
      </c>
      <c r="I85" s="14" t="s">
        <v>174</v>
      </c>
      <c r="J85" s="14" t="s">
        <v>162</v>
      </c>
      <c r="K85" s="14" t="s">
        <v>206</v>
      </c>
      <c r="L85" s="14" t="s">
        <v>92</v>
      </c>
      <c r="M85" s="14" t="s">
        <v>80</v>
      </c>
      <c r="N85" s="14" t="s">
        <v>273</v>
      </c>
      <c r="O85" s="14" t="s">
        <v>149</v>
      </c>
      <c r="P85" s="14" t="s">
        <v>281</v>
      </c>
      <c r="Q85" s="14" t="s">
        <v>579</v>
      </c>
      <c r="R85" s="14" t="s">
        <v>514</v>
      </c>
    </row>
    <row r="86" spans="3:18" ht="16.5" x14ac:dyDescent="0.15">
      <c r="C86" s="14" t="s">
        <v>496</v>
      </c>
      <c r="D86" s="14" t="s">
        <v>649</v>
      </c>
      <c r="E86" s="14" t="s">
        <v>337</v>
      </c>
      <c r="F86" s="14" t="s">
        <v>306</v>
      </c>
      <c r="G86" s="14" t="s">
        <v>205</v>
      </c>
      <c r="H86" s="14" t="s">
        <v>223</v>
      </c>
      <c r="I86" s="14" t="s">
        <v>211</v>
      </c>
      <c r="J86" s="14" t="s">
        <v>102</v>
      </c>
      <c r="K86" s="14" t="s">
        <v>206</v>
      </c>
      <c r="L86" s="14" t="s">
        <v>91</v>
      </c>
      <c r="M86" s="14" t="s">
        <v>210</v>
      </c>
      <c r="N86" s="14" t="s">
        <v>366</v>
      </c>
      <c r="O86" s="14" t="s">
        <v>214</v>
      </c>
      <c r="P86" s="14" t="s">
        <v>99</v>
      </c>
      <c r="Q86" s="14" t="s">
        <v>565</v>
      </c>
      <c r="R86" s="14" t="s">
        <v>503</v>
      </c>
    </row>
    <row r="87" spans="3:18" ht="16.5" x14ac:dyDescent="0.15">
      <c r="C87" s="14" t="s">
        <v>489</v>
      </c>
      <c r="D87" s="14" t="s">
        <v>662</v>
      </c>
      <c r="E87" s="14" t="s">
        <v>292</v>
      </c>
      <c r="F87" s="14" t="s">
        <v>187</v>
      </c>
      <c r="G87" s="14" t="s">
        <v>181</v>
      </c>
      <c r="H87" s="14" t="s">
        <v>105</v>
      </c>
      <c r="I87" s="14" t="s">
        <v>202</v>
      </c>
      <c r="J87" s="14" t="s">
        <v>99</v>
      </c>
      <c r="K87" s="14" t="s">
        <v>206</v>
      </c>
      <c r="L87" s="14" t="s">
        <v>81</v>
      </c>
      <c r="M87" s="14" t="s">
        <v>124</v>
      </c>
      <c r="N87" s="14" t="s">
        <v>92</v>
      </c>
      <c r="O87" s="14" t="s">
        <v>202</v>
      </c>
      <c r="P87" s="14" t="s">
        <v>206</v>
      </c>
      <c r="Q87" s="14" t="s">
        <v>634</v>
      </c>
      <c r="R87" s="14" t="s">
        <v>517</v>
      </c>
    </row>
    <row r="88" spans="3:18" ht="16.5" x14ac:dyDescent="0.15">
      <c r="C88" s="14" t="s">
        <v>498</v>
      </c>
      <c r="D88" s="14" t="s">
        <v>653</v>
      </c>
      <c r="E88" s="14" t="s">
        <v>307</v>
      </c>
      <c r="F88" s="14" t="s">
        <v>146</v>
      </c>
      <c r="G88" s="14" t="s">
        <v>380</v>
      </c>
      <c r="H88" s="14" t="s">
        <v>261</v>
      </c>
      <c r="I88" s="14" t="s">
        <v>170</v>
      </c>
      <c r="J88" s="14" t="s">
        <v>103</v>
      </c>
      <c r="K88" s="14" t="s">
        <v>79</v>
      </c>
      <c r="L88" s="14" t="s">
        <v>99</v>
      </c>
      <c r="M88" s="14" t="s">
        <v>90</v>
      </c>
      <c r="N88" s="14" t="s">
        <v>259</v>
      </c>
      <c r="O88" s="14" t="s">
        <v>101</v>
      </c>
      <c r="P88" s="14" t="s">
        <v>206</v>
      </c>
      <c r="Q88" s="14" t="s">
        <v>567</v>
      </c>
      <c r="R88" s="14" t="s">
        <v>568</v>
      </c>
    </row>
    <row r="89" spans="3:18" ht="16.5" x14ac:dyDescent="0.15">
      <c r="C89" s="14" t="s">
        <v>253</v>
      </c>
      <c r="D89" s="14" t="s">
        <v>663</v>
      </c>
      <c r="E89" s="14" t="s">
        <v>292</v>
      </c>
      <c r="F89" s="14" t="s">
        <v>144</v>
      </c>
      <c r="G89" s="14" t="s">
        <v>364</v>
      </c>
      <c r="H89" s="14" t="s">
        <v>273</v>
      </c>
      <c r="I89" s="14" t="s">
        <v>146</v>
      </c>
      <c r="J89" s="14" t="s">
        <v>121</v>
      </c>
      <c r="K89" s="14" t="s">
        <v>206</v>
      </c>
      <c r="L89" s="14" t="s">
        <v>124</v>
      </c>
      <c r="M89" s="14" t="s">
        <v>178</v>
      </c>
      <c r="N89" s="14" t="s">
        <v>237</v>
      </c>
      <c r="O89" s="14" t="s">
        <v>306</v>
      </c>
      <c r="P89" s="14" t="s">
        <v>99</v>
      </c>
      <c r="Q89" s="14" t="s">
        <v>570</v>
      </c>
      <c r="R89" s="14" t="s">
        <v>515</v>
      </c>
    </row>
    <row r="90" spans="3:18" ht="16.5" x14ac:dyDescent="0.15">
      <c r="C90" s="14" t="s">
        <v>488</v>
      </c>
      <c r="D90" s="14" t="s">
        <v>553</v>
      </c>
      <c r="E90" s="14" t="s">
        <v>304</v>
      </c>
      <c r="F90" s="14" t="s">
        <v>177</v>
      </c>
      <c r="G90" s="14" t="s">
        <v>200</v>
      </c>
      <c r="H90" s="14" t="s">
        <v>210</v>
      </c>
      <c r="I90" s="14" t="s">
        <v>80</v>
      </c>
      <c r="J90" s="14" t="s">
        <v>105</v>
      </c>
      <c r="K90" s="14" t="s">
        <v>83</v>
      </c>
      <c r="L90" s="14" t="s">
        <v>281</v>
      </c>
      <c r="M90" s="14" t="s">
        <v>87</v>
      </c>
      <c r="N90" s="14" t="s">
        <v>203</v>
      </c>
      <c r="O90" s="14" t="s">
        <v>277</v>
      </c>
      <c r="P90" s="14" t="s">
        <v>102</v>
      </c>
      <c r="Q90" s="14" t="s">
        <v>571</v>
      </c>
      <c r="R90" s="14" t="s">
        <v>547</v>
      </c>
    </row>
    <row r="91" spans="3:18" ht="16.5" x14ac:dyDescent="0.15">
      <c r="C91" s="14" t="s">
        <v>654</v>
      </c>
      <c r="D91" s="14" t="s">
        <v>640</v>
      </c>
      <c r="E91" s="14" t="s">
        <v>337</v>
      </c>
      <c r="F91" s="14" t="s">
        <v>133</v>
      </c>
      <c r="G91" s="14" t="s">
        <v>388</v>
      </c>
      <c r="H91" s="14" t="s">
        <v>267</v>
      </c>
      <c r="I91" s="14" t="s">
        <v>90</v>
      </c>
      <c r="J91" s="14" t="s">
        <v>91</v>
      </c>
      <c r="K91" s="14" t="s">
        <v>79</v>
      </c>
      <c r="L91" s="14" t="s">
        <v>83</v>
      </c>
      <c r="M91" s="14" t="s">
        <v>87</v>
      </c>
      <c r="N91" s="14" t="s">
        <v>87</v>
      </c>
      <c r="O91" s="14" t="s">
        <v>278</v>
      </c>
      <c r="P91" s="14" t="s">
        <v>83</v>
      </c>
      <c r="Q91" s="14" t="s">
        <v>556</v>
      </c>
      <c r="R91" s="14" t="s">
        <v>529</v>
      </c>
    </row>
    <row r="92" spans="3:18" ht="16.5" x14ac:dyDescent="0.15">
      <c r="C92" s="14" t="s">
        <v>62</v>
      </c>
      <c r="D92" s="14" t="s">
        <v>624</v>
      </c>
      <c r="E92" s="14" t="s">
        <v>326</v>
      </c>
      <c r="F92" s="14" t="s">
        <v>262</v>
      </c>
      <c r="G92" s="14" t="s">
        <v>471</v>
      </c>
      <c r="H92" s="14" t="s">
        <v>261</v>
      </c>
      <c r="I92" s="14" t="s">
        <v>238</v>
      </c>
      <c r="J92" s="14" t="s">
        <v>105</v>
      </c>
      <c r="K92" s="14" t="s">
        <v>206</v>
      </c>
      <c r="L92" s="14" t="s">
        <v>99</v>
      </c>
      <c r="M92" s="14" t="s">
        <v>373</v>
      </c>
      <c r="N92" s="14" t="s">
        <v>162</v>
      </c>
      <c r="O92" s="14" t="s">
        <v>171</v>
      </c>
      <c r="P92" s="14" t="s">
        <v>99</v>
      </c>
      <c r="Q92" s="14" t="s">
        <v>577</v>
      </c>
      <c r="R92" s="14" t="s">
        <v>582</v>
      </c>
    </row>
    <row r="93" spans="3:18" ht="16.5" x14ac:dyDescent="0.15">
      <c r="C93" s="14" t="s">
        <v>492</v>
      </c>
      <c r="D93" s="14" t="s">
        <v>626</v>
      </c>
      <c r="E93" s="14" t="s">
        <v>304</v>
      </c>
      <c r="F93" s="14" t="s">
        <v>265</v>
      </c>
      <c r="G93" s="14" t="s">
        <v>391</v>
      </c>
      <c r="H93" s="14" t="s">
        <v>96</v>
      </c>
      <c r="I93" s="14" t="s">
        <v>101</v>
      </c>
      <c r="J93" s="14" t="s">
        <v>108</v>
      </c>
      <c r="K93" s="14" t="s">
        <v>79</v>
      </c>
      <c r="L93" s="14" t="s">
        <v>83</v>
      </c>
      <c r="M93" s="14" t="s">
        <v>87</v>
      </c>
      <c r="N93" s="14" t="s">
        <v>96</v>
      </c>
      <c r="O93" s="14" t="s">
        <v>178</v>
      </c>
      <c r="P93" s="14" t="s">
        <v>92</v>
      </c>
      <c r="Q93" s="14" t="s">
        <v>575</v>
      </c>
      <c r="R93" s="14" t="s">
        <v>551</v>
      </c>
    </row>
    <row r="94" spans="3:18" ht="16.5" x14ac:dyDescent="0.15">
      <c r="C94" s="14" t="s">
        <v>497</v>
      </c>
      <c r="D94" s="14" t="s">
        <v>653</v>
      </c>
      <c r="E94" s="14" t="s">
        <v>304</v>
      </c>
      <c r="F94" s="14" t="s">
        <v>274</v>
      </c>
      <c r="G94" s="14" t="s">
        <v>201</v>
      </c>
      <c r="H94" s="14" t="s">
        <v>261</v>
      </c>
      <c r="I94" s="14" t="s">
        <v>383</v>
      </c>
      <c r="J94" s="14" t="s">
        <v>108</v>
      </c>
      <c r="K94" s="14" t="s">
        <v>206</v>
      </c>
      <c r="L94" s="14" t="s">
        <v>281</v>
      </c>
      <c r="M94" s="14" t="s">
        <v>237</v>
      </c>
      <c r="N94" s="14" t="s">
        <v>162</v>
      </c>
      <c r="O94" s="14" t="s">
        <v>263</v>
      </c>
      <c r="P94" s="14" t="s">
        <v>99</v>
      </c>
      <c r="Q94" s="14" t="s">
        <v>635</v>
      </c>
      <c r="R94" s="14" t="s">
        <v>609</v>
      </c>
    </row>
    <row r="95" spans="3:18" ht="16.5" x14ac:dyDescent="0.15">
      <c r="C95" s="14" t="s">
        <v>490</v>
      </c>
      <c r="D95" s="14" t="s">
        <v>627</v>
      </c>
      <c r="E95" s="14" t="s">
        <v>337</v>
      </c>
      <c r="F95" s="14" t="s">
        <v>174</v>
      </c>
      <c r="G95" s="14" t="s">
        <v>369</v>
      </c>
      <c r="H95" s="14" t="s">
        <v>279</v>
      </c>
      <c r="I95" s="14" t="s">
        <v>135</v>
      </c>
      <c r="J95" s="14" t="s">
        <v>121</v>
      </c>
      <c r="K95" s="14" t="s">
        <v>99</v>
      </c>
      <c r="L95" s="14" t="s">
        <v>103</v>
      </c>
      <c r="M95" s="14" t="s">
        <v>264</v>
      </c>
      <c r="N95" s="14" t="s">
        <v>373</v>
      </c>
      <c r="O95" s="14" t="s">
        <v>180</v>
      </c>
      <c r="P95" s="14" t="s">
        <v>206</v>
      </c>
      <c r="Q95" s="14" t="s">
        <v>585</v>
      </c>
      <c r="R95" s="14" t="s">
        <v>547</v>
      </c>
    </row>
    <row r="96" spans="3:18" ht="16.5" x14ac:dyDescent="0.15">
      <c r="C96" s="14" t="s">
        <v>493</v>
      </c>
      <c r="D96" s="14" t="s">
        <v>620</v>
      </c>
      <c r="E96" s="14" t="s">
        <v>330</v>
      </c>
      <c r="F96" s="14" t="s">
        <v>263</v>
      </c>
      <c r="G96" s="14" t="s">
        <v>164</v>
      </c>
      <c r="H96" s="14" t="s">
        <v>102</v>
      </c>
      <c r="I96" s="14" t="s">
        <v>223</v>
      </c>
      <c r="J96" s="14" t="s">
        <v>91</v>
      </c>
      <c r="K96" s="14" t="s">
        <v>79</v>
      </c>
      <c r="L96" s="14" t="s">
        <v>83</v>
      </c>
      <c r="M96" s="14" t="s">
        <v>105</v>
      </c>
      <c r="N96" s="14" t="s">
        <v>81</v>
      </c>
      <c r="O96" s="14" t="s">
        <v>96</v>
      </c>
      <c r="P96" s="14" t="s">
        <v>99</v>
      </c>
      <c r="Q96" s="14" t="s">
        <v>579</v>
      </c>
      <c r="R96" s="14" t="s">
        <v>526</v>
      </c>
    </row>
    <row r="97" spans="3:18" ht="16.5" x14ac:dyDescent="0.15">
      <c r="C97" s="14" t="s">
        <v>495</v>
      </c>
      <c r="D97" s="14" t="s">
        <v>624</v>
      </c>
      <c r="E97" s="14" t="s">
        <v>298</v>
      </c>
      <c r="F97" s="14" t="s">
        <v>173</v>
      </c>
      <c r="G97" s="14" t="s">
        <v>228</v>
      </c>
      <c r="H97" s="14" t="s">
        <v>261</v>
      </c>
      <c r="I97" s="14" t="s">
        <v>80</v>
      </c>
      <c r="J97" s="14" t="s">
        <v>81</v>
      </c>
      <c r="K97" s="14" t="s">
        <v>79</v>
      </c>
      <c r="L97" s="14" t="s">
        <v>81</v>
      </c>
      <c r="M97" s="14" t="s">
        <v>203</v>
      </c>
      <c r="N97" s="14" t="s">
        <v>111</v>
      </c>
      <c r="O97" s="14" t="s">
        <v>171</v>
      </c>
      <c r="P97" s="14" t="s">
        <v>99</v>
      </c>
      <c r="Q97" s="14" t="s">
        <v>566</v>
      </c>
      <c r="R97" s="14" t="s">
        <v>540</v>
      </c>
    </row>
    <row r="98" spans="3:18" ht="16.5" x14ac:dyDescent="0.15">
      <c r="C98" s="14" t="s">
        <v>452</v>
      </c>
      <c r="D98" s="14" t="s">
        <v>663</v>
      </c>
      <c r="E98" s="14" t="s">
        <v>331</v>
      </c>
      <c r="F98" s="14" t="s">
        <v>265</v>
      </c>
      <c r="G98" s="14" t="s">
        <v>208</v>
      </c>
      <c r="H98" s="14" t="s">
        <v>124</v>
      </c>
      <c r="I98" s="14" t="s">
        <v>210</v>
      </c>
      <c r="J98" s="14" t="s">
        <v>92</v>
      </c>
      <c r="K98" s="14" t="s">
        <v>206</v>
      </c>
      <c r="L98" s="14" t="s">
        <v>281</v>
      </c>
      <c r="M98" s="14" t="s">
        <v>282</v>
      </c>
      <c r="N98" s="14" t="s">
        <v>119</v>
      </c>
      <c r="O98" s="14" t="s">
        <v>180</v>
      </c>
      <c r="P98" s="14" t="s">
        <v>206</v>
      </c>
      <c r="Q98" s="14" t="s">
        <v>525</v>
      </c>
      <c r="R98" s="14" t="s">
        <v>533</v>
      </c>
    </row>
    <row r="99" spans="3:18" ht="16.5" x14ac:dyDescent="0.15">
      <c r="C99" s="14" t="s">
        <v>456</v>
      </c>
      <c r="D99" s="14" t="s">
        <v>663</v>
      </c>
      <c r="E99" s="14" t="s">
        <v>336</v>
      </c>
      <c r="F99" s="14" t="s">
        <v>148</v>
      </c>
      <c r="G99" s="14" t="s">
        <v>290</v>
      </c>
      <c r="H99" s="14" t="s">
        <v>223</v>
      </c>
      <c r="I99" s="14" t="s">
        <v>268</v>
      </c>
      <c r="J99" s="14" t="s">
        <v>92</v>
      </c>
      <c r="K99" s="14" t="s">
        <v>206</v>
      </c>
      <c r="L99" s="14" t="s">
        <v>79</v>
      </c>
      <c r="M99" s="14" t="s">
        <v>163</v>
      </c>
      <c r="N99" s="14" t="s">
        <v>163</v>
      </c>
      <c r="O99" s="14" t="s">
        <v>119</v>
      </c>
      <c r="P99" s="14" t="s">
        <v>79</v>
      </c>
      <c r="Q99" s="14" t="s">
        <v>562</v>
      </c>
      <c r="R99" s="14" t="s">
        <v>546</v>
      </c>
    </row>
    <row r="100" spans="3:18" ht="16.5" x14ac:dyDescent="0.15">
      <c r="C100" s="14" t="s">
        <v>443</v>
      </c>
      <c r="D100" s="14" t="s">
        <v>626</v>
      </c>
      <c r="E100" s="14" t="s">
        <v>330</v>
      </c>
      <c r="F100" s="14" t="s">
        <v>264</v>
      </c>
      <c r="G100" s="14" t="s">
        <v>173</v>
      </c>
      <c r="H100" s="14" t="s">
        <v>260</v>
      </c>
      <c r="I100" s="14" t="s">
        <v>119</v>
      </c>
      <c r="J100" s="14" t="s">
        <v>83</v>
      </c>
      <c r="K100" s="14" t="s">
        <v>206</v>
      </c>
      <c r="L100" s="14" t="s">
        <v>281</v>
      </c>
      <c r="M100" s="14" t="s">
        <v>163</v>
      </c>
      <c r="N100" s="14" t="s">
        <v>105</v>
      </c>
      <c r="O100" s="14" t="s">
        <v>223</v>
      </c>
      <c r="P100" s="14" t="s">
        <v>206</v>
      </c>
      <c r="Q100" s="14" t="s">
        <v>580</v>
      </c>
      <c r="R100" s="14" t="s">
        <v>518</v>
      </c>
    </row>
    <row r="101" spans="3:18" ht="16.5" x14ac:dyDescent="0.15">
      <c r="C101" s="14" t="s">
        <v>50</v>
      </c>
      <c r="D101" s="14" t="s">
        <v>653</v>
      </c>
      <c r="E101" s="14" t="s">
        <v>295</v>
      </c>
      <c r="F101" s="14" t="s">
        <v>277</v>
      </c>
      <c r="G101" s="14" t="s">
        <v>149</v>
      </c>
      <c r="H101" s="14" t="s">
        <v>102</v>
      </c>
      <c r="I101" s="14" t="s">
        <v>261</v>
      </c>
      <c r="J101" s="14" t="s">
        <v>92</v>
      </c>
      <c r="K101" s="14" t="s">
        <v>79</v>
      </c>
      <c r="L101" s="14" t="s">
        <v>99</v>
      </c>
      <c r="M101" s="14" t="s">
        <v>121</v>
      </c>
      <c r="N101" s="14" t="s">
        <v>92</v>
      </c>
      <c r="O101" s="14" t="s">
        <v>267</v>
      </c>
      <c r="P101" s="14" t="s">
        <v>79</v>
      </c>
      <c r="Q101" s="14" t="s">
        <v>638</v>
      </c>
      <c r="R101" s="14" t="s">
        <v>531</v>
      </c>
    </row>
    <row r="102" spans="3:18" ht="16.5" x14ac:dyDescent="0.15">
      <c r="C102" s="14" t="s">
        <v>453</v>
      </c>
      <c r="D102" s="14" t="s">
        <v>641</v>
      </c>
      <c r="E102" s="14" t="s">
        <v>298</v>
      </c>
      <c r="F102" s="14" t="s">
        <v>269</v>
      </c>
      <c r="G102" s="14" t="s">
        <v>144</v>
      </c>
      <c r="H102" s="14" t="s">
        <v>94</v>
      </c>
      <c r="I102" s="14" t="s">
        <v>202</v>
      </c>
      <c r="J102" s="14" t="s">
        <v>81</v>
      </c>
      <c r="K102" s="14" t="s">
        <v>79</v>
      </c>
      <c r="L102" s="14" t="s">
        <v>206</v>
      </c>
      <c r="M102" s="14" t="s">
        <v>91</v>
      </c>
      <c r="N102" s="14" t="s">
        <v>102</v>
      </c>
      <c r="O102" s="14" t="s">
        <v>187</v>
      </c>
      <c r="P102" s="14" t="s">
        <v>121</v>
      </c>
      <c r="Q102" s="14" t="s">
        <v>567</v>
      </c>
      <c r="R102" s="14" t="s">
        <v>638</v>
      </c>
    </row>
    <row r="103" spans="3:18" ht="16.5" x14ac:dyDescent="0.15">
      <c r="C103" s="14" t="s">
        <v>436</v>
      </c>
      <c r="D103" s="14" t="s">
        <v>662</v>
      </c>
      <c r="E103" s="14" t="s">
        <v>326</v>
      </c>
      <c r="F103" s="14" t="s">
        <v>180</v>
      </c>
      <c r="G103" s="14" t="s">
        <v>362</v>
      </c>
      <c r="H103" s="14" t="s">
        <v>124</v>
      </c>
      <c r="I103" s="14" t="s">
        <v>203</v>
      </c>
      <c r="J103" s="14" t="s">
        <v>92</v>
      </c>
      <c r="K103" s="14" t="s">
        <v>79</v>
      </c>
      <c r="L103" s="14" t="s">
        <v>79</v>
      </c>
      <c r="M103" s="14" t="s">
        <v>81</v>
      </c>
      <c r="N103" s="14" t="s">
        <v>83</v>
      </c>
      <c r="O103" s="14" t="s">
        <v>373</v>
      </c>
      <c r="P103" s="14" t="s">
        <v>79</v>
      </c>
      <c r="Q103" s="14" t="s">
        <v>569</v>
      </c>
      <c r="R103" s="14" t="s">
        <v>544</v>
      </c>
    </row>
    <row r="104" spans="3:18" ht="16.5" x14ac:dyDescent="0.15">
      <c r="C104" s="14" t="s">
        <v>426</v>
      </c>
      <c r="D104" s="14" t="s">
        <v>626</v>
      </c>
      <c r="E104" s="14" t="s">
        <v>331</v>
      </c>
      <c r="F104" s="14" t="s">
        <v>179</v>
      </c>
      <c r="G104" s="14" t="s">
        <v>169</v>
      </c>
      <c r="H104" s="14" t="s">
        <v>124</v>
      </c>
      <c r="I104" s="14" t="s">
        <v>261</v>
      </c>
      <c r="J104" s="14" t="s">
        <v>81</v>
      </c>
      <c r="K104" s="14" t="s">
        <v>79</v>
      </c>
      <c r="L104" s="14" t="s">
        <v>83</v>
      </c>
      <c r="M104" s="14" t="s">
        <v>282</v>
      </c>
      <c r="N104" s="14" t="s">
        <v>105</v>
      </c>
      <c r="O104" s="14" t="s">
        <v>90</v>
      </c>
      <c r="P104" s="14" t="s">
        <v>206</v>
      </c>
      <c r="Q104" s="14" t="s">
        <v>574</v>
      </c>
      <c r="R104" s="14" t="s">
        <v>501</v>
      </c>
    </row>
    <row r="105" spans="3:18" ht="16.5" x14ac:dyDescent="0.15">
      <c r="C105" s="14" t="s">
        <v>439</v>
      </c>
      <c r="D105" s="14" t="s">
        <v>649</v>
      </c>
      <c r="E105" s="14" t="s">
        <v>331</v>
      </c>
      <c r="F105" s="14" t="s">
        <v>261</v>
      </c>
      <c r="G105" s="14" t="s">
        <v>279</v>
      </c>
      <c r="H105" s="14" t="s">
        <v>81</v>
      </c>
      <c r="I105" s="14" t="s">
        <v>163</v>
      </c>
      <c r="J105" s="14" t="s">
        <v>281</v>
      </c>
      <c r="K105" s="14" t="s">
        <v>206</v>
      </c>
      <c r="L105" s="14" t="s">
        <v>206</v>
      </c>
      <c r="M105" s="14" t="s">
        <v>108</v>
      </c>
      <c r="N105" s="14" t="s">
        <v>99</v>
      </c>
      <c r="O105" s="14" t="s">
        <v>163</v>
      </c>
      <c r="P105" s="14" t="s">
        <v>206</v>
      </c>
      <c r="Q105" s="14" t="s">
        <v>593</v>
      </c>
      <c r="R105" s="14" t="s">
        <v>515</v>
      </c>
    </row>
    <row r="106" spans="3:18" ht="16.5" x14ac:dyDescent="0.15">
      <c r="C106" s="14" t="s">
        <v>430</v>
      </c>
      <c r="D106" s="14" t="s">
        <v>663</v>
      </c>
      <c r="E106" s="14" t="s">
        <v>337</v>
      </c>
      <c r="F106" s="14" t="s">
        <v>279</v>
      </c>
      <c r="G106" s="14" t="s">
        <v>383</v>
      </c>
      <c r="H106" s="14" t="s">
        <v>102</v>
      </c>
      <c r="I106" s="14" t="s">
        <v>87</v>
      </c>
      <c r="J106" s="14" t="s">
        <v>206</v>
      </c>
      <c r="K106" s="14" t="s">
        <v>99</v>
      </c>
      <c r="L106" s="14" t="s">
        <v>281</v>
      </c>
      <c r="M106" s="14" t="s">
        <v>121</v>
      </c>
      <c r="N106" s="14" t="s">
        <v>91</v>
      </c>
      <c r="O106" s="14" t="s">
        <v>121</v>
      </c>
      <c r="P106" s="14" t="s">
        <v>206</v>
      </c>
      <c r="Q106" s="14">
        <v>0</v>
      </c>
      <c r="R106" s="14">
        <v>0</v>
      </c>
    </row>
    <row r="107" spans="3:18" ht="16.5" x14ac:dyDescent="0.15">
      <c r="C107" s="14" t="s">
        <v>444</v>
      </c>
      <c r="D107" s="14" t="s">
        <v>662</v>
      </c>
      <c r="E107" s="14" t="s">
        <v>330</v>
      </c>
      <c r="F107" s="14" t="s">
        <v>170</v>
      </c>
      <c r="G107" s="14" t="s">
        <v>390</v>
      </c>
      <c r="H107" s="14" t="s">
        <v>108</v>
      </c>
      <c r="I107" s="14" t="s">
        <v>124</v>
      </c>
      <c r="J107" s="14" t="s">
        <v>83</v>
      </c>
      <c r="K107" s="14" t="s">
        <v>99</v>
      </c>
      <c r="L107" s="14" t="s">
        <v>99</v>
      </c>
      <c r="M107" s="14" t="s">
        <v>92</v>
      </c>
      <c r="N107" s="14" t="s">
        <v>83</v>
      </c>
      <c r="O107" s="14" t="s">
        <v>260</v>
      </c>
      <c r="P107" s="14" t="s">
        <v>281</v>
      </c>
      <c r="Q107" s="14">
        <v>0</v>
      </c>
      <c r="R107" s="14">
        <v>0</v>
      </c>
    </row>
    <row r="108" spans="3:18" ht="16.5" x14ac:dyDescent="0.15">
      <c r="C108" s="14" t="s">
        <v>457</v>
      </c>
      <c r="D108" s="14" t="s">
        <v>542</v>
      </c>
      <c r="E108" s="14" t="s">
        <v>331</v>
      </c>
      <c r="F108" s="14" t="s">
        <v>185</v>
      </c>
      <c r="G108" s="14" t="s">
        <v>168</v>
      </c>
      <c r="H108" s="14" t="s">
        <v>92</v>
      </c>
      <c r="I108" s="14" t="s">
        <v>267</v>
      </c>
      <c r="J108" s="14" t="s">
        <v>81</v>
      </c>
      <c r="K108" s="14" t="s">
        <v>206</v>
      </c>
      <c r="L108" s="14" t="s">
        <v>79</v>
      </c>
      <c r="M108" s="14" t="s">
        <v>91</v>
      </c>
      <c r="N108" s="14" t="s">
        <v>99</v>
      </c>
      <c r="O108" s="14" t="s">
        <v>94</v>
      </c>
      <c r="P108" s="14" t="s">
        <v>206</v>
      </c>
      <c r="Q108" s="14">
        <v>0</v>
      </c>
      <c r="R108" s="14">
        <v>0</v>
      </c>
    </row>
    <row r="109" spans="3:18" ht="16.5" x14ac:dyDescent="0.15">
      <c r="C109" s="14" t="s">
        <v>325</v>
      </c>
      <c r="D109" s="14" t="s">
        <v>627</v>
      </c>
      <c r="E109" s="14" t="s">
        <v>331</v>
      </c>
      <c r="F109" s="14" t="s">
        <v>280</v>
      </c>
      <c r="G109" s="14" t="s">
        <v>464</v>
      </c>
      <c r="H109" s="14" t="s">
        <v>96</v>
      </c>
      <c r="I109" s="14" t="s">
        <v>100</v>
      </c>
      <c r="J109" s="14" t="s">
        <v>91</v>
      </c>
      <c r="K109" s="14" t="s">
        <v>206</v>
      </c>
      <c r="L109" s="14" t="s">
        <v>83</v>
      </c>
      <c r="M109" s="14" t="s">
        <v>90</v>
      </c>
      <c r="N109" s="14" t="s">
        <v>202</v>
      </c>
      <c r="O109" s="14" t="s">
        <v>171</v>
      </c>
      <c r="P109" s="14" t="s">
        <v>79</v>
      </c>
      <c r="Q109" s="14">
        <v>0</v>
      </c>
      <c r="R109" s="14">
        <v>0</v>
      </c>
    </row>
    <row r="110" spans="3:18" ht="16.5" x14ac:dyDescent="0.15">
      <c r="C110" s="14" t="s">
        <v>434</v>
      </c>
      <c r="D110" s="14" t="s">
        <v>640</v>
      </c>
      <c r="E110" s="14" t="s">
        <v>336</v>
      </c>
      <c r="F110" s="14" t="s">
        <v>329</v>
      </c>
      <c r="G110" s="14" t="s">
        <v>166</v>
      </c>
      <c r="H110" s="14" t="s">
        <v>279</v>
      </c>
      <c r="I110" s="14" t="s">
        <v>90</v>
      </c>
      <c r="J110" s="14" t="s">
        <v>83</v>
      </c>
      <c r="K110" s="14" t="s">
        <v>79</v>
      </c>
      <c r="L110" s="14" t="s">
        <v>79</v>
      </c>
      <c r="M110" s="14" t="s">
        <v>103</v>
      </c>
      <c r="N110" s="14" t="s">
        <v>106</v>
      </c>
      <c r="O110" s="14" t="s">
        <v>111</v>
      </c>
      <c r="P110" s="14" t="s">
        <v>203</v>
      </c>
      <c r="Q110" s="14">
        <v>0</v>
      </c>
      <c r="R110" s="14">
        <v>0</v>
      </c>
    </row>
    <row r="111" spans="3:18" ht="16.5" x14ac:dyDescent="0.15">
      <c r="C111" s="14" t="s">
        <v>73</v>
      </c>
      <c r="D111" s="14" t="s">
        <v>653</v>
      </c>
      <c r="E111" s="14" t="s">
        <v>337</v>
      </c>
      <c r="F111" s="14" t="s">
        <v>138</v>
      </c>
      <c r="G111" s="14" t="s">
        <v>215</v>
      </c>
      <c r="H111" s="14" t="s">
        <v>133</v>
      </c>
      <c r="I111" s="14" t="s">
        <v>170</v>
      </c>
      <c r="J111" s="14" t="s">
        <v>106</v>
      </c>
      <c r="K111" s="14" t="s">
        <v>79</v>
      </c>
      <c r="L111" s="14" t="s">
        <v>99</v>
      </c>
      <c r="M111" s="14" t="s">
        <v>162</v>
      </c>
      <c r="N111" s="14" t="s">
        <v>119</v>
      </c>
      <c r="O111" s="14" t="s">
        <v>171</v>
      </c>
      <c r="P111" s="14" t="s">
        <v>108</v>
      </c>
      <c r="Q111" s="14">
        <v>0</v>
      </c>
      <c r="R111" s="14">
        <v>0</v>
      </c>
    </row>
    <row r="112" spans="3:18" ht="16.5" x14ac:dyDescent="0.15">
      <c r="C112" s="14" t="s">
        <v>13</v>
      </c>
      <c r="D112" s="14" t="s">
        <v>649</v>
      </c>
      <c r="E112" s="14" t="s">
        <v>298</v>
      </c>
      <c r="F112" s="14" t="s">
        <v>178</v>
      </c>
      <c r="G112" s="14" t="s">
        <v>138</v>
      </c>
      <c r="H112" s="14" t="s">
        <v>267</v>
      </c>
      <c r="I112" s="14" t="s">
        <v>267</v>
      </c>
      <c r="J112" s="14" t="s">
        <v>79</v>
      </c>
      <c r="K112" s="14" t="s">
        <v>79</v>
      </c>
      <c r="L112" s="14" t="s">
        <v>79</v>
      </c>
      <c r="M112" s="14" t="s">
        <v>108</v>
      </c>
      <c r="N112" s="14" t="s">
        <v>92</v>
      </c>
      <c r="O112" s="14" t="s">
        <v>203</v>
      </c>
      <c r="P112" s="14" t="s">
        <v>99</v>
      </c>
      <c r="Q112" s="14">
        <v>0</v>
      </c>
      <c r="R112" s="14">
        <v>0</v>
      </c>
    </row>
    <row r="113" spans="3:18" ht="16.5" x14ac:dyDescent="0.15">
      <c r="C113" s="14" t="s">
        <v>9</v>
      </c>
      <c r="D113" s="14" t="s">
        <v>628</v>
      </c>
      <c r="E113" s="14" t="s">
        <v>337</v>
      </c>
      <c r="F113" s="14" t="s">
        <v>183</v>
      </c>
      <c r="G113" s="14" t="s">
        <v>262</v>
      </c>
      <c r="H113" s="14" t="s">
        <v>108</v>
      </c>
      <c r="I113" s="14" t="s">
        <v>282</v>
      </c>
      <c r="J113" s="14" t="s">
        <v>83</v>
      </c>
      <c r="K113" s="14" t="s">
        <v>206</v>
      </c>
      <c r="L113" s="14" t="s">
        <v>281</v>
      </c>
      <c r="M113" s="14" t="s">
        <v>106</v>
      </c>
      <c r="N113" s="14" t="s">
        <v>99</v>
      </c>
      <c r="O113" s="14" t="s">
        <v>237</v>
      </c>
      <c r="P113" s="14" t="s">
        <v>99</v>
      </c>
      <c r="Q113" s="14">
        <v>0</v>
      </c>
      <c r="R113" s="14">
        <v>0</v>
      </c>
    </row>
    <row r="114" spans="3:18" ht="16.5" x14ac:dyDescent="0.15">
      <c r="C114" s="14" t="s">
        <v>11</v>
      </c>
      <c r="D114" s="14" t="s">
        <v>641</v>
      </c>
      <c r="E114" s="14" t="s">
        <v>336</v>
      </c>
      <c r="F114" s="14" t="s">
        <v>278</v>
      </c>
      <c r="G114" s="14" t="s">
        <v>143</v>
      </c>
      <c r="H114" s="14" t="s">
        <v>124</v>
      </c>
      <c r="I114" s="14" t="s">
        <v>279</v>
      </c>
      <c r="J114" s="14" t="s">
        <v>91</v>
      </c>
      <c r="K114" s="14" t="s">
        <v>206</v>
      </c>
      <c r="L114" s="14" t="s">
        <v>79</v>
      </c>
      <c r="M114" s="14" t="s">
        <v>260</v>
      </c>
      <c r="N114" s="14" t="s">
        <v>106</v>
      </c>
      <c r="O114" s="14" t="s">
        <v>93</v>
      </c>
      <c r="P114" s="14" t="s">
        <v>79</v>
      </c>
      <c r="Q114" s="14">
        <v>0</v>
      </c>
      <c r="R114" s="14">
        <v>0</v>
      </c>
    </row>
    <row r="115" spans="3:18" ht="16.5" x14ac:dyDescent="0.15">
      <c r="C115" s="14" t="s">
        <v>5</v>
      </c>
      <c r="D115" s="14" t="s">
        <v>641</v>
      </c>
      <c r="E115" s="14" t="s">
        <v>337</v>
      </c>
      <c r="F115" s="14" t="s">
        <v>268</v>
      </c>
      <c r="G115" s="14" t="s">
        <v>85</v>
      </c>
      <c r="H115" s="14" t="s">
        <v>92</v>
      </c>
      <c r="I115" s="14" t="s">
        <v>121</v>
      </c>
      <c r="J115" s="14" t="s">
        <v>99</v>
      </c>
      <c r="K115" s="14" t="s">
        <v>206</v>
      </c>
      <c r="L115" s="14" t="s">
        <v>281</v>
      </c>
      <c r="M115" s="14" t="s">
        <v>106</v>
      </c>
      <c r="N115" s="14" t="s">
        <v>281</v>
      </c>
      <c r="O115" s="14" t="s">
        <v>282</v>
      </c>
      <c r="P115" s="14" t="s">
        <v>79</v>
      </c>
      <c r="Q115" s="14">
        <v>0</v>
      </c>
      <c r="R115" s="14">
        <v>0</v>
      </c>
    </row>
    <row r="116" spans="3:18" ht="16.5" x14ac:dyDescent="0.15">
      <c r="C116" s="14" t="s">
        <v>10</v>
      </c>
      <c r="D116" s="14" t="s">
        <v>641</v>
      </c>
      <c r="E116" s="14" t="s">
        <v>311</v>
      </c>
      <c r="F116" s="14" t="s">
        <v>138</v>
      </c>
      <c r="G116" s="14" t="s">
        <v>392</v>
      </c>
      <c r="H116" s="14" t="s">
        <v>210</v>
      </c>
      <c r="I116" s="14" t="s">
        <v>390</v>
      </c>
      <c r="J116" s="14" t="s">
        <v>81</v>
      </c>
      <c r="K116" s="14" t="s">
        <v>79</v>
      </c>
      <c r="L116" s="14" t="s">
        <v>206</v>
      </c>
      <c r="M116" s="14" t="s">
        <v>119</v>
      </c>
      <c r="N116" s="14" t="s">
        <v>282</v>
      </c>
      <c r="O116" s="14" t="s">
        <v>261</v>
      </c>
      <c r="P116" s="14" t="s">
        <v>79</v>
      </c>
      <c r="Q116" s="14">
        <v>0</v>
      </c>
      <c r="R116" s="14">
        <v>0</v>
      </c>
    </row>
    <row r="117" spans="3:18" ht="16.5" x14ac:dyDescent="0.15">
      <c r="C117" s="14" t="s">
        <v>6</v>
      </c>
      <c r="D117" s="14" t="s">
        <v>649</v>
      </c>
      <c r="E117" s="14" t="s">
        <v>330</v>
      </c>
      <c r="F117" s="14" t="s">
        <v>162</v>
      </c>
      <c r="G117" s="14" t="s">
        <v>262</v>
      </c>
      <c r="H117" s="14" t="s">
        <v>106</v>
      </c>
      <c r="I117" s="14" t="s">
        <v>162</v>
      </c>
      <c r="J117" s="14" t="s">
        <v>79</v>
      </c>
      <c r="K117" s="14" t="s">
        <v>79</v>
      </c>
      <c r="L117" s="14" t="s">
        <v>281</v>
      </c>
      <c r="M117" s="14" t="s">
        <v>105</v>
      </c>
      <c r="N117" s="14" t="s">
        <v>83</v>
      </c>
      <c r="O117" s="14" t="s">
        <v>162</v>
      </c>
      <c r="P117" s="14" t="s">
        <v>99</v>
      </c>
      <c r="Q117" s="14">
        <v>0</v>
      </c>
      <c r="R117" s="14">
        <v>0</v>
      </c>
    </row>
    <row r="118" spans="3:18" ht="16.5" x14ac:dyDescent="0.15">
      <c r="C118" s="14" t="s">
        <v>12</v>
      </c>
      <c r="D118" s="14" t="s">
        <v>628</v>
      </c>
      <c r="E118" s="14" t="s">
        <v>331</v>
      </c>
      <c r="F118" s="14" t="s">
        <v>281</v>
      </c>
      <c r="G118" s="14" t="s">
        <v>83</v>
      </c>
      <c r="H118" s="14" t="s">
        <v>79</v>
      </c>
      <c r="I118" s="14" t="s">
        <v>281</v>
      </c>
      <c r="J118" s="14" t="s">
        <v>79</v>
      </c>
      <c r="K118" s="14" t="s">
        <v>206</v>
      </c>
      <c r="L118" s="14" t="s">
        <v>206</v>
      </c>
      <c r="M118" s="14" t="s">
        <v>79</v>
      </c>
      <c r="N118" s="14" t="s">
        <v>206</v>
      </c>
      <c r="O118" s="14" t="s">
        <v>79</v>
      </c>
      <c r="P118" s="14" t="s">
        <v>206</v>
      </c>
      <c r="Q118" s="14">
        <v>0</v>
      </c>
      <c r="R118" s="14">
        <v>0</v>
      </c>
    </row>
    <row r="119" spans="3:18" ht="16.5" x14ac:dyDescent="0.15">
      <c r="C119" s="14" t="s">
        <v>7</v>
      </c>
      <c r="D119" s="14" t="s">
        <v>662</v>
      </c>
      <c r="E119" s="14" t="s">
        <v>298</v>
      </c>
      <c r="F119" s="14" t="s">
        <v>171</v>
      </c>
      <c r="G119" s="14" t="s">
        <v>366</v>
      </c>
      <c r="H119" s="14" t="s">
        <v>87</v>
      </c>
      <c r="I119" s="14" t="s">
        <v>105</v>
      </c>
      <c r="J119" s="14" t="s">
        <v>206</v>
      </c>
      <c r="K119" s="14" t="s">
        <v>206</v>
      </c>
      <c r="L119" s="14" t="s">
        <v>206</v>
      </c>
      <c r="M119" s="14" t="s">
        <v>281</v>
      </c>
      <c r="N119" s="14" t="s">
        <v>206</v>
      </c>
      <c r="O119" s="14" t="s">
        <v>92</v>
      </c>
      <c r="P119" s="14" t="s">
        <v>91</v>
      </c>
      <c r="Q119" s="14">
        <v>0</v>
      </c>
      <c r="R119" s="14">
        <v>0</v>
      </c>
    </row>
    <row r="120" spans="3:18" ht="16.5" x14ac:dyDescent="0.15">
      <c r="C120" s="14" t="s">
        <v>21</v>
      </c>
      <c r="D120" s="14" t="s">
        <v>620</v>
      </c>
      <c r="E120" s="14" t="s">
        <v>336</v>
      </c>
      <c r="F120" s="14" t="s">
        <v>282</v>
      </c>
      <c r="G120" s="14" t="s">
        <v>110</v>
      </c>
      <c r="H120" s="14" t="s">
        <v>281</v>
      </c>
      <c r="I120" s="14" t="s">
        <v>260</v>
      </c>
      <c r="J120" s="14" t="s">
        <v>81</v>
      </c>
      <c r="K120" s="14" t="s">
        <v>206</v>
      </c>
      <c r="L120" s="14" t="s">
        <v>206</v>
      </c>
      <c r="M120" s="14" t="s">
        <v>83</v>
      </c>
      <c r="N120" s="14" t="s">
        <v>206</v>
      </c>
      <c r="O120" s="14" t="s">
        <v>105</v>
      </c>
      <c r="P120" s="14" t="s">
        <v>206</v>
      </c>
      <c r="Q120" s="14">
        <v>0</v>
      </c>
      <c r="R120" s="14">
        <v>0</v>
      </c>
    </row>
    <row r="121" spans="3:18" ht="16.5" x14ac:dyDescent="0.15">
      <c r="C121" s="14" t="s">
        <v>27</v>
      </c>
      <c r="D121" s="14" t="s">
        <v>628</v>
      </c>
      <c r="E121" s="14" t="s">
        <v>298</v>
      </c>
      <c r="F121" s="14" t="s">
        <v>273</v>
      </c>
      <c r="G121" s="14" t="s">
        <v>288</v>
      </c>
      <c r="H121" s="14" t="s">
        <v>121</v>
      </c>
      <c r="I121" s="14" t="s">
        <v>108</v>
      </c>
      <c r="J121" s="14" t="s">
        <v>281</v>
      </c>
      <c r="K121" s="14" t="s">
        <v>206</v>
      </c>
      <c r="L121" s="14" t="s">
        <v>79</v>
      </c>
      <c r="M121" s="14" t="s">
        <v>99</v>
      </c>
      <c r="N121" s="14" t="s">
        <v>81</v>
      </c>
      <c r="O121" s="14" t="s">
        <v>106</v>
      </c>
      <c r="P121" s="14" t="s">
        <v>106</v>
      </c>
      <c r="Q121" s="14">
        <v>0</v>
      </c>
      <c r="R121" s="14">
        <v>0</v>
      </c>
    </row>
    <row r="122" spans="3:18" ht="16.5" x14ac:dyDescent="0.15">
      <c r="C122" s="14" t="s">
        <v>25</v>
      </c>
      <c r="D122" s="14" t="s">
        <v>628</v>
      </c>
      <c r="E122" s="14" t="s">
        <v>336</v>
      </c>
      <c r="F122" s="14" t="s">
        <v>260</v>
      </c>
      <c r="G122" s="14" t="s">
        <v>183</v>
      </c>
      <c r="H122" s="14" t="s">
        <v>81</v>
      </c>
      <c r="I122" s="14" t="s">
        <v>108</v>
      </c>
      <c r="J122" s="14" t="s">
        <v>79</v>
      </c>
      <c r="K122" s="14" t="s">
        <v>206</v>
      </c>
      <c r="L122" s="14" t="s">
        <v>206</v>
      </c>
      <c r="M122" s="14" t="s">
        <v>281</v>
      </c>
      <c r="N122" s="14" t="s">
        <v>83</v>
      </c>
      <c r="O122" s="14" t="s">
        <v>103</v>
      </c>
      <c r="P122" s="14" t="s">
        <v>83</v>
      </c>
      <c r="Q122" s="14">
        <v>0</v>
      </c>
      <c r="R122" s="14">
        <v>0</v>
      </c>
    </row>
    <row r="123" spans="3:18" ht="16.5" x14ac:dyDescent="0.15">
      <c r="C123" s="14" t="s">
        <v>17</v>
      </c>
      <c r="D123" s="14" t="s">
        <v>665</v>
      </c>
      <c r="E123" s="14" t="s">
        <v>326</v>
      </c>
      <c r="F123" s="14" t="s">
        <v>176</v>
      </c>
      <c r="G123" s="14" t="s">
        <v>379</v>
      </c>
      <c r="H123" s="14" t="s">
        <v>223</v>
      </c>
      <c r="I123" s="14" t="s">
        <v>229</v>
      </c>
      <c r="J123" s="14" t="s">
        <v>83</v>
      </c>
      <c r="K123" s="14" t="s">
        <v>79</v>
      </c>
      <c r="L123" s="14" t="s">
        <v>281</v>
      </c>
      <c r="M123" s="14" t="s">
        <v>87</v>
      </c>
      <c r="N123" s="14" t="s">
        <v>163</v>
      </c>
      <c r="O123" s="14" t="s">
        <v>179</v>
      </c>
      <c r="P123" s="14" t="s">
        <v>91</v>
      </c>
      <c r="Q123" s="14">
        <v>0</v>
      </c>
      <c r="R123" s="14">
        <v>0</v>
      </c>
    </row>
    <row r="124" spans="3:18" ht="16.5" x14ac:dyDescent="0.15">
      <c r="C124" s="14" t="s">
        <v>20</v>
      </c>
      <c r="D124" s="14" t="s">
        <v>553</v>
      </c>
      <c r="E124" s="14" t="s">
        <v>292</v>
      </c>
      <c r="F124" s="14" t="s">
        <v>163</v>
      </c>
      <c r="G124" s="14" t="s">
        <v>102</v>
      </c>
      <c r="H124" s="14" t="s">
        <v>281</v>
      </c>
      <c r="I124" s="14" t="s">
        <v>83</v>
      </c>
      <c r="J124" s="14" t="s">
        <v>206</v>
      </c>
      <c r="K124" s="14" t="s">
        <v>206</v>
      </c>
      <c r="L124" s="14" t="s">
        <v>79</v>
      </c>
      <c r="M124" s="14" t="s">
        <v>281</v>
      </c>
      <c r="N124" s="14" t="s">
        <v>99</v>
      </c>
      <c r="O124" s="14" t="s">
        <v>92</v>
      </c>
      <c r="P124" s="14" t="s">
        <v>79</v>
      </c>
      <c r="Q124" s="14">
        <v>0</v>
      </c>
      <c r="R124" s="14">
        <v>0</v>
      </c>
    </row>
    <row r="125" spans="3:18" ht="16.5" x14ac:dyDescent="0.15">
      <c r="C125" s="14" t="s">
        <v>16</v>
      </c>
      <c r="D125" s="14" t="s">
        <v>626</v>
      </c>
      <c r="E125" s="14" t="s">
        <v>336</v>
      </c>
      <c r="F125" s="14" t="s">
        <v>259</v>
      </c>
      <c r="G125" s="14" t="s">
        <v>389</v>
      </c>
      <c r="H125" s="14" t="s">
        <v>91</v>
      </c>
      <c r="I125" s="14" t="s">
        <v>124</v>
      </c>
      <c r="J125" s="14" t="s">
        <v>281</v>
      </c>
      <c r="K125" s="14" t="s">
        <v>79</v>
      </c>
      <c r="L125" s="14" t="s">
        <v>206</v>
      </c>
      <c r="M125" s="14" t="s">
        <v>108</v>
      </c>
      <c r="N125" s="14" t="s">
        <v>102</v>
      </c>
      <c r="O125" s="14" t="s">
        <v>261</v>
      </c>
      <c r="P125" s="14" t="s">
        <v>206</v>
      </c>
      <c r="Q125" s="14">
        <v>0</v>
      </c>
      <c r="R125" s="14">
        <v>0</v>
      </c>
    </row>
    <row r="126" spans="3:18" ht="16.5" x14ac:dyDescent="0.15">
      <c r="C126" s="14" t="s">
        <v>14</v>
      </c>
      <c r="D126" s="14" t="s">
        <v>624</v>
      </c>
      <c r="E126" s="14" t="s">
        <v>336</v>
      </c>
      <c r="F126" s="14" t="s">
        <v>266</v>
      </c>
      <c r="G126" s="14" t="s">
        <v>153</v>
      </c>
      <c r="H126" s="14" t="s">
        <v>162</v>
      </c>
      <c r="I126" s="14" t="s">
        <v>223</v>
      </c>
      <c r="J126" s="14" t="s">
        <v>91</v>
      </c>
      <c r="K126" s="14" t="s">
        <v>79</v>
      </c>
      <c r="L126" s="14" t="s">
        <v>91</v>
      </c>
      <c r="M126" s="14" t="s">
        <v>102</v>
      </c>
      <c r="N126" s="14" t="s">
        <v>83</v>
      </c>
      <c r="O126" s="14" t="s">
        <v>278</v>
      </c>
      <c r="P126" s="14" t="s">
        <v>79</v>
      </c>
      <c r="Q126" s="14">
        <v>0</v>
      </c>
      <c r="R126" s="14">
        <v>0</v>
      </c>
    </row>
    <row r="127" spans="3:18" ht="16.5" x14ac:dyDescent="0.15">
      <c r="C127" s="14" t="s">
        <v>31</v>
      </c>
      <c r="D127" s="14" t="s">
        <v>620</v>
      </c>
      <c r="E127" s="14" t="s">
        <v>292</v>
      </c>
      <c r="F127" s="14" t="s">
        <v>267</v>
      </c>
      <c r="G127" s="14" t="s">
        <v>84</v>
      </c>
      <c r="H127" s="14" t="s">
        <v>81</v>
      </c>
      <c r="I127" s="14" t="s">
        <v>124</v>
      </c>
      <c r="J127" s="14" t="s">
        <v>281</v>
      </c>
      <c r="K127" s="14" t="s">
        <v>206</v>
      </c>
      <c r="L127" s="14" t="s">
        <v>281</v>
      </c>
      <c r="M127" s="14" t="s">
        <v>108</v>
      </c>
      <c r="N127" s="14" t="s">
        <v>206</v>
      </c>
      <c r="O127" s="14" t="s">
        <v>267</v>
      </c>
      <c r="P127" s="14" t="s">
        <v>206</v>
      </c>
      <c r="Q127" s="14">
        <v>0</v>
      </c>
      <c r="R127" s="14">
        <v>0</v>
      </c>
    </row>
    <row r="128" spans="3:18" ht="16.5" x14ac:dyDescent="0.15">
      <c r="C128" s="14" t="s">
        <v>22</v>
      </c>
      <c r="D128" s="14" t="s">
        <v>662</v>
      </c>
      <c r="E128" s="14" t="s">
        <v>298</v>
      </c>
      <c r="F128" s="14" t="s">
        <v>99</v>
      </c>
      <c r="G128" s="14" t="s">
        <v>83</v>
      </c>
      <c r="H128" s="14" t="s">
        <v>206</v>
      </c>
      <c r="I128" s="14" t="s">
        <v>99</v>
      </c>
      <c r="J128" s="14" t="s">
        <v>79</v>
      </c>
      <c r="K128" s="14" t="s">
        <v>206</v>
      </c>
      <c r="L128" s="14" t="s">
        <v>206</v>
      </c>
      <c r="M128" s="14" t="s">
        <v>99</v>
      </c>
      <c r="N128" s="14" t="s">
        <v>79</v>
      </c>
      <c r="O128" s="14" t="s">
        <v>79</v>
      </c>
      <c r="P128" s="14" t="s">
        <v>206</v>
      </c>
      <c r="Q128" s="14">
        <v>0</v>
      </c>
      <c r="R128" s="14">
        <v>0</v>
      </c>
    </row>
    <row r="129" spans="3:18" ht="16.5" x14ac:dyDescent="0.15">
      <c r="C129" s="14" t="s">
        <v>18</v>
      </c>
      <c r="D129" s="14" t="s">
        <v>628</v>
      </c>
      <c r="E129" s="14" t="s">
        <v>326</v>
      </c>
      <c r="F129" s="14" t="s">
        <v>268</v>
      </c>
      <c r="G129" s="14" t="s">
        <v>101</v>
      </c>
      <c r="H129" s="14" t="s">
        <v>105</v>
      </c>
      <c r="I129" s="14" t="s">
        <v>102</v>
      </c>
      <c r="J129" s="14" t="s">
        <v>79</v>
      </c>
      <c r="K129" s="14" t="s">
        <v>206</v>
      </c>
      <c r="L129" s="14" t="s">
        <v>206</v>
      </c>
      <c r="M129" s="14" t="s">
        <v>206</v>
      </c>
      <c r="N129" s="14" t="s">
        <v>206</v>
      </c>
      <c r="O129" s="14" t="s">
        <v>163</v>
      </c>
      <c r="P129" s="14" t="s">
        <v>281</v>
      </c>
      <c r="Q129" s="14">
        <v>0</v>
      </c>
      <c r="R129" s="14">
        <v>0</v>
      </c>
    </row>
    <row r="130" spans="3:18" ht="16.5" x14ac:dyDescent="0.15">
      <c r="C130" s="14" t="s">
        <v>32</v>
      </c>
      <c r="D130" s="14" t="s">
        <v>662</v>
      </c>
      <c r="E130" s="14" t="s">
        <v>304</v>
      </c>
      <c r="F130" s="14" t="s">
        <v>158</v>
      </c>
      <c r="G130" s="14" t="s">
        <v>269</v>
      </c>
      <c r="H130" s="14" t="s">
        <v>124</v>
      </c>
      <c r="I130" s="14" t="s">
        <v>203</v>
      </c>
      <c r="J130" s="14" t="s">
        <v>99</v>
      </c>
      <c r="K130" s="14" t="s">
        <v>206</v>
      </c>
      <c r="L130" s="14" t="s">
        <v>206</v>
      </c>
      <c r="M130" s="14" t="s">
        <v>83</v>
      </c>
      <c r="N130" s="14" t="s">
        <v>79</v>
      </c>
      <c r="O130" s="14" t="s">
        <v>162</v>
      </c>
      <c r="P130" s="14" t="s">
        <v>99</v>
      </c>
      <c r="Q130" s="14">
        <v>0</v>
      </c>
      <c r="R130" s="14">
        <v>0</v>
      </c>
    </row>
    <row r="131" spans="3:18" ht="16.5" x14ac:dyDescent="0.15">
      <c r="C131" s="14" t="s">
        <v>24</v>
      </c>
      <c r="D131" s="14" t="s">
        <v>628</v>
      </c>
      <c r="E131" s="14" t="s">
        <v>331</v>
      </c>
      <c r="F131" s="14" t="s">
        <v>108</v>
      </c>
      <c r="G131" s="14" t="s">
        <v>81</v>
      </c>
      <c r="H131" s="14" t="s">
        <v>79</v>
      </c>
      <c r="I131" s="14" t="s">
        <v>79</v>
      </c>
      <c r="J131" s="14" t="s">
        <v>206</v>
      </c>
      <c r="K131" s="14" t="s">
        <v>206</v>
      </c>
      <c r="L131" s="14" t="s">
        <v>79</v>
      </c>
      <c r="M131" s="14" t="s">
        <v>99</v>
      </c>
      <c r="N131" s="14" t="s">
        <v>79</v>
      </c>
      <c r="O131" s="14" t="s">
        <v>99</v>
      </c>
      <c r="P131" s="14" t="s">
        <v>206</v>
      </c>
      <c r="Q131" s="14">
        <v>0</v>
      </c>
      <c r="R131" s="14">
        <v>0</v>
      </c>
    </row>
    <row r="132" spans="3:18" ht="16.5" x14ac:dyDescent="0.15">
      <c r="C132" s="14" t="s">
        <v>46</v>
      </c>
      <c r="D132" s="14" t="s">
        <v>639</v>
      </c>
      <c r="E132" s="14" t="s">
        <v>336</v>
      </c>
      <c r="F132" s="14" t="s">
        <v>77</v>
      </c>
      <c r="G132" s="14" t="s">
        <v>218</v>
      </c>
      <c r="H132" s="14" t="s">
        <v>279</v>
      </c>
      <c r="I132" s="14" t="s">
        <v>138</v>
      </c>
      <c r="J132" s="14" t="s">
        <v>102</v>
      </c>
      <c r="K132" s="14" t="s">
        <v>99</v>
      </c>
      <c r="L132" s="14" t="s">
        <v>206</v>
      </c>
      <c r="M132" s="14" t="s">
        <v>223</v>
      </c>
      <c r="N132" s="14" t="s">
        <v>261</v>
      </c>
      <c r="O132" s="14" t="s">
        <v>179</v>
      </c>
      <c r="P132" s="14" t="s">
        <v>81</v>
      </c>
      <c r="Q132" s="14">
        <v>0</v>
      </c>
      <c r="R132" s="14">
        <v>0</v>
      </c>
    </row>
    <row r="133" spans="3:18" ht="16.5" x14ac:dyDescent="0.15">
      <c r="C133" s="14" t="s">
        <v>489</v>
      </c>
      <c r="D133" s="14" t="s">
        <v>641</v>
      </c>
      <c r="E133" s="14" t="s">
        <v>336</v>
      </c>
      <c r="F133" s="14" t="s">
        <v>302</v>
      </c>
      <c r="G133" s="14" t="s">
        <v>198</v>
      </c>
      <c r="H133" s="14" t="s">
        <v>100</v>
      </c>
      <c r="I133" s="14" t="s">
        <v>149</v>
      </c>
      <c r="J133" s="14" t="s">
        <v>106</v>
      </c>
      <c r="K133" s="14" t="s">
        <v>99</v>
      </c>
      <c r="L133" s="14" t="s">
        <v>206</v>
      </c>
      <c r="M133" s="14" t="s">
        <v>268</v>
      </c>
      <c r="N133" s="14" t="s">
        <v>210</v>
      </c>
      <c r="O133" s="14" t="s">
        <v>277</v>
      </c>
      <c r="P133" s="14" t="s">
        <v>91</v>
      </c>
      <c r="Q133" s="14">
        <v>0</v>
      </c>
      <c r="R133" s="14">
        <v>0</v>
      </c>
    </row>
    <row r="134" spans="3:18" ht="16.5" x14ac:dyDescent="0.15">
      <c r="C134" s="14" t="s">
        <v>37</v>
      </c>
      <c r="D134" s="14" t="s">
        <v>663</v>
      </c>
      <c r="E134" s="14" t="s">
        <v>330</v>
      </c>
      <c r="F134" s="14" t="s">
        <v>85</v>
      </c>
      <c r="G134" s="14" t="s">
        <v>222</v>
      </c>
      <c r="H134" s="14" t="s">
        <v>163</v>
      </c>
      <c r="I134" s="14" t="s">
        <v>373</v>
      </c>
      <c r="J134" s="14" t="s">
        <v>281</v>
      </c>
      <c r="K134" s="14" t="s">
        <v>206</v>
      </c>
      <c r="L134" s="14" t="s">
        <v>79</v>
      </c>
      <c r="M134" s="14" t="s">
        <v>260</v>
      </c>
      <c r="N134" s="14" t="s">
        <v>282</v>
      </c>
      <c r="O134" s="14" t="s">
        <v>237</v>
      </c>
      <c r="P134" s="14" t="s">
        <v>206</v>
      </c>
      <c r="Q134" s="14">
        <v>0</v>
      </c>
      <c r="R134" s="14">
        <v>0</v>
      </c>
    </row>
    <row r="135" spans="3:18" ht="16.5" x14ac:dyDescent="0.15">
      <c r="C135" s="14" t="s">
        <v>75</v>
      </c>
      <c r="D135" s="14" t="s">
        <v>620</v>
      </c>
      <c r="E135" s="14" t="s">
        <v>292</v>
      </c>
      <c r="F135" s="14" t="s">
        <v>165</v>
      </c>
      <c r="G135" s="14" t="s">
        <v>372</v>
      </c>
      <c r="H135" s="14" t="s">
        <v>202</v>
      </c>
      <c r="I135" s="14" t="s">
        <v>180</v>
      </c>
      <c r="J135" s="14" t="s">
        <v>106</v>
      </c>
      <c r="K135" s="14" t="s">
        <v>206</v>
      </c>
      <c r="L135" s="14" t="s">
        <v>91</v>
      </c>
      <c r="M135" s="14" t="s">
        <v>111</v>
      </c>
      <c r="N135" s="14" t="s">
        <v>203</v>
      </c>
      <c r="O135" s="14" t="s">
        <v>217</v>
      </c>
      <c r="P135" s="14" t="s">
        <v>206</v>
      </c>
      <c r="Q135" s="14">
        <v>0</v>
      </c>
      <c r="R135" s="14">
        <v>0</v>
      </c>
    </row>
    <row r="136" spans="3:18" ht="16.5" x14ac:dyDescent="0.15">
      <c r="C136" s="14" t="s">
        <v>78</v>
      </c>
      <c r="D136" s="14" t="s">
        <v>554</v>
      </c>
      <c r="E136" s="14" t="s">
        <v>336</v>
      </c>
      <c r="F136" s="14" t="s">
        <v>332</v>
      </c>
      <c r="G136" s="14" t="s">
        <v>221</v>
      </c>
      <c r="H136" s="14" t="s">
        <v>273</v>
      </c>
      <c r="I136" s="14" t="s">
        <v>84</v>
      </c>
      <c r="J136" s="14" t="s">
        <v>260</v>
      </c>
      <c r="K136" s="14" t="s">
        <v>79</v>
      </c>
      <c r="L136" s="14" t="s">
        <v>83</v>
      </c>
      <c r="M136" s="14" t="s">
        <v>223</v>
      </c>
      <c r="N136" s="14" t="s">
        <v>260</v>
      </c>
      <c r="O136" s="14" t="s">
        <v>390</v>
      </c>
      <c r="P136" s="14" t="s">
        <v>105</v>
      </c>
      <c r="Q136" s="14">
        <v>0</v>
      </c>
      <c r="R136" s="14">
        <v>0</v>
      </c>
    </row>
    <row r="137" spans="3:18" ht="16.5" x14ac:dyDescent="0.15">
      <c r="C137" s="14" t="s">
        <v>360</v>
      </c>
      <c r="D137" s="14" t="s">
        <v>671</v>
      </c>
      <c r="E137" s="14" t="s">
        <v>336</v>
      </c>
      <c r="F137" s="14" t="s">
        <v>281</v>
      </c>
      <c r="G137" s="14" t="s">
        <v>281</v>
      </c>
      <c r="H137" s="14" t="s">
        <v>206</v>
      </c>
      <c r="I137" s="14" t="s">
        <v>79</v>
      </c>
      <c r="J137" s="14" t="s">
        <v>206</v>
      </c>
      <c r="K137" s="14" t="s">
        <v>206</v>
      </c>
      <c r="L137" s="14" t="s">
        <v>206</v>
      </c>
      <c r="M137" s="14" t="s">
        <v>206</v>
      </c>
      <c r="N137" s="14" t="s">
        <v>79</v>
      </c>
      <c r="O137" s="14" t="s">
        <v>206</v>
      </c>
      <c r="P137" s="14" t="s">
        <v>206</v>
      </c>
      <c r="Q137" s="14">
        <v>0</v>
      </c>
      <c r="R137" s="14">
        <v>0</v>
      </c>
    </row>
    <row r="138" spans="3:18" ht="16.5" x14ac:dyDescent="0.15">
      <c r="C138" s="14" t="s">
        <v>191</v>
      </c>
      <c r="D138" s="14" t="s">
        <v>554</v>
      </c>
      <c r="E138" s="14" t="s">
        <v>292</v>
      </c>
      <c r="F138" s="14" t="s">
        <v>90</v>
      </c>
      <c r="G138" s="14" t="s">
        <v>170</v>
      </c>
      <c r="H138" s="14" t="s">
        <v>81</v>
      </c>
      <c r="I138" s="14" t="s">
        <v>105</v>
      </c>
      <c r="J138" s="14" t="s">
        <v>281</v>
      </c>
      <c r="K138" s="14" t="s">
        <v>206</v>
      </c>
      <c r="L138" s="14" t="s">
        <v>99</v>
      </c>
      <c r="M138" s="14" t="s">
        <v>83</v>
      </c>
      <c r="N138" s="14" t="s">
        <v>281</v>
      </c>
      <c r="O138" s="14" t="s">
        <v>282</v>
      </c>
      <c r="P138" s="14" t="s">
        <v>79</v>
      </c>
      <c r="Q138" s="14">
        <v>0</v>
      </c>
      <c r="R138" s="14">
        <v>0</v>
      </c>
    </row>
    <row r="139" spans="3:18" ht="16.5" x14ac:dyDescent="0.15">
      <c r="C139" s="14" t="s">
        <v>349</v>
      </c>
      <c r="D139" s="14" t="s">
        <v>665</v>
      </c>
      <c r="E139" s="14"/>
      <c r="F139" s="14" t="s">
        <v>281</v>
      </c>
      <c r="G139" s="14" t="s">
        <v>281</v>
      </c>
      <c r="H139" s="14" t="s">
        <v>79</v>
      </c>
      <c r="I139" s="14" t="s">
        <v>79</v>
      </c>
      <c r="J139" s="14" t="s">
        <v>206</v>
      </c>
      <c r="K139" s="14" t="s">
        <v>206</v>
      </c>
      <c r="L139" s="14" t="s">
        <v>206</v>
      </c>
      <c r="M139" s="14" t="s">
        <v>206</v>
      </c>
      <c r="N139" s="14" t="s">
        <v>206</v>
      </c>
      <c r="O139" s="14" t="s">
        <v>206</v>
      </c>
      <c r="P139" s="14" t="s">
        <v>206</v>
      </c>
      <c r="Q139" s="14">
        <v>0</v>
      </c>
      <c r="R139" s="14">
        <v>0</v>
      </c>
    </row>
    <row r="140" spans="3:18" ht="16.5" x14ac:dyDescent="0.15">
      <c r="C140" s="14" t="s">
        <v>343</v>
      </c>
      <c r="D140" s="14" t="s">
        <v>628</v>
      </c>
      <c r="E140" s="14" t="s">
        <v>337</v>
      </c>
      <c r="F140" s="14" t="s">
        <v>106</v>
      </c>
      <c r="G140" s="14" t="s">
        <v>163</v>
      </c>
      <c r="H140" s="14" t="s">
        <v>206</v>
      </c>
      <c r="I140" s="14" t="s">
        <v>281</v>
      </c>
      <c r="J140" s="14" t="s">
        <v>206</v>
      </c>
      <c r="K140" s="14" t="s">
        <v>206</v>
      </c>
      <c r="L140" s="14" t="s">
        <v>206</v>
      </c>
      <c r="M140" s="14" t="s">
        <v>79</v>
      </c>
      <c r="N140" s="14" t="s">
        <v>281</v>
      </c>
      <c r="O140" s="14" t="s">
        <v>281</v>
      </c>
      <c r="P140" s="14" t="s">
        <v>206</v>
      </c>
      <c r="Q140" s="14">
        <v>0</v>
      </c>
      <c r="R140" s="14">
        <v>0</v>
      </c>
    </row>
    <row r="141" spans="3:18" ht="16.5" x14ac:dyDescent="0.15">
      <c r="C141" s="14" t="s">
        <v>356</v>
      </c>
      <c r="D141" s="14" t="s">
        <v>620</v>
      </c>
      <c r="E141" s="14" t="s">
        <v>336</v>
      </c>
      <c r="F141" s="14" t="s">
        <v>105</v>
      </c>
      <c r="G141" s="14" t="s">
        <v>90</v>
      </c>
      <c r="H141" s="14" t="s">
        <v>281</v>
      </c>
      <c r="I141" s="14" t="s">
        <v>92</v>
      </c>
      <c r="J141" s="14" t="s">
        <v>79</v>
      </c>
      <c r="K141" s="14" t="s">
        <v>206</v>
      </c>
      <c r="L141" s="14" t="s">
        <v>79</v>
      </c>
      <c r="M141" s="14" t="s">
        <v>83</v>
      </c>
      <c r="N141" s="14" t="s">
        <v>206</v>
      </c>
      <c r="O141" s="14" t="s">
        <v>92</v>
      </c>
      <c r="P141" s="14" t="s">
        <v>206</v>
      </c>
      <c r="Q141" s="14">
        <v>0</v>
      </c>
      <c r="R141" s="14">
        <v>0</v>
      </c>
    </row>
    <row r="142" spans="3:18" ht="16.5" x14ac:dyDescent="0.15">
      <c r="C142" s="14" t="s">
        <v>353</v>
      </c>
      <c r="D142" s="14" t="s">
        <v>665</v>
      </c>
      <c r="E142" s="14" t="s">
        <v>326</v>
      </c>
      <c r="F142" s="14" t="s">
        <v>99</v>
      </c>
      <c r="G142" s="14" t="s">
        <v>281</v>
      </c>
      <c r="H142" s="14" t="s">
        <v>206</v>
      </c>
      <c r="I142" s="14" t="s">
        <v>79</v>
      </c>
      <c r="J142" s="14" t="s">
        <v>79</v>
      </c>
      <c r="K142" s="14" t="s">
        <v>206</v>
      </c>
      <c r="L142" s="14" t="s">
        <v>206</v>
      </c>
      <c r="M142" s="14" t="s">
        <v>206</v>
      </c>
      <c r="N142" s="14" t="s">
        <v>206</v>
      </c>
      <c r="O142" s="14" t="s">
        <v>99</v>
      </c>
      <c r="P142" s="14" t="s">
        <v>206</v>
      </c>
      <c r="Q142" s="14">
        <v>0</v>
      </c>
      <c r="R142" s="14">
        <v>0</v>
      </c>
    </row>
    <row r="143" spans="3:18" ht="16.5" x14ac:dyDescent="0.15">
      <c r="C143" s="14" t="s">
        <v>354</v>
      </c>
      <c r="D143" s="14" t="s">
        <v>651</v>
      </c>
      <c r="E143" s="14" t="s">
        <v>304</v>
      </c>
      <c r="F143" s="14" t="s">
        <v>85</v>
      </c>
      <c r="G143" s="14" t="s">
        <v>300</v>
      </c>
      <c r="H143" s="14" t="s">
        <v>103</v>
      </c>
      <c r="I143" s="14" t="s">
        <v>279</v>
      </c>
      <c r="J143" s="14" t="s">
        <v>91</v>
      </c>
      <c r="K143" s="14" t="s">
        <v>206</v>
      </c>
      <c r="L143" s="14" t="s">
        <v>206</v>
      </c>
      <c r="M143" s="14" t="s">
        <v>105</v>
      </c>
      <c r="N143" s="14" t="s">
        <v>103</v>
      </c>
      <c r="O143" s="14" t="s">
        <v>273</v>
      </c>
      <c r="P143" s="14" t="s">
        <v>206</v>
      </c>
      <c r="Q143" s="14">
        <v>0</v>
      </c>
      <c r="R143" s="14">
        <v>0</v>
      </c>
    </row>
    <row r="144" spans="3:18" ht="16.5" x14ac:dyDescent="0.15">
      <c r="C144" s="14" t="s">
        <v>289</v>
      </c>
      <c r="D144" s="14" t="s">
        <v>671</v>
      </c>
      <c r="E144" s="14" t="s">
        <v>331</v>
      </c>
      <c r="F144" s="14" t="s">
        <v>99</v>
      </c>
      <c r="G144" s="14" t="s">
        <v>99</v>
      </c>
      <c r="H144" s="14" t="s">
        <v>206</v>
      </c>
      <c r="I144" s="14" t="s">
        <v>79</v>
      </c>
      <c r="J144" s="14" t="s">
        <v>206</v>
      </c>
      <c r="K144" s="14" t="s">
        <v>206</v>
      </c>
      <c r="L144" s="14" t="s">
        <v>206</v>
      </c>
      <c r="M144" s="14" t="s">
        <v>79</v>
      </c>
      <c r="N144" s="14" t="s">
        <v>206</v>
      </c>
      <c r="O144" s="14" t="s">
        <v>206</v>
      </c>
      <c r="P144" s="14" t="s">
        <v>206</v>
      </c>
      <c r="Q144" s="14">
        <v>0</v>
      </c>
      <c r="R144" s="14">
        <v>0</v>
      </c>
    </row>
    <row r="145" spans="3:18" ht="16.5" x14ac:dyDescent="0.15">
      <c r="C145" s="14" t="s">
        <v>194</v>
      </c>
      <c r="D145" s="14" t="s">
        <v>626</v>
      </c>
      <c r="E145" s="14" t="s">
        <v>337</v>
      </c>
      <c r="F145" s="14" t="s">
        <v>110</v>
      </c>
      <c r="G145" s="14" t="s">
        <v>187</v>
      </c>
      <c r="H145" s="14" t="s">
        <v>163</v>
      </c>
      <c r="I145" s="14" t="s">
        <v>91</v>
      </c>
      <c r="J145" s="14" t="s">
        <v>206</v>
      </c>
      <c r="K145" s="14" t="s">
        <v>206</v>
      </c>
      <c r="L145" s="14" t="s">
        <v>99</v>
      </c>
      <c r="M145" s="14" t="s">
        <v>81</v>
      </c>
      <c r="N145" s="14" t="s">
        <v>81</v>
      </c>
      <c r="O145" s="14" t="s">
        <v>163</v>
      </c>
      <c r="P145" s="14" t="s">
        <v>99</v>
      </c>
      <c r="Q145" s="14">
        <v>0</v>
      </c>
      <c r="R145" s="14">
        <v>0</v>
      </c>
    </row>
    <row r="146" spans="3:18" ht="16.5" x14ac:dyDescent="0.15">
      <c r="C146" s="14" t="s">
        <v>47</v>
      </c>
      <c r="D146" s="14" t="s">
        <v>653</v>
      </c>
      <c r="E146" s="14" t="s">
        <v>295</v>
      </c>
      <c r="F146" s="14" t="s">
        <v>94</v>
      </c>
      <c r="G146" s="14" t="s">
        <v>80</v>
      </c>
      <c r="H146" s="14" t="s">
        <v>281</v>
      </c>
      <c r="I146" s="14" t="s">
        <v>121</v>
      </c>
      <c r="J146" s="14" t="s">
        <v>281</v>
      </c>
      <c r="K146" s="14" t="s">
        <v>206</v>
      </c>
      <c r="L146" s="14" t="s">
        <v>206</v>
      </c>
      <c r="M146" s="14" t="s">
        <v>92</v>
      </c>
      <c r="N146" s="14" t="s">
        <v>81</v>
      </c>
      <c r="O146" s="14" t="s">
        <v>106</v>
      </c>
      <c r="P146" s="14" t="s">
        <v>206</v>
      </c>
      <c r="Q146" s="14">
        <v>0</v>
      </c>
      <c r="R146" s="14">
        <v>0</v>
      </c>
    </row>
    <row r="147" spans="3:18" ht="16.5" x14ac:dyDescent="0.15">
      <c r="C147" s="14" t="s">
        <v>351</v>
      </c>
      <c r="D147" s="14" t="s">
        <v>553</v>
      </c>
      <c r="E147" s="14" t="s">
        <v>295</v>
      </c>
      <c r="F147" s="14" t="s">
        <v>82</v>
      </c>
      <c r="G147" s="14" t="s">
        <v>382</v>
      </c>
      <c r="H147" s="14" t="s">
        <v>102</v>
      </c>
      <c r="I147" s="14" t="s">
        <v>366</v>
      </c>
      <c r="J147" s="14" t="s">
        <v>81</v>
      </c>
      <c r="K147" s="14" t="s">
        <v>206</v>
      </c>
      <c r="L147" s="14" t="s">
        <v>91</v>
      </c>
      <c r="M147" s="14" t="s">
        <v>282</v>
      </c>
      <c r="N147" s="14" t="s">
        <v>103</v>
      </c>
      <c r="O147" s="14" t="s">
        <v>211</v>
      </c>
      <c r="P147" s="14" t="s">
        <v>206</v>
      </c>
      <c r="Q147" s="14">
        <v>0</v>
      </c>
      <c r="R147" s="14">
        <v>0</v>
      </c>
    </row>
    <row r="148" spans="3:18" ht="16.5" x14ac:dyDescent="0.15">
      <c r="C148" s="14" t="s">
        <v>305</v>
      </c>
      <c r="D148" s="14" t="s">
        <v>671</v>
      </c>
      <c r="E148" s="14" t="s">
        <v>326</v>
      </c>
      <c r="F148" s="14" t="s">
        <v>150</v>
      </c>
      <c r="G148" s="14" t="s">
        <v>471</v>
      </c>
      <c r="H148" s="14" t="s">
        <v>203</v>
      </c>
      <c r="I148" s="14" t="s">
        <v>229</v>
      </c>
      <c r="J148" s="14" t="s">
        <v>106</v>
      </c>
      <c r="K148" s="14" t="s">
        <v>206</v>
      </c>
      <c r="L148" s="14" t="s">
        <v>281</v>
      </c>
      <c r="M148" s="14" t="s">
        <v>282</v>
      </c>
      <c r="N148" s="14" t="s">
        <v>87</v>
      </c>
      <c r="O148" s="14" t="s">
        <v>389</v>
      </c>
      <c r="P148" s="14" t="s">
        <v>83</v>
      </c>
      <c r="Q148" s="14">
        <v>0</v>
      </c>
      <c r="R148" s="14">
        <v>0</v>
      </c>
    </row>
    <row r="149" spans="3:18" ht="16.5" x14ac:dyDescent="0.15">
      <c r="C149" s="14" t="s">
        <v>357</v>
      </c>
      <c r="D149" s="14" t="s">
        <v>628</v>
      </c>
      <c r="E149" s="14" t="s">
        <v>295</v>
      </c>
      <c r="F149" s="14" t="s">
        <v>277</v>
      </c>
      <c r="G149" s="14" t="s">
        <v>213</v>
      </c>
      <c r="H149" s="14" t="s">
        <v>237</v>
      </c>
      <c r="I149" s="14" t="s">
        <v>217</v>
      </c>
      <c r="J149" s="14" t="s">
        <v>163</v>
      </c>
      <c r="K149" s="14" t="s">
        <v>206</v>
      </c>
      <c r="L149" s="14" t="s">
        <v>91</v>
      </c>
      <c r="M149" s="14" t="s">
        <v>373</v>
      </c>
      <c r="N149" s="14" t="s">
        <v>223</v>
      </c>
      <c r="O149" s="14" t="s">
        <v>171</v>
      </c>
      <c r="P149" s="14" t="s">
        <v>206</v>
      </c>
      <c r="Q149" s="14">
        <v>0</v>
      </c>
      <c r="R149" s="14">
        <v>0</v>
      </c>
    </row>
    <row r="150" spans="3:18" ht="16.5" x14ac:dyDescent="0.15">
      <c r="C150" s="14" t="s">
        <v>345</v>
      </c>
      <c r="D150" s="14" t="s">
        <v>662</v>
      </c>
      <c r="E150" s="14" t="s">
        <v>337</v>
      </c>
      <c r="F150" s="14" t="s">
        <v>81</v>
      </c>
      <c r="G150" s="14" t="s">
        <v>83</v>
      </c>
      <c r="H150" s="14" t="s">
        <v>206</v>
      </c>
      <c r="I150" s="14" t="s">
        <v>79</v>
      </c>
      <c r="J150" s="14" t="s">
        <v>79</v>
      </c>
      <c r="K150" s="14" t="s">
        <v>206</v>
      </c>
      <c r="L150" s="14" t="s">
        <v>206</v>
      </c>
      <c r="M150" s="14" t="s">
        <v>206</v>
      </c>
      <c r="N150" s="14" t="s">
        <v>206</v>
      </c>
      <c r="O150" s="14" t="s">
        <v>99</v>
      </c>
      <c r="P150" s="14" t="s">
        <v>206</v>
      </c>
      <c r="Q150" s="14">
        <v>0</v>
      </c>
      <c r="R150" s="14">
        <v>0</v>
      </c>
    </row>
    <row r="151" spans="3:18" ht="16.5" x14ac:dyDescent="0.15">
      <c r="C151" s="14" t="s">
        <v>358</v>
      </c>
      <c r="D151" s="14" t="s">
        <v>651</v>
      </c>
      <c r="E151" s="14" t="s">
        <v>330</v>
      </c>
      <c r="F151" s="14" t="s">
        <v>83</v>
      </c>
      <c r="G151" s="14" t="s">
        <v>281</v>
      </c>
      <c r="H151" s="14" t="s">
        <v>206</v>
      </c>
      <c r="I151" s="14" t="s">
        <v>79</v>
      </c>
      <c r="J151" s="14" t="s">
        <v>206</v>
      </c>
      <c r="K151" s="14" t="s">
        <v>206</v>
      </c>
      <c r="L151" s="14" t="s">
        <v>206</v>
      </c>
      <c r="M151" s="14" t="s">
        <v>79</v>
      </c>
      <c r="N151" s="14" t="s">
        <v>206</v>
      </c>
      <c r="O151" s="14" t="s">
        <v>206</v>
      </c>
      <c r="P151" s="14" t="s">
        <v>206</v>
      </c>
      <c r="Q151" s="14">
        <v>0</v>
      </c>
      <c r="R151" s="14">
        <v>0</v>
      </c>
    </row>
    <row r="152" spans="3:18" ht="16.5" x14ac:dyDescent="0.15">
      <c r="C152" s="14" t="s">
        <v>309</v>
      </c>
      <c r="D152" s="14" t="s">
        <v>662</v>
      </c>
      <c r="E152" s="14" t="s">
        <v>304</v>
      </c>
      <c r="F152" s="14" t="s">
        <v>138</v>
      </c>
      <c r="G152" s="14" t="s">
        <v>220</v>
      </c>
      <c r="H152" s="14" t="s">
        <v>267</v>
      </c>
      <c r="I152" s="14" t="s">
        <v>259</v>
      </c>
      <c r="J152" s="14" t="s">
        <v>108</v>
      </c>
      <c r="K152" s="14" t="s">
        <v>206</v>
      </c>
      <c r="L152" s="14" t="s">
        <v>99</v>
      </c>
      <c r="M152" s="14" t="s">
        <v>121</v>
      </c>
      <c r="N152" s="14" t="s">
        <v>163</v>
      </c>
      <c r="O152" s="14" t="s">
        <v>278</v>
      </c>
      <c r="P152" s="14" t="s">
        <v>81</v>
      </c>
      <c r="Q152" s="14">
        <v>0</v>
      </c>
      <c r="R152" s="14">
        <v>0</v>
      </c>
    </row>
    <row r="153" spans="3:18" ht="16.5" x14ac:dyDescent="0.15">
      <c r="C153" s="14" t="s">
        <v>352</v>
      </c>
      <c r="D153" s="14" t="s">
        <v>651</v>
      </c>
      <c r="E153" s="14" t="s">
        <v>331</v>
      </c>
      <c r="F153" s="14" t="s">
        <v>102</v>
      </c>
      <c r="G153" s="14" t="s">
        <v>282</v>
      </c>
      <c r="H153" s="14" t="s">
        <v>206</v>
      </c>
      <c r="I153" s="14" t="s">
        <v>83</v>
      </c>
      <c r="J153" s="14" t="s">
        <v>206</v>
      </c>
      <c r="K153" s="14" t="s">
        <v>206</v>
      </c>
      <c r="L153" s="14" t="s">
        <v>206</v>
      </c>
      <c r="M153" s="14" t="s">
        <v>99</v>
      </c>
      <c r="N153" s="14" t="s">
        <v>79</v>
      </c>
      <c r="O153" s="14" t="s">
        <v>81</v>
      </c>
      <c r="P153" s="14" t="s">
        <v>206</v>
      </c>
      <c r="Q153" s="14">
        <v>0</v>
      </c>
      <c r="R153" s="14">
        <v>0</v>
      </c>
    </row>
    <row r="154" spans="3:18" ht="16.5" x14ac:dyDescent="0.15">
      <c r="C154" s="14" t="s">
        <v>347</v>
      </c>
      <c r="D154" s="14" t="s">
        <v>641</v>
      </c>
      <c r="E154" s="14" t="s">
        <v>331</v>
      </c>
      <c r="F154" s="14" t="s">
        <v>183</v>
      </c>
      <c r="G154" s="14" t="s">
        <v>389</v>
      </c>
      <c r="H154" s="14" t="s">
        <v>108</v>
      </c>
      <c r="I154" s="14" t="s">
        <v>105</v>
      </c>
      <c r="J154" s="14" t="s">
        <v>206</v>
      </c>
      <c r="K154" s="14" t="s">
        <v>206</v>
      </c>
      <c r="L154" s="14" t="s">
        <v>99</v>
      </c>
      <c r="M154" s="14" t="s">
        <v>99</v>
      </c>
      <c r="N154" s="14" t="s">
        <v>105</v>
      </c>
      <c r="O154" s="14" t="s">
        <v>87</v>
      </c>
      <c r="P154" s="14" t="s">
        <v>206</v>
      </c>
      <c r="Q154" s="14">
        <v>0</v>
      </c>
      <c r="R154" s="14">
        <v>0</v>
      </c>
    </row>
    <row r="155" spans="3:18" ht="16.5" x14ac:dyDescent="0.15">
      <c r="C155" s="14" t="s">
        <v>346</v>
      </c>
      <c r="D155" s="14" t="s">
        <v>651</v>
      </c>
      <c r="E155" s="14" t="s">
        <v>330</v>
      </c>
      <c r="F155" s="14" t="s">
        <v>92</v>
      </c>
      <c r="G155" s="14" t="s">
        <v>105</v>
      </c>
      <c r="H155" s="14" t="s">
        <v>99</v>
      </c>
      <c r="I155" s="14" t="s">
        <v>281</v>
      </c>
      <c r="J155" s="14" t="s">
        <v>206</v>
      </c>
      <c r="K155" s="14" t="s">
        <v>206</v>
      </c>
      <c r="L155" s="14" t="s">
        <v>206</v>
      </c>
      <c r="M155" s="14" t="s">
        <v>79</v>
      </c>
      <c r="N155" s="14" t="s">
        <v>206</v>
      </c>
      <c r="O155" s="14" t="s">
        <v>99</v>
      </c>
      <c r="P155" s="14" t="s">
        <v>206</v>
      </c>
      <c r="Q155" s="14">
        <v>0</v>
      </c>
      <c r="R155" s="14">
        <v>0</v>
      </c>
    </row>
    <row r="156" spans="3:18" ht="16.5" x14ac:dyDescent="0.15">
      <c r="C156" s="14" t="s">
        <v>285</v>
      </c>
      <c r="D156" s="14" t="s">
        <v>554</v>
      </c>
      <c r="E156" s="14"/>
      <c r="F156" s="14" t="s">
        <v>79</v>
      </c>
      <c r="G156" s="14" t="s">
        <v>206</v>
      </c>
      <c r="H156" s="14" t="s">
        <v>206</v>
      </c>
      <c r="I156" s="14" t="s">
        <v>206</v>
      </c>
      <c r="J156" s="14" t="s">
        <v>206</v>
      </c>
      <c r="K156" s="14" t="s">
        <v>206</v>
      </c>
      <c r="L156" s="14" t="s">
        <v>206</v>
      </c>
      <c r="M156" s="14" t="s">
        <v>206</v>
      </c>
      <c r="N156" s="14" t="s">
        <v>206</v>
      </c>
      <c r="O156" s="14" t="s">
        <v>206</v>
      </c>
      <c r="P156" s="14" t="s">
        <v>206</v>
      </c>
      <c r="Q156" s="14">
        <v>0</v>
      </c>
      <c r="R156" s="14">
        <v>0</v>
      </c>
    </row>
    <row r="157" spans="3:18" ht="16.5" x14ac:dyDescent="0.15">
      <c r="C157" s="14" t="s">
        <v>341</v>
      </c>
      <c r="D157" s="14" t="s">
        <v>641</v>
      </c>
      <c r="E157" s="14" t="s">
        <v>331</v>
      </c>
      <c r="F157" s="14" t="s">
        <v>79</v>
      </c>
      <c r="G157" s="14" t="s">
        <v>206</v>
      </c>
      <c r="H157" s="14" t="s">
        <v>206</v>
      </c>
      <c r="I157" s="14" t="s">
        <v>206</v>
      </c>
      <c r="J157" s="14" t="s">
        <v>206</v>
      </c>
      <c r="K157" s="14" t="s">
        <v>206</v>
      </c>
      <c r="L157" s="14" t="s">
        <v>206</v>
      </c>
      <c r="M157" s="14" t="s">
        <v>206</v>
      </c>
      <c r="N157" s="14" t="s">
        <v>206</v>
      </c>
      <c r="O157" s="14" t="s">
        <v>206</v>
      </c>
      <c r="P157" s="14" t="s">
        <v>206</v>
      </c>
      <c r="Q157" s="14">
        <v>0</v>
      </c>
      <c r="R157" s="14">
        <v>0</v>
      </c>
    </row>
    <row r="158" spans="3:18" ht="16.5" x14ac:dyDescent="0.15">
      <c r="C158" s="14" t="s">
        <v>348</v>
      </c>
      <c r="D158" s="14" t="s">
        <v>665</v>
      </c>
      <c r="E158" s="14" t="s">
        <v>326</v>
      </c>
      <c r="F158" s="14" t="s">
        <v>182</v>
      </c>
      <c r="G158" s="14" t="s">
        <v>93</v>
      </c>
      <c r="H158" s="14" t="s">
        <v>91</v>
      </c>
      <c r="I158" s="14" t="s">
        <v>91</v>
      </c>
      <c r="J158" s="14" t="s">
        <v>281</v>
      </c>
      <c r="K158" s="14" t="s">
        <v>206</v>
      </c>
      <c r="L158" s="14" t="s">
        <v>206</v>
      </c>
      <c r="M158" s="14" t="s">
        <v>206</v>
      </c>
      <c r="N158" s="14" t="s">
        <v>92</v>
      </c>
      <c r="O158" s="14" t="s">
        <v>87</v>
      </c>
      <c r="P158" s="14" t="s">
        <v>206</v>
      </c>
      <c r="Q158" s="14">
        <v>0</v>
      </c>
      <c r="R158" s="14">
        <v>0</v>
      </c>
    </row>
    <row r="159" spans="3:18" ht="16.5" x14ac:dyDescent="0.15">
      <c r="C159" s="14" t="s">
        <v>355</v>
      </c>
      <c r="D159" s="14" t="s">
        <v>628</v>
      </c>
      <c r="E159" s="14"/>
      <c r="F159" s="14" t="s">
        <v>79</v>
      </c>
      <c r="G159" s="14" t="s">
        <v>206</v>
      </c>
      <c r="H159" s="14" t="s">
        <v>206</v>
      </c>
      <c r="I159" s="14" t="s">
        <v>206</v>
      </c>
      <c r="J159" s="14" t="s">
        <v>206</v>
      </c>
      <c r="K159" s="14" t="s">
        <v>206</v>
      </c>
      <c r="L159" s="14" t="s">
        <v>206</v>
      </c>
      <c r="M159" s="14" t="s">
        <v>206</v>
      </c>
      <c r="N159" s="14" t="s">
        <v>206</v>
      </c>
      <c r="O159" s="14" t="s">
        <v>206</v>
      </c>
      <c r="P159" s="14" t="s">
        <v>206</v>
      </c>
      <c r="Q159" s="14">
        <v>0</v>
      </c>
      <c r="R159" s="14">
        <v>0</v>
      </c>
    </row>
    <row r="160" spans="3:18" ht="16.5" x14ac:dyDescent="0.15">
      <c r="C160" s="14" t="s">
        <v>342</v>
      </c>
      <c r="D160" s="14" t="s">
        <v>626</v>
      </c>
      <c r="E160" s="14"/>
      <c r="F160" s="14" t="s">
        <v>79</v>
      </c>
      <c r="G160" s="14" t="s">
        <v>206</v>
      </c>
      <c r="H160" s="14" t="s">
        <v>206</v>
      </c>
      <c r="I160" s="14" t="s">
        <v>206</v>
      </c>
      <c r="J160" s="14" t="s">
        <v>206</v>
      </c>
      <c r="K160" s="14" t="s">
        <v>206</v>
      </c>
      <c r="L160" s="14" t="s">
        <v>206</v>
      </c>
      <c r="M160" s="14" t="s">
        <v>206</v>
      </c>
      <c r="N160" s="14" t="s">
        <v>206</v>
      </c>
      <c r="O160" s="14" t="s">
        <v>206</v>
      </c>
      <c r="P160" s="14" t="s">
        <v>206</v>
      </c>
      <c r="Q160" s="14">
        <v>0</v>
      </c>
      <c r="R160" s="14">
        <v>0</v>
      </c>
    </row>
    <row r="161" spans="3:18" ht="16.5" x14ac:dyDescent="0.15">
      <c r="C161" s="14" t="s">
        <v>195</v>
      </c>
      <c r="D161" s="14" t="s">
        <v>649</v>
      </c>
      <c r="E161" s="14"/>
      <c r="F161" s="14" t="s">
        <v>79</v>
      </c>
      <c r="G161" s="14" t="s">
        <v>206</v>
      </c>
      <c r="H161" s="14" t="s">
        <v>206</v>
      </c>
      <c r="I161" s="14" t="s">
        <v>206</v>
      </c>
      <c r="J161" s="14" t="s">
        <v>206</v>
      </c>
      <c r="K161" s="14" t="s">
        <v>206</v>
      </c>
      <c r="L161" s="14" t="s">
        <v>206</v>
      </c>
      <c r="M161" s="14" t="s">
        <v>206</v>
      </c>
      <c r="N161" s="14" t="s">
        <v>206</v>
      </c>
      <c r="O161" s="14" t="s">
        <v>206</v>
      </c>
      <c r="P161" s="14" t="s">
        <v>206</v>
      </c>
      <c r="Q161" s="14">
        <v>0</v>
      </c>
      <c r="R161" s="14">
        <v>0</v>
      </c>
    </row>
    <row r="162" spans="3:18" ht="16.5" x14ac:dyDescent="0.15">
      <c r="C162" s="14" t="s">
        <v>350</v>
      </c>
      <c r="D162" s="14" t="s">
        <v>527</v>
      </c>
      <c r="E162" s="14" t="s">
        <v>336</v>
      </c>
      <c r="F162" s="14" t="s">
        <v>79</v>
      </c>
      <c r="G162" s="14" t="s">
        <v>206</v>
      </c>
      <c r="H162" s="14" t="s">
        <v>206</v>
      </c>
      <c r="I162" s="14" t="s">
        <v>206</v>
      </c>
      <c r="J162" s="14" t="s">
        <v>206</v>
      </c>
      <c r="K162" s="14" t="s">
        <v>206</v>
      </c>
      <c r="L162" s="14" t="s">
        <v>206</v>
      </c>
      <c r="M162" s="14" t="s">
        <v>206</v>
      </c>
      <c r="N162" s="14" t="s">
        <v>206</v>
      </c>
      <c r="O162" s="14" t="s">
        <v>206</v>
      </c>
      <c r="P162" s="14" t="s">
        <v>206</v>
      </c>
      <c r="Q162" s="14">
        <v>0</v>
      </c>
      <c r="R162" s="14">
        <v>0</v>
      </c>
    </row>
    <row r="163" spans="3:18" ht="16.5" x14ac:dyDescent="0.15">
      <c r="C163" s="14" t="s">
        <v>192</v>
      </c>
      <c r="D163" s="14" t="s">
        <v>662</v>
      </c>
      <c r="E163" s="14" t="s">
        <v>326</v>
      </c>
      <c r="F163" s="14" t="s">
        <v>79</v>
      </c>
      <c r="G163" s="14" t="s">
        <v>206</v>
      </c>
      <c r="H163" s="14" t="s">
        <v>206</v>
      </c>
      <c r="I163" s="14" t="s">
        <v>206</v>
      </c>
      <c r="J163" s="14" t="s">
        <v>206</v>
      </c>
      <c r="K163" s="14" t="s">
        <v>206</v>
      </c>
      <c r="L163" s="14" t="s">
        <v>206</v>
      </c>
      <c r="M163" s="14" t="s">
        <v>206</v>
      </c>
      <c r="N163" s="14" t="s">
        <v>206</v>
      </c>
      <c r="O163" s="14" t="s">
        <v>206</v>
      </c>
      <c r="P163" s="14" t="s">
        <v>206</v>
      </c>
      <c r="Q163" s="14">
        <v>0</v>
      </c>
      <c r="R163" s="14">
        <v>0</v>
      </c>
    </row>
    <row r="164" spans="3:18" ht="16.5" x14ac:dyDescent="0.15">
      <c r="C164" s="14" t="s">
        <v>197</v>
      </c>
      <c r="D164" s="14" t="s">
        <v>651</v>
      </c>
      <c r="E164" s="14" t="s">
        <v>304</v>
      </c>
      <c r="F164" s="14" t="s">
        <v>83</v>
      </c>
      <c r="G164" s="14" t="s">
        <v>83</v>
      </c>
      <c r="H164" s="14" t="s">
        <v>206</v>
      </c>
      <c r="I164" s="14" t="s">
        <v>79</v>
      </c>
      <c r="J164" s="14" t="s">
        <v>206</v>
      </c>
      <c r="K164" s="14" t="s">
        <v>206</v>
      </c>
      <c r="L164" s="14" t="s">
        <v>206</v>
      </c>
      <c r="M164" s="14" t="s">
        <v>206</v>
      </c>
      <c r="N164" s="14" t="s">
        <v>206</v>
      </c>
      <c r="O164" s="14" t="s">
        <v>99</v>
      </c>
      <c r="P164" s="14" t="s">
        <v>206</v>
      </c>
      <c r="Q164" s="14">
        <v>0</v>
      </c>
      <c r="R164" s="14">
        <v>0</v>
      </c>
    </row>
    <row r="165" spans="3:18" ht="16.5" x14ac:dyDescent="0.15">
      <c r="C165" s="14" t="s">
        <v>361</v>
      </c>
      <c r="D165" s="14" t="s">
        <v>665</v>
      </c>
      <c r="E165" s="14" t="s">
        <v>336</v>
      </c>
      <c r="F165" s="14" t="s">
        <v>267</v>
      </c>
      <c r="G165" s="14" t="s">
        <v>170</v>
      </c>
      <c r="H165" s="14" t="s">
        <v>83</v>
      </c>
      <c r="I165" s="14" t="s">
        <v>105</v>
      </c>
      <c r="J165" s="14" t="s">
        <v>79</v>
      </c>
      <c r="K165" s="14" t="s">
        <v>79</v>
      </c>
      <c r="L165" s="14" t="s">
        <v>206</v>
      </c>
      <c r="M165" s="14" t="s">
        <v>281</v>
      </c>
      <c r="N165" s="14" t="s">
        <v>108</v>
      </c>
      <c r="O165" s="14" t="s">
        <v>162</v>
      </c>
      <c r="P165" s="14" t="s">
        <v>206</v>
      </c>
      <c r="Q165" s="14">
        <v>0</v>
      </c>
      <c r="R165" s="14">
        <v>0</v>
      </c>
    </row>
    <row r="166" spans="3:18" ht="16.5" x14ac:dyDescent="0.15">
      <c r="C166" s="14" t="s">
        <v>190</v>
      </c>
      <c r="D166" s="14" t="s">
        <v>662</v>
      </c>
      <c r="E166" s="14"/>
      <c r="F166" s="14" t="s">
        <v>99</v>
      </c>
      <c r="G166" s="14" t="s">
        <v>206</v>
      </c>
      <c r="H166" s="14" t="s">
        <v>79</v>
      </c>
      <c r="I166" s="14" t="s">
        <v>206</v>
      </c>
      <c r="J166" s="14" t="s">
        <v>206</v>
      </c>
      <c r="K166" s="14" t="s">
        <v>206</v>
      </c>
      <c r="L166" s="14" t="s">
        <v>206</v>
      </c>
      <c r="M166" s="14" t="s">
        <v>206</v>
      </c>
      <c r="N166" s="14" t="s">
        <v>206</v>
      </c>
      <c r="O166" s="14" t="s">
        <v>206</v>
      </c>
      <c r="P166" s="14" t="s">
        <v>206</v>
      </c>
      <c r="Q166" s="14">
        <v>0</v>
      </c>
      <c r="R166" s="14">
        <v>0</v>
      </c>
    </row>
    <row r="167" spans="3:18" ht="16.5" x14ac:dyDescent="0.15">
      <c r="C167" s="14" t="s">
        <v>189</v>
      </c>
      <c r="D167" s="14" t="s">
        <v>653</v>
      </c>
      <c r="E167" s="14"/>
      <c r="F167" s="14" t="s">
        <v>83</v>
      </c>
      <c r="G167" s="14" t="s">
        <v>81</v>
      </c>
      <c r="H167" s="14" t="s">
        <v>79</v>
      </c>
      <c r="I167" s="14" t="s">
        <v>79</v>
      </c>
      <c r="J167" s="14" t="s">
        <v>79</v>
      </c>
      <c r="K167" s="14" t="s">
        <v>206</v>
      </c>
      <c r="L167" s="14" t="s">
        <v>206</v>
      </c>
      <c r="M167" s="14" t="s">
        <v>206</v>
      </c>
      <c r="N167" s="14" t="s">
        <v>206</v>
      </c>
      <c r="O167" s="14" t="s">
        <v>79</v>
      </c>
      <c r="P167" s="14" t="s">
        <v>206</v>
      </c>
      <c r="Q167" s="14">
        <v>0</v>
      </c>
      <c r="R167" s="14">
        <v>0</v>
      </c>
    </row>
    <row r="168" spans="3:18" ht="16.5" x14ac:dyDescent="0.15">
      <c r="C168" s="14" t="s">
        <v>310</v>
      </c>
      <c r="D168" s="14" t="s">
        <v>627</v>
      </c>
      <c r="E168" s="14" t="s">
        <v>304</v>
      </c>
      <c r="F168" s="14" t="s">
        <v>167</v>
      </c>
      <c r="G168" s="14" t="s">
        <v>300</v>
      </c>
      <c r="H168" s="14" t="s">
        <v>124</v>
      </c>
      <c r="I168" s="14" t="s">
        <v>373</v>
      </c>
      <c r="J168" s="14" t="s">
        <v>83</v>
      </c>
      <c r="K168" s="14" t="s">
        <v>206</v>
      </c>
      <c r="L168" s="14" t="s">
        <v>281</v>
      </c>
      <c r="M168" s="14" t="s">
        <v>119</v>
      </c>
      <c r="N168" s="14" t="s">
        <v>106</v>
      </c>
      <c r="O168" s="14" t="s">
        <v>96</v>
      </c>
      <c r="P168" s="14" t="s">
        <v>206</v>
      </c>
      <c r="Q168" s="14">
        <v>0</v>
      </c>
      <c r="R168" s="14">
        <v>0</v>
      </c>
    </row>
    <row r="169" spans="3:18" ht="16.5" x14ac:dyDescent="0.15">
      <c r="C169" s="14" t="s">
        <v>69</v>
      </c>
      <c r="D169" s="14" t="s">
        <v>624</v>
      </c>
      <c r="E169" s="14" t="s">
        <v>336</v>
      </c>
      <c r="F169" s="14" t="s">
        <v>329</v>
      </c>
      <c r="G169" s="14" t="s">
        <v>226</v>
      </c>
      <c r="H169" s="14" t="s">
        <v>183</v>
      </c>
      <c r="I169" s="14" t="s">
        <v>262</v>
      </c>
      <c r="J169" s="14" t="s">
        <v>162</v>
      </c>
      <c r="K169" s="14" t="s">
        <v>91</v>
      </c>
      <c r="L169" s="14" t="s">
        <v>83</v>
      </c>
      <c r="M169" s="14" t="s">
        <v>261</v>
      </c>
      <c r="N169" s="14" t="s">
        <v>259</v>
      </c>
      <c r="O169" s="14" t="s">
        <v>153</v>
      </c>
      <c r="P169" s="14" t="s">
        <v>282</v>
      </c>
      <c r="Q169" s="14">
        <v>0</v>
      </c>
      <c r="R169" s="14">
        <v>0</v>
      </c>
    </row>
    <row r="170" spans="3:18" ht="16.5" x14ac:dyDescent="0.15">
      <c r="C170" s="14" t="s">
        <v>340</v>
      </c>
      <c r="D170" s="14" t="s">
        <v>651</v>
      </c>
      <c r="E170" s="14"/>
      <c r="F170" s="14" t="s">
        <v>83</v>
      </c>
      <c r="G170" s="14" t="s">
        <v>79</v>
      </c>
      <c r="H170" s="14" t="s">
        <v>206</v>
      </c>
      <c r="I170" s="14" t="s">
        <v>206</v>
      </c>
      <c r="J170" s="14" t="s">
        <v>206</v>
      </c>
      <c r="K170" s="14" t="s">
        <v>206</v>
      </c>
      <c r="L170" s="14" t="s">
        <v>206</v>
      </c>
      <c r="M170" s="14" t="s">
        <v>206</v>
      </c>
      <c r="N170" s="14" t="s">
        <v>206</v>
      </c>
      <c r="O170" s="14" t="s">
        <v>206</v>
      </c>
      <c r="P170" s="14" t="s">
        <v>206</v>
      </c>
      <c r="Q170" s="14">
        <v>0</v>
      </c>
      <c r="R170" s="14">
        <v>0</v>
      </c>
    </row>
    <row r="171" spans="3:18" ht="16.5" x14ac:dyDescent="0.15">
      <c r="C171" s="14" t="s">
        <v>286</v>
      </c>
      <c r="D171" s="14" t="s">
        <v>628</v>
      </c>
      <c r="E171" s="14"/>
      <c r="F171" s="14" t="s">
        <v>79</v>
      </c>
      <c r="G171" s="14" t="s">
        <v>79</v>
      </c>
      <c r="H171" s="14" t="s">
        <v>206</v>
      </c>
      <c r="I171" s="14" t="s">
        <v>206</v>
      </c>
      <c r="J171" s="14" t="s">
        <v>206</v>
      </c>
      <c r="K171" s="14" t="s">
        <v>206</v>
      </c>
      <c r="L171" s="14" t="s">
        <v>206</v>
      </c>
      <c r="M171" s="14" t="s">
        <v>206</v>
      </c>
      <c r="N171" s="14" t="s">
        <v>206</v>
      </c>
      <c r="O171" s="14" t="s">
        <v>206</v>
      </c>
      <c r="P171" s="14" t="s">
        <v>206</v>
      </c>
      <c r="Q171" s="14">
        <v>0</v>
      </c>
      <c r="R171" s="14">
        <v>0</v>
      </c>
    </row>
    <row r="172" spans="3:18" ht="16.5" x14ac:dyDescent="0.15">
      <c r="C172" s="14" t="s">
        <v>291</v>
      </c>
      <c r="D172" s="14" t="s">
        <v>660</v>
      </c>
      <c r="E172" s="14"/>
      <c r="F172" s="14" t="s">
        <v>99</v>
      </c>
      <c r="G172" s="14" t="s">
        <v>79</v>
      </c>
      <c r="H172" s="14" t="s">
        <v>206</v>
      </c>
      <c r="I172" s="14" t="s">
        <v>206</v>
      </c>
      <c r="J172" s="14" t="s">
        <v>206</v>
      </c>
      <c r="K172" s="14" t="s">
        <v>206</v>
      </c>
      <c r="L172" s="14" t="s">
        <v>206</v>
      </c>
      <c r="M172" s="14" t="s">
        <v>206</v>
      </c>
      <c r="N172" s="14" t="s">
        <v>206</v>
      </c>
      <c r="O172" s="14" t="s">
        <v>206</v>
      </c>
      <c r="P172" s="14" t="s">
        <v>206</v>
      </c>
      <c r="Q172" s="14">
        <v>0</v>
      </c>
      <c r="R172" s="14">
        <v>0</v>
      </c>
    </row>
    <row r="173" spans="3:18" ht="16.5" x14ac:dyDescent="0.15">
      <c r="C173" s="14" t="s">
        <v>398</v>
      </c>
      <c r="D173" s="14" t="s">
        <v>671</v>
      </c>
      <c r="E173" s="14" t="s">
        <v>331</v>
      </c>
      <c r="F173" s="14" t="s">
        <v>103</v>
      </c>
      <c r="G173" s="14" t="s">
        <v>163</v>
      </c>
      <c r="H173" s="14" t="s">
        <v>99</v>
      </c>
      <c r="I173" s="14" t="s">
        <v>99</v>
      </c>
      <c r="J173" s="14" t="s">
        <v>79</v>
      </c>
      <c r="K173" s="14" t="s">
        <v>206</v>
      </c>
      <c r="L173" s="14" t="s">
        <v>206</v>
      </c>
      <c r="M173" s="14" t="s">
        <v>79</v>
      </c>
      <c r="N173" s="14" t="s">
        <v>79</v>
      </c>
      <c r="O173" s="14" t="s">
        <v>281</v>
      </c>
      <c r="P173" s="14" t="s">
        <v>206</v>
      </c>
      <c r="Q173" s="14">
        <v>0</v>
      </c>
      <c r="R173" s="14">
        <v>0</v>
      </c>
    </row>
    <row r="174" spans="3:18" ht="16.5" x14ac:dyDescent="0.15">
      <c r="C174" s="14" t="s">
        <v>0</v>
      </c>
      <c r="D174" s="14" t="s">
        <v>649</v>
      </c>
      <c r="E174" s="14" t="s">
        <v>326</v>
      </c>
      <c r="F174" s="14" t="s">
        <v>281</v>
      </c>
      <c r="G174" s="14" t="s">
        <v>281</v>
      </c>
      <c r="H174" s="14" t="s">
        <v>206</v>
      </c>
      <c r="I174" s="14" t="s">
        <v>206</v>
      </c>
      <c r="J174" s="14" t="s">
        <v>206</v>
      </c>
      <c r="K174" s="14" t="s">
        <v>206</v>
      </c>
      <c r="L174" s="14" t="s">
        <v>206</v>
      </c>
      <c r="M174" s="14" t="s">
        <v>79</v>
      </c>
      <c r="N174" s="14" t="s">
        <v>79</v>
      </c>
      <c r="O174" s="14" t="s">
        <v>79</v>
      </c>
      <c r="P174" s="14" t="s">
        <v>206</v>
      </c>
      <c r="Q174" s="14">
        <v>0</v>
      </c>
      <c r="R174" s="14">
        <v>0</v>
      </c>
    </row>
    <row r="175" spans="3:18" ht="16.5" x14ac:dyDescent="0.15">
      <c r="C175" s="14" t="s">
        <v>411</v>
      </c>
      <c r="D175" s="14" t="s">
        <v>553</v>
      </c>
      <c r="E175" s="14" t="s">
        <v>337</v>
      </c>
      <c r="F175" s="14" t="s">
        <v>83</v>
      </c>
      <c r="G175" s="14" t="s">
        <v>79</v>
      </c>
      <c r="H175" s="14" t="s">
        <v>79</v>
      </c>
      <c r="I175" s="14" t="s">
        <v>206</v>
      </c>
      <c r="J175" s="14" t="s">
        <v>206</v>
      </c>
      <c r="K175" s="14" t="s">
        <v>206</v>
      </c>
      <c r="L175" s="14" t="s">
        <v>206</v>
      </c>
      <c r="M175" s="14" t="s">
        <v>206</v>
      </c>
      <c r="N175" s="14" t="s">
        <v>79</v>
      </c>
      <c r="O175" s="14" t="s">
        <v>206</v>
      </c>
      <c r="P175" s="14" t="s">
        <v>206</v>
      </c>
      <c r="Q175" s="14">
        <v>0</v>
      </c>
      <c r="R175" s="14">
        <v>0</v>
      </c>
    </row>
    <row r="176" spans="3:18" ht="16.5" x14ac:dyDescent="0.15">
      <c r="C176" s="14" t="s">
        <v>301</v>
      </c>
      <c r="D176" s="14" t="s">
        <v>626</v>
      </c>
      <c r="E176" s="14" t="s">
        <v>331</v>
      </c>
      <c r="F176" s="14" t="s">
        <v>163</v>
      </c>
      <c r="G176" s="14" t="s">
        <v>103</v>
      </c>
      <c r="H176" s="14" t="s">
        <v>206</v>
      </c>
      <c r="I176" s="14" t="s">
        <v>99</v>
      </c>
      <c r="J176" s="14" t="s">
        <v>206</v>
      </c>
      <c r="K176" s="14" t="s">
        <v>206</v>
      </c>
      <c r="L176" s="14" t="s">
        <v>206</v>
      </c>
      <c r="M176" s="14" t="s">
        <v>79</v>
      </c>
      <c r="N176" s="14" t="s">
        <v>206</v>
      </c>
      <c r="O176" s="14" t="s">
        <v>281</v>
      </c>
      <c r="P176" s="14" t="s">
        <v>206</v>
      </c>
      <c r="Q176" s="14">
        <v>0</v>
      </c>
      <c r="R176" s="14">
        <v>0</v>
      </c>
    </row>
    <row r="177" spans="3:18" ht="16.5" x14ac:dyDescent="0.15">
      <c r="C177" s="14" t="s">
        <v>400</v>
      </c>
      <c r="D177" s="14" t="s">
        <v>665</v>
      </c>
      <c r="E177" s="14" t="s">
        <v>326</v>
      </c>
      <c r="F177" s="14" t="s">
        <v>91</v>
      </c>
      <c r="G177" s="14" t="s">
        <v>99</v>
      </c>
      <c r="H177" s="14" t="s">
        <v>79</v>
      </c>
      <c r="I177" s="14" t="s">
        <v>206</v>
      </c>
      <c r="J177" s="14" t="s">
        <v>206</v>
      </c>
      <c r="K177" s="14" t="s">
        <v>206</v>
      </c>
      <c r="L177" s="14" t="s">
        <v>206</v>
      </c>
      <c r="M177" s="14" t="s">
        <v>206</v>
      </c>
      <c r="N177" s="14" t="s">
        <v>206</v>
      </c>
      <c r="O177" s="14" t="s">
        <v>206</v>
      </c>
      <c r="P177" s="14" t="s">
        <v>206</v>
      </c>
      <c r="Q177" s="14">
        <v>0</v>
      </c>
      <c r="R177" s="14">
        <v>0</v>
      </c>
    </row>
    <row r="178" spans="3:18" ht="16.5" x14ac:dyDescent="0.15">
      <c r="C178" s="14" t="s">
        <v>344</v>
      </c>
      <c r="D178" s="14" t="s">
        <v>626</v>
      </c>
      <c r="E178" s="14" t="s">
        <v>304</v>
      </c>
      <c r="F178" s="14" t="s">
        <v>106</v>
      </c>
      <c r="G178" s="14" t="s">
        <v>121</v>
      </c>
      <c r="H178" s="14" t="s">
        <v>83</v>
      </c>
      <c r="I178" s="14" t="s">
        <v>79</v>
      </c>
      <c r="J178" s="14" t="s">
        <v>206</v>
      </c>
      <c r="K178" s="14" t="s">
        <v>206</v>
      </c>
      <c r="L178" s="14" t="s">
        <v>79</v>
      </c>
      <c r="M178" s="14" t="s">
        <v>79</v>
      </c>
      <c r="N178" s="14" t="s">
        <v>99</v>
      </c>
      <c r="O178" s="14" t="s">
        <v>103</v>
      </c>
      <c r="P178" s="14" t="s">
        <v>206</v>
      </c>
      <c r="Q178" s="14">
        <v>0</v>
      </c>
      <c r="R178" s="14">
        <v>0</v>
      </c>
    </row>
    <row r="179" spans="3:18" ht="16.5" x14ac:dyDescent="0.15">
      <c r="C179" s="14" t="s">
        <v>422</v>
      </c>
      <c r="D179" s="14" t="s">
        <v>662</v>
      </c>
      <c r="E179" s="14" t="s">
        <v>336</v>
      </c>
      <c r="F179" s="14" t="s">
        <v>83</v>
      </c>
      <c r="G179" s="14" t="s">
        <v>81</v>
      </c>
      <c r="H179" s="14" t="s">
        <v>79</v>
      </c>
      <c r="I179" s="14" t="s">
        <v>79</v>
      </c>
      <c r="J179" s="14" t="s">
        <v>206</v>
      </c>
      <c r="K179" s="14" t="s">
        <v>206</v>
      </c>
      <c r="L179" s="14" t="s">
        <v>206</v>
      </c>
      <c r="M179" s="14" t="s">
        <v>206</v>
      </c>
      <c r="N179" s="14" t="s">
        <v>206</v>
      </c>
      <c r="O179" s="14" t="s">
        <v>79</v>
      </c>
      <c r="P179" s="14" t="s">
        <v>206</v>
      </c>
      <c r="Q179" s="14">
        <v>0</v>
      </c>
      <c r="R179" s="14">
        <v>0</v>
      </c>
    </row>
    <row r="180" spans="3:18" ht="16.5" x14ac:dyDescent="0.15">
      <c r="C180" s="14" t="s">
        <v>284</v>
      </c>
      <c r="D180" s="14" t="s">
        <v>627</v>
      </c>
      <c r="E180" s="14"/>
      <c r="F180" s="14" t="s">
        <v>87</v>
      </c>
      <c r="G180" s="14" t="s">
        <v>119</v>
      </c>
      <c r="H180" s="14" t="s">
        <v>281</v>
      </c>
      <c r="I180" s="14" t="s">
        <v>83</v>
      </c>
      <c r="J180" s="14" t="s">
        <v>206</v>
      </c>
      <c r="K180" s="14" t="s">
        <v>206</v>
      </c>
      <c r="L180" s="14" t="s">
        <v>206</v>
      </c>
      <c r="M180" s="14" t="s">
        <v>206</v>
      </c>
      <c r="N180" s="14" t="s">
        <v>281</v>
      </c>
      <c r="O180" s="14" t="s">
        <v>281</v>
      </c>
      <c r="P180" s="14" t="s">
        <v>206</v>
      </c>
      <c r="Q180" s="14">
        <v>0</v>
      </c>
      <c r="R180" s="14">
        <v>0</v>
      </c>
    </row>
    <row r="181" spans="3:18" ht="16.5" x14ac:dyDescent="0.15">
      <c r="C181" s="14" t="s">
        <v>404</v>
      </c>
      <c r="D181" s="14" t="s">
        <v>651</v>
      </c>
      <c r="E181" s="14" t="s">
        <v>326</v>
      </c>
      <c r="F181" s="14" t="s">
        <v>102</v>
      </c>
      <c r="G181" s="14" t="s">
        <v>373</v>
      </c>
      <c r="H181" s="14" t="s">
        <v>281</v>
      </c>
      <c r="I181" s="14" t="s">
        <v>92</v>
      </c>
      <c r="J181" s="14" t="s">
        <v>206</v>
      </c>
      <c r="K181" s="14" t="s">
        <v>206</v>
      </c>
      <c r="L181" s="14" t="s">
        <v>79</v>
      </c>
      <c r="M181" s="14" t="s">
        <v>99</v>
      </c>
      <c r="N181" s="14" t="s">
        <v>206</v>
      </c>
      <c r="O181" s="14" t="s">
        <v>163</v>
      </c>
      <c r="P181" s="14" t="s">
        <v>79</v>
      </c>
      <c r="Q181" s="14">
        <v>0</v>
      </c>
      <c r="R181" s="14">
        <v>0</v>
      </c>
    </row>
    <row r="182" spans="3:18" ht="16.5" x14ac:dyDescent="0.15">
      <c r="C182" s="14" t="s">
        <v>196</v>
      </c>
      <c r="D182" s="14" t="s">
        <v>628</v>
      </c>
      <c r="E182" s="14" t="s">
        <v>304</v>
      </c>
      <c r="F182" s="14" t="s">
        <v>124</v>
      </c>
      <c r="G182" s="14" t="s">
        <v>281</v>
      </c>
      <c r="H182" s="14" t="s">
        <v>281</v>
      </c>
      <c r="I182" s="14" t="s">
        <v>206</v>
      </c>
      <c r="J182" s="14" t="s">
        <v>206</v>
      </c>
      <c r="K182" s="14" t="s">
        <v>206</v>
      </c>
      <c r="L182" s="14" t="s">
        <v>206</v>
      </c>
      <c r="M182" s="14" t="s">
        <v>206</v>
      </c>
      <c r="N182" s="14" t="s">
        <v>206</v>
      </c>
      <c r="O182" s="14" t="s">
        <v>79</v>
      </c>
      <c r="P182" s="14" t="s">
        <v>206</v>
      </c>
      <c r="Q182" s="14">
        <v>0</v>
      </c>
      <c r="R182" s="14">
        <v>0</v>
      </c>
    </row>
    <row r="183" spans="3:18" ht="16.5" x14ac:dyDescent="0.15">
      <c r="C183" s="14" t="s">
        <v>190</v>
      </c>
      <c r="D183" s="14" t="s">
        <v>651</v>
      </c>
      <c r="E183" s="14" t="s">
        <v>298</v>
      </c>
      <c r="F183" s="14" t="s">
        <v>121</v>
      </c>
      <c r="G183" s="14" t="s">
        <v>281</v>
      </c>
      <c r="H183" s="14" t="s">
        <v>79</v>
      </c>
      <c r="I183" s="14" t="s">
        <v>79</v>
      </c>
      <c r="J183" s="14" t="s">
        <v>206</v>
      </c>
      <c r="K183" s="14" t="s">
        <v>206</v>
      </c>
      <c r="L183" s="14" t="s">
        <v>206</v>
      </c>
      <c r="M183" s="14" t="s">
        <v>99</v>
      </c>
      <c r="N183" s="14" t="s">
        <v>206</v>
      </c>
      <c r="O183" s="14" t="s">
        <v>79</v>
      </c>
      <c r="P183" s="14" t="s">
        <v>206</v>
      </c>
      <c r="Q183" s="14">
        <v>0</v>
      </c>
      <c r="R183" s="14">
        <v>0</v>
      </c>
    </row>
    <row r="184" spans="3:18" ht="16.5" x14ac:dyDescent="0.15">
      <c r="C184" s="14" t="s">
        <v>424</v>
      </c>
      <c r="D184" s="14" t="s">
        <v>649</v>
      </c>
      <c r="E184" s="14" t="s">
        <v>295</v>
      </c>
      <c r="F184" s="14" t="s">
        <v>79</v>
      </c>
      <c r="G184" s="14" t="s">
        <v>206</v>
      </c>
      <c r="H184" s="14" t="s">
        <v>206</v>
      </c>
      <c r="I184" s="14" t="s">
        <v>206</v>
      </c>
      <c r="J184" s="14" t="s">
        <v>206</v>
      </c>
      <c r="K184" s="14" t="s">
        <v>206</v>
      </c>
      <c r="L184" s="14" t="s">
        <v>206</v>
      </c>
      <c r="M184" s="14" t="s">
        <v>206</v>
      </c>
      <c r="N184" s="14" t="s">
        <v>206</v>
      </c>
      <c r="O184" s="14" t="s">
        <v>206</v>
      </c>
      <c r="P184" s="14" t="s">
        <v>206</v>
      </c>
      <c r="Q184" s="14">
        <v>0</v>
      </c>
      <c r="R184" s="14">
        <v>0</v>
      </c>
    </row>
    <row r="185" spans="3:18" ht="16.5" x14ac:dyDescent="0.15">
      <c r="C185" s="14" t="s">
        <v>46</v>
      </c>
      <c r="D185" s="14" t="s">
        <v>620</v>
      </c>
      <c r="E185" s="14" t="s">
        <v>295</v>
      </c>
      <c r="F185" s="14" t="s">
        <v>99</v>
      </c>
      <c r="G185" s="14" t="s">
        <v>83</v>
      </c>
      <c r="H185" s="14" t="s">
        <v>206</v>
      </c>
      <c r="I185" s="14" t="s">
        <v>79</v>
      </c>
      <c r="J185" s="14" t="s">
        <v>206</v>
      </c>
      <c r="K185" s="14" t="s">
        <v>206</v>
      </c>
      <c r="L185" s="14" t="s">
        <v>206</v>
      </c>
      <c r="M185" s="14" t="s">
        <v>206</v>
      </c>
      <c r="N185" s="14" t="s">
        <v>206</v>
      </c>
      <c r="O185" s="14" t="s">
        <v>99</v>
      </c>
      <c r="P185" s="14" t="s">
        <v>206</v>
      </c>
      <c r="Q185" s="14">
        <v>0</v>
      </c>
      <c r="R185" s="14">
        <v>0</v>
      </c>
    </row>
    <row r="186" spans="3:18" ht="16.5" x14ac:dyDescent="0.15">
      <c r="C186" s="14" t="s">
        <v>414</v>
      </c>
      <c r="D186" s="14" t="s">
        <v>626</v>
      </c>
      <c r="E186" s="14" t="s">
        <v>330</v>
      </c>
      <c r="F186" s="14" t="s">
        <v>84</v>
      </c>
      <c r="G186" s="14" t="s">
        <v>182</v>
      </c>
      <c r="H186" s="14" t="s">
        <v>108</v>
      </c>
      <c r="I186" s="14" t="s">
        <v>162</v>
      </c>
      <c r="J186" s="14" t="s">
        <v>99</v>
      </c>
      <c r="K186" s="14" t="s">
        <v>206</v>
      </c>
      <c r="L186" s="14" t="s">
        <v>206</v>
      </c>
      <c r="M186" s="14" t="s">
        <v>79</v>
      </c>
      <c r="N186" s="14" t="s">
        <v>106</v>
      </c>
      <c r="O186" s="14" t="s">
        <v>94</v>
      </c>
      <c r="P186" s="14" t="s">
        <v>83</v>
      </c>
      <c r="Q186" s="14">
        <v>0</v>
      </c>
      <c r="R186" s="14">
        <v>0</v>
      </c>
    </row>
    <row r="187" spans="3:18" ht="16.5" x14ac:dyDescent="0.15">
      <c r="C187" s="14" t="s">
        <v>327</v>
      </c>
      <c r="D187" s="14" t="s">
        <v>662</v>
      </c>
      <c r="E187" s="14"/>
      <c r="F187" s="14" t="s">
        <v>121</v>
      </c>
      <c r="G187" s="14" t="s">
        <v>281</v>
      </c>
      <c r="H187" s="14" t="s">
        <v>206</v>
      </c>
      <c r="I187" s="14" t="s">
        <v>206</v>
      </c>
      <c r="J187" s="14" t="s">
        <v>206</v>
      </c>
      <c r="K187" s="14" t="s">
        <v>206</v>
      </c>
      <c r="L187" s="14" t="s">
        <v>206</v>
      </c>
      <c r="M187" s="14" t="s">
        <v>206</v>
      </c>
      <c r="N187" s="14" t="s">
        <v>79</v>
      </c>
      <c r="O187" s="14" t="s">
        <v>206</v>
      </c>
      <c r="P187" s="14" t="s">
        <v>206</v>
      </c>
      <c r="Q187" s="14">
        <v>0</v>
      </c>
      <c r="R187" s="14">
        <v>0</v>
      </c>
    </row>
    <row r="188" spans="3:18" ht="16.5" x14ac:dyDescent="0.15">
      <c r="C188" s="14" t="s">
        <v>402</v>
      </c>
      <c r="D188" s="14" t="s">
        <v>628</v>
      </c>
      <c r="E188" s="14" t="s">
        <v>295</v>
      </c>
      <c r="F188" s="14" t="s">
        <v>260</v>
      </c>
      <c r="G188" s="14" t="s">
        <v>223</v>
      </c>
      <c r="H188" s="14" t="s">
        <v>281</v>
      </c>
      <c r="I188" s="14" t="s">
        <v>81</v>
      </c>
      <c r="J188" s="14" t="s">
        <v>99</v>
      </c>
      <c r="K188" s="14" t="s">
        <v>206</v>
      </c>
      <c r="L188" s="14" t="s">
        <v>206</v>
      </c>
      <c r="M188" s="14" t="s">
        <v>79</v>
      </c>
      <c r="N188" s="14" t="s">
        <v>79</v>
      </c>
      <c r="O188" s="14" t="s">
        <v>92</v>
      </c>
      <c r="P188" s="14" t="s">
        <v>79</v>
      </c>
      <c r="Q188" s="14">
        <v>0</v>
      </c>
      <c r="R188" s="14">
        <v>0</v>
      </c>
    </row>
    <row r="189" spans="3:18" ht="16.5" x14ac:dyDescent="0.15">
      <c r="C189" s="14" t="s">
        <v>425</v>
      </c>
      <c r="D189" s="14" t="s">
        <v>671</v>
      </c>
      <c r="E189" s="14"/>
      <c r="F189" s="14" t="s">
        <v>260</v>
      </c>
      <c r="G189" s="14" t="s">
        <v>281</v>
      </c>
      <c r="H189" s="14" t="s">
        <v>81</v>
      </c>
      <c r="I189" s="14" t="s">
        <v>206</v>
      </c>
      <c r="J189" s="14" t="s">
        <v>206</v>
      </c>
      <c r="K189" s="14" t="s">
        <v>206</v>
      </c>
      <c r="L189" s="14" t="s">
        <v>206</v>
      </c>
      <c r="M189" s="14" t="s">
        <v>206</v>
      </c>
      <c r="N189" s="14" t="s">
        <v>206</v>
      </c>
      <c r="O189" s="14" t="s">
        <v>79</v>
      </c>
      <c r="P189" s="14" t="s">
        <v>99</v>
      </c>
      <c r="Q189" s="14">
        <v>0</v>
      </c>
      <c r="R189" s="14">
        <v>0</v>
      </c>
    </row>
    <row r="190" spans="3:18" ht="16.5" x14ac:dyDescent="0.15">
      <c r="C190" s="14" t="s">
        <v>396</v>
      </c>
      <c r="D190" s="14" t="s">
        <v>649</v>
      </c>
      <c r="E190" s="14" t="s">
        <v>292</v>
      </c>
      <c r="F190" s="14" t="s">
        <v>99</v>
      </c>
      <c r="G190" s="14" t="s">
        <v>99</v>
      </c>
      <c r="H190" s="14" t="s">
        <v>206</v>
      </c>
      <c r="I190" s="14" t="s">
        <v>206</v>
      </c>
      <c r="J190" s="14" t="s">
        <v>206</v>
      </c>
      <c r="K190" s="14" t="s">
        <v>206</v>
      </c>
      <c r="L190" s="14" t="s">
        <v>206</v>
      </c>
      <c r="M190" s="14" t="s">
        <v>206</v>
      </c>
      <c r="N190" s="14" t="s">
        <v>206</v>
      </c>
      <c r="O190" s="14" t="s">
        <v>79</v>
      </c>
      <c r="P190" s="14" t="s">
        <v>206</v>
      </c>
      <c r="Q190" s="14">
        <v>0</v>
      </c>
      <c r="R190" s="14">
        <v>0</v>
      </c>
    </row>
    <row r="191" spans="3:18" ht="16.5" x14ac:dyDescent="0.15">
      <c r="C191" s="14" t="s">
        <v>186</v>
      </c>
      <c r="D191" s="14" t="s">
        <v>553</v>
      </c>
      <c r="E191" s="14" t="s">
        <v>326</v>
      </c>
      <c r="F191" s="14" t="s">
        <v>265</v>
      </c>
      <c r="G191" s="14" t="s">
        <v>199</v>
      </c>
      <c r="H191" s="14" t="s">
        <v>223</v>
      </c>
      <c r="I191" s="14" t="s">
        <v>178</v>
      </c>
      <c r="J191" s="14" t="s">
        <v>83</v>
      </c>
      <c r="K191" s="14" t="s">
        <v>206</v>
      </c>
      <c r="L191" s="14" t="s">
        <v>92</v>
      </c>
      <c r="M191" s="14" t="s">
        <v>223</v>
      </c>
      <c r="N191" s="14" t="s">
        <v>81</v>
      </c>
      <c r="O191" s="14" t="s">
        <v>171</v>
      </c>
      <c r="P191" s="14" t="s">
        <v>206</v>
      </c>
      <c r="Q191" s="14">
        <v>0</v>
      </c>
      <c r="R191" s="14">
        <v>0</v>
      </c>
    </row>
    <row r="192" spans="3:18" ht="16.5" x14ac:dyDescent="0.15">
      <c r="C192" s="14" t="s">
        <v>193</v>
      </c>
      <c r="D192" s="14" t="s">
        <v>662</v>
      </c>
      <c r="E192" s="14" t="s">
        <v>295</v>
      </c>
      <c r="F192" s="14" t="s">
        <v>101</v>
      </c>
      <c r="G192" s="14" t="s">
        <v>312</v>
      </c>
      <c r="H192" s="14" t="s">
        <v>282</v>
      </c>
      <c r="I192" s="14" t="s">
        <v>94</v>
      </c>
      <c r="J192" s="14" t="s">
        <v>81</v>
      </c>
      <c r="K192" s="14" t="s">
        <v>79</v>
      </c>
      <c r="L192" s="14" t="s">
        <v>79</v>
      </c>
      <c r="M192" s="14" t="s">
        <v>105</v>
      </c>
      <c r="N192" s="14" t="s">
        <v>102</v>
      </c>
      <c r="O192" s="14" t="s">
        <v>187</v>
      </c>
      <c r="P192" s="14" t="s">
        <v>206</v>
      </c>
      <c r="Q192" s="14">
        <v>0</v>
      </c>
      <c r="R192" s="14">
        <v>0</v>
      </c>
    </row>
    <row r="193" spans="3:18" ht="16.5" x14ac:dyDescent="0.15">
      <c r="C193" s="14" t="s">
        <v>413</v>
      </c>
      <c r="D193" s="14" t="s">
        <v>651</v>
      </c>
      <c r="E193" s="14"/>
      <c r="F193" s="14" t="s">
        <v>163</v>
      </c>
      <c r="G193" s="14" t="s">
        <v>281</v>
      </c>
      <c r="H193" s="14" t="s">
        <v>99</v>
      </c>
      <c r="I193" s="14" t="s">
        <v>206</v>
      </c>
      <c r="J193" s="14" t="s">
        <v>206</v>
      </c>
      <c r="K193" s="14" t="s">
        <v>206</v>
      </c>
      <c r="L193" s="14" t="s">
        <v>206</v>
      </c>
      <c r="M193" s="14" t="s">
        <v>206</v>
      </c>
      <c r="N193" s="14" t="s">
        <v>206</v>
      </c>
      <c r="O193" s="14" t="s">
        <v>99</v>
      </c>
      <c r="P193" s="14" t="s">
        <v>206</v>
      </c>
      <c r="Q193" s="14">
        <v>0</v>
      </c>
      <c r="R193" s="14">
        <v>0</v>
      </c>
    </row>
    <row r="194" spans="3:18" ht="16.5" x14ac:dyDescent="0.15">
      <c r="C194" s="14" t="s">
        <v>394</v>
      </c>
      <c r="D194" s="14" t="s">
        <v>653</v>
      </c>
      <c r="E194" s="14" t="s">
        <v>295</v>
      </c>
      <c r="F194" s="14" t="s">
        <v>119</v>
      </c>
      <c r="G194" s="14" t="s">
        <v>278</v>
      </c>
      <c r="H194" s="14" t="s">
        <v>281</v>
      </c>
      <c r="I194" s="14" t="s">
        <v>105</v>
      </c>
      <c r="J194" s="14" t="s">
        <v>99</v>
      </c>
      <c r="K194" s="14" t="s">
        <v>206</v>
      </c>
      <c r="L194" s="14" t="s">
        <v>206</v>
      </c>
      <c r="M194" s="14" t="s">
        <v>99</v>
      </c>
      <c r="N194" s="14" t="s">
        <v>79</v>
      </c>
      <c r="O194" s="14" t="s">
        <v>121</v>
      </c>
      <c r="P194" s="14" t="s">
        <v>206</v>
      </c>
      <c r="Q194" s="14">
        <v>0</v>
      </c>
      <c r="R194" s="14">
        <v>0</v>
      </c>
    </row>
    <row r="195" spans="3:18" ht="16.5" x14ac:dyDescent="0.15">
      <c r="C195" s="14" t="s">
        <v>276</v>
      </c>
      <c r="D195" s="14" t="s">
        <v>660</v>
      </c>
      <c r="E195" s="14" t="s">
        <v>326</v>
      </c>
      <c r="F195" s="14" t="s">
        <v>136</v>
      </c>
      <c r="G195" s="14" t="s">
        <v>476</v>
      </c>
      <c r="H195" s="14" t="s">
        <v>94</v>
      </c>
      <c r="I195" s="14" t="s">
        <v>273</v>
      </c>
      <c r="J195" s="14" t="s">
        <v>92</v>
      </c>
      <c r="K195" s="14" t="s">
        <v>206</v>
      </c>
      <c r="L195" s="14" t="s">
        <v>79</v>
      </c>
      <c r="M195" s="14" t="s">
        <v>267</v>
      </c>
      <c r="N195" s="14" t="s">
        <v>90</v>
      </c>
      <c r="O195" s="14" t="s">
        <v>183</v>
      </c>
      <c r="P195" s="14" t="s">
        <v>206</v>
      </c>
      <c r="Q195" s="14">
        <v>0</v>
      </c>
      <c r="R195" s="14">
        <v>0</v>
      </c>
    </row>
    <row r="196" spans="3:18" ht="16.5" x14ac:dyDescent="0.15">
      <c r="C196" s="14" t="s">
        <v>1</v>
      </c>
      <c r="D196" s="14" t="s">
        <v>653</v>
      </c>
      <c r="E196" s="14" t="s">
        <v>337</v>
      </c>
      <c r="F196" s="14" t="s">
        <v>266</v>
      </c>
      <c r="G196" s="14" t="s">
        <v>262</v>
      </c>
      <c r="H196" s="14" t="s">
        <v>103</v>
      </c>
      <c r="I196" s="14" t="s">
        <v>162</v>
      </c>
      <c r="J196" s="14" t="s">
        <v>99</v>
      </c>
      <c r="K196" s="14" t="s">
        <v>206</v>
      </c>
      <c r="L196" s="14" t="s">
        <v>206</v>
      </c>
      <c r="M196" s="14" t="s">
        <v>81</v>
      </c>
      <c r="N196" s="14" t="s">
        <v>83</v>
      </c>
      <c r="O196" s="14" t="s">
        <v>91</v>
      </c>
      <c r="P196" s="14" t="s">
        <v>79</v>
      </c>
      <c r="Q196" s="14">
        <v>0</v>
      </c>
      <c r="R196" s="14">
        <v>0</v>
      </c>
    </row>
    <row r="197" spans="3:18" ht="16.5" x14ac:dyDescent="0.15">
      <c r="C197" s="14" t="s">
        <v>423</v>
      </c>
      <c r="D197" s="14" t="s">
        <v>639</v>
      </c>
      <c r="E197" s="14" t="s">
        <v>331</v>
      </c>
      <c r="F197" s="14" t="s">
        <v>81</v>
      </c>
      <c r="G197" s="14" t="s">
        <v>92</v>
      </c>
      <c r="H197" s="14" t="s">
        <v>206</v>
      </c>
      <c r="I197" s="14" t="s">
        <v>79</v>
      </c>
      <c r="J197" s="14" t="s">
        <v>206</v>
      </c>
      <c r="K197" s="14" t="s">
        <v>206</v>
      </c>
      <c r="L197" s="14" t="s">
        <v>206</v>
      </c>
      <c r="M197" s="14" t="s">
        <v>79</v>
      </c>
      <c r="N197" s="14" t="s">
        <v>206</v>
      </c>
      <c r="O197" s="14" t="s">
        <v>79</v>
      </c>
      <c r="P197" s="14" t="s">
        <v>206</v>
      </c>
      <c r="Q197" s="14">
        <v>0</v>
      </c>
      <c r="R197" s="14">
        <v>0</v>
      </c>
    </row>
    <row r="198" spans="3:18" ht="16.5" x14ac:dyDescent="0.15">
      <c r="C198" s="14" t="s">
        <v>397</v>
      </c>
      <c r="D198" s="14" t="s">
        <v>651</v>
      </c>
      <c r="E198" s="14" t="s">
        <v>331</v>
      </c>
      <c r="F198" s="14" t="s">
        <v>99</v>
      </c>
      <c r="G198" s="14" t="s">
        <v>281</v>
      </c>
      <c r="H198" s="14" t="s">
        <v>206</v>
      </c>
      <c r="I198" s="14" t="s">
        <v>206</v>
      </c>
      <c r="J198" s="14" t="s">
        <v>206</v>
      </c>
      <c r="K198" s="14" t="s">
        <v>206</v>
      </c>
      <c r="L198" s="14" t="s">
        <v>206</v>
      </c>
      <c r="M198" s="14" t="s">
        <v>206</v>
      </c>
      <c r="N198" s="14" t="s">
        <v>206</v>
      </c>
      <c r="O198" s="14" t="s">
        <v>79</v>
      </c>
      <c r="P198" s="14" t="s">
        <v>206</v>
      </c>
      <c r="Q198" s="14">
        <v>0</v>
      </c>
      <c r="R198" s="14">
        <v>0</v>
      </c>
    </row>
    <row r="199" spans="3:18" ht="16.5" x14ac:dyDescent="0.15">
      <c r="C199" s="14" t="s">
        <v>359</v>
      </c>
      <c r="D199" s="14" t="s">
        <v>626</v>
      </c>
      <c r="E199" s="14"/>
      <c r="F199" s="14" t="s">
        <v>281</v>
      </c>
      <c r="G199" s="14" t="s">
        <v>281</v>
      </c>
      <c r="H199" s="14" t="s">
        <v>206</v>
      </c>
      <c r="I199" s="14" t="s">
        <v>206</v>
      </c>
      <c r="J199" s="14" t="s">
        <v>206</v>
      </c>
      <c r="K199" s="14" t="s">
        <v>206</v>
      </c>
      <c r="L199" s="14" t="s">
        <v>206</v>
      </c>
      <c r="M199" s="14" t="s">
        <v>206</v>
      </c>
      <c r="N199" s="14" t="s">
        <v>206</v>
      </c>
      <c r="O199" s="14" t="s">
        <v>79</v>
      </c>
      <c r="P199" s="14" t="s">
        <v>206</v>
      </c>
      <c r="Q199" s="14">
        <v>0</v>
      </c>
      <c r="R199" s="14">
        <v>0</v>
      </c>
    </row>
    <row r="200" spans="3:18" ht="16.5" x14ac:dyDescent="0.15">
      <c r="C200" s="14" t="s">
        <v>416</v>
      </c>
      <c r="D200" s="14" t="s">
        <v>651</v>
      </c>
      <c r="E200" s="14" t="s">
        <v>292</v>
      </c>
      <c r="F200" s="14" t="s">
        <v>85</v>
      </c>
      <c r="G200" s="14" t="s">
        <v>300</v>
      </c>
      <c r="H200" s="14" t="s">
        <v>162</v>
      </c>
      <c r="I200" s="14" t="s">
        <v>202</v>
      </c>
      <c r="J200" s="14" t="s">
        <v>91</v>
      </c>
      <c r="K200" s="14" t="s">
        <v>206</v>
      </c>
      <c r="L200" s="14" t="s">
        <v>83</v>
      </c>
      <c r="M200" s="14" t="s">
        <v>121</v>
      </c>
      <c r="N200" s="14" t="s">
        <v>267</v>
      </c>
      <c r="O200" s="14" t="s">
        <v>179</v>
      </c>
      <c r="P200" s="14" t="s">
        <v>206</v>
      </c>
      <c r="Q200" s="14">
        <v>0</v>
      </c>
      <c r="R200" s="14">
        <v>0</v>
      </c>
    </row>
    <row r="201" spans="3:18" ht="16.5" x14ac:dyDescent="0.15">
      <c r="C201" s="14" t="s">
        <v>354</v>
      </c>
      <c r="D201" s="14" t="s">
        <v>662</v>
      </c>
      <c r="E201" s="14" t="s">
        <v>330</v>
      </c>
      <c r="F201" s="14" t="s">
        <v>81</v>
      </c>
      <c r="G201" s="14" t="s">
        <v>92</v>
      </c>
      <c r="H201" s="14" t="s">
        <v>206</v>
      </c>
      <c r="I201" s="14" t="s">
        <v>79</v>
      </c>
      <c r="J201" s="14" t="s">
        <v>206</v>
      </c>
      <c r="K201" s="14" t="s">
        <v>206</v>
      </c>
      <c r="L201" s="14" t="s">
        <v>206</v>
      </c>
      <c r="M201" s="14" t="s">
        <v>79</v>
      </c>
      <c r="N201" s="14" t="s">
        <v>206</v>
      </c>
      <c r="O201" s="14" t="s">
        <v>83</v>
      </c>
      <c r="P201" s="14" t="s">
        <v>206</v>
      </c>
      <c r="Q201" s="14">
        <v>0</v>
      </c>
      <c r="R201" s="14">
        <v>0</v>
      </c>
    </row>
    <row r="202" spans="3:18" ht="16.5" x14ac:dyDescent="0.15">
      <c r="C202" s="14" t="s">
        <v>320</v>
      </c>
      <c r="D202" s="14" t="s">
        <v>671</v>
      </c>
      <c r="E202" s="14" t="s">
        <v>337</v>
      </c>
      <c r="F202" s="14" t="s">
        <v>266</v>
      </c>
      <c r="G202" s="14" t="s">
        <v>182</v>
      </c>
      <c r="H202" s="14" t="s">
        <v>124</v>
      </c>
      <c r="I202" s="14" t="s">
        <v>121</v>
      </c>
      <c r="J202" s="14" t="s">
        <v>281</v>
      </c>
      <c r="K202" s="14" t="s">
        <v>206</v>
      </c>
      <c r="L202" s="14" t="s">
        <v>79</v>
      </c>
      <c r="M202" s="14" t="s">
        <v>81</v>
      </c>
      <c r="N202" s="14" t="s">
        <v>92</v>
      </c>
      <c r="O202" s="14" t="s">
        <v>202</v>
      </c>
      <c r="P202" s="14" t="s">
        <v>206</v>
      </c>
      <c r="Q202" s="14">
        <v>0</v>
      </c>
      <c r="R202" s="14">
        <v>0</v>
      </c>
    </row>
    <row r="203" spans="3:18" ht="16.5" x14ac:dyDescent="0.15">
      <c r="C203" s="14" t="s">
        <v>417</v>
      </c>
      <c r="D203" s="14" t="s">
        <v>553</v>
      </c>
      <c r="E203" s="14" t="s">
        <v>304</v>
      </c>
      <c r="F203" s="14" t="s">
        <v>163</v>
      </c>
      <c r="G203" s="14" t="s">
        <v>260</v>
      </c>
      <c r="H203" s="14" t="s">
        <v>99</v>
      </c>
      <c r="I203" s="14" t="s">
        <v>99</v>
      </c>
      <c r="J203" s="14" t="s">
        <v>206</v>
      </c>
      <c r="K203" s="14" t="s">
        <v>206</v>
      </c>
      <c r="L203" s="14" t="s">
        <v>79</v>
      </c>
      <c r="M203" s="14" t="s">
        <v>79</v>
      </c>
      <c r="N203" s="14" t="s">
        <v>206</v>
      </c>
      <c r="O203" s="14" t="s">
        <v>92</v>
      </c>
      <c r="P203" s="14" t="s">
        <v>206</v>
      </c>
      <c r="Q203" s="14">
        <v>0</v>
      </c>
      <c r="R203" s="14">
        <v>0</v>
      </c>
    </row>
    <row r="204" spans="3:18" ht="16.5" x14ac:dyDescent="0.15">
      <c r="C204" s="14" t="s">
        <v>287</v>
      </c>
      <c r="D204" s="14" t="s">
        <v>628</v>
      </c>
      <c r="E204" s="14" t="s">
        <v>337</v>
      </c>
      <c r="F204" s="14" t="s">
        <v>103</v>
      </c>
      <c r="G204" s="14" t="s">
        <v>103</v>
      </c>
      <c r="H204" s="14" t="s">
        <v>79</v>
      </c>
      <c r="I204" s="14" t="s">
        <v>99</v>
      </c>
      <c r="J204" s="14" t="s">
        <v>206</v>
      </c>
      <c r="K204" s="14" t="s">
        <v>206</v>
      </c>
      <c r="L204" s="14" t="s">
        <v>206</v>
      </c>
      <c r="M204" s="14" t="s">
        <v>206</v>
      </c>
      <c r="N204" s="14" t="s">
        <v>206</v>
      </c>
      <c r="O204" s="14" t="s">
        <v>281</v>
      </c>
      <c r="P204" s="14" t="s">
        <v>206</v>
      </c>
      <c r="Q204" s="14">
        <v>0</v>
      </c>
      <c r="R204" s="14">
        <v>0</v>
      </c>
    </row>
    <row r="205" spans="3:18" ht="16.5" x14ac:dyDescent="0.15">
      <c r="C205" s="14" t="s">
        <v>8</v>
      </c>
      <c r="D205" s="14" t="s">
        <v>628</v>
      </c>
      <c r="E205" s="14"/>
      <c r="F205" s="14" t="s">
        <v>91</v>
      </c>
      <c r="G205" s="14" t="s">
        <v>83</v>
      </c>
      <c r="H205" s="14" t="s">
        <v>206</v>
      </c>
      <c r="I205" s="14" t="s">
        <v>206</v>
      </c>
      <c r="J205" s="14" t="s">
        <v>206</v>
      </c>
      <c r="K205" s="14" t="s">
        <v>206</v>
      </c>
      <c r="L205" s="14" t="s">
        <v>206</v>
      </c>
      <c r="M205" s="14" t="s">
        <v>206</v>
      </c>
      <c r="N205" s="14" t="s">
        <v>206</v>
      </c>
      <c r="O205" s="14" t="s">
        <v>281</v>
      </c>
      <c r="P205" s="14" t="s">
        <v>206</v>
      </c>
      <c r="Q205" s="14">
        <v>0</v>
      </c>
      <c r="R205" s="14">
        <v>0</v>
      </c>
    </row>
    <row r="206" spans="3:18" ht="16.5" x14ac:dyDescent="0.15">
      <c r="C206" s="14" t="s">
        <v>399</v>
      </c>
      <c r="D206" s="14" t="s">
        <v>649</v>
      </c>
      <c r="E206" s="14" t="s">
        <v>298</v>
      </c>
      <c r="F206" s="14" t="s">
        <v>133</v>
      </c>
      <c r="G206" s="14" t="s">
        <v>80</v>
      </c>
      <c r="H206" s="14" t="s">
        <v>83</v>
      </c>
      <c r="I206" s="14" t="s">
        <v>106</v>
      </c>
      <c r="J206" s="14" t="s">
        <v>99</v>
      </c>
      <c r="K206" s="14" t="s">
        <v>206</v>
      </c>
      <c r="L206" s="14" t="s">
        <v>79</v>
      </c>
      <c r="M206" s="14" t="s">
        <v>83</v>
      </c>
      <c r="N206" s="14" t="s">
        <v>91</v>
      </c>
      <c r="O206" s="14" t="s">
        <v>87</v>
      </c>
      <c r="P206" s="14" t="s">
        <v>79</v>
      </c>
      <c r="Q206" s="14">
        <v>0</v>
      </c>
      <c r="R206" s="14">
        <v>0</v>
      </c>
    </row>
    <row r="207" spans="3:18" ht="16.5" x14ac:dyDescent="0.15">
      <c r="C207" s="14" t="s">
        <v>454</v>
      </c>
      <c r="D207" s="14" t="s">
        <v>651</v>
      </c>
      <c r="E207" s="14" t="s">
        <v>292</v>
      </c>
      <c r="F207" s="14" t="s">
        <v>106</v>
      </c>
      <c r="G207" s="14" t="s">
        <v>282</v>
      </c>
      <c r="H207" s="14" t="s">
        <v>79</v>
      </c>
      <c r="I207" s="14" t="s">
        <v>99</v>
      </c>
      <c r="J207" s="14" t="s">
        <v>79</v>
      </c>
      <c r="K207" s="14" t="s">
        <v>206</v>
      </c>
      <c r="L207" s="14" t="s">
        <v>79</v>
      </c>
      <c r="M207" s="14" t="s">
        <v>99</v>
      </c>
      <c r="N207" s="14" t="s">
        <v>79</v>
      </c>
      <c r="O207" s="14" t="s">
        <v>92</v>
      </c>
      <c r="P207" s="14" t="s">
        <v>206</v>
      </c>
      <c r="Q207" s="14">
        <v>0</v>
      </c>
      <c r="R207" s="14">
        <v>0</v>
      </c>
    </row>
    <row r="208" spans="3:18" ht="16.5" x14ac:dyDescent="0.15">
      <c r="C208" s="14" t="s">
        <v>401</v>
      </c>
      <c r="D208" s="14" t="s">
        <v>662</v>
      </c>
      <c r="E208" s="14" t="s">
        <v>330</v>
      </c>
      <c r="F208" s="14" t="s">
        <v>111</v>
      </c>
      <c r="G208" s="14" t="s">
        <v>260</v>
      </c>
      <c r="H208" s="14" t="s">
        <v>91</v>
      </c>
      <c r="I208" s="14" t="s">
        <v>99</v>
      </c>
      <c r="J208" s="14" t="s">
        <v>206</v>
      </c>
      <c r="K208" s="14" t="s">
        <v>206</v>
      </c>
      <c r="L208" s="14" t="s">
        <v>206</v>
      </c>
      <c r="M208" s="14" t="s">
        <v>79</v>
      </c>
      <c r="N208" s="14" t="s">
        <v>206</v>
      </c>
      <c r="O208" s="14" t="s">
        <v>83</v>
      </c>
      <c r="P208" s="14" t="s">
        <v>99</v>
      </c>
      <c r="Q208" s="14">
        <v>0</v>
      </c>
      <c r="R208" s="14">
        <v>0</v>
      </c>
    </row>
    <row r="209" spans="3:18" ht="16.5" x14ac:dyDescent="0.15">
      <c r="C209" s="14" t="s">
        <v>428</v>
      </c>
      <c r="D209" s="14" t="s">
        <v>662</v>
      </c>
      <c r="E209" s="14" t="s">
        <v>298</v>
      </c>
      <c r="F209" s="14" t="s">
        <v>121</v>
      </c>
      <c r="G209" s="14" t="s">
        <v>281</v>
      </c>
      <c r="H209" s="14" t="s">
        <v>99</v>
      </c>
      <c r="I209" s="14" t="s">
        <v>206</v>
      </c>
      <c r="J209" s="14" t="s">
        <v>206</v>
      </c>
      <c r="K209" s="14" t="s">
        <v>206</v>
      </c>
      <c r="L209" s="14" t="s">
        <v>206</v>
      </c>
      <c r="M209" s="14" t="s">
        <v>206</v>
      </c>
      <c r="N209" s="14" t="s">
        <v>206</v>
      </c>
      <c r="O209" s="14" t="s">
        <v>206</v>
      </c>
      <c r="P209" s="14" t="s">
        <v>99</v>
      </c>
      <c r="Q209" s="14">
        <v>0</v>
      </c>
      <c r="R209" s="14">
        <v>0</v>
      </c>
    </row>
    <row r="210" spans="3:18" ht="16.5" x14ac:dyDescent="0.15">
      <c r="C210" s="14" t="s">
        <v>420</v>
      </c>
      <c r="D210" s="14" t="s">
        <v>628</v>
      </c>
      <c r="E210" s="14" t="s">
        <v>336</v>
      </c>
      <c r="F210" s="14" t="s">
        <v>119</v>
      </c>
      <c r="G210" s="14" t="s">
        <v>106</v>
      </c>
      <c r="H210" s="14" t="s">
        <v>206</v>
      </c>
      <c r="I210" s="14" t="s">
        <v>79</v>
      </c>
      <c r="J210" s="14" t="s">
        <v>206</v>
      </c>
      <c r="K210" s="14" t="s">
        <v>206</v>
      </c>
      <c r="L210" s="14" t="s">
        <v>206</v>
      </c>
      <c r="M210" s="14" t="s">
        <v>206</v>
      </c>
      <c r="N210" s="14" t="s">
        <v>281</v>
      </c>
      <c r="O210" s="14" t="s">
        <v>281</v>
      </c>
      <c r="P210" s="14" t="s">
        <v>206</v>
      </c>
      <c r="Q210" s="14">
        <v>0</v>
      </c>
      <c r="R210" s="14">
        <v>0</v>
      </c>
    </row>
    <row r="211" spans="3:18" ht="16.5" x14ac:dyDescent="0.15">
      <c r="C211" s="14" t="s">
        <v>412</v>
      </c>
      <c r="D211" s="14" t="s">
        <v>554</v>
      </c>
      <c r="E211" s="14" t="s">
        <v>304</v>
      </c>
      <c r="F211" s="14" t="s">
        <v>162</v>
      </c>
      <c r="G211" s="14" t="s">
        <v>162</v>
      </c>
      <c r="H211" s="14" t="s">
        <v>99</v>
      </c>
      <c r="I211" s="14" t="s">
        <v>83</v>
      </c>
      <c r="J211" s="14" t="s">
        <v>79</v>
      </c>
      <c r="K211" s="14" t="s">
        <v>206</v>
      </c>
      <c r="L211" s="14" t="s">
        <v>206</v>
      </c>
      <c r="M211" s="14" t="s">
        <v>83</v>
      </c>
      <c r="N211" s="14" t="s">
        <v>206</v>
      </c>
      <c r="O211" s="14" t="s">
        <v>281</v>
      </c>
      <c r="P211" s="14" t="s">
        <v>206</v>
      </c>
      <c r="Q211" s="14">
        <v>0</v>
      </c>
      <c r="R211" s="14">
        <v>0</v>
      </c>
    </row>
    <row r="212" spans="3:18" ht="16.5" x14ac:dyDescent="0.15">
      <c r="C212" s="14" t="s">
        <v>448</v>
      </c>
      <c r="D212" s="14" t="s">
        <v>640</v>
      </c>
      <c r="E212" s="14" t="s">
        <v>330</v>
      </c>
      <c r="F212" s="14" t="s">
        <v>264</v>
      </c>
      <c r="G212" s="14" t="s">
        <v>241</v>
      </c>
      <c r="H212" s="14" t="s">
        <v>105</v>
      </c>
      <c r="I212" s="14" t="s">
        <v>96</v>
      </c>
      <c r="J212" s="14" t="s">
        <v>99</v>
      </c>
      <c r="K212" s="14" t="s">
        <v>206</v>
      </c>
      <c r="L212" s="14" t="s">
        <v>99</v>
      </c>
      <c r="M212" s="14" t="s">
        <v>282</v>
      </c>
      <c r="N212" s="14" t="s">
        <v>163</v>
      </c>
      <c r="O212" s="14" t="s">
        <v>90</v>
      </c>
      <c r="P212" s="14" t="s">
        <v>99</v>
      </c>
      <c r="Q212" s="14">
        <v>0</v>
      </c>
      <c r="R212" s="14">
        <v>0</v>
      </c>
    </row>
    <row r="213" spans="3:18" ht="16.5" x14ac:dyDescent="0.15">
      <c r="C213" s="14" t="s">
        <v>408</v>
      </c>
      <c r="D213" s="14" t="s">
        <v>553</v>
      </c>
      <c r="E213" s="14" t="s">
        <v>331</v>
      </c>
      <c r="F213" s="14" t="s">
        <v>108</v>
      </c>
      <c r="G213" s="14" t="s">
        <v>162</v>
      </c>
      <c r="H213" s="14" t="s">
        <v>79</v>
      </c>
      <c r="I213" s="14" t="s">
        <v>281</v>
      </c>
      <c r="J213" s="14" t="s">
        <v>206</v>
      </c>
      <c r="K213" s="14" t="s">
        <v>206</v>
      </c>
      <c r="L213" s="14" t="s">
        <v>206</v>
      </c>
      <c r="M213" s="14" t="s">
        <v>206</v>
      </c>
      <c r="N213" s="14" t="s">
        <v>79</v>
      </c>
      <c r="O213" s="14" t="s">
        <v>108</v>
      </c>
      <c r="P213" s="14" t="s">
        <v>206</v>
      </c>
      <c r="Q213" s="14">
        <v>0</v>
      </c>
      <c r="R213" s="14">
        <v>0</v>
      </c>
    </row>
    <row r="214" spans="3:18" ht="16.5" x14ac:dyDescent="0.15">
      <c r="C214" s="14" t="s">
        <v>406</v>
      </c>
      <c r="D214" s="14" t="s">
        <v>628</v>
      </c>
      <c r="E214" s="14" t="s">
        <v>298</v>
      </c>
      <c r="F214" s="14" t="s">
        <v>80</v>
      </c>
      <c r="G214" s="14" t="s">
        <v>223</v>
      </c>
      <c r="H214" s="14" t="s">
        <v>92</v>
      </c>
      <c r="I214" s="14" t="s">
        <v>83</v>
      </c>
      <c r="J214" s="14" t="s">
        <v>206</v>
      </c>
      <c r="K214" s="14" t="s">
        <v>206</v>
      </c>
      <c r="L214" s="14" t="s">
        <v>206</v>
      </c>
      <c r="M214" s="14" t="s">
        <v>206</v>
      </c>
      <c r="N214" s="14" t="s">
        <v>81</v>
      </c>
      <c r="O214" s="14" t="s">
        <v>105</v>
      </c>
      <c r="P214" s="14" t="s">
        <v>83</v>
      </c>
      <c r="Q214" s="14">
        <v>0</v>
      </c>
      <c r="R214" s="14">
        <v>0</v>
      </c>
    </row>
    <row r="215" spans="3:18" ht="16.5" x14ac:dyDescent="0.15">
      <c r="C215" s="14" t="s">
        <v>437</v>
      </c>
      <c r="D215" s="14" t="s">
        <v>663</v>
      </c>
      <c r="E215" s="14" t="s">
        <v>331</v>
      </c>
      <c r="F215" s="14" t="s">
        <v>266</v>
      </c>
      <c r="G215" s="14" t="s">
        <v>164</v>
      </c>
      <c r="H215" s="14" t="s">
        <v>91</v>
      </c>
      <c r="I215" s="14" t="s">
        <v>119</v>
      </c>
      <c r="J215" s="14" t="s">
        <v>281</v>
      </c>
      <c r="K215" s="14" t="s">
        <v>206</v>
      </c>
      <c r="L215" s="14" t="s">
        <v>206</v>
      </c>
      <c r="M215" s="14" t="s">
        <v>103</v>
      </c>
      <c r="N215" s="14" t="s">
        <v>81</v>
      </c>
      <c r="O215" s="14" t="s">
        <v>96</v>
      </c>
      <c r="P215" s="14" t="s">
        <v>206</v>
      </c>
      <c r="Q215" s="14">
        <v>0</v>
      </c>
      <c r="R215" s="14">
        <v>0</v>
      </c>
    </row>
    <row r="216" spans="3:18" ht="16.5" x14ac:dyDescent="0.15">
      <c r="C216" s="14" t="s">
        <v>421</v>
      </c>
      <c r="D216" s="14" t="s">
        <v>649</v>
      </c>
      <c r="E216" s="14" t="s">
        <v>330</v>
      </c>
      <c r="F216" s="14" t="s">
        <v>100</v>
      </c>
      <c r="G216" s="14" t="s">
        <v>84</v>
      </c>
      <c r="H216" s="14" t="s">
        <v>281</v>
      </c>
      <c r="I216" s="14" t="s">
        <v>121</v>
      </c>
      <c r="J216" s="14" t="s">
        <v>99</v>
      </c>
      <c r="K216" s="14" t="s">
        <v>206</v>
      </c>
      <c r="L216" s="14" t="s">
        <v>206</v>
      </c>
      <c r="M216" s="14" t="s">
        <v>91</v>
      </c>
      <c r="N216" s="14" t="s">
        <v>81</v>
      </c>
      <c r="O216" s="14" t="s">
        <v>260</v>
      </c>
      <c r="P216" s="14" t="s">
        <v>206</v>
      </c>
      <c r="Q216" s="14">
        <v>0</v>
      </c>
      <c r="R216" s="14">
        <v>0</v>
      </c>
    </row>
    <row r="217" spans="3:18" ht="16.5" x14ac:dyDescent="0.15">
      <c r="C217" s="14" t="s">
        <v>449</v>
      </c>
      <c r="D217" s="14" t="s">
        <v>671</v>
      </c>
      <c r="E217" s="14" t="s">
        <v>295</v>
      </c>
      <c r="F217" s="14" t="s">
        <v>92</v>
      </c>
      <c r="G217" s="14" t="s">
        <v>121</v>
      </c>
      <c r="H217" s="14" t="s">
        <v>281</v>
      </c>
      <c r="I217" s="14" t="s">
        <v>281</v>
      </c>
      <c r="J217" s="14" t="s">
        <v>206</v>
      </c>
      <c r="K217" s="14" t="s">
        <v>206</v>
      </c>
      <c r="L217" s="14" t="s">
        <v>206</v>
      </c>
      <c r="M217" s="14" t="s">
        <v>206</v>
      </c>
      <c r="N217" s="14" t="s">
        <v>79</v>
      </c>
      <c r="O217" s="14" t="s">
        <v>91</v>
      </c>
      <c r="P217" s="14" t="s">
        <v>206</v>
      </c>
      <c r="Q217" s="14">
        <v>0</v>
      </c>
      <c r="R217" s="14">
        <v>0</v>
      </c>
    </row>
    <row r="218" spans="3:18" ht="16.5" x14ac:dyDescent="0.15">
      <c r="C218" s="14" t="s">
        <v>403</v>
      </c>
      <c r="D218" s="14" t="s">
        <v>641</v>
      </c>
      <c r="E218" s="14" t="s">
        <v>330</v>
      </c>
      <c r="F218" s="14" t="s">
        <v>99</v>
      </c>
      <c r="G218" s="14" t="s">
        <v>81</v>
      </c>
      <c r="H218" s="14" t="s">
        <v>206</v>
      </c>
      <c r="I218" s="14" t="s">
        <v>206</v>
      </c>
      <c r="J218" s="14" t="s">
        <v>206</v>
      </c>
      <c r="K218" s="14" t="s">
        <v>206</v>
      </c>
      <c r="L218" s="14" t="s">
        <v>206</v>
      </c>
      <c r="M218" s="14" t="s">
        <v>206</v>
      </c>
      <c r="N218" s="14" t="s">
        <v>206</v>
      </c>
      <c r="O218" s="14" t="s">
        <v>99</v>
      </c>
      <c r="P218" s="14" t="s">
        <v>206</v>
      </c>
      <c r="Q218" s="14">
        <v>0</v>
      </c>
      <c r="R218" s="14">
        <v>0</v>
      </c>
    </row>
    <row r="219" spans="3:18" ht="16.5" x14ac:dyDescent="0.15">
      <c r="C219" s="14" t="s">
        <v>440</v>
      </c>
      <c r="D219" s="14" t="s">
        <v>554</v>
      </c>
      <c r="E219" s="14" t="s">
        <v>336</v>
      </c>
      <c r="F219" s="14" t="s">
        <v>306</v>
      </c>
      <c r="G219" s="14" t="s">
        <v>248</v>
      </c>
      <c r="H219" s="14" t="s">
        <v>93</v>
      </c>
      <c r="I219" s="14" t="s">
        <v>266</v>
      </c>
      <c r="J219" s="14" t="s">
        <v>106</v>
      </c>
      <c r="K219" s="14" t="s">
        <v>99</v>
      </c>
      <c r="L219" s="14" t="s">
        <v>79</v>
      </c>
      <c r="M219" s="14" t="s">
        <v>90</v>
      </c>
      <c r="N219" s="14" t="s">
        <v>185</v>
      </c>
      <c r="O219" s="14" t="s">
        <v>389</v>
      </c>
      <c r="P219" s="14" t="s">
        <v>79</v>
      </c>
      <c r="Q219" s="14">
        <v>0</v>
      </c>
      <c r="R219" s="14">
        <v>0</v>
      </c>
    </row>
    <row r="220" spans="3:18" ht="16.5" x14ac:dyDescent="0.15">
      <c r="C220" s="14" t="s">
        <v>418</v>
      </c>
      <c r="D220" s="14" t="s">
        <v>628</v>
      </c>
      <c r="E220" s="14" t="s">
        <v>337</v>
      </c>
      <c r="F220" s="14" t="s">
        <v>105</v>
      </c>
      <c r="G220" s="14" t="s">
        <v>81</v>
      </c>
      <c r="H220" s="14" t="s">
        <v>206</v>
      </c>
      <c r="I220" s="14" t="s">
        <v>206</v>
      </c>
      <c r="J220" s="14" t="s">
        <v>206</v>
      </c>
      <c r="K220" s="14" t="s">
        <v>206</v>
      </c>
      <c r="L220" s="14" t="s">
        <v>206</v>
      </c>
      <c r="M220" s="14" t="s">
        <v>206</v>
      </c>
      <c r="N220" s="14" t="s">
        <v>206</v>
      </c>
      <c r="O220" s="14" t="s">
        <v>79</v>
      </c>
      <c r="P220" s="14" t="s">
        <v>79</v>
      </c>
      <c r="Q220" s="14">
        <v>0</v>
      </c>
      <c r="R220" s="14">
        <v>0</v>
      </c>
    </row>
    <row r="221" spans="3:18" ht="16.5" x14ac:dyDescent="0.15">
      <c r="C221" s="14" t="s">
        <v>409</v>
      </c>
      <c r="D221" s="14" t="s">
        <v>663</v>
      </c>
      <c r="E221" s="14" t="s">
        <v>295</v>
      </c>
      <c r="F221" s="14" t="s">
        <v>91</v>
      </c>
      <c r="G221" s="14" t="s">
        <v>108</v>
      </c>
      <c r="H221" s="14" t="s">
        <v>206</v>
      </c>
      <c r="I221" s="14" t="s">
        <v>206</v>
      </c>
      <c r="J221" s="14" t="s">
        <v>206</v>
      </c>
      <c r="K221" s="14" t="s">
        <v>206</v>
      </c>
      <c r="L221" s="14" t="s">
        <v>206</v>
      </c>
      <c r="M221" s="14" t="s">
        <v>206</v>
      </c>
      <c r="N221" s="14" t="s">
        <v>99</v>
      </c>
      <c r="O221" s="14" t="s">
        <v>281</v>
      </c>
      <c r="P221" s="14" t="s">
        <v>206</v>
      </c>
      <c r="Q221" s="14">
        <v>0</v>
      </c>
      <c r="R221" s="14">
        <v>0</v>
      </c>
    </row>
    <row r="222" spans="3:18" ht="16.5" x14ac:dyDescent="0.15">
      <c r="C222" s="14" t="s">
        <v>412</v>
      </c>
      <c r="D222" s="14" t="s">
        <v>640</v>
      </c>
      <c r="E222" s="14" t="s">
        <v>331</v>
      </c>
      <c r="F222" s="14" t="s">
        <v>179</v>
      </c>
      <c r="G222" s="14" t="s">
        <v>173</v>
      </c>
      <c r="H222" s="14" t="s">
        <v>83</v>
      </c>
      <c r="I222" s="14" t="s">
        <v>282</v>
      </c>
      <c r="J222" s="14" t="s">
        <v>83</v>
      </c>
      <c r="K222" s="14" t="s">
        <v>206</v>
      </c>
      <c r="L222" s="14" t="s">
        <v>79</v>
      </c>
      <c r="M222" s="14" t="s">
        <v>108</v>
      </c>
      <c r="N222" s="14" t="s">
        <v>99</v>
      </c>
      <c r="O222" s="14" t="s">
        <v>87</v>
      </c>
      <c r="P222" s="14" t="s">
        <v>206</v>
      </c>
      <c r="Q222" s="14">
        <v>0</v>
      </c>
      <c r="R222" s="14">
        <v>0</v>
      </c>
    </row>
    <row r="223" spans="3:18" ht="16.5" x14ac:dyDescent="0.15">
      <c r="C223" s="14" t="s">
        <v>429</v>
      </c>
      <c r="D223" s="14" t="s">
        <v>649</v>
      </c>
      <c r="E223" s="14" t="s">
        <v>326</v>
      </c>
      <c r="F223" s="14" t="s">
        <v>274</v>
      </c>
      <c r="G223" s="14" t="s">
        <v>250</v>
      </c>
      <c r="H223" s="14" t="s">
        <v>373</v>
      </c>
      <c r="I223" s="14" t="s">
        <v>101</v>
      </c>
      <c r="J223" s="14" t="s">
        <v>92</v>
      </c>
      <c r="K223" s="14" t="s">
        <v>99</v>
      </c>
      <c r="L223" s="14" t="s">
        <v>79</v>
      </c>
      <c r="M223" s="14" t="s">
        <v>124</v>
      </c>
      <c r="N223" s="14" t="s">
        <v>124</v>
      </c>
      <c r="O223" s="14" t="s">
        <v>214</v>
      </c>
      <c r="P223" s="14" t="s">
        <v>108</v>
      </c>
      <c r="Q223" s="14">
        <v>0</v>
      </c>
      <c r="R223" s="14">
        <v>0</v>
      </c>
    </row>
    <row r="224" spans="3:18" ht="16.5" x14ac:dyDescent="0.15">
      <c r="C224" s="14" t="s">
        <v>407</v>
      </c>
      <c r="D224" s="14" t="s">
        <v>663</v>
      </c>
      <c r="E224" s="14" t="s">
        <v>330</v>
      </c>
      <c r="F224" s="14" t="s">
        <v>91</v>
      </c>
      <c r="G224" s="14" t="s">
        <v>103</v>
      </c>
      <c r="H224" s="14" t="s">
        <v>79</v>
      </c>
      <c r="I224" s="14" t="s">
        <v>99</v>
      </c>
      <c r="J224" s="14" t="s">
        <v>206</v>
      </c>
      <c r="K224" s="14" t="s">
        <v>206</v>
      </c>
      <c r="L224" s="14" t="s">
        <v>206</v>
      </c>
      <c r="M224" s="14" t="s">
        <v>206</v>
      </c>
      <c r="N224" s="14" t="s">
        <v>206</v>
      </c>
      <c r="O224" s="14" t="s">
        <v>281</v>
      </c>
      <c r="P224" s="14" t="s">
        <v>206</v>
      </c>
      <c r="Q224" s="14">
        <v>0</v>
      </c>
      <c r="R224" s="14">
        <v>0</v>
      </c>
    </row>
    <row r="225" spans="3:18" ht="16.5" x14ac:dyDescent="0.15">
      <c r="C225" s="14" t="s">
        <v>415</v>
      </c>
      <c r="D225" s="14" t="s">
        <v>628</v>
      </c>
      <c r="E225" s="14" t="s">
        <v>336</v>
      </c>
      <c r="F225" s="14" t="s">
        <v>96</v>
      </c>
      <c r="G225" s="14" t="s">
        <v>121</v>
      </c>
      <c r="H225" s="14" t="s">
        <v>281</v>
      </c>
      <c r="I225" s="14" t="s">
        <v>79</v>
      </c>
      <c r="J225" s="14" t="s">
        <v>206</v>
      </c>
      <c r="K225" s="14" t="s">
        <v>206</v>
      </c>
      <c r="L225" s="14" t="s">
        <v>206</v>
      </c>
      <c r="M225" s="14" t="s">
        <v>79</v>
      </c>
      <c r="N225" s="14" t="s">
        <v>281</v>
      </c>
      <c r="O225" s="14" t="s">
        <v>83</v>
      </c>
      <c r="P225" s="14" t="s">
        <v>281</v>
      </c>
      <c r="Q225" s="14">
        <v>0</v>
      </c>
      <c r="R225" s="14">
        <v>0</v>
      </c>
    </row>
    <row r="226" spans="3:18" ht="16.5" x14ac:dyDescent="0.15">
      <c r="C226" s="14" t="s">
        <v>405</v>
      </c>
      <c r="D226" s="14" t="s">
        <v>553</v>
      </c>
      <c r="E226" s="14" t="s">
        <v>292</v>
      </c>
      <c r="F226" s="14" t="s">
        <v>83</v>
      </c>
      <c r="G226" s="14" t="s">
        <v>102</v>
      </c>
      <c r="H226" s="14" t="s">
        <v>79</v>
      </c>
      <c r="I226" s="14" t="s">
        <v>99</v>
      </c>
      <c r="J226" s="14" t="s">
        <v>79</v>
      </c>
      <c r="K226" s="14" t="s">
        <v>206</v>
      </c>
      <c r="L226" s="14" t="s">
        <v>206</v>
      </c>
      <c r="M226" s="14" t="s">
        <v>79</v>
      </c>
      <c r="N226" s="14" t="s">
        <v>206</v>
      </c>
      <c r="O226" s="14" t="s">
        <v>99</v>
      </c>
      <c r="P226" s="14" t="s">
        <v>206</v>
      </c>
      <c r="Q226" s="14">
        <v>0</v>
      </c>
      <c r="R226" s="14">
        <v>0</v>
      </c>
    </row>
    <row r="227" spans="3:18" ht="16.5" x14ac:dyDescent="0.15">
      <c r="C227" s="14" t="s">
        <v>395</v>
      </c>
      <c r="D227" s="14" t="s">
        <v>628</v>
      </c>
      <c r="E227" s="14" t="s">
        <v>292</v>
      </c>
      <c r="F227" s="14" t="s">
        <v>260</v>
      </c>
      <c r="G227" s="14" t="s">
        <v>87</v>
      </c>
      <c r="H227" s="14" t="s">
        <v>206</v>
      </c>
      <c r="I227" s="14" t="s">
        <v>281</v>
      </c>
      <c r="J227" s="14" t="s">
        <v>206</v>
      </c>
      <c r="K227" s="14" t="s">
        <v>206</v>
      </c>
      <c r="L227" s="14" t="s">
        <v>206</v>
      </c>
      <c r="M227" s="14" t="s">
        <v>99</v>
      </c>
      <c r="N227" s="14" t="s">
        <v>79</v>
      </c>
      <c r="O227" s="14" t="s">
        <v>106</v>
      </c>
      <c r="P227" s="14" t="s">
        <v>206</v>
      </c>
      <c r="Q227" s="14">
        <v>0</v>
      </c>
      <c r="R227" s="14">
        <v>0</v>
      </c>
    </row>
    <row r="228" spans="3:18" ht="16.5" x14ac:dyDescent="0.15">
      <c r="C228" s="14" t="s">
        <v>438</v>
      </c>
      <c r="D228" s="14" t="s">
        <v>628</v>
      </c>
      <c r="E228" s="14" t="s">
        <v>330</v>
      </c>
      <c r="F228" s="14" t="s">
        <v>183</v>
      </c>
      <c r="G228" s="14" t="s">
        <v>217</v>
      </c>
      <c r="H228" s="14" t="s">
        <v>106</v>
      </c>
      <c r="I228" s="14" t="s">
        <v>102</v>
      </c>
      <c r="J228" s="14" t="s">
        <v>83</v>
      </c>
      <c r="K228" s="14" t="s">
        <v>206</v>
      </c>
      <c r="L228" s="14" t="s">
        <v>206</v>
      </c>
      <c r="M228" s="14" t="s">
        <v>81</v>
      </c>
      <c r="N228" s="14" t="s">
        <v>92</v>
      </c>
      <c r="O228" s="14" t="s">
        <v>282</v>
      </c>
      <c r="P228" s="14" t="s">
        <v>79</v>
      </c>
      <c r="Q228" s="14">
        <v>0</v>
      </c>
      <c r="R228" s="14">
        <v>0</v>
      </c>
    </row>
    <row r="229" spans="3:18" ht="16.5" x14ac:dyDescent="0.15">
      <c r="C229" s="14" t="s">
        <v>455</v>
      </c>
      <c r="D229" s="14" t="s">
        <v>641</v>
      </c>
      <c r="E229" s="14" t="s">
        <v>295</v>
      </c>
      <c r="F229" s="14" t="s">
        <v>106</v>
      </c>
      <c r="G229" s="14" t="s">
        <v>282</v>
      </c>
      <c r="H229" s="14" t="s">
        <v>99</v>
      </c>
      <c r="I229" s="14" t="s">
        <v>281</v>
      </c>
      <c r="J229" s="14" t="s">
        <v>206</v>
      </c>
      <c r="K229" s="14" t="s">
        <v>206</v>
      </c>
      <c r="L229" s="14" t="s">
        <v>206</v>
      </c>
      <c r="M229" s="14" t="s">
        <v>206</v>
      </c>
      <c r="N229" s="14" t="s">
        <v>79</v>
      </c>
      <c r="O229" s="14" t="s">
        <v>91</v>
      </c>
      <c r="P229" s="14" t="s">
        <v>206</v>
      </c>
      <c r="Q229" s="14">
        <v>0</v>
      </c>
      <c r="R229" s="14">
        <v>0</v>
      </c>
    </row>
    <row r="230" spans="3:18" ht="16.5" x14ac:dyDescent="0.15">
      <c r="C230" s="14" t="s">
        <v>441</v>
      </c>
      <c r="D230" s="14" t="s">
        <v>665</v>
      </c>
      <c r="E230" s="14" t="s">
        <v>331</v>
      </c>
      <c r="F230" s="14" t="s">
        <v>102</v>
      </c>
      <c r="G230" s="14" t="s">
        <v>163</v>
      </c>
      <c r="H230" s="14" t="s">
        <v>79</v>
      </c>
      <c r="I230" s="14" t="s">
        <v>79</v>
      </c>
      <c r="J230" s="14" t="s">
        <v>206</v>
      </c>
      <c r="K230" s="14" t="s">
        <v>206</v>
      </c>
      <c r="L230" s="14" t="s">
        <v>206</v>
      </c>
      <c r="M230" s="14" t="s">
        <v>206</v>
      </c>
      <c r="N230" s="14" t="s">
        <v>79</v>
      </c>
      <c r="O230" s="14" t="s">
        <v>108</v>
      </c>
      <c r="P230" s="14" t="s">
        <v>206</v>
      </c>
      <c r="Q230" s="14">
        <v>0</v>
      </c>
      <c r="R230" s="14">
        <v>0</v>
      </c>
    </row>
    <row r="231" spans="3:18" ht="16.5" x14ac:dyDescent="0.15">
      <c r="C231" s="14" t="s">
        <v>433</v>
      </c>
      <c r="D231" s="14" t="s">
        <v>649</v>
      </c>
      <c r="E231" s="14" t="s">
        <v>331</v>
      </c>
      <c r="F231" s="14" t="s">
        <v>103</v>
      </c>
      <c r="G231" s="14" t="s">
        <v>260</v>
      </c>
      <c r="H231" s="14" t="s">
        <v>206</v>
      </c>
      <c r="I231" s="14" t="s">
        <v>99</v>
      </c>
      <c r="J231" s="14" t="s">
        <v>206</v>
      </c>
      <c r="K231" s="14" t="s">
        <v>206</v>
      </c>
      <c r="L231" s="14" t="s">
        <v>206</v>
      </c>
      <c r="M231" s="14" t="s">
        <v>79</v>
      </c>
      <c r="N231" s="14" t="s">
        <v>206</v>
      </c>
      <c r="O231" s="14" t="s">
        <v>81</v>
      </c>
      <c r="P231" s="14" t="s">
        <v>206</v>
      </c>
      <c r="Q231" s="14">
        <v>0</v>
      </c>
      <c r="R231" s="14">
        <v>0</v>
      </c>
    </row>
    <row r="232" spans="3:18" ht="16.5" x14ac:dyDescent="0.15">
      <c r="C232" s="14" t="s">
        <v>419</v>
      </c>
      <c r="D232" s="14" t="s">
        <v>641</v>
      </c>
      <c r="E232" s="14" t="s">
        <v>304</v>
      </c>
      <c r="F232" s="14" t="s">
        <v>181</v>
      </c>
      <c r="G232" s="14" t="s">
        <v>379</v>
      </c>
      <c r="H232" s="14" t="s">
        <v>119</v>
      </c>
      <c r="I232" s="14" t="s">
        <v>229</v>
      </c>
      <c r="J232" s="14" t="s">
        <v>106</v>
      </c>
      <c r="K232" s="14" t="s">
        <v>79</v>
      </c>
      <c r="L232" s="14" t="s">
        <v>99</v>
      </c>
      <c r="M232" s="14" t="s">
        <v>124</v>
      </c>
      <c r="N232" s="14" t="s">
        <v>105</v>
      </c>
      <c r="O232" s="14" t="s">
        <v>187</v>
      </c>
      <c r="P232" s="14" t="s">
        <v>281</v>
      </c>
      <c r="Q232" s="14">
        <v>0</v>
      </c>
      <c r="R232" s="14">
        <v>0</v>
      </c>
    </row>
    <row r="233" spans="3:18" ht="16.5" x14ac:dyDescent="0.15">
      <c r="C233" s="14" t="s">
        <v>450</v>
      </c>
      <c r="D233" s="14" t="s">
        <v>662</v>
      </c>
      <c r="E233" s="14" t="s">
        <v>337</v>
      </c>
      <c r="F233" s="14" t="s">
        <v>115</v>
      </c>
      <c r="G233" s="14" t="s">
        <v>236</v>
      </c>
      <c r="H233" s="14" t="s">
        <v>94</v>
      </c>
      <c r="I233" s="14" t="s">
        <v>278</v>
      </c>
      <c r="J233" s="14" t="s">
        <v>108</v>
      </c>
      <c r="K233" s="14" t="s">
        <v>206</v>
      </c>
      <c r="L233" s="14" t="s">
        <v>99</v>
      </c>
      <c r="M233" s="14" t="s">
        <v>121</v>
      </c>
      <c r="N233" s="14" t="s">
        <v>163</v>
      </c>
      <c r="O233" s="14" t="s">
        <v>264</v>
      </c>
      <c r="P233" s="14" t="s">
        <v>281</v>
      </c>
      <c r="Q233" s="14">
        <v>0</v>
      </c>
      <c r="R233" s="14">
        <v>0</v>
      </c>
    </row>
    <row r="234" spans="3:18" ht="16.5" x14ac:dyDescent="0.15">
      <c r="C234" s="14" t="s">
        <v>427</v>
      </c>
      <c r="D234" s="14" t="s">
        <v>627</v>
      </c>
      <c r="E234" s="14" t="s">
        <v>304</v>
      </c>
      <c r="F234" s="14" t="s">
        <v>93</v>
      </c>
      <c r="G234" s="14" t="s">
        <v>148</v>
      </c>
      <c r="H234" s="14" t="s">
        <v>81</v>
      </c>
      <c r="I234" s="14" t="s">
        <v>260</v>
      </c>
      <c r="J234" s="14" t="s">
        <v>83</v>
      </c>
      <c r="K234" s="14" t="s">
        <v>206</v>
      </c>
      <c r="L234" s="14" t="s">
        <v>99</v>
      </c>
      <c r="M234" s="14" t="s">
        <v>106</v>
      </c>
      <c r="N234" s="14" t="s">
        <v>108</v>
      </c>
      <c r="O234" s="14" t="s">
        <v>119</v>
      </c>
      <c r="P234" s="14" t="s">
        <v>99</v>
      </c>
      <c r="Q234" s="14">
        <v>0</v>
      </c>
      <c r="R234" s="14">
        <v>0</v>
      </c>
    </row>
    <row r="235" spans="3:18" ht="16.5" x14ac:dyDescent="0.15">
      <c r="C235" s="14" t="s">
        <v>451</v>
      </c>
      <c r="D235" s="14" t="s">
        <v>626</v>
      </c>
      <c r="E235" s="14" t="s">
        <v>330</v>
      </c>
      <c r="F235" s="14" t="s">
        <v>95</v>
      </c>
      <c r="G235" s="14" t="s">
        <v>247</v>
      </c>
      <c r="H235" s="14" t="s">
        <v>96</v>
      </c>
      <c r="I235" s="14" t="s">
        <v>171</v>
      </c>
      <c r="J235" s="14" t="s">
        <v>163</v>
      </c>
      <c r="K235" s="14" t="s">
        <v>79</v>
      </c>
      <c r="L235" s="14" t="s">
        <v>108</v>
      </c>
      <c r="M235" s="14" t="s">
        <v>111</v>
      </c>
      <c r="N235" s="14" t="s">
        <v>282</v>
      </c>
      <c r="O235" s="14" t="s">
        <v>234</v>
      </c>
      <c r="P235" s="14" t="s">
        <v>99</v>
      </c>
      <c r="Q235" s="14">
        <v>0</v>
      </c>
      <c r="R235" s="14">
        <v>0</v>
      </c>
    </row>
  </sheetData>
  <mergeCells count="1">
    <mergeCell ref="T5:U5"/>
  </mergeCells>
  <phoneticPr fontId="4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main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CKIRUser</dc:creator>
  <cp:lastModifiedBy>희준</cp:lastModifiedBy>
  <cp:revision>36</cp:revision>
  <dcterms:created xsi:type="dcterms:W3CDTF">2022-02-01T10:53:08Z</dcterms:created>
  <dcterms:modified xsi:type="dcterms:W3CDTF">2022-12-01T02:53:46Z</dcterms:modified>
  <cp:version>0906.0200.01</cp:version>
</cp:coreProperties>
</file>