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RIMBA\Users\Public\"/>
    </mc:Choice>
  </mc:AlternateContent>
  <xr:revisionPtr revIDLastSave="0" documentId="14_{454D24B2-F194-407E-B89D-ADFC0706C69F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input" sheetId="4" r:id="rId1"/>
    <sheet name="Record" sheetId="9" r:id="rId2"/>
    <sheet name="Measurements" sheetId="10" r:id="rId3"/>
    <sheet name="Freq &amp; Calcs" sheetId="11" r:id="rId4"/>
    <sheet name="python_output" sheetId="5" r:id="rId5"/>
    <sheet name="verbose" sheetId="6" r:id="rId6"/>
    <sheet name="Notes" sheetId="1" r:id="rId7"/>
    <sheet name="Sheet2" sheetId="12" r:id="rId8"/>
    <sheet name="GLOBAL" sheetId="7" r:id="rId9"/>
    <sheet name="Sheet1" sheetId="8" r:id="rId10"/>
  </sheets>
  <definedNames>
    <definedName name="L">OFFSET(Notes!$B$7,Notes!$L$1,0,Notes!$L$3,1)</definedName>
    <definedName name="Ratio">OFFSET(Notes!$M$7,Notes!$L$1,0,Notes!$L$3,1)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6" l="1"/>
  <c r="B3" i="6"/>
  <c r="C1" i="5"/>
  <c r="A4" i="6"/>
  <c r="L9" i="6" s="1"/>
  <c r="K9" i="6" s="1"/>
  <c r="C19" i="6"/>
  <c r="B19" i="6"/>
  <c r="C18" i="6"/>
  <c r="B18" i="6"/>
  <c r="O83" i="4"/>
  <c r="N83" i="4"/>
  <c r="M83" i="4"/>
  <c r="O82" i="4"/>
  <c r="N82" i="4"/>
  <c r="M82" i="4"/>
  <c r="O81" i="4"/>
  <c r="N81" i="4"/>
  <c r="M81" i="4"/>
  <c r="O80" i="4"/>
  <c r="N80" i="4"/>
  <c r="M80" i="4"/>
  <c r="O79" i="4"/>
  <c r="N79" i="4"/>
  <c r="M79" i="4"/>
  <c r="O78" i="4"/>
  <c r="N78" i="4"/>
  <c r="M78" i="4"/>
  <c r="O77" i="4"/>
  <c r="N77" i="4"/>
  <c r="M77" i="4"/>
  <c r="O76" i="4"/>
  <c r="N76" i="4"/>
  <c r="M76" i="4"/>
  <c r="O75" i="4"/>
  <c r="N75" i="4"/>
  <c r="M75" i="4"/>
  <c r="O74" i="4"/>
  <c r="N74" i="4"/>
  <c r="M74" i="4"/>
  <c r="O73" i="4"/>
  <c r="N73" i="4"/>
  <c r="M73" i="4"/>
  <c r="O72" i="4"/>
  <c r="N72" i="4"/>
  <c r="M72" i="4"/>
  <c r="O71" i="4"/>
  <c r="N71" i="4"/>
  <c r="M71" i="4"/>
  <c r="O70" i="4"/>
  <c r="N70" i="4"/>
  <c r="M70" i="4"/>
  <c r="O69" i="4"/>
  <c r="N69" i="4"/>
  <c r="M69" i="4"/>
  <c r="O68" i="4"/>
  <c r="N68" i="4"/>
  <c r="M68" i="4"/>
  <c r="O67" i="4"/>
  <c r="N67" i="4"/>
  <c r="M67" i="4"/>
  <c r="O66" i="4"/>
  <c r="N66" i="4"/>
  <c r="M66" i="4"/>
  <c r="O65" i="4"/>
  <c r="N65" i="4"/>
  <c r="M65" i="4"/>
  <c r="O64" i="4"/>
  <c r="N64" i="4"/>
  <c r="M64" i="4"/>
  <c r="O63" i="4"/>
  <c r="N63" i="4"/>
  <c r="M63" i="4"/>
  <c r="O62" i="4"/>
  <c r="N62" i="4"/>
  <c r="M62" i="4"/>
  <c r="O61" i="4"/>
  <c r="N61" i="4"/>
  <c r="M61" i="4"/>
  <c r="O60" i="4"/>
  <c r="N60" i="4"/>
  <c r="M60" i="4"/>
  <c r="O59" i="4"/>
  <c r="N59" i="4"/>
  <c r="M59" i="4"/>
  <c r="O58" i="4"/>
  <c r="N58" i="4"/>
  <c r="M58" i="4"/>
  <c r="O57" i="4"/>
  <c r="N57" i="4"/>
  <c r="M57" i="4"/>
  <c r="O56" i="4"/>
  <c r="N56" i="4"/>
  <c r="M56" i="4"/>
  <c r="O55" i="4"/>
  <c r="N55" i="4"/>
  <c r="M55" i="4"/>
  <c r="O54" i="4"/>
  <c r="N54" i="4"/>
  <c r="M54" i="4"/>
  <c r="O53" i="4"/>
  <c r="N53" i="4"/>
  <c r="M53" i="4"/>
  <c r="O52" i="4"/>
  <c r="N52" i="4"/>
  <c r="M52" i="4"/>
  <c r="O51" i="4"/>
  <c r="N51" i="4"/>
  <c r="M51" i="4"/>
  <c r="O50" i="4"/>
  <c r="N50" i="4"/>
  <c r="M50" i="4"/>
  <c r="O49" i="4"/>
  <c r="N49" i="4"/>
  <c r="M49" i="4"/>
  <c r="O48" i="4"/>
  <c r="N48" i="4"/>
  <c r="M48" i="4"/>
  <c r="O47" i="4"/>
  <c r="N47" i="4"/>
  <c r="M47" i="4"/>
  <c r="O46" i="4"/>
  <c r="N46" i="4"/>
  <c r="M46" i="4"/>
  <c r="O45" i="4"/>
  <c r="N45" i="4"/>
  <c r="M45" i="4"/>
  <c r="O44" i="4"/>
  <c r="N44" i="4"/>
  <c r="M44" i="4"/>
  <c r="O43" i="4"/>
  <c r="N43" i="4"/>
  <c r="M43" i="4"/>
  <c r="O42" i="4"/>
  <c r="N42" i="4"/>
  <c r="M42" i="4"/>
  <c r="O41" i="4"/>
  <c r="N41" i="4"/>
  <c r="M41" i="4"/>
  <c r="O40" i="4"/>
  <c r="N40" i="4"/>
  <c r="M40" i="4"/>
  <c r="O39" i="4"/>
  <c r="N39" i="4"/>
  <c r="M39" i="4"/>
  <c r="O38" i="4"/>
  <c r="N38" i="4"/>
  <c r="M38" i="4"/>
  <c r="O37" i="4"/>
  <c r="N37" i="4"/>
  <c r="M37" i="4"/>
  <c r="O36" i="4"/>
  <c r="N36" i="4"/>
  <c r="M36" i="4"/>
  <c r="O35" i="4"/>
  <c r="N35" i="4"/>
  <c r="M35" i="4"/>
  <c r="O34" i="4"/>
  <c r="N34" i="4"/>
  <c r="M34" i="4"/>
  <c r="O33" i="4"/>
  <c r="N33" i="4"/>
  <c r="M33" i="4"/>
  <c r="O32" i="4"/>
  <c r="N32" i="4"/>
  <c r="M32" i="4"/>
  <c r="O31" i="4"/>
  <c r="N31" i="4"/>
  <c r="M31" i="4"/>
  <c r="O30" i="4"/>
  <c r="N30" i="4"/>
  <c r="M30" i="4"/>
  <c r="O29" i="4"/>
  <c r="N29" i="4"/>
  <c r="M29" i="4"/>
  <c r="O28" i="4"/>
  <c r="N28" i="4"/>
  <c r="M28" i="4"/>
  <c r="O27" i="4"/>
  <c r="N27" i="4"/>
  <c r="M27" i="4"/>
  <c r="O26" i="4"/>
  <c r="N26" i="4"/>
  <c r="M26" i="4"/>
  <c r="O25" i="4"/>
  <c r="N25" i="4"/>
  <c r="M25" i="4"/>
  <c r="O24" i="4"/>
  <c r="N24" i="4"/>
  <c r="M24" i="4"/>
  <c r="O23" i="4"/>
  <c r="N23" i="4"/>
  <c r="M23" i="4"/>
  <c r="O22" i="4"/>
  <c r="N22" i="4"/>
  <c r="M22" i="4"/>
  <c r="O21" i="4"/>
  <c r="N21" i="4"/>
  <c r="M21" i="4"/>
  <c r="O15" i="4"/>
  <c r="N15" i="4"/>
  <c r="M15" i="4"/>
  <c r="O10" i="4"/>
  <c r="N10" i="4"/>
  <c r="M10" i="4"/>
  <c r="O5" i="4"/>
  <c r="N5" i="4"/>
  <c r="M5" i="4"/>
  <c r="L344" i="6" l="1"/>
  <c r="K344" i="6" s="1"/>
  <c r="L332" i="6"/>
  <c r="K332" i="6" s="1"/>
  <c r="L320" i="6"/>
  <c r="K320" i="6" s="1"/>
  <c r="L308" i="6"/>
  <c r="K308" i="6" s="1"/>
  <c r="L296" i="6"/>
  <c r="K296" i="6" s="1"/>
  <c r="L284" i="6"/>
  <c r="K284" i="6" s="1"/>
  <c r="L272" i="6"/>
  <c r="K272" i="6" s="1"/>
  <c r="L260" i="6"/>
  <c r="K260" i="6" s="1"/>
  <c r="L248" i="6"/>
  <c r="K248" i="6" s="1"/>
  <c r="L236" i="6"/>
  <c r="K236" i="6" s="1"/>
  <c r="L224" i="6"/>
  <c r="K224" i="6" s="1"/>
  <c r="L212" i="6"/>
  <c r="K212" i="6" s="1"/>
  <c r="L200" i="6"/>
  <c r="K200" i="6" s="1"/>
  <c r="L188" i="6"/>
  <c r="K188" i="6" s="1"/>
  <c r="L176" i="6"/>
  <c r="K176" i="6" s="1"/>
  <c r="L164" i="6"/>
  <c r="K164" i="6" s="1"/>
  <c r="L152" i="6"/>
  <c r="K152" i="6" s="1"/>
  <c r="L140" i="6"/>
  <c r="K140" i="6" s="1"/>
  <c r="L128" i="6"/>
  <c r="K128" i="6" s="1"/>
  <c r="L116" i="6"/>
  <c r="K116" i="6" s="1"/>
  <c r="L104" i="6"/>
  <c r="K104" i="6" s="1"/>
  <c r="L92" i="6"/>
  <c r="K92" i="6" s="1"/>
  <c r="L80" i="6"/>
  <c r="K80" i="6" s="1"/>
  <c r="L68" i="6"/>
  <c r="K68" i="6" s="1"/>
  <c r="L56" i="6"/>
  <c r="K56" i="6" s="1"/>
  <c r="L44" i="6"/>
  <c r="K44" i="6" s="1"/>
  <c r="L32" i="6"/>
  <c r="K32" i="6" s="1"/>
  <c r="L20" i="6"/>
  <c r="K20" i="6" s="1"/>
  <c r="L8" i="6"/>
  <c r="K8" i="6" s="1"/>
  <c r="L343" i="6"/>
  <c r="K343" i="6" s="1"/>
  <c r="L331" i="6"/>
  <c r="K331" i="6" s="1"/>
  <c r="L319" i="6"/>
  <c r="K319" i="6" s="1"/>
  <c r="L307" i="6"/>
  <c r="K307" i="6" s="1"/>
  <c r="L295" i="6"/>
  <c r="K295" i="6" s="1"/>
  <c r="L283" i="6"/>
  <c r="K283" i="6" s="1"/>
  <c r="L271" i="6"/>
  <c r="K271" i="6" s="1"/>
  <c r="L259" i="6"/>
  <c r="K259" i="6" s="1"/>
  <c r="L247" i="6"/>
  <c r="K247" i="6" s="1"/>
  <c r="L235" i="6"/>
  <c r="K235" i="6" s="1"/>
  <c r="L223" i="6"/>
  <c r="K223" i="6" s="1"/>
  <c r="L211" i="6"/>
  <c r="K211" i="6" s="1"/>
  <c r="L199" i="6"/>
  <c r="K199" i="6" s="1"/>
  <c r="L187" i="6"/>
  <c r="K187" i="6" s="1"/>
  <c r="L175" i="6"/>
  <c r="K175" i="6" s="1"/>
  <c r="L163" i="6"/>
  <c r="K163" i="6" s="1"/>
  <c r="L151" i="6"/>
  <c r="K151" i="6" s="1"/>
  <c r="L139" i="6"/>
  <c r="K139" i="6" s="1"/>
  <c r="L127" i="6"/>
  <c r="K127" i="6" s="1"/>
  <c r="L115" i="6"/>
  <c r="K115" i="6" s="1"/>
  <c r="L103" i="6"/>
  <c r="K103" i="6" s="1"/>
  <c r="L91" i="6"/>
  <c r="K91" i="6" s="1"/>
  <c r="L79" i="6"/>
  <c r="K79" i="6" s="1"/>
  <c r="L67" i="6"/>
  <c r="K67" i="6" s="1"/>
  <c r="L55" i="6"/>
  <c r="K55" i="6" s="1"/>
  <c r="L43" i="6"/>
  <c r="K43" i="6" s="1"/>
  <c r="L31" i="6"/>
  <c r="K31" i="6" s="1"/>
  <c r="L19" i="6"/>
  <c r="K19" i="6" s="1"/>
  <c r="L7" i="6"/>
  <c r="K7" i="6" s="1"/>
  <c r="L342" i="6"/>
  <c r="K342" i="6" s="1"/>
  <c r="L330" i="6"/>
  <c r="K330" i="6" s="1"/>
  <c r="L318" i="6"/>
  <c r="K318" i="6" s="1"/>
  <c r="L306" i="6"/>
  <c r="K306" i="6" s="1"/>
  <c r="L294" i="6"/>
  <c r="K294" i="6" s="1"/>
  <c r="L282" i="6"/>
  <c r="K282" i="6" s="1"/>
  <c r="L270" i="6"/>
  <c r="K270" i="6" s="1"/>
  <c r="L258" i="6"/>
  <c r="K258" i="6" s="1"/>
  <c r="L246" i="6"/>
  <c r="K246" i="6" s="1"/>
  <c r="L234" i="6"/>
  <c r="K234" i="6" s="1"/>
  <c r="L222" i="6"/>
  <c r="K222" i="6" s="1"/>
  <c r="L210" i="6"/>
  <c r="K210" i="6" s="1"/>
  <c r="L198" i="6"/>
  <c r="K198" i="6" s="1"/>
  <c r="L186" i="6"/>
  <c r="K186" i="6" s="1"/>
  <c r="L174" i="6"/>
  <c r="K174" i="6" s="1"/>
  <c r="L162" i="6"/>
  <c r="K162" i="6" s="1"/>
  <c r="L150" i="6"/>
  <c r="K150" i="6" s="1"/>
  <c r="L138" i="6"/>
  <c r="K138" i="6" s="1"/>
  <c r="L126" i="6"/>
  <c r="K126" i="6" s="1"/>
  <c r="L114" i="6"/>
  <c r="K114" i="6" s="1"/>
  <c r="L102" i="6"/>
  <c r="K102" i="6" s="1"/>
  <c r="L90" i="6"/>
  <c r="K90" i="6" s="1"/>
  <c r="L78" i="6"/>
  <c r="K78" i="6" s="1"/>
  <c r="L66" i="6"/>
  <c r="K66" i="6" s="1"/>
  <c r="L54" i="6"/>
  <c r="K54" i="6" s="1"/>
  <c r="L42" i="6"/>
  <c r="K42" i="6" s="1"/>
  <c r="L30" i="6"/>
  <c r="K30" i="6" s="1"/>
  <c r="L18" i="6"/>
  <c r="K18" i="6" s="1"/>
  <c r="L6" i="6"/>
  <c r="K6" i="6" s="1"/>
  <c r="L341" i="6"/>
  <c r="K341" i="6" s="1"/>
  <c r="L329" i="6"/>
  <c r="K329" i="6" s="1"/>
  <c r="L317" i="6"/>
  <c r="K317" i="6" s="1"/>
  <c r="L305" i="6"/>
  <c r="K305" i="6" s="1"/>
  <c r="L293" i="6"/>
  <c r="K293" i="6" s="1"/>
  <c r="L281" i="6"/>
  <c r="K281" i="6" s="1"/>
  <c r="L269" i="6"/>
  <c r="K269" i="6" s="1"/>
  <c r="L257" i="6"/>
  <c r="K257" i="6" s="1"/>
  <c r="L245" i="6"/>
  <c r="K245" i="6" s="1"/>
  <c r="L233" i="6"/>
  <c r="K233" i="6" s="1"/>
  <c r="L221" i="6"/>
  <c r="K221" i="6" s="1"/>
  <c r="L209" i="6"/>
  <c r="K209" i="6" s="1"/>
  <c r="L197" i="6"/>
  <c r="K197" i="6" s="1"/>
  <c r="L185" i="6"/>
  <c r="K185" i="6" s="1"/>
  <c r="L173" i="6"/>
  <c r="K173" i="6" s="1"/>
  <c r="L161" i="6"/>
  <c r="K161" i="6" s="1"/>
  <c r="L149" i="6"/>
  <c r="K149" i="6" s="1"/>
  <c r="L137" i="6"/>
  <c r="K137" i="6" s="1"/>
  <c r="L125" i="6"/>
  <c r="K125" i="6" s="1"/>
  <c r="L113" i="6"/>
  <c r="K113" i="6" s="1"/>
  <c r="L101" i="6"/>
  <c r="K101" i="6" s="1"/>
  <c r="L89" i="6"/>
  <c r="K89" i="6" s="1"/>
  <c r="L77" i="6"/>
  <c r="K77" i="6" s="1"/>
  <c r="L65" i="6"/>
  <c r="K65" i="6" s="1"/>
  <c r="L53" i="6"/>
  <c r="K53" i="6" s="1"/>
  <c r="L41" i="6"/>
  <c r="K41" i="6" s="1"/>
  <c r="L29" i="6"/>
  <c r="K29" i="6" s="1"/>
  <c r="L17" i="6"/>
  <c r="K17" i="6" s="1"/>
  <c r="L5" i="6"/>
  <c r="K5" i="6" s="1"/>
  <c r="L340" i="6"/>
  <c r="K340" i="6" s="1"/>
  <c r="L328" i="6"/>
  <c r="K328" i="6" s="1"/>
  <c r="L316" i="6"/>
  <c r="K316" i="6" s="1"/>
  <c r="L304" i="6"/>
  <c r="K304" i="6" s="1"/>
  <c r="L292" i="6"/>
  <c r="K292" i="6" s="1"/>
  <c r="L280" i="6"/>
  <c r="K280" i="6" s="1"/>
  <c r="L268" i="6"/>
  <c r="K268" i="6" s="1"/>
  <c r="L256" i="6"/>
  <c r="K256" i="6" s="1"/>
  <c r="L244" i="6"/>
  <c r="K244" i="6" s="1"/>
  <c r="L232" i="6"/>
  <c r="K232" i="6" s="1"/>
  <c r="L220" i="6"/>
  <c r="K220" i="6" s="1"/>
  <c r="L208" i="6"/>
  <c r="K208" i="6" s="1"/>
  <c r="L196" i="6"/>
  <c r="K196" i="6" s="1"/>
  <c r="L184" i="6"/>
  <c r="K184" i="6" s="1"/>
  <c r="L172" i="6"/>
  <c r="K172" i="6" s="1"/>
  <c r="L160" i="6"/>
  <c r="K160" i="6" s="1"/>
  <c r="L148" i="6"/>
  <c r="K148" i="6" s="1"/>
  <c r="L136" i="6"/>
  <c r="K136" i="6" s="1"/>
  <c r="L124" i="6"/>
  <c r="K124" i="6" s="1"/>
  <c r="L112" i="6"/>
  <c r="K112" i="6" s="1"/>
  <c r="L100" i="6"/>
  <c r="K100" i="6" s="1"/>
  <c r="L88" i="6"/>
  <c r="K88" i="6" s="1"/>
  <c r="L76" i="6"/>
  <c r="K76" i="6" s="1"/>
  <c r="L64" i="6"/>
  <c r="K64" i="6" s="1"/>
  <c r="L52" i="6"/>
  <c r="K52" i="6" s="1"/>
  <c r="L40" i="6"/>
  <c r="K40" i="6" s="1"/>
  <c r="L28" i="6"/>
  <c r="K28" i="6" s="1"/>
  <c r="L16" i="6"/>
  <c r="K16" i="6" s="1"/>
  <c r="L4" i="6"/>
  <c r="K4" i="6" s="1"/>
  <c r="L339" i="6"/>
  <c r="K339" i="6" s="1"/>
  <c r="L327" i="6"/>
  <c r="K327" i="6" s="1"/>
  <c r="L315" i="6"/>
  <c r="K315" i="6" s="1"/>
  <c r="L303" i="6"/>
  <c r="K303" i="6" s="1"/>
  <c r="L291" i="6"/>
  <c r="K291" i="6" s="1"/>
  <c r="L279" i="6"/>
  <c r="K279" i="6" s="1"/>
  <c r="L267" i="6"/>
  <c r="K267" i="6" s="1"/>
  <c r="L255" i="6"/>
  <c r="K255" i="6" s="1"/>
  <c r="L243" i="6"/>
  <c r="K243" i="6" s="1"/>
  <c r="L231" i="6"/>
  <c r="K231" i="6" s="1"/>
  <c r="L219" i="6"/>
  <c r="K219" i="6" s="1"/>
  <c r="L207" i="6"/>
  <c r="K207" i="6" s="1"/>
  <c r="L195" i="6"/>
  <c r="K195" i="6" s="1"/>
  <c r="L183" i="6"/>
  <c r="K183" i="6" s="1"/>
  <c r="L171" i="6"/>
  <c r="K171" i="6" s="1"/>
  <c r="L159" i="6"/>
  <c r="K159" i="6" s="1"/>
  <c r="L147" i="6"/>
  <c r="K147" i="6" s="1"/>
  <c r="L135" i="6"/>
  <c r="K135" i="6" s="1"/>
  <c r="L123" i="6"/>
  <c r="K123" i="6" s="1"/>
  <c r="L111" i="6"/>
  <c r="K111" i="6" s="1"/>
  <c r="L99" i="6"/>
  <c r="K99" i="6" s="1"/>
  <c r="L87" i="6"/>
  <c r="K87" i="6" s="1"/>
  <c r="L75" i="6"/>
  <c r="K75" i="6" s="1"/>
  <c r="L63" i="6"/>
  <c r="K63" i="6" s="1"/>
  <c r="L51" i="6"/>
  <c r="K51" i="6" s="1"/>
  <c r="L39" i="6"/>
  <c r="K39" i="6" s="1"/>
  <c r="L27" i="6"/>
  <c r="K27" i="6" s="1"/>
  <c r="L15" i="6"/>
  <c r="K15" i="6" s="1"/>
  <c r="L338" i="6"/>
  <c r="K338" i="6" s="1"/>
  <c r="L326" i="6"/>
  <c r="K326" i="6" s="1"/>
  <c r="L314" i="6"/>
  <c r="K314" i="6" s="1"/>
  <c r="L302" i="6"/>
  <c r="K302" i="6" s="1"/>
  <c r="L290" i="6"/>
  <c r="K290" i="6" s="1"/>
  <c r="L278" i="6"/>
  <c r="K278" i="6" s="1"/>
  <c r="L266" i="6"/>
  <c r="K266" i="6" s="1"/>
  <c r="L254" i="6"/>
  <c r="K254" i="6" s="1"/>
  <c r="L242" i="6"/>
  <c r="K242" i="6" s="1"/>
  <c r="L230" i="6"/>
  <c r="K230" i="6" s="1"/>
  <c r="L218" i="6"/>
  <c r="K218" i="6" s="1"/>
  <c r="L206" i="6"/>
  <c r="K206" i="6" s="1"/>
  <c r="L194" i="6"/>
  <c r="K194" i="6" s="1"/>
  <c r="L182" i="6"/>
  <c r="K182" i="6" s="1"/>
  <c r="L170" i="6"/>
  <c r="K170" i="6" s="1"/>
  <c r="L158" i="6"/>
  <c r="K158" i="6" s="1"/>
  <c r="L146" i="6"/>
  <c r="K146" i="6" s="1"/>
  <c r="L134" i="6"/>
  <c r="K134" i="6" s="1"/>
  <c r="L122" i="6"/>
  <c r="K122" i="6" s="1"/>
  <c r="L110" i="6"/>
  <c r="K110" i="6" s="1"/>
  <c r="L98" i="6"/>
  <c r="K98" i="6" s="1"/>
  <c r="L86" i="6"/>
  <c r="K86" i="6" s="1"/>
  <c r="L74" i="6"/>
  <c r="K74" i="6" s="1"/>
  <c r="L62" i="6"/>
  <c r="K62" i="6" s="1"/>
  <c r="L50" i="6"/>
  <c r="K50" i="6" s="1"/>
  <c r="L38" i="6"/>
  <c r="K38" i="6" s="1"/>
  <c r="L26" i="6"/>
  <c r="K26" i="6" s="1"/>
  <c r="L14" i="6"/>
  <c r="K14" i="6" s="1"/>
  <c r="L337" i="6"/>
  <c r="K337" i="6" s="1"/>
  <c r="L325" i="6"/>
  <c r="K325" i="6" s="1"/>
  <c r="L313" i="6"/>
  <c r="K313" i="6" s="1"/>
  <c r="L301" i="6"/>
  <c r="K301" i="6" s="1"/>
  <c r="L289" i="6"/>
  <c r="K289" i="6" s="1"/>
  <c r="L277" i="6"/>
  <c r="K277" i="6" s="1"/>
  <c r="L265" i="6"/>
  <c r="K265" i="6" s="1"/>
  <c r="L253" i="6"/>
  <c r="K253" i="6" s="1"/>
  <c r="L241" i="6"/>
  <c r="K241" i="6" s="1"/>
  <c r="L229" i="6"/>
  <c r="K229" i="6" s="1"/>
  <c r="L217" i="6"/>
  <c r="K217" i="6" s="1"/>
  <c r="L205" i="6"/>
  <c r="K205" i="6" s="1"/>
  <c r="L193" i="6"/>
  <c r="K193" i="6" s="1"/>
  <c r="L181" i="6"/>
  <c r="K181" i="6" s="1"/>
  <c r="L169" i="6"/>
  <c r="K169" i="6" s="1"/>
  <c r="L157" i="6"/>
  <c r="K157" i="6" s="1"/>
  <c r="L145" i="6"/>
  <c r="K145" i="6" s="1"/>
  <c r="L133" i="6"/>
  <c r="K133" i="6" s="1"/>
  <c r="L121" i="6"/>
  <c r="K121" i="6" s="1"/>
  <c r="L109" i="6"/>
  <c r="K109" i="6" s="1"/>
  <c r="L97" i="6"/>
  <c r="K97" i="6" s="1"/>
  <c r="L85" i="6"/>
  <c r="K85" i="6" s="1"/>
  <c r="L73" i="6"/>
  <c r="K73" i="6" s="1"/>
  <c r="L61" i="6"/>
  <c r="K61" i="6" s="1"/>
  <c r="L49" i="6"/>
  <c r="K49" i="6" s="1"/>
  <c r="L37" i="6"/>
  <c r="K37" i="6" s="1"/>
  <c r="L25" i="6"/>
  <c r="K25" i="6" s="1"/>
  <c r="L13" i="6"/>
  <c r="K13" i="6" s="1"/>
  <c r="L336" i="6"/>
  <c r="K336" i="6" s="1"/>
  <c r="L324" i="6"/>
  <c r="K324" i="6" s="1"/>
  <c r="L312" i="6"/>
  <c r="K312" i="6" s="1"/>
  <c r="L300" i="6"/>
  <c r="K300" i="6" s="1"/>
  <c r="L288" i="6"/>
  <c r="K288" i="6" s="1"/>
  <c r="L276" i="6"/>
  <c r="K276" i="6" s="1"/>
  <c r="L264" i="6"/>
  <c r="K264" i="6" s="1"/>
  <c r="L252" i="6"/>
  <c r="K252" i="6" s="1"/>
  <c r="L240" i="6"/>
  <c r="K240" i="6" s="1"/>
  <c r="L228" i="6"/>
  <c r="K228" i="6" s="1"/>
  <c r="L216" i="6"/>
  <c r="K216" i="6" s="1"/>
  <c r="L204" i="6"/>
  <c r="K204" i="6" s="1"/>
  <c r="L192" i="6"/>
  <c r="K192" i="6" s="1"/>
  <c r="L180" i="6"/>
  <c r="K180" i="6" s="1"/>
  <c r="L168" i="6"/>
  <c r="K168" i="6" s="1"/>
  <c r="L156" i="6"/>
  <c r="K156" i="6" s="1"/>
  <c r="L144" i="6"/>
  <c r="K144" i="6" s="1"/>
  <c r="L132" i="6"/>
  <c r="K132" i="6" s="1"/>
  <c r="L120" i="6"/>
  <c r="K120" i="6" s="1"/>
  <c r="L108" i="6"/>
  <c r="K108" i="6" s="1"/>
  <c r="L96" i="6"/>
  <c r="K96" i="6" s="1"/>
  <c r="L84" i="6"/>
  <c r="K84" i="6" s="1"/>
  <c r="L72" i="6"/>
  <c r="K72" i="6" s="1"/>
  <c r="L60" i="6"/>
  <c r="K60" i="6" s="1"/>
  <c r="L48" i="6"/>
  <c r="K48" i="6" s="1"/>
  <c r="L36" i="6"/>
  <c r="K36" i="6" s="1"/>
  <c r="L24" i="6"/>
  <c r="K24" i="6" s="1"/>
  <c r="L12" i="6"/>
  <c r="K12" i="6" s="1"/>
  <c r="L335" i="6"/>
  <c r="K335" i="6" s="1"/>
  <c r="L323" i="6"/>
  <c r="K323" i="6" s="1"/>
  <c r="L311" i="6"/>
  <c r="K311" i="6" s="1"/>
  <c r="L299" i="6"/>
  <c r="K299" i="6" s="1"/>
  <c r="L287" i="6"/>
  <c r="K287" i="6" s="1"/>
  <c r="L275" i="6"/>
  <c r="K275" i="6" s="1"/>
  <c r="L263" i="6"/>
  <c r="K263" i="6" s="1"/>
  <c r="L251" i="6"/>
  <c r="K251" i="6" s="1"/>
  <c r="L239" i="6"/>
  <c r="K239" i="6" s="1"/>
  <c r="L227" i="6"/>
  <c r="K227" i="6" s="1"/>
  <c r="L215" i="6"/>
  <c r="K215" i="6" s="1"/>
  <c r="L203" i="6"/>
  <c r="K203" i="6" s="1"/>
  <c r="L191" i="6"/>
  <c r="K191" i="6" s="1"/>
  <c r="L179" i="6"/>
  <c r="K179" i="6" s="1"/>
  <c r="L167" i="6"/>
  <c r="K167" i="6" s="1"/>
  <c r="L155" i="6"/>
  <c r="K155" i="6" s="1"/>
  <c r="L143" i="6"/>
  <c r="K143" i="6" s="1"/>
  <c r="L131" i="6"/>
  <c r="K131" i="6" s="1"/>
  <c r="L119" i="6"/>
  <c r="K119" i="6" s="1"/>
  <c r="L107" i="6"/>
  <c r="K107" i="6" s="1"/>
  <c r="L95" i="6"/>
  <c r="K95" i="6" s="1"/>
  <c r="L83" i="6"/>
  <c r="K83" i="6" s="1"/>
  <c r="L71" i="6"/>
  <c r="K71" i="6" s="1"/>
  <c r="L59" i="6"/>
  <c r="K59" i="6" s="1"/>
  <c r="L47" i="6"/>
  <c r="K47" i="6" s="1"/>
  <c r="L35" i="6"/>
  <c r="K35" i="6" s="1"/>
  <c r="L23" i="6"/>
  <c r="K23" i="6" s="1"/>
  <c r="L11" i="6"/>
  <c r="K11" i="6" s="1"/>
  <c r="L3" i="6"/>
  <c r="K3" i="6" s="1"/>
  <c r="L334" i="6"/>
  <c r="K334" i="6" s="1"/>
  <c r="L322" i="6"/>
  <c r="K322" i="6" s="1"/>
  <c r="L310" i="6"/>
  <c r="K310" i="6" s="1"/>
  <c r="L298" i="6"/>
  <c r="K298" i="6" s="1"/>
  <c r="L286" i="6"/>
  <c r="K286" i="6" s="1"/>
  <c r="L274" i="6"/>
  <c r="K274" i="6" s="1"/>
  <c r="L262" i="6"/>
  <c r="K262" i="6" s="1"/>
  <c r="L250" i="6"/>
  <c r="K250" i="6" s="1"/>
  <c r="L238" i="6"/>
  <c r="K238" i="6" s="1"/>
  <c r="L226" i="6"/>
  <c r="K226" i="6" s="1"/>
  <c r="L214" i="6"/>
  <c r="K214" i="6" s="1"/>
  <c r="L202" i="6"/>
  <c r="K202" i="6" s="1"/>
  <c r="L190" i="6"/>
  <c r="K190" i="6" s="1"/>
  <c r="L178" i="6"/>
  <c r="K178" i="6" s="1"/>
  <c r="L166" i="6"/>
  <c r="K166" i="6" s="1"/>
  <c r="L154" i="6"/>
  <c r="K154" i="6" s="1"/>
  <c r="L142" i="6"/>
  <c r="K142" i="6" s="1"/>
  <c r="L130" i="6"/>
  <c r="K130" i="6" s="1"/>
  <c r="L118" i="6"/>
  <c r="K118" i="6" s="1"/>
  <c r="L106" i="6"/>
  <c r="K106" i="6" s="1"/>
  <c r="L94" i="6"/>
  <c r="K94" i="6" s="1"/>
  <c r="L82" i="6"/>
  <c r="K82" i="6" s="1"/>
  <c r="L70" i="6"/>
  <c r="K70" i="6" s="1"/>
  <c r="L58" i="6"/>
  <c r="K58" i="6" s="1"/>
  <c r="L46" i="6"/>
  <c r="K46" i="6" s="1"/>
  <c r="L34" i="6"/>
  <c r="K34" i="6" s="1"/>
  <c r="L22" i="6"/>
  <c r="K22" i="6" s="1"/>
  <c r="L10" i="6"/>
  <c r="K10" i="6" s="1"/>
  <c r="L345" i="6"/>
  <c r="K345" i="6" s="1"/>
  <c r="L333" i="6"/>
  <c r="K333" i="6" s="1"/>
  <c r="L321" i="6"/>
  <c r="K321" i="6" s="1"/>
  <c r="L309" i="6"/>
  <c r="K309" i="6" s="1"/>
  <c r="L297" i="6"/>
  <c r="K297" i="6" s="1"/>
  <c r="L285" i="6"/>
  <c r="K285" i="6" s="1"/>
  <c r="L273" i="6"/>
  <c r="K273" i="6" s="1"/>
  <c r="L261" i="6"/>
  <c r="K261" i="6" s="1"/>
  <c r="L249" i="6"/>
  <c r="K249" i="6" s="1"/>
  <c r="L237" i="6"/>
  <c r="K237" i="6" s="1"/>
  <c r="L225" i="6"/>
  <c r="K225" i="6" s="1"/>
  <c r="L213" i="6"/>
  <c r="K213" i="6" s="1"/>
  <c r="L201" i="6"/>
  <c r="K201" i="6" s="1"/>
  <c r="L189" i="6"/>
  <c r="K189" i="6" s="1"/>
  <c r="L177" i="6"/>
  <c r="K177" i="6" s="1"/>
  <c r="L165" i="6"/>
  <c r="K165" i="6" s="1"/>
  <c r="L153" i="6"/>
  <c r="K153" i="6" s="1"/>
  <c r="L141" i="6"/>
  <c r="K141" i="6" s="1"/>
  <c r="L129" i="6"/>
  <c r="K129" i="6" s="1"/>
  <c r="L117" i="6"/>
  <c r="K117" i="6" s="1"/>
  <c r="L105" i="6"/>
  <c r="K105" i="6" s="1"/>
  <c r="L93" i="6"/>
  <c r="K93" i="6" s="1"/>
  <c r="L81" i="6"/>
  <c r="K81" i="6" s="1"/>
  <c r="L69" i="6"/>
  <c r="K69" i="6" s="1"/>
  <c r="L57" i="6"/>
  <c r="K57" i="6" s="1"/>
  <c r="L45" i="6"/>
  <c r="K45" i="6" s="1"/>
  <c r="L33" i="6"/>
  <c r="K33" i="6" s="1"/>
  <c r="L21" i="6"/>
  <c r="K21" i="6" s="1"/>
  <c r="D19" i="6"/>
  <c r="B21" i="6"/>
  <c r="D18" i="6"/>
  <c r="B1" i="4"/>
  <c r="C17" i="6" l="1" a="1"/>
  <c r="C17" i="6" s="1"/>
  <c r="B22" i="6"/>
  <c r="B23" i="6" s="1"/>
  <c r="B17" i="6" a="1"/>
  <c r="B17" i="6" s="1"/>
  <c r="H19" i="11"/>
  <c r="N156" i="9"/>
  <c r="M156" i="9"/>
  <c r="B24" i="6" l="1"/>
  <c r="D17" i="6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I84" i="4"/>
  <c r="H84" i="4"/>
  <c r="G84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I83" i="4"/>
  <c r="H83" i="4"/>
  <c r="G83" i="4"/>
  <c r="AD82" i="4"/>
  <c r="AC82" i="4"/>
  <c r="AB82" i="4"/>
  <c r="AA82" i="4"/>
  <c r="L82" i="5" s="1"/>
  <c r="Z82" i="4"/>
  <c r="Y82" i="4"/>
  <c r="J82" i="5" s="1"/>
  <c r="X82" i="4"/>
  <c r="W82" i="4"/>
  <c r="V82" i="4"/>
  <c r="U82" i="4"/>
  <c r="T82" i="4"/>
  <c r="S82" i="4"/>
  <c r="R82" i="4"/>
  <c r="Q82" i="4"/>
  <c r="P82" i="4"/>
  <c r="I82" i="4"/>
  <c r="H82" i="4"/>
  <c r="G82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I81" i="4"/>
  <c r="H81" i="4"/>
  <c r="G81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I80" i="4"/>
  <c r="H80" i="4"/>
  <c r="G80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I79" i="4"/>
  <c r="H79" i="4"/>
  <c r="G79" i="4"/>
  <c r="AD78" i="4"/>
  <c r="AC78" i="4"/>
  <c r="AB78" i="4"/>
  <c r="AA78" i="4"/>
  <c r="L78" i="5" s="1"/>
  <c r="Z78" i="4"/>
  <c r="Y78" i="4"/>
  <c r="X78" i="4"/>
  <c r="W78" i="4"/>
  <c r="V78" i="4"/>
  <c r="U78" i="4"/>
  <c r="T78" i="4"/>
  <c r="S78" i="4"/>
  <c r="R78" i="4"/>
  <c r="Q78" i="4"/>
  <c r="P78" i="4"/>
  <c r="I78" i="4"/>
  <c r="H78" i="4"/>
  <c r="G78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I77" i="4"/>
  <c r="H77" i="4"/>
  <c r="G77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I76" i="4"/>
  <c r="H76" i="4"/>
  <c r="G76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I75" i="4"/>
  <c r="H75" i="4"/>
  <c r="G75" i="4"/>
  <c r="AD74" i="4"/>
  <c r="AC74" i="4"/>
  <c r="AB74" i="4"/>
  <c r="AA74" i="4"/>
  <c r="L74" i="5" s="1"/>
  <c r="Z74" i="4"/>
  <c r="Y74" i="4"/>
  <c r="J74" i="5" s="1"/>
  <c r="X74" i="4"/>
  <c r="W74" i="4"/>
  <c r="V74" i="4"/>
  <c r="U74" i="4"/>
  <c r="T74" i="4"/>
  <c r="S74" i="4"/>
  <c r="R74" i="4"/>
  <c r="Q74" i="4"/>
  <c r="P74" i="4"/>
  <c r="I74" i="4"/>
  <c r="H74" i="4"/>
  <c r="G74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I73" i="4"/>
  <c r="H73" i="4"/>
  <c r="G73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I72" i="4"/>
  <c r="H72" i="4"/>
  <c r="G72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I71" i="4"/>
  <c r="H71" i="4"/>
  <c r="G71" i="4"/>
  <c r="AD70" i="4"/>
  <c r="AC70" i="4"/>
  <c r="AB70" i="4"/>
  <c r="AA70" i="4"/>
  <c r="L70" i="5" s="1"/>
  <c r="Z70" i="4"/>
  <c r="Y70" i="4"/>
  <c r="J70" i="5" s="1"/>
  <c r="X70" i="4"/>
  <c r="W70" i="4"/>
  <c r="V70" i="4"/>
  <c r="U70" i="4"/>
  <c r="T70" i="4"/>
  <c r="S70" i="4"/>
  <c r="R70" i="4"/>
  <c r="Q70" i="4"/>
  <c r="P70" i="4"/>
  <c r="I70" i="4"/>
  <c r="H70" i="4"/>
  <c r="G70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I69" i="4"/>
  <c r="H69" i="4"/>
  <c r="G69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I68" i="4"/>
  <c r="H68" i="4"/>
  <c r="G68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I67" i="4"/>
  <c r="H67" i="4"/>
  <c r="G67" i="4"/>
  <c r="AD66" i="4"/>
  <c r="AC66" i="4"/>
  <c r="AB66" i="4"/>
  <c r="AA66" i="4"/>
  <c r="L66" i="5" s="1"/>
  <c r="Z66" i="4"/>
  <c r="Y66" i="4"/>
  <c r="J66" i="5" s="1"/>
  <c r="X66" i="4"/>
  <c r="W66" i="4"/>
  <c r="V66" i="4"/>
  <c r="U66" i="4"/>
  <c r="T66" i="4"/>
  <c r="S66" i="4"/>
  <c r="R66" i="4"/>
  <c r="Q66" i="4"/>
  <c r="P66" i="4"/>
  <c r="I66" i="4"/>
  <c r="H66" i="4"/>
  <c r="G66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I65" i="4"/>
  <c r="H65" i="4"/>
  <c r="G65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I64" i="4"/>
  <c r="H64" i="4"/>
  <c r="G64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I63" i="4"/>
  <c r="H63" i="4"/>
  <c r="G63" i="4"/>
  <c r="AD62" i="4"/>
  <c r="AC62" i="4"/>
  <c r="AB62" i="4"/>
  <c r="AA62" i="4"/>
  <c r="L62" i="5" s="1"/>
  <c r="Z62" i="4"/>
  <c r="Y62" i="4"/>
  <c r="J62" i="5" s="1"/>
  <c r="X62" i="4"/>
  <c r="W62" i="4"/>
  <c r="V62" i="4"/>
  <c r="U62" i="4"/>
  <c r="T62" i="4"/>
  <c r="S62" i="4"/>
  <c r="R62" i="4"/>
  <c r="Q62" i="4"/>
  <c r="P62" i="4"/>
  <c r="I62" i="4"/>
  <c r="H62" i="4"/>
  <c r="G62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I61" i="4"/>
  <c r="H61" i="4"/>
  <c r="G61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I60" i="4"/>
  <c r="H60" i="4"/>
  <c r="G60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I59" i="4"/>
  <c r="H59" i="4"/>
  <c r="G59" i="4"/>
  <c r="AD58" i="4"/>
  <c r="AC58" i="4"/>
  <c r="AB58" i="4"/>
  <c r="AA58" i="4"/>
  <c r="L58" i="5" s="1"/>
  <c r="Z58" i="4"/>
  <c r="Y58" i="4"/>
  <c r="J58" i="5" s="1"/>
  <c r="X58" i="4"/>
  <c r="W58" i="4"/>
  <c r="V58" i="4"/>
  <c r="U58" i="4"/>
  <c r="T58" i="4"/>
  <c r="S58" i="4"/>
  <c r="R58" i="4"/>
  <c r="Q58" i="4"/>
  <c r="P58" i="4"/>
  <c r="I58" i="4"/>
  <c r="H58" i="4"/>
  <c r="G58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I57" i="4"/>
  <c r="H57" i="4"/>
  <c r="G57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I56" i="4"/>
  <c r="H56" i="4"/>
  <c r="G56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I55" i="4"/>
  <c r="H55" i="4"/>
  <c r="G55" i="4"/>
  <c r="AD54" i="4"/>
  <c r="AC54" i="4"/>
  <c r="AB54" i="4"/>
  <c r="AA54" i="4"/>
  <c r="L54" i="5" s="1"/>
  <c r="Z54" i="4"/>
  <c r="Y54" i="4"/>
  <c r="J54" i="5" s="1"/>
  <c r="X54" i="4"/>
  <c r="W54" i="4"/>
  <c r="V54" i="4"/>
  <c r="U54" i="4"/>
  <c r="T54" i="4"/>
  <c r="S54" i="4"/>
  <c r="R54" i="4"/>
  <c r="Q54" i="4"/>
  <c r="P54" i="4"/>
  <c r="I54" i="4"/>
  <c r="H54" i="4"/>
  <c r="G54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I53" i="4"/>
  <c r="H53" i="4"/>
  <c r="G53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I52" i="4"/>
  <c r="H52" i="4"/>
  <c r="G52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I51" i="4"/>
  <c r="H51" i="4"/>
  <c r="G51" i="4"/>
  <c r="AD50" i="4"/>
  <c r="AC50" i="4"/>
  <c r="AB50" i="4"/>
  <c r="AA50" i="4"/>
  <c r="L50" i="5" s="1"/>
  <c r="Z50" i="4"/>
  <c r="Y50" i="4"/>
  <c r="J50" i="5" s="1"/>
  <c r="X50" i="4"/>
  <c r="W50" i="4"/>
  <c r="V50" i="4"/>
  <c r="U50" i="4"/>
  <c r="T50" i="4"/>
  <c r="S50" i="4"/>
  <c r="R50" i="4"/>
  <c r="Q50" i="4"/>
  <c r="P50" i="4"/>
  <c r="I50" i="4"/>
  <c r="H50" i="4"/>
  <c r="G50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I49" i="4"/>
  <c r="H49" i="4"/>
  <c r="G49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I48" i="4"/>
  <c r="H48" i="4"/>
  <c r="G48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I47" i="4"/>
  <c r="H47" i="4"/>
  <c r="G47" i="4"/>
  <c r="AD46" i="4"/>
  <c r="AC46" i="4"/>
  <c r="AB46" i="4"/>
  <c r="AA46" i="4"/>
  <c r="L46" i="5" s="1"/>
  <c r="Z46" i="4"/>
  <c r="Y46" i="4"/>
  <c r="J46" i="5" s="1"/>
  <c r="X46" i="4"/>
  <c r="W46" i="4"/>
  <c r="V46" i="4"/>
  <c r="U46" i="4"/>
  <c r="T46" i="4"/>
  <c r="S46" i="4"/>
  <c r="R46" i="4"/>
  <c r="Q46" i="4"/>
  <c r="P46" i="4"/>
  <c r="I46" i="4"/>
  <c r="H46" i="4"/>
  <c r="G46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I45" i="4"/>
  <c r="H45" i="4"/>
  <c r="G45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I44" i="4"/>
  <c r="H44" i="4"/>
  <c r="G44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I43" i="4"/>
  <c r="H43" i="4"/>
  <c r="G43" i="4"/>
  <c r="AD42" i="4"/>
  <c r="AC42" i="4"/>
  <c r="AB42" i="4"/>
  <c r="AA42" i="4"/>
  <c r="L42" i="5" s="1"/>
  <c r="Z42" i="4"/>
  <c r="Y42" i="4"/>
  <c r="J42" i="5" s="1"/>
  <c r="X42" i="4"/>
  <c r="W42" i="4"/>
  <c r="V42" i="4"/>
  <c r="U42" i="4"/>
  <c r="T42" i="4"/>
  <c r="S42" i="4"/>
  <c r="R42" i="4"/>
  <c r="Q42" i="4"/>
  <c r="P42" i="4"/>
  <c r="I42" i="4"/>
  <c r="H42" i="4"/>
  <c r="G42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I41" i="4"/>
  <c r="H41" i="4"/>
  <c r="G41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I40" i="4"/>
  <c r="H40" i="4"/>
  <c r="G40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I39" i="4"/>
  <c r="H39" i="4"/>
  <c r="G39" i="4"/>
  <c r="AD38" i="4"/>
  <c r="AC38" i="4"/>
  <c r="AB38" i="4"/>
  <c r="AA38" i="4"/>
  <c r="L38" i="5" s="1"/>
  <c r="Z38" i="4"/>
  <c r="Y38" i="4"/>
  <c r="J38" i="5" s="1"/>
  <c r="X38" i="4"/>
  <c r="W38" i="4"/>
  <c r="V38" i="4"/>
  <c r="U38" i="4"/>
  <c r="T38" i="4"/>
  <c r="S38" i="4"/>
  <c r="R38" i="4"/>
  <c r="Q38" i="4"/>
  <c r="P38" i="4"/>
  <c r="I38" i="4"/>
  <c r="H38" i="4"/>
  <c r="G38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I37" i="4"/>
  <c r="H37" i="4"/>
  <c r="G37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I36" i="4"/>
  <c r="H36" i="4"/>
  <c r="G36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I35" i="4"/>
  <c r="H35" i="4"/>
  <c r="G35" i="4"/>
  <c r="AD34" i="4"/>
  <c r="AC34" i="4"/>
  <c r="AB34" i="4"/>
  <c r="AA34" i="4"/>
  <c r="L34" i="5" s="1"/>
  <c r="Z34" i="4"/>
  <c r="Y34" i="4"/>
  <c r="J34" i="5" s="1"/>
  <c r="X34" i="4"/>
  <c r="W34" i="4"/>
  <c r="V34" i="4"/>
  <c r="U34" i="4"/>
  <c r="T34" i="4"/>
  <c r="S34" i="4"/>
  <c r="R34" i="4"/>
  <c r="Q34" i="4"/>
  <c r="P34" i="4"/>
  <c r="I34" i="4"/>
  <c r="H34" i="4"/>
  <c r="G34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I33" i="4"/>
  <c r="H33" i="4"/>
  <c r="G33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I32" i="4"/>
  <c r="H32" i="4"/>
  <c r="G32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I31" i="4"/>
  <c r="H31" i="4"/>
  <c r="G31" i="4"/>
  <c r="AD30" i="4"/>
  <c r="AC30" i="4"/>
  <c r="AB30" i="4"/>
  <c r="AA30" i="4"/>
  <c r="L30" i="5" s="1"/>
  <c r="Z30" i="4"/>
  <c r="Y30" i="4"/>
  <c r="X30" i="4"/>
  <c r="W30" i="4"/>
  <c r="V30" i="4"/>
  <c r="U30" i="4"/>
  <c r="T30" i="4"/>
  <c r="S30" i="4"/>
  <c r="R30" i="4"/>
  <c r="Q30" i="4"/>
  <c r="P30" i="4"/>
  <c r="I30" i="4"/>
  <c r="H30" i="4"/>
  <c r="G30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I29" i="4"/>
  <c r="H29" i="4"/>
  <c r="G29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I28" i="4"/>
  <c r="H28" i="4"/>
  <c r="G28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I27" i="4"/>
  <c r="H27" i="4"/>
  <c r="G27" i="4"/>
  <c r="AD26" i="4"/>
  <c r="AC26" i="4"/>
  <c r="AB26" i="4"/>
  <c r="AA26" i="4"/>
  <c r="L26" i="5" s="1"/>
  <c r="Z26" i="4"/>
  <c r="Y26" i="4"/>
  <c r="J26" i="5" s="1"/>
  <c r="X26" i="4"/>
  <c r="W26" i="4"/>
  <c r="V26" i="4"/>
  <c r="U26" i="4"/>
  <c r="T26" i="4"/>
  <c r="S26" i="4"/>
  <c r="R26" i="4"/>
  <c r="Q26" i="4"/>
  <c r="P26" i="4"/>
  <c r="I26" i="4"/>
  <c r="H26" i="4"/>
  <c r="G26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I25" i="4"/>
  <c r="H25" i="4"/>
  <c r="G25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I24" i="4"/>
  <c r="H24" i="4"/>
  <c r="G24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I23" i="4"/>
  <c r="H23" i="4"/>
  <c r="G23" i="4"/>
  <c r="AD22" i="4"/>
  <c r="AC22" i="4"/>
  <c r="AB22" i="4"/>
  <c r="AA22" i="4"/>
  <c r="L22" i="5" s="1"/>
  <c r="Z22" i="4"/>
  <c r="Y22" i="4"/>
  <c r="J22" i="5" s="1"/>
  <c r="X22" i="4"/>
  <c r="W22" i="4"/>
  <c r="V22" i="4"/>
  <c r="U22" i="4"/>
  <c r="T22" i="4"/>
  <c r="S22" i="4"/>
  <c r="R22" i="4"/>
  <c r="Q22" i="4"/>
  <c r="P22" i="4"/>
  <c r="I22" i="4"/>
  <c r="H22" i="4"/>
  <c r="G22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I21" i="4"/>
  <c r="H21" i="4"/>
  <c r="G21" i="4"/>
  <c r="AD20" i="4"/>
  <c r="AC20" i="4"/>
  <c r="AB20" i="4"/>
  <c r="AA20" i="4"/>
  <c r="Z20" i="4"/>
  <c r="I20" i="4"/>
  <c r="H20" i="4"/>
  <c r="G20" i="4"/>
  <c r="AD19" i="4"/>
  <c r="AC19" i="4"/>
  <c r="AB19" i="4"/>
  <c r="AA19" i="4"/>
  <c r="Z19" i="4"/>
  <c r="I19" i="4"/>
  <c r="H19" i="4"/>
  <c r="G19" i="4"/>
  <c r="AD18" i="4"/>
  <c r="AC18" i="4"/>
  <c r="AB18" i="4"/>
  <c r="AA18" i="4"/>
  <c r="L18" i="5" s="1"/>
  <c r="Z18" i="4"/>
  <c r="I18" i="4"/>
  <c r="H18" i="4"/>
  <c r="G18" i="4"/>
  <c r="AD17" i="4"/>
  <c r="AC17" i="4"/>
  <c r="AB17" i="4"/>
  <c r="AA17" i="4"/>
  <c r="Z17" i="4"/>
  <c r="I17" i="4"/>
  <c r="H17" i="4"/>
  <c r="G17" i="4"/>
  <c r="AD16" i="4"/>
  <c r="AC16" i="4"/>
  <c r="AB16" i="4"/>
  <c r="AA16" i="4"/>
  <c r="Z16" i="4"/>
  <c r="I16" i="4"/>
  <c r="H16" i="4"/>
  <c r="G16" i="4"/>
  <c r="AD15" i="4"/>
  <c r="AC15" i="4"/>
  <c r="AB15" i="4"/>
  <c r="AA15" i="4"/>
  <c r="Z15" i="4"/>
  <c r="X15" i="4"/>
  <c r="W15" i="4"/>
  <c r="V15" i="4"/>
  <c r="U15" i="4"/>
  <c r="T15" i="4"/>
  <c r="S15" i="4"/>
  <c r="I15" i="4"/>
  <c r="H15" i="4"/>
  <c r="G15" i="4"/>
  <c r="AD14" i="4"/>
  <c r="AC14" i="4"/>
  <c r="AB14" i="4"/>
  <c r="AA14" i="4"/>
  <c r="L14" i="5" s="1"/>
  <c r="Z14" i="4"/>
  <c r="I14" i="4"/>
  <c r="H14" i="4"/>
  <c r="G14" i="4"/>
  <c r="AD13" i="4"/>
  <c r="O13" i="5" s="1"/>
  <c r="AC13" i="4"/>
  <c r="AB13" i="4"/>
  <c r="AA13" i="4"/>
  <c r="Z13" i="4"/>
  <c r="I13" i="4"/>
  <c r="H13" i="4"/>
  <c r="G13" i="4"/>
  <c r="AD12" i="4"/>
  <c r="AC12" i="4"/>
  <c r="AB12" i="4"/>
  <c r="AA12" i="4"/>
  <c r="Z12" i="4"/>
  <c r="I12" i="4"/>
  <c r="H12" i="4"/>
  <c r="G12" i="4"/>
  <c r="AD11" i="4"/>
  <c r="O11" i="5" s="1"/>
  <c r="AC11" i="4"/>
  <c r="AB11" i="4"/>
  <c r="AA11" i="4"/>
  <c r="Z11" i="4"/>
  <c r="I11" i="4"/>
  <c r="H11" i="4"/>
  <c r="G11" i="4"/>
  <c r="AD10" i="4"/>
  <c r="AC10" i="4"/>
  <c r="AB10" i="4"/>
  <c r="M10" i="5" s="1"/>
  <c r="AA10" i="4"/>
  <c r="L10" i="5" s="1"/>
  <c r="Z10" i="4"/>
  <c r="X10" i="4"/>
  <c r="W10" i="4"/>
  <c r="V10" i="4"/>
  <c r="U10" i="4"/>
  <c r="T10" i="4"/>
  <c r="S10" i="4"/>
  <c r="I10" i="4"/>
  <c r="H10" i="4"/>
  <c r="G10" i="4"/>
  <c r="AD9" i="4"/>
  <c r="AC9" i="4"/>
  <c r="AB9" i="4"/>
  <c r="AA9" i="4"/>
  <c r="Z9" i="4"/>
  <c r="I9" i="4"/>
  <c r="H9" i="4"/>
  <c r="G9" i="4"/>
  <c r="AD8" i="4"/>
  <c r="AC8" i="4"/>
  <c r="AB8" i="4"/>
  <c r="AA8" i="4"/>
  <c r="Z8" i="4"/>
  <c r="I8" i="4"/>
  <c r="H8" i="4"/>
  <c r="G8" i="4"/>
  <c r="AD7" i="4"/>
  <c r="AC7" i="4"/>
  <c r="AB7" i="4"/>
  <c r="M7" i="5" s="1"/>
  <c r="AA7" i="4"/>
  <c r="Z7" i="4"/>
  <c r="I7" i="4"/>
  <c r="H7" i="4"/>
  <c r="G7" i="4"/>
  <c r="AF6" i="4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E6" i="4"/>
  <c r="AE7" i="4" s="1"/>
  <c r="AE8" i="4" s="1"/>
  <c r="AE9" i="4" s="1"/>
  <c r="AE10" i="4" s="1"/>
  <c r="AE11" i="4" s="1"/>
  <c r="AE12" i="4" s="1"/>
  <c r="AE13" i="4" s="1"/>
  <c r="AE14" i="4" s="1"/>
  <c r="AE15" i="4" s="1"/>
  <c r="AE16" i="4" s="1"/>
  <c r="AE17" i="4" s="1"/>
  <c r="AE18" i="4" s="1"/>
  <c r="AE19" i="4" s="1"/>
  <c r="AE20" i="4" s="1"/>
  <c r="AE21" i="4" s="1"/>
  <c r="AE22" i="4" s="1"/>
  <c r="AE23" i="4" s="1"/>
  <c r="AE24" i="4" s="1"/>
  <c r="AE25" i="4" s="1"/>
  <c r="AE26" i="4" s="1"/>
  <c r="AE27" i="4" s="1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AE43" i="4" s="1"/>
  <c r="AE44" i="4" s="1"/>
  <c r="AE45" i="4" s="1"/>
  <c r="AE46" i="4" s="1"/>
  <c r="AE47" i="4" s="1"/>
  <c r="AE48" i="4" s="1"/>
  <c r="AE49" i="4" s="1"/>
  <c r="AE50" i="4" s="1"/>
  <c r="AE51" i="4" s="1"/>
  <c r="AE52" i="4" s="1"/>
  <c r="AE53" i="4" s="1"/>
  <c r="AE54" i="4" s="1"/>
  <c r="AE55" i="4" s="1"/>
  <c r="AE56" i="4" s="1"/>
  <c r="AE57" i="4" s="1"/>
  <c r="AE58" i="4" s="1"/>
  <c r="AE59" i="4" s="1"/>
  <c r="AE60" i="4" s="1"/>
  <c r="AE61" i="4" s="1"/>
  <c r="AE62" i="4" s="1"/>
  <c r="AE63" i="4" s="1"/>
  <c r="AE64" i="4" s="1"/>
  <c r="AE65" i="4" s="1"/>
  <c r="AE66" i="4" s="1"/>
  <c r="AE67" i="4" s="1"/>
  <c r="AE68" i="4" s="1"/>
  <c r="AE69" i="4" s="1"/>
  <c r="AE70" i="4" s="1"/>
  <c r="AE71" i="4" s="1"/>
  <c r="AE72" i="4" s="1"/>
  <c r="AE73" i="4" s="1"/>
  <c r="AE74" i="4" s="1"/>
  <c r="AE75" i="4" s="1"/>
  <c r="AE76" i="4" s="1"/>
  <c r="AE77" i="4" s="1"/>
  <c r="AE78" i="4" s="1"/>
  <c r="AE79" i="4" s="1"/>
  <c r="AE80" i="4" s="1"/>
  <c r="AE81" i="4" s="1"/>
  <c r="AE82" i="4" s="1"/>
  <c r="AE83" i="4" s="1"/>
  <c r="AE84" i="4" s="1"/>
  <c r="AD6" i="4"/>
  <c r="O6" i="5" s="1"/>
  <c r="AC6" i="4"/>
  <c r="N6" i="5" s="1"/>
  <c r="AB6" i="4"/>
  <c r="AA6" i="4"/>
  <c r="Z6" i="4"/>
  <c r="I6" i="4"/>
  <c r="H6" i="4"/>
  <c r="G6" i="4"/>
  <c r="U159" i="5"/>
  <c r="T159" i="5"/>
  <c r="S159" i="5"/>
  <c r="O159" i="5"/>
  <c r="N159" i="5"/>
  <c r="M159" i="5"/>
  <c r="F159" i="5"/>
  <c r="E159" i="5"/>
  <c r="H159" i="5" s="1"/>
  <c r="D159" i="5"/>
  <c r="AG159" i="5" s="1"/>
  <c r="C159" i="5"/>
  <c r="X159" i="5" s="1"/>
  <c r="U158" i="5"/>
  <c r="T158" i="5"/>
  <c r="S158" i="5"/>
  <c r="O158" i="5"/>
  <c r="N158" i="5"/>
  <c r="M158" i="5"/>
  <c r="F158" i="5"/>
  <c r="E158" i="5"/>
  <c r="I158" i="5" s="1"/>
  <c r="D158" i="5"/>
  <c r="AG158" i="5" s="1"/>
  <c r="C158" i="5"/>
  <c r="X158" i="5" s="1"/>
  <c r="U157" i="5"/>
  <c r="T157" i="5"/>
  <c r="S157" i="5"/>
  <c r="O157" i="5"/>
  <c r="N157" i="5"/>
  <c r="M157" i="5"/>
  <c r="F157" i="5"/>
  <c r="E157" i="5"/>
  <c r="I157" i="5" s="1"/>
  <c r="D157" i="5"/>
  <c r="AE157" i="5" s="1"/>
  <c r="C157" i="5"/>
  <c r="W157" i="5" s="1"/>
  <c r="U156" i="5"/>
  <c r="T156" i="5"/>
  <c r="S156" i="5"/>
  <c r="O156" i="5"/>
  <c r="N156" i="5"/>
  <c r="M156" i="5"/>
  <c r="F156" i="5"/>
  <c r="E156" i="5"/>
  <c r="H156" i="5" s="1"/>
  <c r="D156" i="5"/>
  <c r="AG156" i="5" s="1"/>
  <c r="C156" i="5"/>
  <c r="X156" i="5" s="1"/>
  <c r="U155" i="5"/>
  <c r="T155" i="5"/>
  <c r="S155" i="5"/>
  <c r="O155" i="5"/>
  <c r="N155" i="5"/>
  <c r="M155" i="5"/>
  <c r="F155" i="5"/>
  <c r="E155" i="5"/>
  <c r="H155" i="5" s="1"/>
  <c r="D155" i="5"/>
  <c r="AD155" i="5" s="1"/>
  <c r="C155" i="5"/>
  <c r="X155" i="5" s="1"/>
  <c r="U154" i="5"/>
  <c r="T154" i="5"/>
  <c r="S154" i="5"/>
  <c r="O154" i="5"/>
  <c r="N154" i="5"/>
  <c r="M154" i="5"/>
  <c r="F154" i="5"/>
  <c r="E154" i="5"/>
  <c r="H154" i="5" s="1"/>
  <c r="D154" i="5"/>
  <c r="AF154" i="5" s="1"/>
  <c r="C154" i="5"/>
  <c r="X154" i="5" s="1"/>
  <c r="U153" i="5"/>
  <c r="T153" i="5"/>
  <c r="S153" i="5"/>
  <c r="O153" i="5"/>
  <c r="N153" i="5"/>
  <c r="M153" i="5"/>
  <c r="F153" i="5"/>
  <c r="E153" i="5"/>
  <c r="I153" i="5" s="1"/>
  <c r="D153" i="5"/>
  <c r="AG153" i="5" s="1"/>
  <c r="C153" i="5"/>
  <c r="X153" i="5" s="1"/>
  <c r="U152" i="5"/>
  <c r="T152" i="5"/>
  <c r="S152" i="5"/>
  <c r="O152" i="5"/>
  <c r="N152" i="5"/>
  <c r="M152" i="5"/>
  <c r="F152" i="5"/>
  <c r="E152" i="5"/>
  <c r="I152" i="5" s="1"/>
  <c r="D152" i="5"/>
  <c r="AF152" i="5" s="1"/>
  <c r="C152" i="5"/>
  <c r="X152" i="5" s="1"/>
  <c r="U151" i="5"/>
  <c r="T151" i="5"/>
  <c r="S151" i="5"/>
  <c r="O151" i="5"/>
  <c r="N151" i="5"/>
  <c r="M151" i="5"/>
  <c r="F151" i="5"/>
  <c r="E151" i="5"/>
  <c r="I151" i="5" s="1"/>
  <c r="D151" i="5"/>
  <c r="Y151" i="5" s="1"/>
  <c r="C151" i="5"/>
  <c r="W151" i="5" s="1"/>
  <c r="U150" i="5"/>
  <c r="T150" i="5"/>
  <c r="S150" i="5"/>
  <c r="O150" i="5"/>
  <c r="N150" i="5"/>
  <c r="M150" i="5"/>
  <c r="F150" i="5"/>
  <c r="E150" i="5"/>
  <c r="D150" i="5"/>
  <c r="AD150" i="5" s="1"/>
  <c r="C150" i="5"/>
  <c r="X150" i="5" s="1"/>
  <c r="U149" i="5"/>
  <c r="T149" i="5"/>
  <c r="S149" i="5"/>
  <c r="O149" i="5"/>
  <c r="N149" i="5"/>
  <c r="M149" i="5"/>
  <c r="F149" i="5"/>
  <c r="E149" i="5"/>
  <c r="H149" i="5" s="1"/>
  <c r="D149" i="5"/>
  <c r="AG149" i="5" s="1"/>
  <c r="C149" i="5"/>
  <c r="W149" i="5" s="1"/>
  <c r="U148" i="5"/>
  <c r="T148" i="5"/>
  <c r="S148" i="5"/>
  <c r="O148" i="5"/>
  <c r="N148" i="5"/>
  <c r="M148" i="5"/>
  <c r="F148" i="5"/>
  <c r="E148" i="5"/>
  <c r="I148" i="5" s="1"/>
  <c r="D148" i="5"/>
  <c r="AB148" i="5" s="1"/>
  <c r="C148" i="5"/>
  <c r="U147" i="5"/>
  <c r="T147" i="5"/>
  <c r="S147" i="5"/>
  <c r="O147" i="5"/>
  <c r="N147" i="5"/>
  <c r="M147" i="5"/>
  <c r="F147" i="5"/>
  <c r="E147" i="5"/>
  <c r="H147" i="5" s="1"/>
  <c r="D147" i="5"/>
  <c r="AG147" i="5" s="1"/>
  <c r="C147" i="5"/>
  <c r="X147" i="5" s="1"/>
  <c r="U146" i="5"/>
  <c r="T146" i="5"/>
  <c r="S146" i="5"/>
  <c r="O146" i="5"/>
  <c r="N146" i="5"/>
  <c r="M146" i="5"/>
  <c r="F146" i="5"/>
  <c r="E146" i="5"/>
  <c r="I146" i="5" s="1"/>
  <c r="D146" i="5"/>
  <c r="AG146" i="5" s="1"/>
  <c r="C146" i="5"/>
  <c r="U145" i="5"/>
  <c r="T145" i="5"/>
  <c r="S145" i="5"/>
  <c r="O145" i="5"/>
  <c r="N145" i="5"/>
  <c r="M145" i="5"/>
  <c r="F145" i="5"/>
  <c r="E145" i="5"/>
  <c r="I145" i="5" s="1"/>
  <c r="D145" i="5"/>
  <c r="AE145" i="5" s="1"/>
  <c r="C145" i="5"/>
  <c r="W145" i="5" s="1"/>
  <c r="U144" i="5"/>
  <c r="T144" i="5"/>
  <c r="S144" i="5"/>
  <c r="O144" i="5"/>
  <c r="N144" i="5"/>
  <c r="M144" i="5"/>
  <c r="F144" i="5"/>
  <c r="E144" i="5"/>
  <c r="H144" i="5" s="1"/>
  <c r="D144" i="5"/>
  <c r="AG144" i="5" s="1"/>
  <c r="C144" i="5"/>
  <c r="X144" i="5" s="1"/>
  <c r="U143" i="5"/>
  <c r="T143" i="5"/>
  <c r="S143" i="5"/>
  <c r="O143" i="5"/>
  <c r="N143" i="5"/>
  <c r="M143" i="5"/>
  <c r="F143" i="5"/>
  <c r="E143" i="5"/>
  <c r="H143" i="5" s="1"/>
  <c r="D143" i="5"/>
  <c r="AD143" i="5" s="1"/>
  <c r="C143" i="5"/>
  <c r="X143" i="5" s="1"/>
  <c r="U142" i="5"/>
  <c r="T142" i="5"/>
  <c r="S142" i="5"/>
  <c r="O142" i="5"/>
  <c r="N142" i="5"/>
  <c r="M142" i="5"/>
  <c r="F142" i="5"/>
  <c r="E142" i="5"/>
  <c r="H142" i="5" s="1"/>
  <c r="D142" i="5"/>
  <c r="AF142" i="5" s="1"/>
  <c r="C142" i="5"/>
  <c r="W142" i="5" s="1"/>
  <c r="U141" i="5"/>
  <c r="T141" i="5"/>
  <c r="S141" i="5"/>
  <c r="O141" i="5"/>
  <c r="N141" i="5"/>
  <c r="M141" i="5"/>
  <c r="F141" i="5"/>
  <c r="E141" i="5"/>
  <c r="I141" i="5" s="1"/>
  <c r="D141" i="5"/>
  <c r="AG141" i="5" s="1"/>
  <c r="C141" i="5"/>
  <c r="X141" i="5" s="1"/>
  <c r="U140" i="5"/>
  <c r="T140" i="5"/>
  <c r="S140" i="5"/>
  <c r="O140" i="5"/>
  <c r="N140" i="5"/>
  <c r="M140" i="5"/>
  <c r="F140" i="5"/>
  <c r="E140" i="5"/>
  <c r="I140" i="5" s="1"/>
  <c r="D140" i="5"/>
  <c r="AF140" i="5" s="1"/>
  <c r="C140" i="5"/>
  <c r="X140" i="5" s="1"/>
  <c r="U139" i="5"/>
  <c r="T139" i="5"/>
  <c r="S139" i="5"/>
  <c r="O139" i="5"/>
  <c r="N139" i="5"/>
  <c r="M139" i="5"/>
  <c r="F139" i="5"/>
  <c r="E139" i="5"/>
  <c r="I139" i="5" s="1"/>
  <c r="D139" i="5"/>
  <c r="Y139" i="5" s="1"/>
  <c r="C139" i="5"/>
  <c r="X139" i="5" s="1"/>
  <c r="U138" i="5"/>
  <c r="T138" i="5"/>
  <c r="S138" i="5"/>
  <c r="O138" i="5"/>
  <c r="N138" i="5"/>
  <c r="M138" i="5"/>
  <c r="F138" i="5"/>
  <c r="E138" i="5"/>
  <c r="D138" i="5"/>
  <c r="AD138" i="5" s="1"/>
  <c r="C138" i="5"/>
  <c r="X138" i="5" s="1"/>
  <c r="U137" i="5"/>
  <c r="T137" i="5"/>
  <c r="S137" i="5"/>
  <c r="O137" i="5"/>
  <c r="N137" i="5"/>
  <c r="M137" i="5"/>
  <c r="F137" i="5"/>
  <c r="E137" i="5"/>
  <c r="H137" i="5" s="1"/>
  <c r="D137" i="5"/>
  <c r="AG137" i="5" s="1"/>
  <c r="C137" i="5"/>
  <c r="X137" i="5" s="1"/>
  <c r="U136" i="5"/>
  <c r="T136" i="5"/>
  <c r="S136" i="5"/>
  <c r="O136" i="5"/>
  <c r="N136" i="5"/>
  <c r="M136" i="5"/>
  <c r="F136" i="5"/>
  <c r="E136" i="5"/>
  <c r="I136" i="5" s="1"/>
  <c r="D136" i="5"/>
  <c r="AB136" i="5" s="1"/>
  <c r="C136" i="5"/>
  <c r="U135" i="5"/>
  <c r="T135" i="5"/>
  <c r="S135" i="5"/>
  <c r="O135" i="5"/>
  <c r="N135" i="5"/>
  <c r="M135" i="5"/>
  <c r="F135" i="5"/>
  <c r="E135" i="5"/>
  <c r="H135" i="5" s="1"/>
  <c r="D135" i="5"/>
  <c r="AG135" i="5" s="1"/>
  <c r="C135" i="5"/>
  <c r="X135" i="5" s="1"/>
  <c r="U134" i="5"/>
  <c r="T134" i="5"/>
  <c r="S134" i="5"/>
  <c r="O134" i="5"/>
  <c r="N134" i="5"/>
  <c r="M134" i="5"/>
  <c r="F134" i="5"/>
  <c r="E134" i="5"/>
  <c r="I134" i="5" s="1"/>
  <c r="D134" i="5"/>
  <c r="AG134" i="5" s="1"/>
  <c r="C134" i="5"/>
  <c r="X134" i="5" s="1"/>
  <c r="U133" i="5"/>
  <c r="T133" i="5"/>
  <c r="S133" i="5"/>
  <c r="O133" i="5"/>
  <c r="N133" i="5"/>
  <c r="M133" i="5"/>
  <c r="F133" i="5"/>
  <c r="E133" i="5"/>
  <c r="I133" i="5" s="1"/>
  <c r="D133" i="5"/>
  <c r="AE133" i="5" s="1"/>
  <c r="C133" i="5"/>
  <c r="W133" i="5" s="1"/>
  <c r="U132" i="5"/>
  <c r="T132" i="5"/>
  <c r="S132" i="5"/>
  <c r="O132" i="5"/>
  <c r="N132" i="5"/>
  <c r="M132" i="5"/>
  <c r="F132" i="5"/>
  <c r="E132" i="5"/>
  <c r="I132" i="5" s="1"/>
  <c r="D132" i="5"/>
  <c r="AG132" i="5" s="1"/>
  <c r="C132" i="5"/>
  <c r="X132" i="5" s="1"/>
  <c r="U131" i="5"/>
  <c r="T131" i="5"/>
  <c r="S131" i="5"/>
  <c r="O131" i="5"/>
  <c r="N131" i="5"/>
  <c r="M131" i="5"/>
  <c r="F131" i="5"/>
  <c r="E131" i="5"/>
  <c r="H131" i="5" s="1"/>
  <c r="D131" i="5"/>
  <c r="AD131" i="5" s="1"/>
  <c r="C131" i="5"/>
  <c r="X131" i="5" s="1"/>
  <c r="U130" i="5"/>
  <c r="T130" i="5"/>
  <c r="S130" i="5"/>
  <c r="O130" i="5"/>
  <c r="N130" i="5"/>
  <c r="M130" i="5"/>
  <c r="F130" i="5"/>
  <c r="E130" i="5"/>
  <c r="I130" i="5" s="1"/>
  <c r="D130" i="5"/>
  <c r="AF130" i="5" s="1"/>
  <c r="C130" i="5"/>
  <c r="W130" i="5" s="1"/>
  <c r="U129" i="5"/>
  <c r="T129" i="5"/>
  <c r="S129" i="5"/>
  <c r="O129" i="5"/>
  <c r="N129" i="5"/>
  <c r="M129" i="5"/>
  <c r="F129" i="5"/>
  <c r="E129" i="5"/>
  <c r="I129" i="5" s="1"/>
  <c r="D129" i="5"/>
  <c r="AE129" i="5" s="1"/>
  <c r="C129" i="5"/>
  <c r="X129" i="5" s="1"/>
  <c r="U128" i="5"/>
  <c r="T128" i="5"/>
  <c r="S128" i="5"/>
  <c r="O128" i="5"/>
  <c r="N128" i="5"/>
  <c r="M128" i="5"/>
  <c r="F128" i="5"/>
  <c r="E128" i="5"/>
  <c r="I128" i="5" s="1"/>
  <c r="D128" i="5"/>
  <c r="AF128" i="5" s="1"/>
  <c r="C128" i="5"/>
  <c r="X128" i="5" s="1"/>
  <c r="U127" i="5"/>
  <c r="T127" i="5"/>
  <c r="S127" i="5"/>
  <c r="O127" i="5"/>
  <c r="N127" i="5"/>
  <c r="M127" i="5"/>
  <c r="F127" i="5"/>
  <c r="E127" i="5"/>
  <c r="H127" i="5" s="1"/>
  <c r="D127" i="5"/>
  <c r="Y127" i="5" s="1"/>
  <c r="C127" i="5"/>
  <c r="X127" i="5" s="1"/>
  <c r="U126" i="5"/>
  <c r="T126" i="5"/>
  <c r="S126" i="5"/>
  <c r="O126" i="5"/>
  <c r="N126" i="5"/>
  <c r="M126" i="5"/>
  <c r="F126" i="5"/>
  <c r="E126" i="5"/>
  <c r="D126" i="5"/>
  <c r="AD126" i="5" s="1"/>
  <c r="C126" i="5"/>
  <c r="X126" i="5" s="1"/>
  <c r="U125" i="5"/>
  <c r="T125" i="5"/>
  <c r="S125" i="5"/>
  <c r="O125" i="5"/>
  <c r="N125" i="5"/>
  <c r="M125" i="5"/>
  <c r="F125" i="5"/>
  <c r="E125" i="5"/>
  <c r="H125" i="5" s="1"/>
  <c r="D125" i="5"/>
  <c r="AD125" i="5" s="1"/>
  <c r="C125" i="5"/>
  <c r="W125" i="5" s="1"/>
  <c r="U124" i="5"/>
  <c r="T124" i="5"/>
  <c r="S124" i="5"/>
  <c r="O124" i="5"/>
  <c r="N124" i="5"/>
  <c r="M124" i="5"/>
  <c r="F124" i="5"/>
  <c r="E124" i="5"/>
  <c r="I124" i="5" s="1"/>
  <c r="D124" i="5"/>
  <c r="AB124" i="5" s="1"/>
  <c r="C124" i="5"/>
  <c r="U123" i="5"/>
  <c r="T123" i="5"/>
  <c r="S123" i="5"/>
  <c r="O123" i="5"/>
  <c r="N123" i="5"/>
  <c r="M123" i="5"/>
  <c r="F123" i="5"/>
  <c r="E123" i="5"/>
  <c r="H123" i="5" s="1"/>
  <c r="D123" i="5"/>
  <c r="AG123" i="5" s="1"/>
  <c r="C123" i="5"/>
  <c r="X123" i="5" s="1"/>
  <c r="U122" i="5"/>
  <c r="T122" i="5"/>
  <c r="S122" i="5"/>
  <c r="O122" i="5"/>
  <c r="N122" i="5"/>
  <c r="M122" i="5"/>
  <c r="F122" i="5"/>
  <c r="E122" i="5"/>
  <c r="I122" i="5" s="1"/>
  <c r="D122" i="5"/>
  <c r="Z122" i="5" s="1"/>
  <c r="C122" i="5"/>
  <c r="X122" i="5" s="1"/>
  <c r="U121" i="5"/>
  <c r="T121" i="5"/>
  <c r="S121" i="5"/>
  <c r="O121" i="5"/>
  <c r="N121" i="5"/>
  <c r="M121" i="5"/>
  <c r="F121" i="5"/>
  <c r="E121" i="5"/>
  <c r="I121" i="5" s="1"/>
  <c r="D121" i="5"/>
  <c r="AE121" i="5" s="1"/>
  <c r="C121" i="5"/>
  <c r="W121" i="5" s="1"/>
  <c r="U120" i="5"/>
  <c r="T120" i="5"/>
  <c r="S120" i="5"/>
  <c r="O120" i="5"/>
  <c r="N120" i="5"/>
  <c r="M120" i="5"/>
  <c r="F120" i="5"/>
  <c r="E120" i="5"/>
  <c r="I120" i="5" s="1"/>
  <c r="D120" i="5"/>
  <c r="AG120" i="5" s="1"/>
  <c r="C120" i="5"/>
  <c r="X120" i="5" s="1"/>
  <c r="U119" i="5"/>
  <c r="T119" i="5"/>
  <c r="S119" i="5"/>
  <c r="O119" i="5"/>
  <c r="N119" i="5"/>
  <c r="M119" i="5"/>
  <c r="F119" i="5"/>
  <c r="E119" i="5"/>
  <c r="H119" i="5" s="1"/>
  <c r="D119" i="5"/>
  <c r="AD119" i="5" s="1"/>
  <c r="C119" i="5"/>
  <c r="X119" i="5" s="1"/>
  <c r="U118" i="5"/>
  <c r="T118" i="5"/>
  <c r="S118" i="5"/>
  <c r="O118" i="5"/>
  <c r="N118" i="5"/>
  <c r="M118" i="5"/>
  <c r="F118" i="5"/>
  <c r="E118" i="5"/>
  <c r="I118" i="5" s="1"/>
  <c r="D118" i="5"/>
  <c r="AF118" i="5" s="1"/>
  <c r="C118" i="5"/>
  <c r="V118" i="5" s="1"/>
  <c r="U117" i="5"/>
  <c r="T117" i="5"/>
  <c r="S117" i="5"/>
  <c r="O117" i="5"/>
  <c r="N117" i="5"/>
  <c r="M117" i="5"/>
  <c r="F117" i="5"/>
  <c r="E117" i="5"/>
  <c r="I117" i="5" s="1"/>
  <c r="D117" i="5"/>
  <c r="AA117" i="5" s="1"/>
  <c r="C117" i="5"/>
  <c r="X117" i="5" s="1"/>
  <c r="U116" i="5"/>
  <c r="T116" i="5"/>
  <c r="S116" i="5"/>
  <c r="O116" i="5"/>
  <c r="N116" i="5"/>
  <c r="M116" i="5"/>
  <c r="F116" i="5"/>
  <c r="E116" i="5"/>
  <c r="I116" i="5" s="1"/>
  <c r="D116" i="5"/>
  <c r="AF116" i="5" s="1"/>
  <c r="C116" i="5"/>
  <c r="X116" i="5" s="1"/>
  <c r="U115" i="5"/>
  <c r="T115" i="5"/>
  <c r="S115" i="5"/>
  <c r="O115" i="5"/>
  <c r="N115" i="5"/>
  <c r="M115" i="5"/>
  <c r="F115" i="5"/>
  <c r="E115" i="5"/>
  <c r="I115" i="5" s="1"/>
  <c r="D115" i="5"/>
  <c r="Y115" i="5" s="1"/>
  <c r="C115" i="5"/>
  <c r="W115" i="5" s="1"/>
  <c r="U114" i="5"/>
  <c r="T114" i="5"/>
  <c r="S114" i="5"/>
  <c r="O114" i="5"/>
  <c r="N114" i="5"/>
  <c r="M114" i="5"/>
  <c r="F114" i="5"/>
  <c r="E114" i="5"/>
  <c r="D114" i="5"/>
  <c r="AD114" i="5" s="1"/>
  <c r="C114" i="5"/>
  <c r="X114" i="5" s="1"/>
  <c r="U113" i="5"/>
  <c r="T113" i="5"/>
  <c r="S113" i="5"/>
  <c r="O113" i="5"/>
  <c r="N113" i="5"/>
  <c r="M113" i="5"/>
  <c r="F113" i="5"/>
  <c r="E113" i="5"/>
  <c r="H113" i="5" s="1"/>
  <c r="D113" i="5"/>
  <c r="AG113" i="5" s="1"/>
  <c r="C113" i="5"/>
  <c r="W113" i="5" s="1"/>
  <c r="U112" i="5"/>
  <c r="T112" i="5"/>
  <c r="S112" i="5"/>
  <c r="O112" i="5"/>
  <c r="N112" i="5"/>
  <c r="M112" i="5"/>
  <c r="F112" i="5"/>
  <c r="E112" i="5"/>
  <c r="H112" i="5" s="1"/>
  <c r="D112" i="5"/>
  <c r="AB112" i="5" s="1"/>
  <c r="C112" i="5"/>
  <c r="U111" i="5"/>
  <c r="T111" i="5"/>
  <c r="S111" i="5"/>
  <c r="O111" i="5"/>
  <c r="N111" i="5"/>
  <c r="M111" i="5"/>
  <c r="F111" i="5"/>
  <c r="E111" i="5"/>
  <c r="H111" i="5" s="1"/>
  <c r="D111" i="5"/>
  <c r="AG111" i="5" s="1"/>
  <c r="C111" i="5"/>
  <c r="X111" i="5" s="1"/>
  <c r="U110" i="5"/>
  <c r="T110" i="5"/>
  <c r="S110" i="5"/>
  <c r="O110" i="5"/>
  <c r="N110" i="5"/>
  <c r="M110" i="5"/>
  <c r="F110" i="5"/>
  <c r="E110" i="5"/>
  <c r="I110" i="5" s="1"/>
  <c r="D110" i="5"/>
  <c r="Z110" i="5" s="1"/>
  <c r="C110" i="5"/>
  <c r="X110" i="5" s="1"/>
  <c r="U109" i="5"/>
  <c r="T109" i="5"/>
  <c r="S109" i="5"/>
  <c r="O109" i="5"/>
  <c r="N109" i="5"/>
  <c r="M109" i="5"/>
  <c r="F109" i="5"/>
  <c r="E109" i="5"/>
  <c r="I109" i="5" s="1"/>
  <c r="D109" i="5"/>
  <c r="AE109" i="5" s="1"/>
  <c r="C109" i="5"/>
  <c r="W109" i="5" s="1"/>
  <c r="U108" i="5"/>
  <c r="T108" i="5"/>
  <c r="S108" i="5"/>
  <c r="O108" i="5"/>
  <c r="N108" i="5"/>
  <c r="M108" i="5"/>
  <c r="F108" i="5"/>
  <c r="E108" i="5"/>
  <c r="I108" i="5" s="1"/>
  <c r="D108" i="5"/>
  <c r="AG108" i="5" s="1"/>
  <c r="C108" i="5"/>
  <c r="X108" i="5" s="1"/>
  <c r="U107" i="5"/>
  <c r="T107" i="5"/>
  <c r="S107" i="5"/>
  <c r="O107" i="5"/>
  <c r="N107" i="5"/>
  <c r="M107" i="5"/>
  <c r="F107" i="5"/>
  <c r="E107" i="5"/>
  <c r="H107" i="5" s="1"/>
  <c r="D107" i="5"/>
  <c r="AD107" i="5" s="1"/>
  <c r="C107" i="5"/>
  <c r="X107" i="5" s="1"/>
  <c r="U106" i="5"/>
  <c r="T106" i="5"/>
  <c r="S106" i="5"/>
  <c r="O106" i="5"/>
  <c r="N106" i="5"/>
  <c r="M106" i="5"/>
  <c r="F106" i="5"/>
  <c r="E106" i="5"/>
  <c r="I106" i="5" s="1"/>
  <c r="D106" i="5"/>
  <c r="AF106" i="5" s="1"/>
  <c r="C106" i="5"/>
  <c r="V106" i="5" s="1"/>
  <c r="U105" i="5"/>
  <c r="T105" i="5"/>
  <c r="S105" i="5"/>
  <c r="O105" i="5"/>
  <c r="N105" i="5"/>
  <c r="M105" i="5"/>
  <c r="F105" i="5"/>
  <c r="E105" i="5"/>
  <c r="I105" i="5" s="1"/>
  <c r="D105" i="5"/>
  <c r="AA105" i="5" s="1"/>
  <c r="C105" i="5"/>
  <c r="X105" i="5" s="1"/>
  <c r="U104" i="5"/>
  <c r="T104" i="5"/>
  <c r="S104" i="5"/>
  <c r="O104" i="5"/>
  <c r="N104" i="5"/>
  <c r="M104" i="5"/>
  <c r="F104" i="5"/>
  <c r="E104" i="5"/>
  <c r="I104" i="5" s="1"/>
  <c r="D104" i="5"/>
  <c r="AF104" i="5" s="1"/>
  <c r="C104" i="5"/>
  <c r="X104" i="5" s="1"/>
  <c r="U103" i="5"/>
  <c r="T103" i="5"/>
  <c r="S103" i="5"/>
  <c r="O103" i="5"/>
  <c r="N103" i="5"/>
  <c r="M103" i="5"/>
  <c r="F103" i="5"/>
  <c r="E103" i="5"/>
  <c r="I103" i="5" s="1"/>
  <c r="D103" i="5"/>
  <c r="Y103" i="5" s="1"/>
  <c r="C103" i="5"/>
  <c r="V103" i="5" s="1"/>
  <c r="U102" i="5"/>
  <c r="T102" i="5"/>
  <c r="S102" i="5"/>
  <c r="O102" i="5"/>
  <c r="N102" i="5"/>
  <c r="M102" i="5"/>
  <c r="F102" i="5"/>
  <c r="E102" i="5"/>
  <c r="D102" i="5"/>
  <c r="AD102" i="5" s="1"/>
  <c r="C102" i="5"/>
  <c r="X102" i="5" s="1"/>
  <c r="U101" i="5"/>
  <c r="T101" i="5"/>
  <c r="S101" i="5"/>
  <c r="O101" i="5"/>
  <c r="N101" i="5"/>
  <c r="M101" i="5"/>
  <c r="F101" i="5"/>
  <c r="E101" i="5"/>
  <c r="H101" i="5" s="1"/>
  <c r="D101" i="5"/>
  <c r="AG101" i="5" s="1"/>
  <c r="C101" i="5"/>
  <c r="W101" i="5" s="1"/>
  <c r="U100" i="5"/>
  <c r="T100" i="5"/>
  <c r="S100" i="5"/>
  <c r="O100" i="5"/>
  <c r="N100" i="5"/>
  <c r="M100" i="5"/>
  <c r="F100" i="5"/>
  <c r="E100" i="5"/>
  <c r="I100" i="5" s="1"/>
  <c r="D100" i="5"/>
  <c r="AB100" i="5" s="1"/>
  <c r="C100" i="5"/>
  <c r="U99" i="5"/>
  <c r="T99" i="5"/>
  <c r="S99" i="5"/>
  <c r="O99" i="5"/>
  <c r="N99" i="5"/>
  <c r="M99" i="5"/>
  <c r="F99" i="5"/>
  <c r="E99" i="5"/>
  <c r="H99" i="5" s="1"/>
  <c r="D99" i="5"/>
  <c r="AG99" i="5" s="1"/>
  <c r="C99" i="5"/>
  <c r="W99" i="5" s="1"/>
  <c r="U98" i="5"/>
  <c r="T98" i="5"/>
  <c r="S98" i="5"/>
  <c r="O98" i="5"/>
  <c r="N98" i="5"/>
  <c r="M98" i="5"/>
  <c r="F98" i="5"/>
  <c r="E98" i="5"/>
  <c r="D98" i="5"/>
  <c r="Z98" i="5" s="1"/>
  <c r="C98" i="5"/>
  <c r="U97" i="5"/>
  <c r="T97" i="5"/>
  <c r="S97" i="5"/>
  <c r="O97" i="5"/>
  <c r="N97" i="5"/>
  <c r="M97" i="5"/>
  <c r="F97" i="5"/>
  <c r="E97" i="5"/>
  <c r="I97" i="5" s="1"/>
  <c r="D97" i="5"/>
  <c r="AF97" i="5" s="1"/>
  <c r="C97" i="5"/>
  <c r="X97" i="5" s="1"/>
  <c r="U96" i="5"/>
  <c r="T96" i="5"/>
  <c r="S96" i="5"/>
  <c r="O96" i="5"/>
  <c r="N96" i="5"/>
  <c r="M96" i="5"/>
  <c r="F96" i="5"/>
  <c r="E96" i="5"/>
  <c r="I96" i="5" s="1"/>
  <c r="D96" i="5"/>
  <c r="AG96" i="5" s="1"/>
  <c r="C96" i="5"/>
  <c r="W96" i="5" s="1"/>
  <c r="U95" i="5"/>
  <c r="T95" i="5"/>
  <c r="S95" i="5"/>
  <c r="O95" i="5"/>
  <c r="N95" i="5"/>
  <c r="M95" i="5"/>
  <c r="F95" i="5"/>
  <c r="E95" i="5"/>
  <c r="I95" i="5" s="1"/>
  <c r="D95" i="5"/>
  <c r="AD95" i="5" s="1"/>
  <c r="C95" i="5"/>
  <c r="X95" i="5" s="1"/>
  <c r="U94" i="5"/>
  <c r="T94" i="5"/>
  <c r="S94" i="5"/>
  <c r="O94" i="5"/>
  <c r="N94" i="5"/>
  <c r="M94" i="5"/>
  <c r="F94" i="5"/>
  <c r="E94" i="5"/>
  <c r="I94" i="5" s="1"/>
  <c r="D94" i="5"/>
  <c r="AG94" i="5" s="1"/>
  <c r="C94" i="5"/>
  <c r="W94" i="5" s="1"/>
  <c r="U93" i="5"/>
  <c r="T93" i="5"/>
  <c r="S93" i="5"/>
  <c r="O93" i="5"/>
  <c r="N93" i="5"/>
  <c r="M93" i="5"/>
  <c r="F93" i="5"/>
  <c r="E93" i="5"/>
  <c r="I93" i="5" s="1"/>
  <c r="D93" i="5"/>
  <c r="AG93" i="5" s="1"/>
  <c r="C93" i="5"/>
  <c r="X93" i="5" s="1"/>
  <c r="U92" i="5"/>
  <c r="T92" i="5"/>
  <c r="S92" i="5"/>
  <c r="O92" i="5"/>
  <c r="N92" i="5"/>
  <c r="M92" i="5"/>
  <c r="F92" i="5"/>
  <c r="E92" i="5"/>
  <c r="I92" i="5" s="1"/>
  <c r="D92" i="5"/>
  <c r="AD92" i="5" s="1"/>
  <c r="C92" i="5"/>
  <c r="U91" i="5"/>
  <c r="T91" i="5"/>
  <c r="S91" i="5"/>
  <c r="O91" i="5"/>
  <c r="N91" i="5"/>
  <c r="M91" i="5"/>
  <c r="F91" i="5"/>
  <c r="E91" i="5"/>
  <c r="I91" i="5" s="1"/>
  <c r="D91" i="5"/>
  <c r="AG91" i="5" s="1"/>
  <c r="C91" i="5"/>
  <c r="U90" i="5"/>
  <c r="T90" i="5"/>
  <c r="S90" i="5"/>
  <c r="O90" i="5"/>
  <c r="N90" i="5"/>
  <c r="M90" i="5"/>
  <c r="F90" i="5"/>
  <c r="E90" i="5"/>
  <c r="H90" i="5" s="1"/>
  <c r="D90" i="5"/>
  <c r="AD90" i="5" s="1"/>
  <c r="C90" i="5"/>
  <c r="W90" i="5" s="1"/>
  <c r="U89" i="5"/>
  <c r="T89" i="5"/>
  <c r="S89" i="5"/>
  <c r="O89" i="5"/>
  <c r="N89" i="5"/>
  <c r="M89" i="5"/>
  <c r="F89" i="5"/>
  <c r="E89" i="5"/>
  <c r="H89" i="5" s="1"/>
  <c r="D89" i="5"/>
  <c r="AG89" i="5" s="1"/>
  <c r="C89" i="5"/>
  <c r="W89" i="5" s="1"/>
  <c r="U88" i="5"/>
  <c r="T88" i="5"/>
  <c r="S88" i="5"/>
  <c r="O88" i="5"/>
  <c r="N88" i="5"/>
  <c r="M88" i="5"/>
  <c r="F88" i="5"/>
  <c r="E88" i="5"/>
  <c r="I88" i="5" s="1"/>
  <c r="D88" i="5"/>
  <c r="AD88" i="5" s="1"/>
  <c r="C88" i="5"/>
  <c r="W88" i="5" s="1"/>
  <c r="U87" i="5"/>
  <c r="T87" i="5"/>
  <c r="S87" i="5"/>
  <c r="O87" i="5"/>
  <c r="N87" i="5"/>
  <c r="M87" i="5"/>
  <c r="F87" i="5"/>
  <c r="E87" i="5"/>
  <c r="I87" i="5" s="1"/>
  <c r="D87" i="5"/>
  <c r="C87" i="5"/>
  <c r="X87" i="5" s="1"/>
  <c r="U86" i="5"/>
  <c r="T86" i="5"/>
  <c r="S86" i="5"/>
  <c r="O86" i="5"/>
  <c r="N86" i="5"/>
  <c r="M86" i="5"/>
  <c r="F86" i="5"/>
  <c r="E86" i="5"/>
  <c r="H86" i="5" s="1"/>
  <c r="D86" i="5"/>
  <c r="AG86" i="5" s="1"/>
  <c r="C86" i="5"/>
  <c r="W86" i="5" s="1"/>
  <c r="U85" i="5"/>
  <c r="T85" i="5"/>
  <c r="S85" i="5"/>
  <c r="O85" i="5"/>
  <c r="N85" i="5"/>
  <c r="M85" i="5"/>
  <c r="F85" i="5"/>
  <c r="E85" i="5"/>
  <c r="I85" i="5" s="1"/>
  <c r="D85" i="5"/>
  <c r="AG85" i="5" s="1"/>
  <c r="C85" i="5"/>
  <c r="X85" i="5" s="1"/>
  <c r="U84" i="5"/>
  <c r="T84" i="5"/>
  <c r="S84" i="5"/>
  <c r="Q84" i="5"/>
  <c r="P84" i="5"/>
  <c r="O84" i="5"/>
  <c r="N84" i="5"/>
  <c r="M84" i="5"/>
  <c r="L84" i="5"/>
  <c r="K84" i="5"/>
  <c r="J84" i="5"/>
  <c r="F84" i="5"/>
  <c r="E84" i="5"/>
  <c r="H84" i="5" s="1"/>
  <c r="D84" i="5"/>
  <c r="AE84" i="5" s="1"/>
  <c r="C84" i="5"/>
  <c r="X84" i="5" s="1"/>
  <c r="U83" i="5"/>
  <c r="T83" i="5"/>
  <c r="S83" i="5"/>
  <c r="Q83" i="5"/>
  <c r="P83" i="5"/>
  <c r="O83" i="5"/>
  <c r="N83" i="5"/>
  <c r="M83" i="5"/>
  <c r="L83" i="5"/>
  <c r="K83" i="5"/>
  <c r="J83" i="5"/>
  <c r="F83" i="5"/>
  <c r="E83" i="5"/>
  <c r="I83" i="5" s="1"/>
  <c r="D83" i="5"/>
  <c r="AF83" i="5" s="1"/>
  <c r="C83" i="5"/>
  <c r="X83" i="5" s="1"/>
  <c r="U82" i="5"/>
  <c r="T82" i="5"/>
  <c r="S82" i="5"/>
  <c r="Q82" i="5"/>
  <c r="P82" i="5"/>
  <c r="O82" i="5"/>
  <c r="N82" i="5"/>
  <c r="M82" i="5"/>
  <c r="K82" i="5"/>
  <c r="F82" i="5"/>
  <c r="E82" i="5"/>
  <c r="H82" i="5" s="1"/>
  <c r="D82" i="5"/>
  <c r="AD82" i="5" s="1"/>
  <c r="C82" i="5"/>
  <c r="X82" i="5" s="1"/>
  <c r="U81" i="5"/>
  <c r="T81" i="5"/>
  <c r="S81" i="5"/>
  <c r="Q81" i="5"/>
  <c r="P81" i="5"/>
  <c r="O81" i="5"/>
  <c r="N81" i="5"/>
  <c r="M81" i="5"/>
  <c r="L81" i="5"/>
  <c r="K81" i="5"/>
  <c r="J81" i="5"/>
  <c r="F81" i="5"/>
  <c r="E81" i="5"/>
  <c r="I81" i="5" s="1"/>
  <c r="D81" i="5"/>
  <c r="AF81" i="5" s="1"/>
  <c r="C81" i="5"/>
  <c r="X81" i="5" s="1"/>
  <c r="U80" i="5"/>
  <c r="T80" i="5"/>
  <c r="S80" i="5"/>
  <c r="Q80" i="5"/>
  <c r="P80" i="5"/>
  <c r="O80" i="5"/>
  <c r="N80" i="5"/>
  <c r="M80" i="5"/>
  <c r="L80" i="5"/>
  <c r="K80" i="5"/>
  <c r="J80" i="5"/>
  <c r="F80" i="5"/>
  <c r="E80" i="5"/>
  <c r="I80" i="5" s="1"/>
  <c r="D80" i="5"/>
  <c r="AA80" i="5" s="1"/>
  <c r="C80" i="5"/>
  <c r="W80" i="5" s="1"/>
  <c r="U79" i="5"/>
  <c r="T79" i="5"/>
  <c r="S79" i="5"/>
  <c r="Q79" i="5"/>
  <c r="P79" i="5"/>
  <c r="O79" i="5"/>
  <c r="N79" i="5"/>
  <c r="M79" i="5"/>
  <c r="L79" i="5"/>
  <c r="K79" i="5"/>
  <c r="J79" i="5"/>
  <c r="F79" i="5"/>
  <c r="E79" i="5"/>
  <c r="I79" i="5" s="1"/>
  <c r="D79" i="5"/>
  <c r="AD79" i="5" s="1"/>
  <c r="C79" i="5"/>
  <c r="X79" i="5" s="1"/>
  <c r="U78" i="5"/>
  <c r="T78" i="5"/>
  <c r="S78" i="5"/>
  <c r="Q78" i="5"/>
  <c r="P78" i="5"/>
  <c r="O78" i="5"/>
  <c r="N78" i="5"/>
  <c r="M78" i="5"/>
  <c r="K78" i="5"/>
  <c r="J78" i="5"/>
  <c r="F78" i="5"/>
  <c r="E78" i="5"/>
  <c r="H78" i="5" s="1"/>
  <c r="D78" i="5"/>
  <c r="Y78" i="5" s="1"/>
  <c r="C78" i="5"/>
  <c r="W78" i="5" s="1"/>
  <c r="U77" i="5"/>
  <c r="T77" i="5"/>
  <c r="S77" i="5"/>
  <c r="Q77" i="5"/>
  <c r="P77" i="5"/>
  <c r="O77" i="5"/>
  <c r="N77" i="5"/>
  <c r="M77" i="5"/>
  <c r="L77" i="5"/>
  <c r="K77" i="5"/>
  <c r="J77" i="5"/>
  <c r="F77" i="5"/>
  <c r="E77" i="5"/>
  <c r="D77" i="5"/>
  <c r="AD77" i="5" s="1"/>
  <c r="C77" i="5"/>
  <c r="X77" i="5" s="1"/>
  <c r="U76" i="5"/>
  <c r="T76" i="5"/>
  <c r="S76" i="5"/>
  <c r="Q76" i="5"/>
  <c r="P76" i="5"/>
  <c r="O76" i="5"/>
  <c r="N76" i="5"/>
  <c r="M76" i="5"/>
  <c r="L76" i="5"/>
  <c r="K76" i="5"/>
  <c r="J76" i="5"/>
  <c r="F76" i="5"/>
  <c r="E76" i="5"/>
  <c r="H76" i="5" s="1"/>
  <c r="D76" i="5"/>
  <c r="AG76" i="5" s="1"/>
  <c r="C76" i="5"/>
  <c r="W76" i="5" s="1"/>
  <c r="U75" i="5"/>
  <c r="T75" i="5"/>
  <c r="S75" i="5"/>
  <c r="Q75" i="5"/>
  <c r="P75" i="5"/>
  <c r="O75" i="5"/>
  <c r="N75" i="5"/>
  <c r="M75" i="5"/>
  <c r="L75" i="5"/>
  <c r="K75" i="5"/>
  <c r="J75" i="5"/>
  <c r="F75" i="5"/>
  <c r="E75" i="5"/>
  <c r="I75" i="5" s="1"/>
  <c r="D75" i="5"/>
  <c r="Z75" i="5" s="1"/>
  <c r="C75" i="5"/>
  <c r="U74" i="5"/>
  <c r="T74" i="5"/>
  <c r="S74" i="5"/>
  <c r="Q74" i="5"/>
  <c r="P74" i="5"/>
  <c r="O74" i="5"/>
  <c r="N74" i="5"/>
  <c r="M74" i="5"/>
  <c r="K74" i="5"/>
  <c r="F74" i="5"/>
  <c r="E74" i="5"/>
  <c r="H74" i="5" s="1"/>
  <c r="D74" i="5"/>
  <c r="AG74" i="5" s="1"/>
  <c r="C74" i="5"/>
  <c r="U73" i="5"/>
  <c r="T73" i="5"/>
  <c r="S73" i="5"/>
  <c r="Q73" i="5"/>
  <c r="P73" i="5"/>
  <c r="O73" i="5"/>
  <c r="N73" i="5"/>
  <c r="M73" i="5"/>
  <c r="L73" i="5"/>
  <c r="K73" i="5"/>
  <c r="J73" i="5"/>
  <c r="F73" i="5"/>
  <c r="E73" i="5"/>
  <c r="I73" i="5" s="1"/>
  <c r="D73" i="5"/>
  <c r="AG73" i="5" s="1"/>
  <c r="C73" i="5"/>
  <c r="X73" i="5" s="1"/>
  <c r="U72" i="5"/>
  <c r="T72" i="5"/>
  <c r="S72" i="5"/>
  <c r="Q72" i="5"/>
  <c r="P72" i="5"/>
  <c r="O72" i="5"/>
  <c r="N72" i="5"/>
  <c r="M72" i="5"/>
  <c r="L72" i="5"/>
  <c r="K72" i="5"/>
  <c r="J72" i="5"/>
  <c r="F72" i="5"/>
  <c r="E72" i="5"/>
  <c r="H72" i="5" s="1"/>
  <c r="D72" i="5"/>
  <c r="AE72" i="5" s="1"/>
  <c r="C72" i="5"/>
  <c r="V72" i="5" s="1"/>
  <c r="U71" i="5"/>
  <c r="T71" i="5"/>
  <c r="S71" i="5"/>
  <c r="Q71" i="5"/>
  <c r="P71" i="5"/>
  <c r="O71" i="5"/>
  <c r="N71" i="5"/>
  <c r="M71" i="5"/>
  <c r="L71" i="5"/>
  <c r="K71" i="5"/>
  <c r="J71" i="5"/>
  <c r="F71" i="5"/>
  <c r="E71" i="5"/>
  <c r="I71" i="5" s="1"/>
  <c r="D71" i="5"/>
  <c r="AF71" i="5" s="1"/>
  <c r="C71" i="5"/>
  <c r="X71" i="5" s="1"/>
  <c r="U70" i="5"/>
  <c r="T70" i="5"/>
  <c r="S70" i="5"/>
  <c r="Q70" i="5"/>
  <c r="P70" i="5"/>
  <c r="O70" i="5"/>
  <c r="N70" i="5"/>
  <c r="M70" i="5"/>
  <c r="K70" i="5"/>
  <c r="F70" i="5"/>
  <c r="E70" i="5"/>
  <c r="H70" i="5" s="1"/>
  <c r="D70" i="5"/>
  <c r="AD70" i="5" s="1"/>
  <c r="C70" i="5"/>
  <c r="X70" i="5" s="1"/>
  <c r="U69" i="5"/>
  <c r="T69" i="5"/>
  <c r="S69" i="5"/>
  <c r="Q69" i="5"/>
  <c r="P69" i="5"/>
  <c r="O69" i="5"/>
  <c r="N69" i="5"/>
  <c r="M69" i="5"/>
  <c r="L69" i="5"/>
  <c r="K69" i="5"/>
  <c r="J69" i="5"/>
  <c r="F69" i="5"/>
  <c r="E69" i="5"/>
  <c r="I69" i="5" s="1"/>
  <c r="D69" i="5"/>
  <c r="AF69" i="5" s="1"/>
  <c r="C69" i="5"/>
  <c r="X69" i="5" s="1"/>
  <c r="U68" i="5"/>
  <c r="T68" i="5"/>
  <c r="S68" i="5"/>
  <c r="Q68" i="5"/>
  <c r="P68" i="5"/>
  <c r="O68" i="5"/>
  <c r="N68" i="5"/>
  <c r="M68" i="5"/>
  <c r="L68" i="5"/>
  <c r="K68" i="5"/>
  <c r="J68" i="5"/>
  <c r="F68" i="5"/>
  <c r="E68" i="5"/>
  <c r="I68" i="5" s="1"/>
  <c r="D68" i="5"/>
  <c r="AA68" i="5" s="1"/>
  <c r="C68" i="5"/>
  <c r="W68" i="5" s="1"/>
  <c r="U67" i="5"/>
  <c r="T67" i="5"/>
  <c r="S67" i="5"/>
  <c r="Q67" i="5"/>
  <c r="P67" i="5"/>
  <c r="O67" i="5"/>
  <c r="N67" i="5"/>
  <c r="M67" i="5"/>
  <c r="L67" i="5"/>
  <c r="K67" i="5"/>
  <c r="J67" i="5"/>
  <c r="F67" i="5"/>
  <c r="E67" i="5"/>
  <c r="I67" i="5" s="1"/>
  <c r="D67" i="5"/>
  <c r="AD67" i="5" s="1"/>
  <c r="C67" i="5"/>
  <c r="X67" i="5" s="1"/>
  <c r="U66" i="5"/>
  <c r="T66" i="5"/>
  <c r="S66" i="5"/>
  <c r="Q66" i="5"/>
  <c r="P66" i="5"/>
  <c r="O66" i="5"/>
  <c r="N66" i="5"/>
  <c r="M66" i="5"/>
  <c r="K66" i="5"/>
  <c r="F66" i="5"/>
  <c r="E66" i="5"/>
  <c r="H66" i="5" s="1"/>
  <c r="D66" i="5"/>
  <c r="AD66" i="5" s="1"/>
  <c r="C66" i="5"/>
  <c r="W66" i="5" s="1"/>
  <c r="U65" i="5"/>
  <c r="T65" i="5"/>
  <c r="S65" i="5"/>
  <c r="Q65" i="5"/>
  <c r="P65" i="5"/>
  <c r="O65" i="5"/>
  <c r="N65" i="5"/>
  <c r="M65" i="5"/>
  <c r="L65" i="5"/>
  <c r="K65" i="5"/>
  <c r="J65" i="5"/>
  <c r="F65" i="5"/>
  <c r="E65" i="5"/>
  <c r="D65" i="5"/>
  <c r="AD65" i="5" s="1"/>
  <c r="C65" i="5"/>
  <c r="X65" i="5" s="1"/>
  <c r="U64" i="5"/>
  <c r="T64" i="5"/>
  <c r="S64" i="5"/>
  <c r="Q64" i="5"/>
  <c r="P64" i="5"/>
  <c r="O64" i="5"/>
  <c r="N64" i="5"/>
  <c r="M64" i="5"/>
  <c r="L64" i="5"/>
  <c r="K64" i="5"/>
  <c r="J64" i="5"/>
  <c r="F64" i="5"/>
  <c r="E64" i="5"/>
  <c r="H64" i="5" s="1"/>
  <c r="D64" i="5"/>
  <c r="AG64" i="5" s="1"/>
  <c r="C64" i="5"/>
  <c r="W64" i="5" s="1"/>
  <c r="U63" i="5"/>
  <c r="T63" i="5"/>
  <c r="S63" i="5"/>
  <c r="Q63" i="5"/>
  <c r="P63" i="5"/>
  <c r="O63" i="5"/>
  <c r="N63" i="5"/>
  <c r="M63" i="5"/>
  <c r="L63" i="5"/>
  <c r="K63" i="5"/>
  <c r="J63" i="5"/>
  <c r="F63" i="5"/>
  <c r="E63" i="5"/>
  <c r="I63" i="5" s="1"/>
  <c r="D63" i="5"/>
  <c r="Z63" i="5" s="1"/>
  <c r="C63" i="5"/>
  <c r="U62" i="5"/>
  <c r="T62" i="5"/>
  <c r="S62" i="5"/>
  <c r="Q62" i="5"/>
  <c r="P62" i="5"/>
  <c r="O62" i="5"/>
  <c r="N62" i="5"/>
  <c r="M62" i="5"/>
  <c r="K62" i="5"/>
  <c r="F62" i="5"/>
  <c r="E62" i="5"/>
  <c r="I62" i="5" s="1"/>
  <c r="D62" i="5"/>
  <c r="Z62" i="5" s="1"/>
  <c r="C62" i="5"/>
  <c r="W62" i="5" s="1"/>
  <c r="U61" i="5"/>
  <c r="T61" i="5"/>
  <c r="S61" i="5"/>
  <c r="Q61" i="5"/>
  <c r="P61" i="5"/>
  <c r="O61" i="5"/>
  <c r="N61" i="5"/>
  <c r="M61" i="5"/>
  <c r="L61" i="5"/>
  <c r="K61" i="5"/>
  <c r="J61" i="5"/>
  <c r="F61" i="5"/>
  <c r="E61" i="5"/>
  <c r="D61" i="5"/>
  <c r="AG61" i="5" s="1"/>
  <c r="C61" i="5"/>
  <c r="U60" i="5"/>
  <c r="T60" i="5"/>
  <c r="S60" i="5"/>
  <c r="Q60" i="5"/>
  <c r="P60" i="5"/>
  <c r="O60" i="5"/>
  <c r="N60" i="5"/>
  <c r="M60" i="5"/>
  <c r="L60" i="5"/>
  <c r="K60" i="5"/>
  <c r="J60" i="5"/>
  <c r="F60" i="5"/>
  <c r="E60" i="5"/>
  <c r="H60" i="5" s="1"/>
  <c r="D60" i="5"/>
  <c r="AE60" i="5" s="1"/>
  <c r="C60" i="5"/>
  <c r="V60" i="5" s="1"/>
  <c r="U59" i="5"/>
  <c r="T59" i="5"/>
  <c r="S59" i="5"/>
  <c r="Q59" i="5"/>
  <c r="P59" i="5"/>
  <c r="O59" i="5"/>
  <c r="N59" i="5"/>
  <c r="M59" i="5"/>
  <c r="L59" i="5"/>
  <c r="K59" i="5"/>
  <c r="J59" i="5"/>
  <c r="F59" i="5"/>
  <c r="E59" i="5"/>
  <c r="I59" i="5" s="1"/>
  <c r="D59" i="5"/>
  <c r="AF59" i="5" s="1"/>
  <c r="C59" i="5"/>
  <c r="W59" i="5" s="1"/>
  <c r="U58" i="5"/>
  <c r="T58" i="5"/>
  <c r="S58" i="5"/>
  <c r="Q58" i="5"/>
  <c r="P58" i="5"/>
  <c r="O58" i="5"/>
  <c r="N58" i="5"/>
  <c r="M58" i="5"/>
  <c r="K58" i="5"/>
  <c r="F58" i="5"/>
  <c r="E58" i="5"/>
  <c r="H58" i="5" s="1"/>
  <c r="D58" i="5"/>
  <c r="AF58" i="5" s="1"/>
  <c r="C58" i="5"/>
  <c r="X58" i="5" s="1"/>
  <c r="U57" i="5"/>
  <c r="T57" i="5"/>
  <c r="S57" i="5"/>
  <c r="Q57" i="5"/>
  <c r="P57" i="5"/>
  <c r="O57" i="5"/>
  <c r="N57" i="5"/>
  <c r="M57" i="5"/>
  <c r="L57" i="5"/>
  <c r="K57" i="5"/>
  <c r="J57" i="5"/>
  <c r="F57" i="5"/>
  <c r="E57" i="5"/>
  <c r="I57" i="5" s="1"/>
  <c r="D57" i="5"/>
  <c r="AF57" i="5" s="1"/>
  <c r="C57" i="5"/>
  <c r="W57" i="5" s="1"/>
  <c r="U56" i="5"/>
  <c r="T56" i="5"/>
  <c r="S56" i="5"/>
  <c r="Q56" i="5"/>
  <c r="P56" i="5"/>
  <c r="O56" i="5"/>
  <c r="N56" i="5"/>
  <c r="M56" i="5"/>
  <c r="L56" i="5"/>
  <c r="K56" i="5"/>
  <c r="J56" i="5"/>
  <c r="F56" i="5"/>
  <c r="E56" i="5"/>
  <c r="I56" i="5" s="1"/>
  <c r="D56" i="5"/>
  <c r="AF56" i="5" s="1"/>
  <c r="C56" i="5"/>
  <c r="W56" i="5" s="1"/>
  <c r="U55" i="5"/>
  <c r="T55" i="5"/>
  <c r="S55" i="5"/>
  <c r="Q55" i="5"/>
  <c r="P55" i="5"/>
  <c r="O55" i="5"/>
  <c r="N55" i="5"/>
  <c r="M55" i="5"/>
  <c r="L55" i="5"/>
  <c r="K55" i="5"/>
  <c r="J55" i="5"/>
  <c r="F55" i="5"/>
  <c r="E55" i="5"/>
  <c r="I55" i="5" s="1"/>
  <c r="D55" i="5"/>
  <c r="AD55" i="5" s="1"/>
  <c r="C55" i="5"/>
  <c r="U54" i="5"/>
  <c r="T54" i="5"/>
  <c r="S54" i="5"/>
  <c r="Q54" i="5"/>
  <c r="P54" i="5"/>
  <c r="O54" i="5"/>
  <c r="N54" i="5"/>
  <c r="M54" i="5"/>
  <c r="K54" i="5"/>
  <c r="F54" i="5"/>
  <c r="E54" i="5"/>
  <c r="H54" i="5" s="1"/>
  <c r="D54" i="5"/>
  <c r="Z54" i="5" s="1"/>
  <c r="C54" i="5"/>
  <c r="W54" i="5" s="1"/>
  <c r="U53" i="5"/>
  <c r="T53" i="5"/>
  <c r="S53" i="5"/>
  <c r="Q53" i="5"/>
  <c r="P53" i="5"/>
  <c r="O53" i="5"/>
  <c r="N53" i="5"/>
  <c r="M53" i="5"/>
  <c r="L53" i="5"/>
  <c r="K53" i="5"/>
  <c r="J53" i="5"/>
  <c r="F53" i="5"/>
  <c r="E53" i="5"/>
  <c r="I53" i="5" s="1"/>
  <c r="D53" i="5"/>
  <c r="AD53" i="5" s="1"/>
  <c r="C53" i="5"/>
  <c r="W53" i="5" s="1"/>
  <c r="U52" i="5"/>
  <c r="T52" i="5"/>
  <c r="S52" i="5"/>
  <c r="Q52" i="5"/>
  <c r="P52" i="5"/>
  <c r="O52" i="5"/>
  <c r="N52" i="5"/>
  <c r="M52" i="5"/>
  <c r="L52" i="5"/>
  <c r="K52" i="5"/>
  <c r="J52" i="5"/>
  <c r="F52" i="5"/>
  <c r="E52" i="5"/>
  <c r="H52" i="5" s="1"/>
  <c r="D52" i="5"/>
  <c r="AG52" i="5" s="1"/>
  <c r="C52" i="5"/>
  <c r="W52" i="5" s="1"/>
  <c r="U51" i="5"/>
  <c r="T51" i="5"/>
  <c r="S51" i="5"/>
  <c r="Q51" i="5"/>
  <c r="P51" i="5"/>
  <c r="O51" i="5"/>
  <c r="N51" i="5"/>
  <c r="M51" i="5"/>
  <c r="L51" i="5"/>
  <c r="K51" i="5"/>
  <c r="J51" i="5"/>
  <c r="F51" i="5"/>
  <c r="E51" i="5"/>
  <c r="I51" i="5" s="1"/>
  <c r="D51" i="5"/>
  <c r="C51" i="5"/>
  <c r="U50" i="5"/>
  <c r="T50" i="5"/>
  <c r="S50" i="5"/>
  <c r="Q50" i="5"/>
  <c r="P50" i="5"/>
  <c r="O50" i="5"/>
  <c r="N50" i="5"/>
  <c r="M50" i="5"/>
  <c r="K50" i="5"/>
  <c r="F50" i="5"/>
  <c r="E50" i="5"/>
  <c r="H50" i="5" s="1"/>
  <c r="D50" i="5"/>
  <c r="AF50" i="5" s="1"/>
  <c r="C50" i="5"/>
  <c r="W50" i="5" s="1"/>
  <c r="U49" i="5"/>
  <c r="T49" i="5"/>
  <c r="S49" i="5"/>
  <c r="Q49" i="5"/>
  <c r="P49" i="5"/>
  <c r="O49" i="5"/>
  <c r="N49" i="5"/>
  <c r="M49" i="5"/>
  <c r="L49" i="5"/>
  <c r="K49" i="5"/>
  <c r="J49" i="5"/>
  <c r="F49" i="5"/>
  <c r="E49" i="5"/>
  <c r="D49" i="5"/>
  <c r="AG49" i="5" s="1"/>
  <c r="C49" i="5"/>
  <c r="W49" i="5" s="1"/>
  <c r="U48" i="5"/>
  <c r="T48" i="5"/>
  <c r="S48" i="5"/>
  <c r="Q48" i="5"/>
  <c r="P48" i="5"/>
  <c r="O48" i="5"/>
  <c r="N48" i="5"/>
  <c r="M48" i="5"/>
  <c r="L48" i="5"/>
  <c r="K48" i="5"/>
  <c r="J48" i="5"/>
  <c r="F48" i="5"/>
  <c r="E48" i="5"/>
  <c r="H48" i="5" s="1"/>
  <c r="D48" i="5"/>
  <c r="AF48" i="5" s="1"/>
  <c r="C48" i="5"/>
  <c r="X48" i="5" s="1"/>
  <c r="U47" i="5"/>
  <c r="T47" i="5"/>
  <c r="S47" i="5"/>
  <c r="Q47" i="5"/>
  <c r="P47" i="5"/>
  <c r="O47" i="5"/>
  <c r="N47" i="5"/>
  <c r="M47" i="5"/>
  <c r="L47" i="5"/>
  <c r="K47" i="5"/>
  <c r="J47" i="5"/>
  <c r="F47" i="5"/>
  <c r="E47" i="5"/>
  <c r="I47" i="5" s="1"/>
  <c r="D47" i="5"/>
  <c r="AF47" i="5" s="1"/>
  <c r="C47" i="5"/>
  <c r="W47" i="5" s="1"/>
  <c r="U46" i="5"/>
  <c r="T46" i="5"/>
  <c r="S46" i="5"/>
  <c r="Q46" i="5"/>
  <c r="P46" i="5"/>
  <c r="O46" i="5"/>
  <c r="N46" i="5"/>
  <c r="M46" i="5"/>
  <c r="K46" i="5"/>
  <c r="F46" i="5"/>
  <c r="E46" i="5"/>
  <c r="H46" i="5" s="1"/>
  <c r="D46" i="5"/>
  <c r="AF46" i="5" s="1"/>
  <c r="C46" i="5"/>
  <c r="X46" i="5" s="1"/>
  <c r="U45" i="5"/>
  <c r="T45" i="5"/>
  <c r="S45" i="5"/>
  <c r="Q45" i="5"/>
  <c r="P45" i="5"/>
  <c r="O45" i="5"/>
  <c r="N45" i="5"/>
  <c r="M45" i="5"/>
  <c r="L45" i="5"/>
  <c r="K45" i="5"/>
  <c r="J45" i="5"/>
  <c r="F45" i="5"/>
  <c r="E45" i="5"/>
  <c r="I45" i="5" s="1"/>
  <c r="D45" i="5"/>
  <c r="AF45" i="5" s="1"/>
  <c r="C45" i="5"/>
  <c r="W45" i="5" s="1"/>
  <c r="U44" i="5"/>
  <c r="T44" i="5"/>
  <c r="S44" i="5"/>
  <c r="Q44" i="5"/>
  <c r="P44" i="5"/>
  <c r="O44" i="5"/>
  <c r="N44" i="5"/>
  <c r="M44" i="5"/>
  <c r="L44" i="5"/>
  <c r="K44" i="5"/>
  <c r="J44" i="5"/>
  <c r="F44" i="5"/>
  <c r="E44" i="5"/>
  <c r="I44" i="5" s="1"/>
  <c r="D44" i="5"/>
  <c r="Z44" i="5" s="1"/>
  <c r="C44" i="5"/>
  <c r="W44" i="5" s="1"/>
  <c r="U43" i="5"/>
  <c r="T43" i="5"/>
  <c r="S43" i="5"/>
  <c r="Q43" i="5"/>
  <c r="P43" i="5"/>
  <c r="O43" i="5"/>
  <c r="N43" i="5"/>
  <c r="M43" i="5"/>
  <c r="L43" i="5"/>
  <c r="K43" i="5"/>
  <c r="J43" i="5"/>
  <c r="F43" i="5"/>
  <c r="E43" i="5"/>
  <c r="I43" i="5" s="1"/>
  <c r="D43" i="5"/>
  <c r="AD43" i="5" s="1"/>
  <c r="C43" i="5"/>
  <c r="W43" i="5" s="1"/>
  <c r="U42" i="5"/>
  <c r="T42" i="5"/>
  <c r="S42" i="5"/>
  <c r="Q42" i="5"/>
  <c r="P42" i="5"/>
  <c r="O42" i="5"/>
  <c r="N42" i="5"/>
  <c r="M42" i="5"/>
  <c r="K42" i="5"/>
  <c r="F42" i="5"/>
  <c r="E42" i="5"/>
  <c r="H42" i="5" s="1"/>
  <c r="D42" i="5"/>
  <c r="AE42" i="5" s="1"/>
  <c r="C42" i="5"/>
  <c r="W42" i="5" s="1"/>
  <c r="U41" i="5"/>
  <c r="T41" i="5"/>
  <c r="S41" i="5"/>
  <c r="Q41" i="5"/>
  <c r="P41" i="5"/>
  <c r="O41" i="5"/>
  <c r="N41" i="5"/>
  <c r="M41" i="5"/>
  <c r="L41" i="5"/>
  <c r="K41" i="5"/>
  <c r="J41" i="5"/>
  <c r="F41" i="5"/>
  <c r="E41" i="5"/>
  <c r="I41" i="5" s="1"/>
  <c r="D41" i="5"/>
  <c r="AD41" i="5" s="1"/>
  <c r="C41" i="5"/>
  <c r="V41" i="5" s="1"/>
  <c r="U40" i="5"/>
  <c r="T40" i="5"/>
  <c r="S40" i="5"/>
  <c r="Q40" i="5"/>
  <c r="P40" i="5"/>
  <c r="O40" i="5"/>
  <c r="N40" i="5"/>
  <c r="M40" i="5"/>
  <c r="L40" i="5"/>
  <c r="K40" i="5"/>
  <c r="J40" i="5"/>
  <c r="F40" i="5"/>
  <c r="E40" i="5"/>
  <c r="H40" i="5" s="1"/>
  <c r="D40" i="5"/>
  <c r="AG40" i="5" s="1"/>
  <c r="C40" i="5"/>
  <c r="W40" i="5" s="1"/>
  <c r="U39" i="5"/>
  <c r="T39" i="5"/>
  <c r="S39" i="5"/>
  <c r="Q39" i="5"/>
  <c r="P39" i="5"/>
  <c r="O39" i="5"/>
  <c r="N39" i="5"/>
  <c r="M39" i="5"/>
  <c r="L39" i="5"/>
  <c r="K39" i="5"/>
  <c r="J39" i="5"/>
  <c r="F39" i="5"/>
  <c r="E39" i="5"/>
  <c r="I39" i="5" s="1"/>
  <c r="D39" i="5"/>
  <c r="Z39" i="5" s="1"/>
  <c r="C39" i="5"/>
  <c r="U38" i="5"/>
  <c r="T38" i="5"/>
  <c r="S38" i="5"/>
  <c r="Q38" i="5"/>
  <c r="P38" i="5"/>
  <c r="O38" i="5"/>
  <c r="N38" i="5"/>
  <c r="M38" i="5"/>
  <c r="K38" i="5"/>
  <c r="F38" i="5"/>
  <c r="E38" i="5"/>
  <c r="I38" i="5" s="1"/>
  <c r="D38" i="5"/>
  <c r="AF38" i="5" s="1"/>
  <c r="C38" i="5"/>
  <c r="W38" i="5" s="1"/>
  <c r="U37" i="5"/>
  <c r="T37" i="5"/>
  <c r="S37" i="5"/>
  <c r="Q37" i="5"/>
  <c r="P37" i="5"/>
  <c r="O37" i="5"/>
  <c r="N37" i="5"/>
  <c r="M37" i="5"/>
  <c r="L37" i="5"/>
  <c r="K37" i="5"/>
  <c r="J37" i="5"/>
  <c r="F37" i="5"/>
  <c r="E37" i="5"/>
  <c r="D37" i="5"/>
  <c r="AG37" i="5" s="1"/>
  <c r="C37" i="5"/>
  <c r="U36" i="5"/>
  <c r="T36" i="5"/>
  <c r="S36" i="5"/>
  <c r="Q36" i="5"/>
  <c r="P36" i="5"/>
  <c r="O36" i="5"/>
  <c r="N36" i="5"/>
  <c r="M36" i="5"/>
  <c r="L36" i="5"/>
  <c r="K36" i="5"/>
  <c r="J36" i="5"/>
  <c r="F36" i="5"/>
  <c r="E36" i="5"/>
  <c r="H36" i="5" s="1"/>
  <c r="D36" i="5"/>
  <c r="AF36" i="5" s="1"/>
  <c r="C36" i="5"/>
  <c r="X36" i="5" s="1"/>
  <c r="U35" i="5"/>
  <c r="T35" i="5"/>
  <c r="S35" i="5"/>
  <c r="Q35" i="5"/>
  <c r="P35" i="5"/>
  <c r="O35" i="5"/>
  <c r="N35" i="5"/>
  <c r="M35" i="5"/>
  <c r="L35" i="5"/>
  <c r="K35" i="5"/>
  <c r="J35" i="5"/>
  <c r="F35" i="5"/>
  <c r="E35" i="5"/>
  <c r="I35" i="5" s="1"/>
  <c r="D35" i="5"/>
  <c r="AD35" i="5" s="1"/>
  <c r="C35" i="5"/>
  <c r="V35" i="5" s="1"/>
  <c r="U34" i="5"/>
  <c r="T34" i="5"/>
  <c r="S34" i="5"/>
  <c r="Q34" i="5"/>
  <c r="P34" i="5"/>
  <c r="O34" i="5"/>
  <c r="N34" i="5"/>
  <c r="M34" i="5"/>
  <c r="K34" i="5"/>
  <c r="F34" i="5"/>
  <c r="E34" i="5"/>
  <c r="H34" i="5" s="1"/>
  <c r="D34" i="5"/>
  <c r="AC34" i="5" s="1"/>
  <c r="C34" i="5"/>
  <c r="X34" i="5" s="1"/>
  <c r="U33" i="5"/>
  <c r="T33" i="5"/>
  <c r="S33" i="5"/>
  <c r="Q33" i="5"/>
  <c r="P33" i="5"/>
  <c r="O33" i="5"/>
  <c r="N33" i="5"/>
  <c r="M33" i="5"/>
  <c r="L33" i="5"/>
  <c r="K33" i="5"/>
  <c r="J33" i="5"/>
  <c r="F33" i="5"/>
  <c r="E33" i="5"/>
  <c r="H33" i="5" s="1"/>
  <c r="D33" i="5"/>
  <c r="AF33" i="5" s="1"/>
  <c r="C33" i="5"/>
  <c r="X33" i="5" s="1"/>
  <c r="U32" i="5"/>
  <c r="T32" i="5"/>
  <c r="S32" i="5"/>
  <c r="Q32" i="5"/>
  <c r="P32" i="5"/>
  <c r="O32" i="5"/>
  <c r="N32" i="5"/>
  <c r="M32" i="5"/>
  <c r="L32" i="5"/>
  <c r="K32" i="5"/>
  <c r="J32" i="5"/>
  <c r="F32" i="5"/>
  <c r="E32" i="5"/>
  <c r="I32" i="5" s="1"/>
  <c r="D32" i="5"/>
  <c r="AD32" i="5" s="1"/>
  <c r="C32" i="5"/>
  <c r="W32" i="5" s="1"/>
  <c r="U31" i="5"/>
  <c r="T31" i="5"/>
  <c r="S31" i="5"/>
  <c r="Q31" i="5"/>
  <c r="P31" i="5"/>
  <c r="O31" i="5"/>
  <c r="N31" i="5"/>
  <c r="M31" i="5"/>
  <c r="L31" i="5"/>
  <c r="K31" i="5"/>
  <c r="J31" i="5"/>
  <c r="F31" i="5"/>
  <c r="E31" i="5"/>
  <c r="I31" i="5" s="1"/>
  <c r="D31" i="5"/>
  <c r="AD31" i="5" s="1"/>
  <c r="C31" i="5"/>
  <c r="W31" i="5" s="1"/>
  <c r="U30" i="5"/>
  <c r="T30" i="5"/>
  <c r="S30" i="5"/>
  <c r="Q30" i="5"/>
  <c r="P30" i="5"/>
  <c r="O30" i="5"/>
  <c r="N30" i="5"/>
  <c r="M30" i="5"/>
  <c r="K30" i="5"/>
  <c r="J30" i="5"/>
  <c r="F30" i="5"/>
  <c r="E30" i="5"/>
  <c r="H30" i="5" s="1"/>
  <c r="D30" i="5"/>
  <c r="AB30" i="5" s="1"/>
  <c r="C30" i="5"/>
  <c r="W30" i="5" s="1"/>
  <c r="U29" i="5"/>
  <c r="T29" i="5"/>
  <c r="S29" i="5"/>
  <c r="Q29" i="5"/>
  <c r="P29" i="5"/>
  <c r="O29" i="5"/>
  <c r="N29" i="5"/>
  <c r="M29" i="5"/>
  <c r="L29" i="5"/>
  <c r="K29" i="5"/>
  <c r="J29" i="5"/>
  <c r="F29" i="5"/>
  <c r="E29" i="5"/>
  <c r="I29" i="5" s="1"/>
  <c r="D29" i="5"/>
  <c r="AC29" i="5" s="1"/>
  <c r="C29" i="5"/>
  <c r="V29" i="5" s="1"/>
  <c r="U28" i="5"/>
  <c r="T28" i="5"/>
  <c r="S28" i="5"/>
  <c r="Q28" i="5"/>
  <c r="P28" i="5"/>
  <c r="O28" i="5"/>
  <c r="N28" i="5"/>
  <c r="M28" i="5"/>
  <c r="L28" i="5"/>
  <c r="K28" i="5"/>
  <c r="J28" i="5"/>
  <c r="F28" i="5"/>
  <c r="E28" i="5"/>
  <c r="H28" i="5" s="1"/>
  <c r="D28" i="5"/>
  <c r="AG28" i="5" s="1"/>
  <c r="C28" i="5"/>
  <c r="X28" i="5" s="1"/>
  <c r="U27" i="5"/>
  <c r="T27" i="5"/>
  <c r="S27" i="5"/>
  <c r="Q27" i="5"/>
  <c r="P27" i="5"/>
  <c r="O27" i="5"/>
  <c r="N27" i="5"/>
  <c r="M27" i="5"/>
  <c r="L27" i="5"/>
  <c r="K27" i="5"/>
  <c r="J27" i="5"/>
  <c r="F27" i="5"/>
  <c r="E27" i="5"/>
  <c r="I27" i="5" s="1"/>
  <c r="D27" i="5"/>
  <c r="Z27" i="5" s="1"/>
  <c r="C27" i="5"/>
  <c r="V27" i="5" s="1"/>
  <c r="U26" i="5"/>
  <c r="T26" i="5"/>
  <c r="S26" i="5"/>
  <c r="Q26" i="5"/>
  <c r="P26" i="5"/>
  <c r="O26" i="5"/>
  <c r="N26" i="5"/>
  <c r="M26" i="5"/>
  <c r="K26" i="5"/>
  <c r="F26" i="5"/>
  <c r="E26" i="5"/>
  <c r="I26" i="5" s="1"/>
  <c r="D26" i="5"/>
  <c r="AG26" i="5" s="1"/>
  <c r="C26" i="5"/>
  <c r="W26" i="5" s="1"/>
  <c r="U25" i="5"/>
  <c r="T25" i="5"/>
  <c r="S25" i="5"/>
  <c r="Q25" i="5"/>
  <c r="P25" i="5"/>
  <c r="O25" i="5"/>
  <c r="N25" i="5"/>
  <c r="M25" i="5"/>
  <c r="L25" i="5"/>
  <c r="K25" i="5"/>
  <c r="J25" i="5"/>
  <c r="F25" i="5"/>
  <c r="E25" i="5"/>
  <c r="H25" i="5" s="1"/>
  <c r="D25" i="5"/>
  <c r="C25" i="5"/>
  <c r="X25" i="5" s="1"/>
  <c r="U24" i="5"/>
  <c r="T24" i="5"/>
  <c r="S24" i="5"/>
  <c r="Q24" i="5"/>
  <c r="P24" i="5"/>
  <c r="O24" i="5"/>
  <c r="N24" i="5"/>
  <c r="M24" i="5"/>
  <c r="L24" i="5"/>
  <c r="K24" i="5"/>
  <c r="J24" i="5"/>
  <c r="F24" i="5"/>
  <c r="E24" i="5"/>
  <c r="I24" i="5" s="1"/>
  <c r="D24" i="5"/>
  <c r="AE24" i="5" s="1"/>
  <c r="C24" i="5"/>
  <c r="V24" i="5" s="1"/>
  <c r="U23" i="5"/>
  <c r="T23" i="5"/>
  <c r="S23" i="5"/>
  <c r="Q23" i="5"/>
  <c r="P23" i="5"/>
  <c r="O23" i="5"/>
  <c r="N23" i="5"/>
  <c r="M23" i="5"/>
  <c r="L23" i="5"/>
  <c r="K23" i="5"/>
  <c r="J23" i="5"/>
  <c r="F23" i="5"/>
  <c r="E23" i="5"/>
  <c r="I23" i="5" s="1"/>
  <c r="D23" i="5"/>
  <c r="AE23" i="5" s="1"/>
  <c r="C23" i="5"/>
  <c r="V23" i="5" s="1"/>
  <c r="U22" i="5"/>
  <c r="T22" i="5"/>
  <c r="S22" i="5"/>
  <c r="Q22" i="5"/>
  <c r="P22" i="5"/>
  <c r="O22" i="5"/>
  <c r="N22" i="5"/>
  <c r="M22" i="5"/>
  <c r="K22" i="5"/>
  <c r="F22" i="5"/>
  <c r="E22" i="5"/>
  <c r="I22" i="5" s="1"/>
  <c r="D22" i="5"/>
  <c r="AA22" i="5" s="1"/>
  <c r="C22" i="5"/>
  <c r="X22" i="5" s="1"/>
  <c r="U21" i="5"/>
  <c r="T21" i="5"/>
  <c r="S21" i="5"/>
  <c r="Q21" i="5"/>
  <c r="P21" i="5"/>
  <c r="O21" i="5"/>
  <c r="N21" i="5"/>
  <c r="M21" i="5"/>
  <c r="L21" i="5"/>
  <c r="K21" i="5"/>
  <c r="J21" i="5"/>
  <c r="F21" i="5"/>
  <c r="E21" i="5"/>
  <c r="I21" i="5" s="1"/>
  <c r="D21" i="5"/>
  <c r="AG21" i="5" s="1"/>
  <c r="C21" i="5"/>
  <c r="X21" i="5" s="1"/>
  <c r="U20" i="5"/>
  <c r="T20" i="5"/>
  <c r="S20" i="5"/>
  <c r="Q20" i="5"/>
  <c r="P20" i="5"/>
  <c r="O20" i="5"/>
  <c r="N20" i="5"/>
  <c r="M20" i="5"/>
  <c r="L20" i="5"/>
  <c r="K20" i="5"/>
  <c r="F20" i="5"/>
  <c r="E20" i="5"/>
  <c r="H20" i="5" s="1"/>
  <c r="D20" i="5"/>
  <c r="AC20" i="5" s="1"/>
  <c r="U20" i="4" s="1"/>
  <c r="C20" i="5"/>
  <c r="X20" i="5" s="1"/>
  <c r="U19" i="5"/>
  <c r="T19" i="5"/>
  <c r="S19" i="5"/>
  <c r="Q19" i="5"/>
  <c r="P19" i="5"/>
  <c r="O19" i="5"/>
  <c r="N19" i="5"/>
  <c r="M19" i="5"/>
  <c r="L19" i="5"/>
  <c r="K19" i="5"/>
  <c r="F19" i="5"/>
  <c r="E19" i="5"/>
  <c r="H19" i="5" s="1"/>
  <c r="D19" i="5"/>
  <c r="AF19" i="5" s="1"/>
  <c r="C19" i="5"/>
  <c r="W19" i="5" s="1"/>
  <c r="U18" i="5"/>
  <c r="T18" i="5"/>
  <c r="S18" i="5"/>
  <c r="Q18" i="5"/>
  <c r="P18" i="5"/>
  <c r="O18" i="5"/>
  <c r="N18" i="5"/>
  <c r="M18" i="5"/>
  <c r="K18" i="5"/>
  <c r="F18" i="5"/>
  <c r="E18" i="5"/>
  <c r="I18" i="5" s="1"/>
  <c r="D18" i="5"/>
  <c r="C18" i="5"/>
  <c r="X18" i="5" s="1"/>
  <c r="U17" i="5"/>
  <c r="T17" i="5"/>
  <c r="S17" i="5"/>
  <c r="Q17" i="5"/>
  <c r="P17" i="5"/>
  <c r="O17" i="5"/>
  <c r="N17" i="5"/>
  <c r="M17" i="5"/>
  <c r="L17" i="5"/>
  <c r="K17" i="5"/>
  <c r="F17" i="5"/>
  <c r="E17" i="5"/>
  <c r="I17" i="5" s="1"/>
  <c r="D17" i="5"/>
  <c r="C17" i="5"/>
  <c r="X17" i="5" s="1"/>
  <c r="U16" i="5"/>
  <c r="T16" i="5"/>
  <c r="S16" i="5"/>
  <c r="Q16" i="5"/>
  <c r="P16" i="5"/>
  <c r="O16" i="5"/>
  <c r="N16" i="5"/>
  <c r="M16" i="5"/>
  <c r="L16" i="5"/>
  <c r="K16" i="5"/>
  <c r="F16" i="5"/>
  <c r="E16" i="5"/>
  <c r="I16" i="5" s="1"/>
  <c r="D16" i="5"/>
  <c r="C16" i="5"/>
  <c r="W16" i="5" s="1"/>
  <c r="U15" i="5"/>
  <c r="T15" i="5"/>
  <c r="S15" i="5"/>
  <c r="Q15" i="5"/>
  <c r="P15" i="5"/>
  <c r="O15" i="5"/>
  <c r="N15" i="5"/>
  <c r="M15" i="5"/>
  <c r="L15" i="5"/>
  <c r="K15" i="5"/>
  <c r="F15" i="5"/>
  <c r="E15" i="5"/>
  <c r="I15" i="5" s="1"/>
  <c r="D15" i="5"/>
  <c r="C15" i="5"/>
  <c r="X15" i="5" s="1"/>
  <c r="U14" i="5"/>
  <c r="T14" i="5"/>
  <c r="S14" i="5"/>
  <c r="Q14" i="5"/>
  <c r="P14" i="5"/>
  <c r="O14" i="5"/>
  <c r="N14" i="5"/>
  <c r="M14" i="5"/>
  <c r="K14" i="5"/>
  <c r="F14" i="5"/>
  <c r="E14" i="5"/>
  <c r="H14" i="5" s="1"/>
  <c r="D14" i="5"/>
  <c r="C14" i="5"/>
  <c r="W14" i="5" s="1"/>
  <c r="U13" i="5"/>
  <c r="T13" i="5"/>
  <c r="S13" i="5"/>
  <c r="Q13" i="5"/>
  <c r="P13" i="5"/>
  <c r="N13" i="5"/>
  <c r="M13" i="5"/>
  <c r="L13" i="5"/>
  <c r="K13" i="5"/>
  <c r="F13" i="5"/>
  <c r="E13" i="5"/>
  <c r="I13" i="5" s="1"/>
  <c r="D13" i="5"/>
  <c r="C13" i="5"/>
  <c r="X13" i="5" s="1"/>
  <c r="U12" i="5"/>
  <c r="T12" i="5"/>
  <c r="S12" i="5"/>
  <c r="Q12" i="5"/>
  <c r="P12" i="5"/>
  <c r="F12" i="5"/>
  <c r="E12" i="5"/>
  <c r="H12" i="5" s="1"/>
  <c r="D12" i="5"/>
  <c r="C12" i="5"/>
  <c r="U11" i="5"/>
  <c r="T11" i="5"/>
  <c r="S11" i="5"/>
  <c r="Q11" i="5"/>
  <c r="P11" i="5"/>
  <c r="F11" i="5"/>
  <c r="E11" i="5"/>
  <c r="I11" i="5" s="1"/>
  <c r="D11" i="5"/>
  <c r="C11" i="5"/>
  <c r="X11" i="5" s="1"/>
  <c r="U10" i="5"/>
  <c r="T10" i="5"/>
  <c r="S10" i="5"/>
  <c r="Q10" i="5"/>
  <c r="P10" i="5"/>
  <c r="K10" i="5"/>
  <c r="F10" i="5"/>
  <c r="E10" i="5"/>
  <c r="I10" i="5" s="1"/>
  <c r="D10" i="5"/>
  <c r="C10" i="5"/>
  <c r="U9" i="5"/>
  <c r="T9" i="5"/>
  <c r="S9" i="5"/>
  <c r="Q9" i="5"/>
  <c r="P9" i="5"/>
  <c r="M9" i="5"/>
  <c r="F9" i="5"/>
  <c r="E9" i="5"/>
  <c r="I9" i="5" s="1"/>
  <c r="D9" i="5"/>
  <c r="C9" i="5"/>
  <c r="X9" i="5" s="1"/>
  <c r="U8" i="5"/>
  <c r="T8" i="5"/>
  <c r="S8" i="5"/>
  <c r="Q8" i="5"/>
  <c r="P8" i="5"/>
  <c r="O8" i="5"/>
  <c r="F8" i="5"/>
  <c r="E8" i="5"/>
  <c r="H8" i="5" s="1"/>
  <c r="D8" i="5"/>
  <c r="C8" i="5"/>
  <c r="X8" i="5" s="1"/>
  <c r="U7" i="5"/>
  <c r="T7" i="5"/>
  <c r="S7" i="5"/>
  <c r="Q7" i="5"/>
  <c r="P7" i="5"/>
  <c r="F7" i="5"/>
  <c r="E7" i="5"/>
  <c r="I7" i="5" s="1"/>
  <c r="D7" i="5"/>
  <c r="C7" i="5"/>
  <c r="X7" i="5" s="1"/>
  <c r="U6" i="5"/>
  <c r="T6" i="5"/>
  <c r="S6" i="5"/>
  <c r="Q6" i="5"/>
  <c r="P6" i="5"/>
  <c r="F6" i="5"/>
  <c r="E6" i="5"/>
  <c r="I6" i="5" s="1"/>
  <c r="D6" i="5"/>
  <c r="C6" i="5"/>
  <c r="X6" i="5" s="1"/>
  <c r="U85" i="4"/>
  <c r="T85" i="4"/>
  <c r="S85" i="4"/>
  <c r="R85" i="4"/>
  <c r="Q85" i="4"/>
  <c r="P85" i="4"/>
  <c r="O85" i="4"/>
  <c r="N85" i="4"/>
  <c r="M85" i="4"/>
  <c r="AG567" i="5"/>
  <c r="AF567" i="5"/>
  <c r="AE567" i="5"/>
  <c r="AD567" i="5"/>
  <c r="AC567" i="5"/>
  <c r="AB567" i="5"/>
  <c r="AA567" i="5"/>
  <c r="Z567" i="5"/>
  <c r="Y567" i="5"/>
  <c r="X567" i="5"/>
  <c r="W567" i="5"/>
  <c r="V567" i="5"/>
  <c r="U567" i="5"/>
  <c r="T567" i="5"/>
  <c r="S567" i="5"/>
  <c r="Q567" i="5"/>
  <c r="P567" i="5"/>
  <c r="O567" i="5"/>
  <c r="N567" i="5"/>
  <c r="M567" i="5"/>
  <c r="L567" i="5"/>
  <c r="K567" i="5"/>
  <c r="J567" i="5"/>
  <c r="F567" i="5"/>
  <c r="E567" i="5"/>
  <c r="H567" i="5" s="1"/>
  <c r="AG566" i="5"/>
  <c r="AF566" i="5"/>
  <c r="AE566" i="5"/>
  <c r="AD566" i="5"/>
  <c r="AC566" i="5"/>
  <c r="AB566" i="5"/>
  <c r="AA566" i="5"/>
  <c r="Z566" i="5"/>
  <c r="Y566" i="5"/>
  <c r="X566" i="5"/>
  <c r="W566" i="5"/>
  <c r="V566" i="5"/>
  <c r="U566" i="5"/>
  <c r="T566" i="5"/>
  <c r="S566" i="5"/>
  <c r="Q566" i="5"/>
  <c r="P566" i="5"/>
  <c r="O566" i="5"/>
  <c r="N566" i="5"/>
  <c r="M566" i="5"/>
  <c r="L566" i="5"/>
  <c r="K566" i="5"/>
  <c r="J566" i="5"/>
  <c r="F566" i="5"/>
  <c r="E566" i="5"/>
  <c r="H566" i="5" s="1"/>
  <c r="AG565" i="5"/>
  <c r="AF565" i="5"/>
  <c r="AE565" i="5"/>
  <c r="AD565" i="5"/>
  <c r="AC565" i="5"/>
  <c r="AB565" i="5"/>
  <c r="AA565" i="5"/>
  <c r="Z565" i="5"/>
  <c r="Y565" i="5"/>
  <c r="X565" i="5"/>
  <c r="W565" i="5"/>
  <c r="V565" i="5"/>
  <c r="U565" i="5"/>
  <c r="T565" i="5"/>
  <c r="S565" i="5"/>
  <c r="Q565" i="5"/>
  <c r="P565" i="5"/>
  <c r="O565" i="5"/>
  <c r="N565" i="5"/>
  <c r="M565" i="5"/>
  <c r="L565" i="5"/>
  <c r="K565" i="5"/>
  <c r="J565" i="5"/>
  <c r="F565" i="5"/>
  <c r="E565" i="5"/>
  <c r="H565" i="5" s="1"/>
  <c r="AG564" i="5"/>
  <c r="AF564" i="5"/>
  <c r="AE564" i="5"/>
  <c r="AD564" i="5"/>
  <c r="AC564" i="5"/>
  <c r="AB564" i="5"/>
  <c r="AA564" i="5"/>
  <c r="Z564" i="5"/>
  <c r="Y564" i="5"/>
  <c r="X564" i="5"/>
  <c r="W564" i="5"/>
  <c r="V564" i="5"/>
  <c r="U564" i="5"/>
  <c r="T564" i="5"/>
  <c r="S564" i="5"/>
  <c r="Q564" i="5"/>
  <c r="P564" i="5"/>
  <c r="O564" i="5"/>
  <c r="N564" i="5"/>
  <c r="M564" i="5"/>
  <c r="L564" i="5"/>
  <c r="K564" i="5"/>
  <c r="J564" i="5"/>
  <c r="F564" i="5"/>
  <c r="E564" i="5"/>
  <c r="AG563" i="5"/>
  <c r="AF563" i="5"/>
  <c r="AE563" i="5"/>
  <c r="AD563" i="5"/>
  <c r="AC563" i="5"/>
  <c r="AB563" i="5"/>
  <c r="AA563" i="5"/>
  <c r="Z563" i="5"/>
  <c r="Y563" i="5"/>
  <c r="X563" i="5"/>
  <c r="W563" i="5"/>
  <c r="V563" i="5"/>
  <c r="U563" i="5"/>
  <c r="T563" i="5"/>
  <c r="S563" i="5"/>
  <c r="Q563" i="5"/>
  <c r="P563" i="5"/>
  <c r="O563" i="5"/>
  <c r="N563" i="5"/>
  <c r="M563" i="5"/>
  <c r="L563" i="5"/>
  <c r="K563" i="5"/>
  <c r="J563" i="5"/>
  <c r="F563" i="5"/>
  <c r="E563" i="5"/>
  <c r="H563" i="5" s="1"/>
  <c r="AG562" i="5"/>
  <c r="AF562" i="5"/>
  <c r="AE562" i="5"/>
  <c r="AD562" i="5"/>
  <c r="AC562" i="5"/>
  <c r="AB562" i="5"/>
  <c r="AA562" i="5"/>
  <c r="Z562" i="5"/>
  <c r="Y562" i="5"/>
  <c r="X562" i="5"/>
  <c r="W562" i="5"/>
  <c r="V562" i="5"/>
  <c r="U562" i="5"/>
  <c r="T562" i="5"/>
  <c r="S562" i="5"/>
  <c r="Q562" i="5"/>
  <c r="P562" i="5"/>
  <c r="O562" i="5"/>
  <c r="N562" i="5"/>
  <c r="M562" i="5"/>
  <c r="L562" i="5"/>
  <c r="K562" i="5"/>
  <c r="J562" i="5"/>
  <c r="F562" i="5"/>
  <c r="E562" i="5"/>
  <c r="H562" i="5" s="1"/>
  <c r="AG561" i="5"/>
  <c r="AF561" i="5"/>
  <c r="AE561" i="5"/>
  <c r="AD561" i="5"/>
  <c r="AC561" i="5"/>
  <c r="AB561" i="5"/>
  <c r="AA561" i="5"/>
  <c r="Z561" i="5"/>
  <c r="Y561" i="5"/>
  <c r="X561" i="5"/>
  <c r="W561" i="5"/>
  <c r="V561" i="5"/>
  <c r="U561" i="5"/>
  <c r="T561" i="5"/>
  <c r="S561" i="5"/>
  <c r="Q561" i="5"/>
  <c r="P561" i="5"/>
  <c r="O561" i="5"/>
  <c r="N561" i="5"/>
  <c r="M561" i="5"/>
  <c r="L561" i="5"/>
  <c r="K561" i="5"/>
  <c r="J561" i="5"/>
  <c r="F561" i="5"/>
  <c r="E561" i="5"/>
  <c r="AG560" i="5"/>
  <c r="AF560" i="5"/>
  <c r="AE560" i="5"/>
  <c r="AD560" i="5"/>
  <c r="AC560" i="5"/>
  <c r="AB560" i="5"/>
  <c r="AA560" i="5"/>
  <c r="Z560" i="5"/>
  <c r="Y560" i="5"/>
  <c r="X560" i="5"/>
  <c r="W560" i="5"/>
  <c r="V560" i="5"/>
  <c r="U560" i="5"/>
  <c r="T560" i="5"/>
  <c r="S560" i="5"/>
  <c r="Q560" i="5"/>
  <c r="P560" i="5"/>
  <c r="O560" i="5"/>
  <c r="N560" i="5"/>
  <c r="M560" i="5"/>
  <c r="L560" i="5"/>
  <c r="K560" i="5"/>
  <c r="J560" i="5"/>
  <c r="F560" i="5"/>
  <c r="E560" i="5"/>
  <c r="AG559" i="5"/>
  <c r="AF559" i="5"/>
  <c r="AE559" i="5"/>
  <c r="AD559" i="5"/>
  <c r="AC559" i="5"/>
  <c r="AB559" i="5"/>
  <c r="AA559" i="5"/>
  <c r="Z559" i="5"/>
  <c r="Y559" i="5"/>
  <c r="X559" i="5"/>
  <c r="W559" i="5"/>
  <c r="V559" i="5"/>
  <c r="U559" i="5"/>
  <c r="T559" i="5"/>
  <c r="S559" i="5"/>
  <c r="Q559" i="5"/>
  <c r="P559" i="5"/>
  <c r="O559" i="5"/>
  <c r="N559" i="5"/>
  <c r="M559" i="5"/>
  <c r="L559" i="5"/>
  <c r="K559" i="5"/>
  <c r="J559" i="5"/>
  <c r="F559" i="5"/>
  <c r="E559" i="5"/>
  <c r="H559" i="5" s="1"/>
  <c r="AG558" i="5"/>
  <c r="AF558" i="5"/>
  <c r="AE558" i="5"/>
  <c r="AD558" i="5"/>
  <c r="AC558" i="5"/>
  <c r="AB558" i="5"/>
  <c r="AA558" i="5"/>
  <c r="Z558" i="5"/>
  <c r="Y558" i="5"/>
  <c r="X558" i="5"/>
  <c r="W558" i="5"/>
  <c r="V558" i="5"/>
  <c r="U558" i="5"/>
  <c r="T558" i="5"/>
  <c r="S558" i="5"/>
  <c r="Q558" i="5"/>
  <c r="P558" i="5"/>
  <c r="O558" i="5"/>
  <c r="N558" i="5"/>
  <c r="M558" i="5"/>
  <c r="L558" i="5"/>
  <c r="K558" i="5"/>
  <c r="J558" i="5"/>
  <c r="F558" i="5"/>
  <c r="E558" i="5"/>
  <c r="H558" i="5" s="1"/>
  <c r="AG557" i="5"/>
  <c r="AF557" i="5"/>
  <c r="AE557" i="5"/>
  <c r="AD557" i="5"/>
  <c r="AC557" i="5"/>
  <c r="AB557" i="5"/>
  <c r="AA557" i="5"/>
  <c r="Z557" i="5"/>
  <c r="Y557" i="5"/>
  <c r="X557" i="5"/>
  <c r="W557" i="5"/>
  <c r="V557" i="5"/>
  <c r="U557" i="5"/>
  <c r="T557" i="5"/>
  <c r="S557" i="5"/>
  <c r="Q557" i="5"/>
  <c r="P557" i="5"/>
  <c r="O557" i="5"/>
  <c r="N557" i="5"/>
  <c r="M557" i="5"/>
  <c r="L557" i="5"/>
  <c r="K557" i="5"/>
  <c r="J557" i="5"/>
  <c r="F557" i="5"/>
  <c r="E557" i="5"/>
  <c r="H557" i="5" s="1"/>
  <c r="AG556" i="5"/>
  <c r="AF556" i="5"/>
  <c r="AE556" i="5"/>
  <c r="AD556" i="5"/>
  <c r="AC556" i="5"/>
  <c r="AB556" i="5"/>
  <c r="AA556" i="5"/>
  <c r="Z556" i="5"/>
  <c r="Y556" i="5"/>
  <c r="X556" i="5"/>
  <c r="W556" i="5"/>
  <c r="V556" i="5"/>
  <c r="U556" i="5"/>
  <c r="T556" i="5"/>
  <c r="S556" i="5"/>
  <c r="Q556" i="5"/>
  <c r="P556" i="5"/>
  <c r="O556" i="5"/>
  <c r="N556" i="5"/>
  <c r="M556" i="5"/>
  <c r="L556" i="5"/>
  <c r="K556" i="5"/>
  <c r="J556" i="5"/>
  <c r="F556" i="5"/>
  <c r="E556" i="5"/>
  <c r="AG555" i="5"/>
  <c r="AF555" i="5"/>
  <c r="AE555" i="5"/>
  <c r="AD555" i="5"/>
  <c r="AC555" i="5"/>
  <c r="AB555" i="5"/>
  <c r="AA555" i="5"/>
  <c r="Z555" i="5"/>
  <c r="Y555" i="5"/>
  <c r="X555" i="5"/>
  <c r="W555" i="5"/>
  <c r="V555" i="5"/>
  <c r="U555" i="5"/>
  <c r="T555" i="5"/>
  <c r="S555" i="5"/>
  <c r="Q555" i="5"/>
  <c r="P555" i="5"/>
  <c r="O555" i="5"/>
  <c r="N555" i="5"/>
  <c r="M555" i="5"/>
  <c r="L555" i="5"/>
  <c r="K555" i="5"/>
  <c r="J555" i="5"/>
  <c r="F555" i="5"/>
  <c r="E555" i="5"/>
  <c r="H555" i="5" s="1"/>
  <c r="AG554" i="5"/>
  <c r="AF554" i="5"/>
  <c r="AE554" i="5"/>
  <c r="AD554" i="5"/>
  <c r="AC554" i="5"/>
  <c r="AB554" i="5"/>
  <c r="AA554" i="5"/>
  <c r="Z554" i="5"/>
  <c r="Y554" i="5"/>
  <c r="X554" i="5"/>
  <c r="W554" i="5"/>
  <c r="V554" i="5"/>
  <c r="U554" i="5"/>
  <c r="T554" i="5"/>
  <c r="S554" i="5"/>
  <c r="Q554" i="5"/>
  <c r="P554" i="5"/>
  <c r="O554" i="5"/>
  <c r="N554" i="5"/>
  <c r="M554" i="5"/>
  <c r="L554" i="5"/>
  <c r="K554" i="5"/>
  <c r="J554" i="5"/>
  <c r="F554" i="5"/>
  <c r="E554" i="5"/>
  <c r="H554" i="5" s="1"/>
  <c r="AG553" i="5"/>
  <c r="AF553" i="5"/>
  <c r="AE553" i="5"/>
  <c r="AD553" i="5"/>
  <c r="AC553" i="5"/>
  <c r="AB553" i="5"/>
  <c r="AA553" i="5"/>
  <c r="Z553" i="5"/>
  <c r="Y553" i="5"/>
  <c r="X553" i="5"/>
  <c r="W553" i="5"/>
  <c r="V553" i="5"/>
  <c r="U553" i="5"/>
  <c r="T553" i="5"/>
  <c r="S553" i="5"/>
  <c r="Q553" i="5"/>
  <c r="P553" i="5"/>
  <c r="O553" i="5"/>
  <c r="N553" i="5"/>
  <c r="M553" i="5"/>
  <c r="L553" i="5"/>
  <c r="K553" i="5"/>
  <c r="J553" i="5"/>
  <c r="F553" i="5"/>
  <c r="E553" i="5"/>
  <c r="H553" i="5" s="1"/>
  <c r="AG552" i="5"/>
  <c r="AF552" i="5"/>
  <c r="AE552" i="5"/>
  <c r="AD552" i="5"/>
  <c r="AC552" i="5"/>
  <c r="AB552" i="5"/>
  <c r="AA552" i="5"/>
  <c r="Z552" i="5"/>
  <c r="Y552" i="5"/>
  <c r="X552" i="5"/>
  <c r="W552" i="5"/>
  <c r="V552" i="5"/>
  <c r="U552" i="5"/>
  <c r="T552" i="5"/>
  <c r="S552" i="5"/>
  <c r="Q552" i="5"/>
  <c r="P552" i="5"/>
  <c r="O552" i="5"/>
  <c r="N552" i="5"/>
  <c r="M552" i="5"/>
  <c r="L552" i="5"/>
  <c r="K552" i="5"/>
  <c r="J552" i="5"/>
  <c r="F552" i="5"/>
  <c r="E552" i="5"/>
  <c r="AG551" i="5"/>
  <c r="AF551" i="5"/>
  <c r="AE551" i="5"/>
  <c r="AD551" i="5"/>
  <c r="AC551" i="5"/>
  <c r="AB551" i="5"/>
  <c r="AA551" i="5"/>
  <c r="Z551" i="5"/>
  <c r="Y551" i="5"/>
  <c r="X551" i="5"/>
  <c r="W551" i="5"/>
  <c r="V551" i="5"/>
  <c r="U551" i="5"/>
  <c r="T551" i="5"/>
  <c r="S551" i="5"/>
  <c r="Q551" i="5"/>
  <c r="P551" i="5"/>
  <c r="O551" i="5"/>
  <c r="N551" i="5"/>
  <c r="M551" i="5"/>
  <c r="L551" i="5"/>
  <c r="K551" i="5"/>
  <c r="J551" i="5"/>
  <c r="F551" i="5"/>
  <c r="E551" i="5"/>
  <c r="H551" i="5" s="1"/>
  <c r="AG550" i="5"/>
  <c r="AF550" i="5"/>
  <c r="AE550" i="5"/>
  <c r="AD550" i="5"/>
  <c r="AC550" i="5"/>
  <c r="AB550" i="5"/>
  <c r="AA550" i="5"/>
  <c r="Z550" i="5"/>
  <c r="Y550" i="5"/>
  <c r="X550" i="5"/>
  <c r="W550" i="5"/>
  <c r="V550" i="5"/>
  <c r="U550" i="5"/>
  <c r="T550" i="5"/>
  <c r="S550" i="5"/>
  <c r="Q550" i="5"/>
  <c r="P550" i="5"/>
  <c r="O550" i="5"/>
  <c r="N550" i="5"/>
  <c r="M550" i="5"/>
  <c r="L550" i="5"/>
  <c r="K550" i="5"/>
  <c r="J550" i="5"/>
  <c r="F550" i="5"/>
  <c r="E550" i="5"/>
  <c r="H550" i="5" s="1"/>
  <c r="AG549" i="5"/>
  <c r="AF549" i="5"/>
  <c r="AE549" i="5"/>
  <c r="AD549" i="5"/>
  <c r="AC549" i="5"/>
  <c r="AB549" i="5"/>
  <c r="AA549" i="5"/>
  <c r="Z549" i="5"/>
  <c r="Y549" i="5"/>
  <c r="X549" i="5"/>
  <c r="W549" i="5"/>
  <c r="V549" i="5"/>
  <c r="U549" i="5"/>
  <c r="T549" i="5"/>
  <c r="S549" i="5"/>
  <c r="Q549" i="5"/>
  <c r="P549" i="5"/>
  <c r="O549" i="5"/>
  <c r="N549" i="5"/>
  <c r="M549" i="5"/>
  <c r="L549" i="5"/>
  <c r="K549" i="5"/>
  <c r="J549" i="5"/>
  <c r="F549" i="5"/>
  <c r="E549" i="5"/>
  <c r="H549" i="5" s="1"/>
  <c r="AG548" i="5"/>
  <c r="AF548" i="5"/>
  <c r="AE548" i="5"/>
  <c r="AD548" i="5"/>
  <c r="AC548" i="5"/>
  <c r="AB548" i="5"/>
  <c r="AA548" i="5"/>
  <c r="Z548" i="5"/>
  <c r="Y548" i="5"/>
  <c r="X548" i="5"/>
  <c r="W548" i="5"/>
  <c r="V548" i="5"/>
  <c r="U548" i="5"/>
  <c r="T548" i="5"/>
  <c r="S548" i="5"/>
  <c r="Q548" i="5"/>
  <c r="P548" i="5"/>
  <c r="O548" i="5"/>
  <c r="N548" i="5"/>
  <c r="M548" i="5"/>
  <c r="L548" i="5"/>
  <c r="K548" i="5"/>
  <c r="J548" i="5"/>
  <c r="F548" i="5"/>
  <c r="E548" i="5"/>
  <c r="AG547" i="5"/>
  <c r="AF547" i="5"/>
  <c r="AE547" i="5"/>
  <c r="AD547" i="5"/>
  <c r="AC547" i="5"/>
  <c r="AB547" i="5"/>
  <c r="AA547" i="5"/>
  <c r="Z547" i="5"/>
  <c r="Y547" i="5"/>
  <c r="X547" i="5"/>
  <c r="W547" i="5"/>
  <c r="V547" i="5"/>
  <c r="U547" i="5"/>
  <c r="T547" i="5"/>
  <c r="S547" i="5"/>
  <c r="Q547" i="5"/>
  <c r="P547" i="5"/>
  <c r="O547" i="5"/>
  <c r="N547" i="5"/>
  <c r="M547" i="5"/>
  <c r="L547" i="5"/>
  <c r="K547" i="5"/>
  <c r="J547" i="5"/>
  <c r="F547" i="5"/>
  <c r="E547" i="5"/>
  <c r="H547" i="5" s="1"/>
  <c r="AG546" i="5"/>
  <c r="AF546" i="5"/>
  <c r="AE546" i="5"/>
  <c r="AD546" i="5"/>
  <c r="AC546" i="5"/>
  <c r="AB546" i="5"/>
  <c r="AA546" i="5"/>
  <c r="Z546" i="5"/>
  <c r="Y546" i="5"/>
  <c r="X546" i="5"/>
  <c r="W546" i="5"/>
  <c r="V546" i="5"/>
  <c r="U546" i="5"/>
  <c r="T546" i="5"/>
  <c r="S546" i="5"/>
  <c r="Q546" i="5"/>
  <c r="P546" i="5"/>
  <c r="O546" i="5"/>
  <c r="N546" i="5"/>
  <c r="M546" i="5"/>
  <c r="L546" i="5"/>
  <c r="K546" i="5"/>
  <c r="J546" i="5"/>
  <c r="F546" i="5"/>
  <c r="E546" i="5"/>
  <c r="H546" i="5" s="1"/>
  <c r="AG545" i="5"/>
  <c r="AF545" i="5"/>
  <c r="AE545" i="5"/>
  <c r="AD545" i="5"/>
  <c r="AC545" i="5"/>
  <c r="AB545" i="5"/>
  <c r="AA545" i="5"/>
  <c r="Z545" i="5"/>
  <c r="Y545" i="5"/>
  <c r="X545" i="5"/>
  <c r="W545" i="5"/>
  <c r="V545" i="5"/>
  <c r="U545" i="5"/>
  <c r="T545" i="5"/>
  <c r="S545" i="5"/>
  <c r="Q545" i="5"/>
  <c r="P545" i="5"/>
  <c r="O545" i="5"/>
  <c r="N545" i="5"/>
  <c r="M545" i="5"/>
  <c r="L545" i="5"/>
  <c r="K545" i="5"/>
  <c r="J545" i="5"/>
  <c r="F545" i="5"/>
  <c r="E545" i="5"/>
  <c r="H545" i="5" s="1"/>
  <c r="AG544" i="5"/>
  <c r="AF544" i="5"/>
  <c r="AE544" i="5"/>
  <c r="AD544" i="5"/>
  <c r="AC544" i="5"/>
  <c r="AB544" i="5"/>
  <c r="AA544" i="5"/>
  <c r="Z544" i="5"/>
  <c r="Y544" i="5"/>
  <c r="X544" i="5"/>
  <c r="W544" i="5"/>
  <c r="V544" i="5"/>
  <c r="U544" i="5"/>
  <c r="T544" i="5"/>
  <c r="S544" i="5"/>
  <c r="Q544" i="5"/>
  <c r="P544" i="5"/>
  <c r="O544" i="5"/>
  <c r="N544" i="5"/>
  <c r="M544" i="5"/>
  <c r="L544" i="5"/>
  <c r="K544" i="5"/>
  <c r="J544" i="5"/>
  <c r="F544" i="5"/>
  <c r="E544" i="5"/>
  <c r="AG543" i="5"/>
  <c r="AF543" i="5"/>
  <c r="AE543" i="5"/>
  <c r="AD543" i="5"/>
  <c r="AC543" i="5"/>
  <c r="AB543" i="5"/>
  <c r="AA543" i="5"/>
  <c r="Z543" i="5"/>
  <c r="Y543" i="5"/>
  <c r="X543" i="5"/>
  <c r="W543" i="5"/>
  <c r="V543" i="5"/>
  <c r="U543" i="5"/>
  <c r="T543" i="5"/>
  <c r="S543" i="5"/>
  <c r="Q543" i="5"/>
  <c r="P543" i="5"/>
  <c r="O543" i="5"/>
  <c r="N543" i="5"/>
  <c r="M543" i="5"/>
  <c r="L543" i="5"/>
  <c r="K543" i="5"/>
  <c r="J543" i="5"/>
  <c r="F543" i="5"/>
  <c r="E543" i="5"/>
  <c r="H543" i="5" s="1"/>
  <c r="AG542" i="5"/>
  <c r="AF542" i="5"/>
  <c r="AE542" i="5"/>
  <c r="AD542" i="5"/>
  <c r="AC542" i="5"/>
  <c r="AB542" i="5"/>
  <c r="AA542" i="5"/>
  <c r="Z542" i="5"/>
  <c r="Y542" i="5"/>
  <c r="X542" i="5"/>
  <c r="W542" i="5"/>
  <c r="V542" i="5"/>
  <c r="U542" i="5"/>
  <c r="T542" i="5"/>
  <c r="S542" i="5"/>
  <c r="Q542" i="5"/>
  <c r="P542" i="5"/>
  <c r="O542" i="5"/>
  <c r="N542" i="5"/>
  <c r="M542" i="5"/>
  <c r="L542" i="5"/>
  <c r="K542" i="5"/>
  <c r="J542" i="5"/>
  <c r="F542" i="5"/>
  <c r="E542" i="5"/>
  <c r="H542" i="5" s="1"/>
  <c r="AG541" i="5"/>
  <c r="AF541" i="5"/>
  <c r="AE541" i="5"/>
  <c r="AD541" i="5"/>
  <c r="AC541" i="5"/>
  <c r="AB541" i="5"/>
  <c r="AA541" i="5"/>
  <c r="Z541" i="5"/>
  <c r="Y541" i="5"/>
  <c r="X541" i="5"/>
  <c r="W541" i="5"/>
  <c r="V541" i="5"/>
  <c r="U541" i="5"/>
  <c r="T541" i="5"/>
  <c r="S541" i="5"/>
  <c r="Q541" i="5"/>
  <c r="P541" i="5"/>
  <c r="O541" i="5"/>
  <c r="N541" i="5"/>
  <c r="M541" i="5"/>
  <c r="L541" i="5"/>
  <c r="K541" i="5"/>
  <c r="J541" i="5"/>
  <c r="F541" i="5"/>
  <c r="E541" i="5"/>
  <c r="AG540" i="5"/>
  <c r="AF540" i="5"/>
  <c r="AE540" i="5"/>
  <c r="AD540" i="5"/>
  <c r="AC540" i="5"/>
  <c r="AB540" i="5"/>
  <c r="AA540" i="5"/>
  <c r="Z540" i="5"/>
  <c r="Y540" i="5"/>
  <c r="X540" i="5"/>
  <c r="W540" i="5"/>
  <c r="V540" i="5"/>
  <c r="U540" i="5"/>
  <c r="T540" i="5"/>
  <c r="S540" i="5"/>
  <c r="Q540" i="5"/>
  <c r="P540" i="5"/>
  <c r="O540" i="5"/>
  <c r="N540" i="5"/>
  <c r="M540" i="5"/>
  <c r="L540" i="5"/>
  <c r="K540" i="5"/>
  <c r="J540" i="5"/>
  <c r="F540" i="5"/>
  <c r="E540" i="5"/>
  <c r="AG539" i="5"/>
  <c r="AF539" i="5"/>
  <c r="AE539" i="5"/>
  <c r="AD539" i="5"/>
  <c r="AC539" i="5"/>
  <c r="AB539" i="5"/>
  <c r="AA539" i="5"/>
  <c r="Z539" i="5"/>
  <c r="Y539" i="5"/>
  <c r="X539" i="5"/>
  <c r="W539" i="5"/>
  <c r="V539" i="5"/>
  <c r="U539" i="5"/>
  <c r="T539" i="5"/>
  <c r="S539" i="5"/>
  <c r="Q539" i="5"/>
  <c r="P539" i="5"/>
  <c r="O539" i="5"/>
  <c r="N539" i="5"/>
  <c r="M539" i="5"/>
  <c r="L539" i="5"/>
  <c r="K539" i="5"/>
  <c r="J539" i="5"/>
  <c r="F539" i="5"/>
  <c r="E539" i="5"/>
  <c r="AG538" i="5"/>
  <c r="AF538" i="5"/>
  <c r="AE538" i="5"/>
  <c r="AD538" i="5"/>
  <c r="AC538" i="5"/>
  <c r="AB538" i="5"/>
  <c r="AA538" i="5"/>
  <c r="Z538" i="5"/>
  <c r="Y538" i="5"/>
  <c r="X538" i="5"/>
  <c r="W538" i="5"/>
  <c r="V538" i="5"/>
  <c r="U538" i="5"/>
  <c r="T538" i="5"/>
  <c r="S538" i="5"/>
  <c r="Q538" i="5"/>
  <c r="P538" i="5"/>
  <c r="O538" i="5"/>
  <c r="N538" i="5"/>
  <c r="M538" i="5"/>
  <c r="L538" i="5"/>
  <c r="K538" i="5"/>
  <c r="J538" i="5"/>
  <c r="F538" i="5"/>
  <c r="E538" i="5"/>
  <c r="H538" i="5" s="1"/>
  <c r="AG537" i="5"/>
  <c r="AF537" i="5"/>
  <c r="AE537" i="5"/>
  <c r="AD537" i="5"/>
  <c r="AC537" i="5"/>
  <c r="AB537" i="5"/>
  <c r="AA537" i="5"/>
  <c r="Z537" i="5"/>
  <c r="Y537" i="5"/>
  <c r="X537" i="5"/>
  <c r="W537" i="5"/>
  <c r="V537" i="5"/>
  <c r="U537" i="5"/>
  <c r="T537" i="5"/>
  <c r="S537" i="5"/>
  <c r="Q537" i="5"/>
  <c r="P537" i="5"/>
  <c r="O537" i="5"/>
  <c r="N537" i="5"/>
  <c r="M537" i="5"/>
  <c r="L537" i="5"/>
  <c r="K537" i="5"/>
  <c r="J537" i="5"/>
  <c r="F537" i="5"/>
  <c r="E537" i="5"/>
  <c r="H537" i="5" s="1"/>
  <c r="AG536" i="5"/>
  <c r="AF536" i="5"/>
  <c r="AE536" i="5"/>
  <c r="AD536" i="5"/>
  <c r="AC536" i="5"/>
  <c r="AB536" i="5"/>
  <c r="AA536" i="5"/>
  <c r="Z536" i="5"/>
  <c r="Y536" i="5"/>
  <c r="X536" i="5"/>
  <c r="W536" i="5"/>
  <c r="V536" i="5"/>
  <c r="U536" i="5"/>
  <c r="T536" i="5"/>
  <c r="S536" i="5"/>
  <c r="Q536" i="5"/>
  <c r="P536" i="5"/>
  <c r="O536" i="5"/>
  <c r="N536" i="5"/>
  <c r="M536" i="5"/>
  <c r="L536" i="5"/>
  <c r="K536" i="5"/>
  <c r="J536" i="5"/>
  <c r="F536" i="5"/>
  <c r="E536" i="5"/>
  <c r="AG535" i="5"/>
  <c r="AF535" i="5"/>
  <c r="AE535" i="5"/>
  <c r="AD535" i="5"/>
  <c r="AC535" i="5"/>
  <c r="AB535" i="5"/>
  <c r="AA535" i="5"/>
  <c r="Z535" i="5"/>
  <c r="Y535" i="5"/>
  <c r="X535" i="5"/>
  <c r="W535" i="5"/>
  <c r="V535" i="5"/>
  <c r="U535" i="5"/>
  <c r="T535" i="5"/>
  <c r="S535" i="5"/>
  <c r="Q535" i="5"/>
  <c r="P535" i="5"/>
  <c r="O535" i="5"/>
  <c r="N535" i="5"/>
  <c r="M535" i="5"/>
  <c r="L535" i="5"/>
  <c r="K535" i="5"/>
  <c r="J535" i="5"/>
  <c r="F535" i="5"/>
  <c r="E535" i="5"/>
  <c r="H535" i="5" s="1"/>
  <c r="AG534" i="5"/>
  <c r="AF534" i="5"/>
  <c r="AE534" i="5"/>
  <c r="AD534" i="5"/>
  <c r="AC534" i="5"/>
  <c r="AB534" i="5"/>
  <c r="AA534" i="5"/>
  <c r="Z534" i="5"/>
  <c r="Y534" i="5"/>
  <c r="X534" i="5"/>
  <c r="W534" i="5"/>
  <c r="V534" i="5"/>
  <c r="U534" i="5"/>
  <c r="T534" i="5"/>
  <c r="S534" i="5"/>
  <c r="Q534" i="5"/>
  <c r="P534" i="5"/>
  <c r="O534" i="5"/>
  <c r="N534" i="5"/>
  <c r="M534" i="5"/>
  <c r="L534" i="5"/>
  <c r="K534" i="5"/>
  <c r="J534" i="5"/>
  <c r="F534" i="5"/>
  <c r="E534" i="5"/>
  <c r="AG533" i="5"/>
  <c r="AF533" i="5"/>
  <c r="AE533" i="5"/>
  <c r="AD533" i="5"/>
  <c r="AC533" i="5"/>
  <c r="AB533" i="5"/>
  <c r="AA533" i="5"/>
  <c r="Z533" i="5"/>
  <c r="Y533" i="5"/>
  <c r="X533" i="5"/>
  <c r="W533" i="5"/>
  <c r="V533" i="5"/>
  <c r="U533" i="5"/>
  <c r="T533" i="5"/>
  <c r="S533" i="5"/>
  <c r="Q533" i="5"/>
  <c r="P533" i="5"/>
  <c r="O533" i="5"/>
  <c r="N533" i="5"/>
  <c r="M533" i="5"/>
  <c r="L533" i="5"/>
  <c r="K533" i="5"/>
  <c r="J533" i="5"/>
  <c r="F533" i="5"/>
  <c r="E533" i="5"/>
  <c r="H533" i="5" s="1"/>
  <c r="AG532" i="5"/>
  <c r="AF532" i="5"/>
  <c r="AE532" i="5"/>
  <c r="AD532" i="5"/>
  <c r="AC532" i="5"/>
  <c r="AB532" i="5"/>
  <c r="AA532" i="5"/>
  <c r="Z532" i="5"/>
  <c r="Y532" i="5"/>
  <c r="X532" i="5"/>
  <c r="W532" i="5"/>
  <c r="V532" i="5"/>
  <c r="U532" i="5"/>
  <c r="T532" i="5"/>
  <c r="S532" i="5"/>
  <c r="Q532" i="5"/>
  <c r="P532" i="5"/>
  <c r="O532" i="5"/>
  <c r="N532" i="5"/>
  <c r="M532" i="5"/>
  <c r="L532" i="5"/>
  <c r="K532" i="5"/>
  <c r="J532" i="5"/>
  <c r="F532" i="5"/>
  <c r="E532" i="5"/>
  <c r="AG531" i="5"/>
  <c r="AF531" i="5"/>
  <c r="AE531" i="5"/>
  <c r="AD531" i="5"/>
  <c r="AC531" i="5"/>
  <c r="AB531" i="5"/>
  <c r="AA531" i="5"/>
  <c r="Z531" i="5"/>
  <c r="Y531" i="5"/>
  <c r="X531" i="5"/>
  <c r="W531" i="5"/>
  <c r="V531" i="5"/>
  <c r="U531" i="5"/>
  <c r="T531" i="5"/>
  <c r="S531" i="5"/>
  <c r="Q531" i="5"/>
  <c r="P531" i="5"/>
  <c r="O531" i="5"/>
  <c r="N531" i="5"/>
  <c r="M531" i="5"/>
  <c r="L531" i="5"/>
  <c r="K531" i="5"/>
  <c r="J531" i="5"/>
  <c r="F531" i="5"/>
  <c r="E531" i="5"/>
  <c r="H531" i="5" s="1"/>
  <c r="AG530" i="5"/>
  <c r="AF530" i="5"/>
  <c r="AE530" i="5"/>
  <c r="AD530" i="5"/>
  <c r="AC530" i="5"/>
  <c r="AB530" i="5"/>
  <c r="AA530" i="5"/>
  <c r="Z530" i="5"/>
  <c r="Y530" i="5"/>
  <c r="X530" i="5"/>
  <c r="W530" i="5"/>
  <c r="V530" i="5"/>
  <c r="U530" i="5"/>
  <c r="T530" i="5"/>
  <c r="S530" i="5"/>
  <c r="Q530" i="5"/>
  <c r="P530" i="5"/>
  <c r="O530" i="5"/>
  <c r="N530" i="5"/>
  <c r="M530" i="5"/>
  <c r="L530" i="5"/>
  <c r="K530" i="5"/>
  <c r="J530" i="5"/>
  <c r="F530" i="5"/>
  <c r="E530" i="5"/>
  <c r="H530" i="5" s="1"/>
  <c r="AG529" i="5"/>
  <c r="AF529" i="5"/>
  <c r="AE529" i="5"/>
  <c r="AD529" i="5"/>
  <c r="AC529" i="5"/>
  <c r="AB529" i="5"/>
  <c r="AA529" i="5"/>
  <c r="Z529" i="5"/>
  <c r="Y529" i="5"/>
  <c r="X529" i="5"/>
  <c r="W529" i="5"/>
  <c r="V529" i="5"/>
  <c r="U529" i="5"/>
  <c r="T529" i="5"/>
  <c r="S529" i="5"/>
  <c r="Q529" i="5"/>
  <c r="P529" i="5"/>
  <c r="O529" i="5"/>
  <c r="N529" i="5"/>
  <c r="M529" i="5"/>
  <c r="L529" i="5"/>
  <c r="K529" i="5"/>
  <c r="J529" i="5"/>
  <c r="F529" i="5"/>
  <c r="E529" i="5"/>
  <c r="H529" i="5" s="1"/>
  <c r="AG528" i="5"/>
  <c r="AF528" i="5"/>
  <c r="AE528" i="5"/>
  <c r="AD528" i="5"/>
  <c r="AC528" i="5"/>
  <c r="AB528" i="5"/>
  <c r="AA528" i="5"/>
  <c r="Z528" i="5"/>
  <c r="Y528" i="5"/>
  <c r="X528" i="5"/>
  <c r="W528" i="5"/>
  <c r="V528" i="5"/>
  <c r="U528" i="5"/>
  <c r="T528" i="5"/>
  <c r="S528" i="5"/>
  <c r="Q528" i="5"/>
  <c r="P528" i="5"/>
  <c r="O528" i="5"/>
  <c r="N528" i="5"/>
  <c r="M528" i="5"/>
  <c r="L528" i="5"/>
  <c r="K528" i="5"/>
  <c r="J528" i="5"/>
  <c r="F528" i="5"/>
  <c r="E528" i="5"/>
  <c r="AG527" i="5"/>
  <c r="AF527" i="5"/>
  <c r="AE527" i="5"/>
  <c r="AD527" i="5"/>
  <c r="AC527" i="5"/>
  <c r="AB527" i="5"/>
  <c r="AA527" i="5"/>
  <c r="Z527" i="5"/>
  <c r="Y527" i="5"/>
  <c r="X527" i="5"/>
  <c r="W527" i="5"/>
  <c r="V527" i="5"/>
  <c r="U527" i="5"/>
  <c r="T527" i="5"/>
  <c r="S527" i="5"/>
  <c r="Q527" i="5"/>
  <c r="P527" i="5"/>
  <c r="O527" i="5"/>
  <c r="N527" i="5"/>
  <c r="M527" i="5"/>
  <c r="L527" i="5"/>
  <c r="K527" i="5"/>
  <c r="J527" i="5"/>
  <c r="F527" i="5"/>
  <c r="E527" i="5"/>
  <c r="AG526" i="5"/>
  <c r="AF526" i="5"/>
  <c r="AE526" i="5"/>
  <c r="AD526" i="5"/>
  <c r="AC526" i="5"/>
  <c r="AB526" i="5"/>
  <c r="AA526" i="5"/>
  <c r="Z526" i="5"/>
  <c r="Y526" i="5"/>
  <c r="X526" i="5"/>
  <c r="W526" i="5"/>
  <c r="V526" i="5"/>
  <c r="U526" i="5"/>
  <c r="T526" i="5"/>
  <c r="S526" i="5"/>
  <c r="Q526" i="5"/>
  <c r="P526" i="5"/>
  <c r="O526" i="5"/>
  <c r="N526" i="5"/>
  <c r="M526" i="5"/>
  <c r="L526" i="5"/>
  <c r="K526" i="5"/>
  <c r="J526" i="5"/>
  <c r="F526" i="5"/>
  <c r="E526" i="5"/>
  <c r="H526" i="5" s="1"/>
  <c r="AG525" i="5"/>
  <c r="AF525" i="5"/>
  <c r="AE525" i="5"/>
  <c r="AD525" i="5"/>
  <c r="AC525" i="5"/>
  <c r="AB525" i="5"/>
  <c r="AA525" i="5"/>
  <c r="Z525" i="5"/>
  <c r="Y525" i="5"/>
  <c r="X525" i="5"/>
  <c r="W525" i="5"/>
  <c r="V525" i="5"/>
  <c r="U525" i="5"/>
  <c r="T525" i="5"/>
  <c r="S525" i="5"/>
  <c r="Q525" i="5"/>
  <c r="P525" i="5"/>
  <c r="O525" i="5"/>
  <c r="N525" i="5"/>
  <c r="M525" i="5"/>
  <c r="L525" i="5"/>
  <c r="K525" i="5"/>
  <c r="J525" i="5"/>
  <c r="F525" i="5"/>
  <c r="E525" i="5"/>
  <c r="H525" i="5" s="1"/>
  <c r="AG524" i="5"/>
  <c r="AF524" i="5"/>
  <c r="AE524" i="5"/>
  <c r="AD524" i="5"/>
  <c r="AC524" i="5"/>
  <c r="AB524" i="5"/>
  <c r="AA524" i="5"/>
  <c r="Z524" i="5"/>
  <c r="Y524" i="5"/>
  <c r="X524" i="5"/>
  <c r="W524" i="5"/>
  <c r="V524" i="5"/>
  <c r="U524" i="5"/>
  <c r="T524" i="5"/>
  <c r="S524" i="5"/>
  <c r="Q524" i="5"/>
  <c r="P524" i="5"/>
  <c r="O524" i="5"/>
  <c r="N524" i="5"/>
  <c r="M524" i="5"/>
  <c r="L524" i="5"/>
  <c r="K524" i="5"/>
  <c r="J524" i="5"/>
  <c r="F524" i="5"/>
  <c r="E524" i="5"/>
  <c r="AG523" i="5"/>
  <c r="AF523" i="5"/>
  <c r="AE523" i="5"/>
  <c r="AD523" i="5"/>
  <c r="AC523" i="5"/>
  <c r="AB523" i="5"/>
  <c r="AA523" i="5"/>
  <c r="Z523" i="5"/>
  <c r="Y523" i="5"/>
  <c r="X523" i="5"/>
  <c r="W523" i="5"/>
  <c r="V523" i="5"/>
  <c r="U523" i="5"/>
  <c r="T523" i="5"/>
  <c r="S523" i="5"/>
  <c r="Q523" i="5"/>
  <c r="P523" i="5"/>
  <c r="O523" i="5"/>
  <c r="N523" i="5"/>
  <c r="M523" i="5"/>
  <c r="L523" i="5"/>
  <c r="K523" i="5"/>
  <c r="J523" i="5"/>
  <c r="F523" i="5"/>
  <c r="E523" i="5"/>
  <c r="AG522" i="5"/>
  <c r="AF522" i="5"/>
  <c r="AE522" i="5"/>
  <c r="AD522" i="5"/>
  <c r="AC522" i="5"/>
  <c r="AB522" i="5"/>
  <c r="AA522" i="5"/>
  <c r="Z522" i="5"/>
  <c r="Y522" i="5"/>
  <c r="X522" i="5"/>
  <c r="W522" i="5"/>
  <c r="V522" i="5"/>
  <c r="U522" i="5"/>
  <c r="T522" i="5"/>
  <c r="S522" i="5"/>
  <c r="Q522" i="5"/>
  <c r="P522" i="5"/>
  <c r="O522" i="5"/>
  <c r="N522" i="5"/>
  <c r="M522" i="5"/>
  <c r="L522" i="5"/>
  <c r="K522" i="5"/>
  <c r="J522" i="5"/>
  <c r="F522" i="5"/>
  <c r="E522" i="5"/>
  <c r="H522" i="5" s="1"/>
  <c r="AG521" i="5"/>
  <c r="AF521" i="5"/>
  <c r="AE521" i="5"/>
  <c r="AD521" i="5"/>
  <c r="AC521" i="5"/>
  <c r="AB521" i="5"/>
  <c r="AA521" i="5"/>
  <c r="Z521" i="5"/>
  <c r="Y521" i="5"/>
  <c r="X521" i="5"/>
  <c r="W521" i="5"/>
  <c r="V521" i="5"/>
  <c r="U521" i="5"/>
  <c r="T521" i="5"/>
  <c r="S521" i="5"/>
  <c r="Q521" i="5"/>
  <c r="P521" i="5"/>
  <c r="O521" i="5"/>
  <c r="N521" i="5"/>
  <c r="M521" i="5"/>
  <c r="L521" i="5"/>
  <c r="K521" i="5"/>
  <c r="J521" i="5"/>
  <c r="F521" i="5"/>
  <c r="E521" i="5"/>
  <c r="H521" i="5" s="1"/>
  <c r="AG520" i="5"/>
  <c r="AF520" i="5"/>
  <c r="AE520" i="5"/>
  <c r="AD520" i="5"/>
  <c r="AC520" i="5"/>
  <c r="AB520" i="5"/>
  <c r="AA520" i="5"/>
  <c r="Z520" i="5"/>
  <c r="Y520" i="5"/>
  <c r="X520" i="5"/>
  <c r="W520" i="5"/>
  <c r="V520" i="5"/>
  <c r="U520" i="5"/>
  <c r="T520" i="5"/>
  <c r="S520" i="5"/>
  <c r="Q520" i="5"/>
  <c r="P520" i="5"/>
  <c r="O520" i="5"/>
  <c r="N520" i="5"/>
  <c r="M520" i="5"/>
  <c r="L520" i="5"/>
  <c r="K520" i="5"/>
  <c r="J520" i="5"/>
  <c r="F520" i="5"/>
  <c r="E520" i="5"/>
  <c r="AG519" i="5"/>
  <c r="AF519" i="5"/>
  <c r="AE519" i="5"/>
  <c r="AD519" i="5"/>
  <c r="AC519" i="5"/>
  <c r="AB519" i="5"/>
  <c r="AA519" i="5"/>
  <c r="Z519" i="5"/>
  <c r="Y519" i="5"/>
  <c r="X519" i="5"/>
  <c r="W519" i="5"/>
  <c r="V519" i="5"/>
  <c r="U519" i="5"/>
  <c r="T519" i="5"/>
  <c r="S519" i="5"/>
  <c r="Q519" i="5"/>
  <c r="P519" i="5"/>
  <c r="O519" i="5"/>
  <c r="N519" i="5"/>
  <c r="M519" i="5"/>
  <c r="L519" i="5"/>
  <c r="K519" i="5"/>
  <c r="J519" i="5"/>
  <c r="F519" i="5"/>
  <c r="E519" i="5"/>
  <c r="H519" i="5" s="1"/>
  <c r="AG518" i="5"/>
  <c r="AF518" i="5"/>
  <c r="AE518" i="5"/>
  <c r="AD518" i="5"/>
  <c r="AC518" i="5"/>
  <c r="AB518" i="5"/>
  <c r="AA518" i="5"/>
  <c r="Z518" i="5"/>
  <c r="Y518" i="5"/>
  <c r="X518" i="5"/>
  <c r="W518" i="5"/>
  <c r="V518" i="5"/>
  <c r="U518" i="5"/>
  <c r="T518" i="5"/>
  <c r="S518" i="5"/>
  <c r="O518" i="5"/>
  <c r="N518" i="5"/>
  <c r="M518" i="5"/>
  <c r="J518" i="5"/>
  <c r="F518" i="5"/>
  <c r="E518" i="5"/>
  <c r="H518" i="5" s="1"/>
  <c r="U517" i="5"/>
  <c r="T517" i="5"/>
  <c r="S517" i="5"/>
  <c r="O517" i="5"/>
  <c r="N517" i="5"/>
  <c r="M517" i="5"/>
  <c r="J517" i="5"/>
  <c r="F517" i="5"/>
  <c r="E517" i="5"/>
  <c r="H517" i="5" s="1"/>
  <c r="U516" i="5"/>
  <c r="T516" i="5"/>
  <c r="S516" i="5"/>
  <c r="O516" i="5"/>
  <c r="N516" i="5"/>
  <c r="M516" i="5"/>
  <c r="J516" i="5"/>
  <c r="F516" i="5"/>
  <c r="E516" i="5"/>
  <c r="U515" i="5"/>
  <c r="T515" i="5"/>
  <c r="S515" i="5"/>
  <c r="O515" i="5"/>
  <c r="N515" i="5"/>
  <c r="M515" i="5"/>
  <c r="J515" i="5"/>
  <c r="F515" i="5"/>
  <c r="E515" i="5"/>
  <c r="H515" i="5" s="1"/>
  <c r="U514" i="5"/>
  <c r="T514" i="5"/>
  <c r="S514" i="5"/>
  <c r="O514" i="5"/>
  <c r="N514" i="5"/>
  <c r="M514" i="5"/>
  <c r="J514" i="5"/>
  <c r="F514" i="5"/>
  <c r="E514" i="5"/>
  <c r="H514" i="5" s="1"/>
  <c r="U513" i="5"/>
  <c r="T513" i="5"/>
  <c r="S513" i="5"/>
  <c r="O513" i="5"/>
  <c r="N513" i="5"/>
  <c r="M513" i="5"/>
  <c r="J513" i="5"/>
  <c r="F513" i="5"/>
  <c r="E513" i="5"/>
  <c r="H513" i="5" s="1"/>
  <c r="U512" i="5"/>
  <c r="T512" i="5"/>
  <c r="S512" i="5"/>
  <c r="O512" i="5"/>
  <c r="N512" i="5"/>
  <c r="M512" i="5"/>
  <c r="J512" i="5"/>
  <c r="F512" i="5"/>
  <c r="E512" i="5"/>
  <c r="U511" i="5"/>
  <c r="T511" i="5"/>
  <c r="S511" i="5"/>
  <c r="O511" i="5"/>
  <c r="N511" i="5"/>
  <c r="M511" i="5"/>
  <c r="J511" i="5"/>
  <c r="F511" i="5"/>
  <c r="E511" i="5"/>
  <c r="H511" i="5" s="1"/>
  <c r="U510" i="5"/>
  <c r="T510" i="5"/>
  <c r="S510" i="5"/>
  <c r="O510" i="5"/>
  <c r="N510" i="5"/>
  <c r="M510" i="5"/>
  <c r="J510" i="5"/>
  <c r="F510" i="5"/>
  <c r="E510" i="5"/>
  <c r="H510" i="5" s="1"/>
  <c r="U509" i="5"/>
  <c r="T509" i="5"/>
  <c r="S509" i="5"/>
  <c r="O509" i="5"/>
  <c r="N509" i="5"/>
  <c r="M509" i="5"/>
  <c r="J509" i="5"/>
  <c r="F509" i="5"/>
  <c r="E509" i="5"/>
  <c r="H509" i="5" s="1"/>
  <c r="U508" i="5"/>
  <c r="T508" i="5"/>
  <c r="S508" i="5"/>
  <c r="O508" i="5"/>
  <c r="N508" i="5"/>
  <c r="M508" i="5"/>
  <c r="J508" i="5"/>
  <c r="F508" i="5"/>
  <c r="E508" i="5"/>
  <c r="U507" i="5"/>
  <c r="T507" i="5"/>
  <c r="S507" i="5"/>
  <c r="O507" i="5"/>
  <c r="N507" i="5"/>
  <c r="M507" i="5"/>
  <c r="J507" i="5"/>
  <c r="F507" i="5"/>
  <c r="E507" i="5"/>
  <c r="H507" i="5" s="1"/>
  <c r="U506" i="5"/>
  <c r="T506" i="5"/>
  <c r="S506" i="5"/>
  <c r="O506" i="5"/>
  <c r="N506" i="5"/>
  <c r="M506" i="5"/>
  <c r="J506" i="5"/>
  <c r="F506" i="5"/>
  <c r="E506" i="5"/>
  <c r="H506" i="5" s="1"/>
  <c r="U505" i="5"/>
  <c r="T505" i="5"/>
  <c r="S505" i="5"/>
  <c r="O505" i="5"/>
  <c r="N505" i="5"/>
  <c r="M505" i="5"/>
  <c r="J505" i="5"/>
  <c r="F505" i="5"/>
  <c r="E505" i="5"/>
  <c r="H505" i="5" s="1"/>
  <c r="U504" i="5"/>
  <c r="T504" i="5"/>
  <c r="S504" i="5"/>
  <c r="O504" i="5"/>
  <c r="N504" i="5"/>
  <c r="M504" i="5"/>
  <c r="J504" i="5"/>
  <c r="F504" i="5"/>
  <c r="E504" i="5"/>
  <c r="U503" i="5"/>
  <c r="T503" i="5"/>
  <c r="S503" i="5"/>
  <c r="O503" i="5"/>
  <c r="N503" i="5"/>
  <c r="M503" i="5"/>
  <c r="J503" i="5"/>
  <c r="F503" i="5"/>
  <c r="E503" i="5"/>
  <c r="H503" i="5" s="1"/>
  <c r="U502" i="5"/>
  <c r="T502" i="5"/>
  <c r="S502" i="5"/>
  <c r="O502" i="5"/>
  <c r="N502" i="5"/>
  <c r="M502" i="5"/>
  <c r="J502" i="5"/>
  <c r="F502" i="5"/>
  <c r="E502" i="5"/>
  <c r="H502" i="5" s="1"/>
  <c r="U501" i="5"/>
  <c r="T501" i="5"/>
  <c r="S501" i="5"/>
  <c r="O501" i="5"/>
  <c r="N501" i="5"/>
  <c r="M501" i="5"/>
  <c r="J501" i="5"/>
  <c r="F501" i="5"/>
  <c r="E501" i="5"/>
  <c r="H501" i="5" s="1"/>
  <c r="U500" i="5"/>
  <c r="T500" i="5"/>
  <c r="S500" i="5"/>
  <c r="O500" i="5"/>
  <c r="N500" i="5"/>
  <c r="M500" i="5"/>
  <c r="J500" i="5"/>
  <c r="F500" i="5"/>
  <c r="E500" i="5"/>
  <c r="U499" i="5"/>
  <c r="T499" i="5"/>
  <c r="S499" i="5"/>
  <c r="O499" i="5"/>
  <c r="N499" i="5"/>
  <c r="M499" i="5"/>
  <c r="J499" i="5"/>
  <c r="F499" i="5"/>
  <c r="E499" i="5"/>
  <c r="H499" i="5" s="1"/>
  <c r="U498" i="5"/>
  <c r="T498" i="5"/>
  <c r="S498" i="5"/>
  <c r="O498" i="5"/>
  <c r="N498" i="5"/>
  <c r="M498" i="5"/>
  <c r="J498" i="5"/>
  <c r="F498" i="5"/>
  <c r="E498" i="5"/>
  <c r="H498" i="5" s="1"/>
  <c r="U497" i="5"/>
  <c r="T497" i="5"/>
  <c r="S497" i="5"/>
  <c r="O497" i="5"/>
  <c r="N497" i="5"/>
  <c r="M497" i="5"/>
  <c r="J497" i="5"/>
  <c r="F497" i="5"/>
  <c r="E497" i="5"/>
  <c r="H497" i="5" s="1"/>
  <c r="U496" i="5"/>
  <c r="T496" i="5"/>
  <c r="S496" i="5"/>
  <c r="O496" i="5"/>
  <c r="N496" i="5"/>
  <c r="M496" i="5"/>
  <c r="J496" i="5"/>
  <c r="F496" i="5"/>
  <c r="E496" i="5"/>
  <c r="U495" i="5"/>
  <c r="T495" i="5"/>
  <c r="S495" i="5"/>
  <c r="O495" i="5"/>
  <c r="N495" i="5"/>
  <c r="M495" i="5"/>
  <c r="J495" i="5"/>
  <c r="F495" i="5"/>
  <c r="E495" i="5"/>
  <c r="H495" i="5" s="1"/>
  <c r="U494" i="5"/>
  <c r="T494" i="5"/>
  <c r="S494" i="5"/>
  <c r="O494" i="5"/>
  <c r="N494" i="5"/>
  <c r="M494" i="5"/>
  <c r="J494" i="5"/>
  <c r="F494" i="5"/>
  <c r="E494" i="5"/>
  <c r="H494" i="5" s="1"/>
  <c r="U493" i="5"/>
  <c r="T493" i="5"/>
  <c r="S493" i="5"/>
  <c r="O493" i="5"/>
  <c r="N493" i="5"/>
  <c r="M493" i="5"/>
  <c r="J493" i="5"/>
  <c r="F493" i="5"/>
  <c r="E493" i="5"/>
  <c r="U492" i="5"/>
  <c r="T492" i="5"/>
  <c r="S492" i="5"/>
  <c r="O492" i="5"/>
  <c r="N492" i="5"/>
  <c r="M492" i="5"/>
  <c r="J492" i="5"/>
  <c r="F492" i="5"/>
  <c r="E492" i="5"/>
  <c r="U491" i="5"/>
  <c r="T491" i="5"/>
  <c r="S491" i="5"/>
  <c r="O491" i="5"/>
  <c r="N491" i="5"/>
  <c r="M491" i="5"/>
  <c r="J491" i="5"/>
  <c r="F491" i="5"/>
  <c r="E491" i="5"/>
  <c r="H491" i="5" s="1"/>
  <c r="U490" i="5"/>
  <c r="T490" i="5"/>
  <c r="S490" i="5"/>
  <c r="O490" i="5"/>
  <c r="N490" i="5"/>
  <c r="M490" i="5"/>
  <c r="J490" i="5"/>
  <c r="F490" i="5"/>
  <c r="E490" i="5"/>
  <c r="H490" i="5" s="1"/>
  <c r="U489" i="5"/>
  <c r="T489" i="5"/>
  <c r="S489" i="5"/>
  <c r="O489" i="5"/>
  <c r="N489" i="5"/>
  <c r="M489" i="5"/>
  <c r="J489" i="5"/>
  <c r="F489" i="5"/>
  <c r="E489" i="5"/>
  <c r="H489" i="5" s="1"/>
  <c r="U488" i="5"/>
  <c r="T488" i="5"/>
  <c r="S488" i="5"/>
  <c r="O488" i="5"/>
  <c r="N488" i="5"/>
  <c r="M488" i="5"/>
  <c r="J488" i="5"/>
  <c r="F488" i="5"/>
  <c r="E488" i="5"/>
  <c r="U487" i="5"/>
  <c r="T487" i="5"/>
  <c r="S487" i="5"/>
  <c r="O487" i="5"/>
  <c r="N487" i="5"/>
  <c r="M487" i="5"/>
  <c r="J487" i="5"/>
  <c r="F487" i="5"/>
  <c r="E487" i="5"/>
  <c r="H487" i="5" s="1"/>
  <c r="U486" i="5"/>
  <c r="T486" i="5"/>
  <c r="S486" i="5"/>
  <c r="O486" i="5"/>
  <c r="N486" i="5"/>
  <c r="M486" i="5"/>
  <c r="J486" i="5"/>
  <c r="F486" i="5"/>
  <c r="E486" i="5"/>
  <c r="U485" i="5"/>
  <c r="T485" i="5"/>
  <c r="S485" i="5"/>
  <c r="O485" i="5"/>
  <c r="N485" i="5"/>
  <c r="M485" i="5"/>
  <c r="J485" i="5"/>
  <c r="F485" i="5"/>
  <c r="E485" i="5"/>
  <c r="U484" i="5"/>
  <c r="T484" i="5"/>
  <c r="S484" i="5"/>
  <c r="O484" i="5"/>
  <c r="N484" i="5"/>
  <c r="M484" i="5"/>
  <c r="J484" i="5"/>
  <c r="F484" i="5"/>
  <c r="E484" i="5"/>
  <c r="U483" i="5"/>
  <c r="T483" i="5"/>
  <c r="S483" i="5"/>
  <c r="O483" i="5"/>
  <c r="N483" i="5"/>
  <c r="M483" i="5"/>
  <c r="J483" i="5"/>
  <c r="F483" i="5"/>
  <c r="E483" i="5"/>
  <c r="H483" i="5" s="1"/>
  <c r="U482" i="5"/>
  <c r="T482" i="5"/>
  <c r="S482" i="5"/>
  <c r="O482" i="5"/>
  <c r="N482" i="5"/>
  <c r="M482" i="5"/>
  <c r="J482" i="5"/>
  <c r="F482" i="5"/>
  <c r="E482" i="5"/>
  <c r="H482" i="5" s="1"/>
  <c r="U481" i="5"/>
  <c r="T481" i="5"/>
  <c r="S481" i="5"/>
  <c r="O481" i="5"/>
  <c r="N481" i="5"/>
  <c r="M481" i="5"/>
  <c r="J481" i="5"/>
  <c r="F481" i="5"/>
  <c r="E481" i="5"/>
  <c r="H481" i="5" s="1"/>
  <c r="U480" i="5"/>
  <c r="T480" i="5"/>
  <c r="S480" i="5"/>
  <c r="O480" i="5"/>
  <c r="N480" i="5"/>
  <c r="M480" i="5"/>
  <c r="J480" i="5"/>
  <c r="F480" i="5"/>
  <c r="E480" i="5"/>
  <c r="U479" i="5"/>
  <c r="T479" i="5"/>
  <c r="S479" i="5"/>
  <c r="O479" i="5"/>
  <c r="N479" i="5"/>
  <c r="M479" i="5"/>
  <c r="J479" i="5"/>
  <c r="F479" i="5"/>
  <c r="E479" i="5"/>
  <c r="U478" i="5"/>
  <c r="T478" i="5"/>
  <c r="S478" i="5"/>
  <c r="O478" i="5"/>
  <c r="N478" i="5"/>
  <c r="M478" i="5"/>
  <c r="J478" i="5"/>
  <c r="F478" i="5"/>
  <c r="E478" i="5"/>
  <c r="H478" i="5" s="1"/>
  <c r="U477" i="5"/>
  <c r="T477" i="5"/>
  <c r="S477" i="5"/>
  <c r="O477" i="5"/>
  <c r="N477" i="5"/>
  <c r="M477" i="5"/>
  <c r="J477" i="5"/>
  <c r="F477" i="5"/>
  <c r="E477" i="5"/>
  <c r="H477" i="5" s="1"/>
  <c r="U476" i="5"/>
  <c r="T476" i="5"/>
  <c r="S476" i="5"/>
  <c r="O476" i="5"/>
  <c r="N476" i="5"/>
  <c r="M476" i="5"/>
  <c r="J476" i="5"/>
  <c r="F476" i="5"/>
  <c r="E476" i="5"/>
  <c r="U475" i="5"/>
  <c r="T475" i="5"/>
  <c r="S475" i="5"/>
  <c r="O475" i="5"/>
  <c r="N475" i="5"/>
  <c r="M475" i="5"/>
  <c r="J475" i="5"/>
  <c r="F475" i="5"/>
  <c r="E475" i="5"/>
  <c r="H475" i="5" s="1"/>
  <c r="U474" i="5"/>
  <c r="T474" i="5"/>
  <c r="S474" i="5"/>
  <c r="O474" i="5"/>
  <c r="N474" i="5"/>
  <c r="M474" i="5"/>
  <c r="J474" i="5"/>
  <c r="F474" i="5"/>
  <c r="E474" i="5"/>
  <c r="H474" i="5" s="1"/>
  <c r="U473" i="5"/>
  <c r="T473" i="5"/>
  <c r="S473" i="5"/>
  <c r="O473" i="5"/>
  <c r="N473" i="5"/>
  <c r="M473" i="5"/>
  <c r="J473" i="5"/>
  <c r="F473" i="5"/>
  <c r="E473" i="5"/>
  <c r="H473" i="5" s="1"/>
  <c r="U472" i="5"/>
  <c r="T472" i="5"/>
  <c r="S472" i="5"/>
  <c r="O472" i="5"/>
  <c r="N472" i="5"/>
  <c r="M472" i="5"/>
  <c r="J472" i="5"/>
  <c r="F472" i="5"/>
  <c r="E472" i="5"/>
  <c r="U471" i="5"/>
  <c r="T471" i="5"/>
  <c r="S471" i="5"/>
  <c r="O471" i="5"/>
  <c r="N471" i="5"/>
  <c r="M471" i="5"/>
  <c r="J471" i="5"/>
  <c r="F471" i="5"/>
  <c r="E471" i="5"/>
  <c r="H471" i="5" s="1"/>
  <c r="U470" i="5"/>
  <c r="T470" i="5"/>
  <c r="S470" i="5"/>
  <c r="O470" i="5"/>
  <c r="N470" i="5"/>
  <c r="M470" i="5"/>
  <c r="J470" i="5"/>
  <c r="F470" i="5"/>
  <c r="E470" i="5"/>
  <c r="H470" i="5" s="1"/>
  <c r="U469" i="5"/>
  <c r="T469" i="5"/>
  <c r="S469" i="5"/>
  <c r="O469" i="5"/>
  <c r="N469" i="5"/>
  <c r="M469" i="5"/>
  <c r="J469" i="5"/>
  <c r="F469" i="5"/>
  <c r="E469" i="5"/>
  <c r="H469" i="5" s="1"/>
  <c r="U468" i="5"/>
  <c r="T468" i="5"/>
  <c r="S468" i="5"/>
  <c r="O468" i="5"/>
  <c r="N468" i="5"/>
  <c r="M468" i="5"/>
  <c r="J468" i="5"/>
  <c r="F468" i="5"/>
  <c r="E468" i="5"/>
  <c r="U467" i="5"/>
  <c r="T467" i="5"/>
  <c r="S467" i="5"/>
  <c r="O467" i="5"/>
  <c r="N467" i="5"/>
  <c r="M467" i="5"/>
  <c r="J467" i="5"/>
  <c r="F467" i="5"/>
  <c r="E467" i="5"/>
  <c r="H467" i="5" s="1"/>
  <c r="U466" i="5"/>
  <c r="T466" i="5"/>
  <c r="S466" i="5"/>
  <c r="O466" i="5"/>
  <c r="N466" i="5"/>
  <c r="M466" i="5"/>
  <c r="J466" i="5"/>
  <c r="F466" i="5"/>
  <c r="E466" i="5"/>
  <c r="H466" i="5" s="1"/>
  <c r="U465" i="5"/>
  <c r="T465" i="5"/>
  <c r="S465" i="5"/>
  <c r="O465" i="5"/>
  <c r="N465" i="5"/>
  <c r="M465" i="5"/>
  <c r="J465" i="5"/>
  <c r="F465" i="5"/>
  <c r="E465" i="5"/>
  <c r="H465" i="5" s="1"/>
  <c r="U464" i="5"/>
  <c r="T464" i="5"/>
  <c r="S464" i="5"/>
  <c r="O464" i="5"/>
  <c r="N464" i="5"/>
  <c r="M464" i="5"/>
  <c r="J464" i="5"/>
  <c r="F464" i="5"/>
  <c r="E464" i="5"/>
  <c r="U463" i="5"/>
  <c r="T463" i="5"/>
  <c r="S463" i="5"/>
  <c r="O463" i="5"/>
  <c r="N463" i="5"/>
  <c r="M463" i="5"/>
  <c r="J463" i="5"/>
  <c r="F463" i="5"/>
  <c r="E463" i="5"/>
  <c r="H463" i="5" s="1"/>
  <c r="U462" i="5"/>
  <c r="T462" i="5"/>
  <c r="S462" i="5"/>
  <c r="O462" i="5"/>
  <c r="N462" i="5"/>
  <c r="M462" i="5"/>
  <c r="J462" i="5"/>
  <c r="F462" i="5"/>
  <c r="E462" i="5"/>
  <c r="H462" i="5" s="1"/>
  <c r="U461" i="5"/>
  <c r="T461" i="5"/>
  <c r="S461" i="5"/>
  <c r="O461" i="5"/>
  <c r="N461" i="5"/>
  <c r="M461" i="5"/>
  <c r="J461" i="5"/>
  <c r="F461" i="5"/>
  <c r="E461" i="5"/>
  <c r="H461" i="5" s="1"/>
  <c r="U460" i="5"/>
  <c r="T460" i="5"/>
  <c r="S460" i="5"/>
  <c r="O460" i="5"/>
  <c r="N460" i="5"/>
  <c r="M460" i="5"/>
  <c r="J460" i="5"/>
  <c r="F460" i="5"/>
  <c r="E460" i="5"/>
  <c r="U459" i="5"/>
  <c r="T459" i="5"/>
  <c r="S459" i="5"/>
  <c r="O459" i="5"/>
  <c r="N459" i="5"/>
  <c r="M459" i="5"/>
  <c r="J459" i="5"/>
  <c r="F459" i="5"/>
  <c r="E459" i="5"/>
  <c r="H459" i="5" s="1"/>
  <c r="U458" i="5"/>
  <c r="T458" i="5"/>
  <c r="S458" i="5"/>
  <c r="O458" i="5"/>
  <c r="N458" i="5"/>
  <c r="M458" i="5"/>
  <c r="J458" i="5"/>
  <c r="F458" i="5"/>
  <c r="E458" i="5"/>
  <c r="H458" i="5" s="1"/>
  <c r="U457" i="5"/>
  <c r="T457" i="5"/>
  <c r="S457" i="5"/>
  <c r="O457" i="5"/>
  <c r="N457" i="5"/>
  <c r="M457" i="5"/>
  <c r="J457" i="5"/>
  <c r="F457" i="5"/>
  <c r="E457" i="5"/>
  <c r="H457" i="5" s="1"/>
  <c r="U456" i="5"/>
  <c r="T456" i="5"/>
  <c r="S456" i="5"/>
  <c r="O456" i="5"/>
  <c r="N456" i="5"/>
  <c r="M456" i="5"/>
  <c r="J456" i="5"/>
  <c r="F456" i="5"/>
  <c r="E456" i="5"/>
  <c r="U455" i="5"/>
  <c r="T455" i="5"/>
  <c r="S455" i="5"/>
  <c r="O455" i="5"/>
  <c r="N455" i="5"/>
  <c r="M455" i="5"/>
  <c r="J455" i="5"/>
  <c r="F455" i="5"/>
  <c r="E455" i="5"/>
  <c r="H455" i="5" s="1"/>
  <c r="U454" i="5"/>
  <c r="T454" i="5"/>
  <c r="S454" i="5"/>
  <c r="O454" i="5"/>
  <c r="N454" i="5"/>
  <c r="M454" i="5"/>
  <c r="J454" i="5"/>
  <c r="F454" i="5"/>
  <c r="E454" i="5"/>
  <c r="H454" i="5" s="1"/>
  <c r="U453" i="5"/>
  <c r="T453" i="5"/>
  <c r="S453" i="5"/>
  <c r="O453" i="5"/>
  <c r="N453" i="5"/>
  <c r="M453" i="5"/>
  <c r="J453" i="5"/>
  <c r="F453" i="5"/>
  <c r="E453" i="5"/>
  <c r="H453" i="5" s="1"/>
  <c r="U452" i="5"/>
  <c r="T452" i="5"/>
  <c r="S452" i="5"/>
  <c r="O452" i="5"/>
  <c r="N452" i="5"/>
  <c r="M452" i="5"/>
  <c r="J452" i="5"/>
  <c r="F452" i="5"/>
  <c r="E452" i="5"/>
  <c r="U451" i="5"/>
  <c r="T451" i="5"/>
  <c r="S451" i="5"/>
  <c r="O451" i="5"/>
  <c r="N451" i="5"/>
  <c r="M451" i="5"/>
  <c r="J451" i="5"/>
  <c r="F451" i="5"/>
  <c r="E451" i="5"/>
  <c r="H451" i="5" s="1"/>
  <c r="U450" i="5"/>
  <c r="T450" i="5"/>
  <c r="S450" i="5"/>
  <c r="O450" i="5"/>
  <c r="N450" i="5"/>
  <c r="M450" i="5"/>
  <c r="J450" i="5"/>
  <c r="F450" i="5"/>
  <c r="E450" i="5"/>
  <c r="H450" i="5" s="1"/>
  <c r="U449" i="5"/>
  <c r="T449" i="5"/>
  <c r="S449" i="5"/>
  <c r="O449" i="5"/>
  <c r="N449" i="5"/>
  <c r="M449" i="5"/>
  <c r="J449" i="5"/>
  <c r="F449" i="5"/>
  <c r="E449" i="5"/>
  <c r="H449" i="5" s="1"/>
  <c r="U448" i="5"/>
  <c r="T448" i="5"/>
  <c r="S448" i="5"/>
  <c r="O448" i="5"/>
  <c r="N448" i="5"/>
  <c r="M448" i="5"/>
  <c r="J448" i="5"/>
  <c r="F448" i="5"/>
  <c r="E448" i="5"/>
  <c r="U447" i="5"/>
  <c r="T447" i="5"/>
  <c r="S447" i="5"/>
  <c r="O447" i="5"/>
  <c r="N447" i="5"/>
  <c r="M447" i="5"/>
  <c r="J447" i="5"/>
  <c r="F447" i="5"/>
  <c r="E447" i="5"/>
  <c r="H447" i="5" s="1"/>
  <c r="U446" i="5"/>
  <c r="T446" i="5"/>
  <c r="S446" i="5"/>
  <c r="O446" i="5"/>
  <c r="N446" i="5"/>
  <c r="M446" i="5"/>
  <c r="J446" i="5"/>
  <c r="F446" i="5"/>
  <c r="E446" i="5"/>
  <c r="H446" i="5" s="1"/>
  <c r="U445" i="5"/>
  <c r="T445" i="5"/>
  <c r="S445" i="5"/>
  <c r="O445" i="5"/>
  <c r="N445" i="5"/>
  <c r="M445" i="5"/>
  <c r="J445" i="5"/>
  <c r="F445" i="5"/>
  <c r="E445" i="5"/>
  <c r="U444" i="5"/>
  <c r="T444" i="5"/>
  <c r="S444" i="5"/>
  <c r="O444" i="5"/>
  <c r="N444" i="5"/>
  <c r="M444" i="5"/>
  <c r="J444" i="5"/>
  <c r="F444" i="5"/>
  <c r="E444" i="5"/>
  <c r="U443" i="5"/>
  <c r="T443" i="5"/>
  <c r="S443" i="5"/>
  <c r="O443" i="5"/>
  <c r="N443" i="5"/>
  <c r="M443" i="5"/>
  <c r="J443" i="5"/>
  <c r="F443" i="5"/>
  <c r="E443" i="5"/>
  <c r="H443" i="5" s="1"/>
  <c r="U442" i="5"/>
  <c r="T442" i="5"/>
  <c r="S442" i="5"/>
  <c r="O442" i="5"/>
  <c r="N442" i="5"/>
  <c r="M442" i="5"/>
  <c r="J442" i="5"/>
  <c r="F442" i="5"/>
  <c r="E442" i="5"/>
  <c r="H442" i="5" s="1"/>
  <c r="U441" i="5"/>
  <c r="T441" i="5"/>
  <c r="S441" i="5"/>
  <c r="O441" i="5"/>
  <c r="N441" i="5"/>
  <c r="M441" i="5"/>
  <c r="J441" i="5"/>
  <c r="F441" i="5"/>
  <c r="E441" i="5"/>
  <c r="H441" i="5" s="1"/>
  <c r="U440" i="5"/>
  <c r="T440" i="5"/>
  <c r="S440" i="5"/>
  <c r="O440" i="5"/>
  <c r="N440" i="5"/>
  <c r="M440" i="5"/>
  <c r="J440" i="5"/>
  <c r="F440" i="5"/>
  <c r="E440" i="5"/>
  <c r="U439" i="5"/>
  <c r="T439" i="5"/>
  <c r="S439" i="5"/>
  <c r="O439" i="5"/>
  <c r="N439" i="5"/>
  <c r="M439" i="5"/>
  <c r="J439" i="5"/>
  <c r="F439" i="5"/>
  <c r="E439" i="5"/>
  <c r="H439" i="5" s="1"/>
  <c r="U438" i="5"/>
  <c r="T438" i="5"/>
  <c r="S438" i="5"/>
  <c r="O438" i="5"/>
  <c r="N438" i="5"/>
  <c r="M438" i="5"/>
  <c r="J438" i="5"/>
  <c r="F438" i="5"/>
  <c r="E438" i="5"/>
  <c r="U437" i="5"/>
  <c r="T437" i="5"/>
  <c r="S437" i="5"/>
  <c r="O437" i="5"/>
  <c r="N437" i="5"/>
  <c r="M437" i="5"/>
  <c r="J437" i="5"/>
  <c r="F437" i="5"/>
  <c r="E437" i="5"/>
  <c r="H437" i="5" s="1"/>
  <c r="U436" i="5"/>
  <c r="T436" i="5"/>
  <c r="S436" i="5"/>
  <c r="O436" i="5"/>
  <c r="N436" i="5"/>
  <c r="M436" i="5"/>
  <c r="J436" i="5"/>
  <c r="F436" i="5"/>
  <c r="E436" i="5"/>
  <c r="U435" i="5"/>
  <c r="T435" i="5"/>
  <c r="S435" i="5"/>
  <c r="O435" i="5"/>
  <c r="N435" i="5"/>
  <c r="M435" i="5"/>
  <c r="J435" i="5"/>
  <c r="F435" i="5"/>
  <c r="E435" i="5"/>
  <c r="H435" i="5" s="1"/>
  <c r="U434" i="5"/>
  <c r="T434" i="5"/>
  <c r="S434" i="5"/>
  <c r="O434" i="5"/>
  <c r="N434" i="5"/>
  <c r="M434" i="5"/>
  <c r="J434" i="5"/>
  <c r="F434" i="5"/>
  <c r="E434" i="5"/>
  <c r="H434" i="5" s="1"/>
  <c r="U433" i="5"/>
  <c r="T433" i="5"/>
  <c r="S433" i="5"/>
  <c r="O433" i="5"/>
  <c r="N433" i="5"/>
  <c r="M433" i="5"/>
  <c r="J433" i="5"/>
  <c r="F433" i="5"/>
  <c r="E433" i="5"/>
  <c r="H433" i="5" s="1"/>
  <c r="U432" i="5"/>
  <c r="T432" i="5"/>
  <c r="S432" i="5"/>
  <c r="O432" i="5"/>
  <c r="N432" i="5"/>
  <c r="M432" i="5"/>
  <c r="J432" i="5"/>
  <c r="F432" i="5"/>
  <c r="E432" i="5"/>
  <c r="U431" i="5"/>
  <c r="T431" i="5"/>
  <c r="S431" i="5"/>
  <c r="O431" i="5"/>
  <c r="N431" i="5"/>
  <c r="M431" i="5"/>
  <c r="J431" i="5"/>
  <c r="F431" i="5"/>
  <c r="E431" i="5"/>
  <c r="U430" i="5"/>
  <c r="T430" i="5"/>
  <c r="S430" i="5"/>
  <c r="O430" i="5"/>
  <c r="N430" i="5"/>
  <c r="M430" i="5"/>
  <c r="J430" i="5"/>
  <c r="F430" i="5"/>
  <c r="E430" i="5"/>
  <c r="H430" i="5" s="1"/>
  <c r="U429" i="5"/>
  <c r="T429" i="5"/>
  <c r="S429" i="5"/>
  <c r="O429" i="5"/>
  <c r="N429" i="5"/>
  <c r="M429" i="5"/>
  <c r="J429" i="5"/>
  <c r="F429" i="5"/>
  <c r="E429" i="5"/>
  <c r="H429" i="5" s="1"/>
  <c r="U428" i="5"/>
  <c r="T428" i="5"/>
  <c r="S428" i="5"/>
  <c r="O428" i="5"/>
  <c r="N428" i="5"/>
  <c r="M428" i="5"/>
  <c r="J428" i="5"/>
  <c r="F428" i="5"/>
  <c r="E428" i="5"/>
  <c r="U427" i="5"/>
  <c r="T427" i="5"/>
  <c r="S427" i="5"/>
  <c r="O427" i="5"/>
  <c r="N427" i="5"/>
  <c r="M427" i="5"/>
  <c r="J427" i="5"/>
  <c r="F427" i="5"/>
  <c r="E427" i="5"/>
  <c r="H427" i="5" s="1"/>
  <c r="U426" i="5"/>
  <c r="T426" i="5"/>
  <c r="S426" i="5"/>
  <c r="O426" i="5"/>
  <c r="N426" i="5"/>
  <c r="M426" i="5"/>
  <c r="J426" i="5"/>
  <c r="F426" i="5"/>
  <c r="E426" i="5"/>
  <c r="H426" i="5" s="1"/>
  <c r="U425" i="5"/>
  <c r="T425" i="5"/>
  <c r="S425" i="5"/>
  <c r="O425" i="5"/>
  <c r="N425" i="5"/>
  <c r="M425" i="5"/>
  <c r="J425" i="5"/>
  <c r="F425" i="5"/>
  <c r="E425" i="5"/>
  <c r="H425" i="5" s="1"/>
  <c r="U424" i="5"/>
  <c r="T424" i="5"/>
  <c r="S424" i="5"/>
  <c r="O424" i="5"/>
  <c r="N424" i="5"/>
  <c r="M424" i="5"/>
  <c r="J424" i="5"/>
  <c r="F424" i="5"/>
  <c r="E424" i="5"/>
  <c r="U423" i="5"/>
  <c r="T423" i="5"/>
  <c r="S423" i="5"/>
  <c r="O423" i="5"/>
  <c r="N423" i="5"/>
  <c r="M423" i="5"/>
  <c r="J423" i="5"/>
  <c r="F423" i="5"/>
  <c r="E423" i="5"/>
  <c r="H423" i="5" s="1"/>
  <c r="U422" i="5"/>
  <c r="T422" i="5"/>
  <c r="S422" i="5"/>
  <c r="O422" i="5"/>
  <c r="N422" i="5"/>
  <c r="M422" i="5"/>
  <c r="J422" i="5"/>
  <c r="F422" i="5"/>
  <c r="E422" i="5"/>
  <c r="H422" i="5" s="1"/>
  <c r="U421" i="5"/>
  <c r="T421" i="5"/>
  <c r="S421" i="5"/>
  <c r="O421" i="5"/>
  <c r="N421" i="5"/>
  <c r="M421" i="5"/>
  <c r="J421" i="5"/>
  <c r="F421" i="5"/>
  <c r="E421" i="5"/>
  <c r="H421" i="5" s="1"/>
  <c r="U420" i="5"/>
  <c r="T420" i="5"/>
  <c r="S420" i="5"/>
  <c r="O420" i="5"/>
  <c r="N420" i="5"/>
  <c r="M420" i="5"/>
  <c r="J420" i="5"/>
  <c r="F420" i="5"/>
  <c r="E420" i="5"/>
  <c r="U419" i="5"/>
  <c r="T419" i="5"/>
  <c r="S419" i="5"/>
  <c r="O419" i="5"/>
  <c r="N419" i="5"/>
  <c r="M419" i="5"/>
  <c r="J419" i="5"/>
  <c r="F419" i="5"/>
  <c r="E419" i="5"/>
  <c r="H419" i="5" s="1"/>
  <c r="U418" i="5"/>
  <c r="T418" i="5"/>
  <c r="S418" i="5"/>
  <c r="O418" i="5"/>
  <c r="N418" i="5"/>
  <c r="M418" i="5"/>
  <c r="J418" i="5"/>
  <c r="F418" i="5"/>
  <c r="E418" i="5"/>
  <c r="U417" i="5"/>
  <c r="T417" i="5"/>
  <c r="S417" i="5"/>
  <c r="O417" i="5"/>
  <c r="N417" i="5"/>
  <c r="M417" i="5"/>
  <c r="J417" i="5"/>
  <c r="F417" i="5"/>
  <c r="E417" i="5"/>
  <c r="H417" i="5" s="1"/>
  <c r="U416" i="5"/>
  <c r="T416" i="5"/>
  <c r="S416" i="5"/>
  <c r="O416" i="5"/>
  <c r="N416" i="5"/>
  <c r="M416" i="5"/>
  <c r="J416" i="5"/>
  <c r="F416" i="5"/>
  <c r="E416" i="5"/>
  <c r="U415" i="5"/>
  <c r="T415" i="5"/>
  <c r="S415" i="5"/>
  <c r="O415" i="5"/>
  <c r="N415" i="5"/>
  <c r="M415" i="5"/>
  <c r="J415" i="5"/>
  <c r="F415" i="5"/>
  <c r="E415" i="5"/>
  <c r="H415" i="5" s="1"/>
  <c r="U414" i="5"/>
  <c r="T414" i="5"/>
  <c r="S414" i="5"/>
  <c r="O414" i="5"/>
  <c r="N414" i="5"/>
  <c r="M414" i="5"/>
  <c r="J414" i="5"/>
  <c r="F414" i="5"/>
  <c r="E414" i="5"/>
  <c r="H414" i="5" s="1"/>
  <c r="U413" i="5"/>
  <c r="T413" i="5"/>
  <c r="S413" i="5"/>
  <c r="O413" i="5"/>
  <c r="N413" i="5"/>
  <c r="M413" i="5"/>
  <c r="J413" i="5"/>
  <c r="F413" i="5"/>
  <c r="E413" i="5"/>
  <c r="I413" i="5" s="1"/>
  <c r="U412" i="5"/>
  <c r="T412" i="5"/>
  <c r="S412" i="5"/>
  <c r="O412" i="5"/>
  <c r="N412" i="5"/>
  <c r="M412" i="5"/>
  <c r="J412" i="5"/>
  <c r="F412" i="5"/>
  <c r="E412" i="5"/>
  <c r="U411" i="5"/>
  <c r="T411" i="5"/>
  <c r="S411" i="5"/>
  <c r="O411" i="5"/>
  <c r="N411" i="5"/>
  <c r="M411" i="5"/>
  <c r="J411" i="5"/>
  <c r="F411" i="5"/>
  <c r="E411" i="5"/>
  <c r="H411" i="5" s="1"/>
  <c r="U410" i="5"/>
  <c r="T410" i="5"/>
  <c r="S410" i="5"/>
  <c r="O410" i="5"/>
  <c r="N410" i="5"/>
  <c r="M410" i="5"/>
  <c r="J410" i="5"/>
  <c r="F410" i="5"/>
  <c r="E410" i="5"/>
  <c r="H410" i="5" s="1"/>
  <c r="U409" i="5"/>
  <c r="T409" i="5"/>
  <c r="S409" i="5"/>
  <c r="O409" i="5"/>
  <c r="N409" i="5"/>
  <c r="M409" i="5"/>
  <c r="J409" i="5"/>
  <c r="F409" i="5"/>
  <c r="E409" i="5"/>
  <c r="H409" i="5" s="1"/>
  <c r="U408" i="5"/>
  <c r="T408" i="5"/>
  <c r="S408" i="5"/>
  <c r="O408" i="5"/>
  <c r="N408" i="5"/>
  <c r="M408" i="5"/>
  <c r="J408" i="5"/>
  <c r="F408" i="5"/>
  <c r="E408" i="5"/>
  <c r="U407" i="5"/>
  <c r="T407" i="5"/>
  <c r="S407" i="5"/>
  <c r="O407" i="5"/>
  <c r="N407" i="5"/>
  <c r="M407" i="5"/>
  <c r="J407" i="5"/>
  <c r="F407" i="5"/>
  <c r="E407" i="5"/>
  <c r="H407" i="5" s="1"/>
  <c r="U406" i="5"/>
  <c r="T406" i="5"/>
  <c r="S406" i="5"/>
  <c r="O406" i="5"/>
  <c r="N406" i="5"/>
  <c r="M406" i="5"/>
  <c r="J406" i="5"/>
  <c r="F406" i="5"/>
  <c r="E406" i="5"/>
  <c r="H406" i="5" s="1"/>
  <c r="U405" i="5"/>
  <c r="T405" i="5"/>
  <c r="S405" i="5"/>
  <c r="O405" i="5"/>
  <c r="N405" i="5"/>
  <c r="M405" i="5"/>
  <c r="J405" i="5"/>
  <c r="F405" i="5"/>
  <c r="E405" i="5"/>
  <c r="H405" i="5" s="1"/>
  <c r="U404" i="5"/>
  <c r="T404" i="5"/>
  <c r="S404" i="5"/>
  <c r="O404" i="5"/>
  <c r="N404" i="5"/>
  <c r="M404" i="5"/>
  <c r="J404" i="5"/>
  <c r="F404" i="5"/>
  <c r="E404" i="5"/>
  <c r="U403" i="5"/>
  <c r="T403" i="5"/>
  <c r="S403" i="5"/>
  <c r="O403" i="5"/>
  <c r="N403" i="5"/>
  <c r="M403" i="5"/>
  <c r="J403" i="5"/>
  <c r="F403" i="5"/>
  <c r="E403" i="5"/>
  <c r="H403" i="5" s="1"/>
  <c r="U402" i="5"/>
  <c r="T402" i="5"/>
  <c r="S402" i="5"/>
  <c r="O402" i="5"/>
  <c r="N402" i="5"/>
  <c r="M402" i="5"/>
  <c r="J402" i="5"/>
  <c r="F402" i="5"/>
  <c r="E402" i="5"/>
  <c r="H402" i="5" s="1"/>
  <c r="U401" i="5"/>
  <c r="T401" i="5"/>
  <c r="S401" i="5"/>
  <c r="O401" i="5"/>
  <c r="N401" i="5"/>
  <c r="M401" i="5"/>
  <c r="J401" i="5"/>
  <c r="F401" i="5"/>
  <c r="E401" i="5"/>
  <c r="H401" i="5" s="1"/>
  <c r="U400" i="5"/>
  <c r="T400" i="5"/>
  <c r="S400" i="5"/>
  <c r="O400" i="5"/>
  <c r="N400" i="5"/>
  <c r="M400" i="5"/>
  <c r="J400" i="5"/>
  <c r="F400" i="5"/>
  <c r="E400" i="5"/>
  <c r="U399" i="5"/>
  <c r="T399" i="5"/>
  <c r="S399" i="5"/>
  <c r="O399" i="5"/>
  <c r="N399" i="5"/>
  <c r="M399" i="5"/>
  <c r="J399" i="5"/>
  <c r="F399" i="5"/>
  <c r="E399" i="5"/>
  <c r="H399" i="5" s="1"/>
  <c r="U398" i="5"/>
  <c r="T398" i="5"/>
  <c r="S398" i="5"/>
  <c r="O398" i="5"/>
  <c r="N398" i="5"/>
  <c r="M398" i="5"/>
  <c r="J398" i="5"/>
  <c r="F398" i="5"/>
  <c r="E398" i="5"/>
  <c r="H398" i="5" s="1"/>
  <c r="U397" i="5"/>
  <c r="T397" i="5"/>
  <c r="S397" i="5"/>
  <c r="O397" i="5"/>
  <c r="N397" i="5"/>
  <c r="M397" i="5"/>
  <c r="J397" i="5"/>
  <c r="F397" i="5"/>
  <c r="E397" i="5"/>
  <c r="H397" i="5" s="1"/>
  <c r="U396" i="5"/>
  <c r="T396" i="5"/>
  <c r="S396" i="5"/>
  <c r="O396" i="5"/>
  <c r="N396" i="5"/>
  <c r="M396" i="5"/>
  <c r="J396" i="5"/>
  <c r="F396" i="5"/>
  <c r="E396" i="5"/>
  <c r="U395" i="5"/>
  <c r="T395" i="5"/>
  <c r="S395" i="5"/>
  <c r="O395" i="5"/>
  <c r="N395" i="5"/>
  <c r="M395" i="5"/>
  <c r="J395" i="5"/>
  <c r="F395" i="5"/>
  <c r="E395" i="5"/>
  <c r="H395" i="5" s="1"/>
  <c r="U394" i="5"/>
  <c r="T394" i="5"/>
  <c r="S394" i="5"/>
  <c r="O394" i="5"/>
  <c r="N394" i="5"/>
  <c r="M394" i="5"/>
  <c r="J394" i="5"/>
  <c r="F394" i="5"/>
  <c r="E394" i="5"/>
  <c r="U393" i="5"/>
  <c r="T393" i="5"/>
  <c r="S393" i="5"/>
  <c r="O393" i="5"/>
  <c r="N393" i="5"/>
  <c r="M393" i="5"/>
  <c r="J393" i="5"/>
  <c r="F393" i="5"/>
  <c r="E393" i="5"/>
  <c r="H393" i="5" s="1"/>
  <c r="U392" i="5"/>
  <c r="T392" i="5"/>
  <c r="S392" i="5"/>
  <c r="O392" i="5"/>
  <c r="N392" i="5"/>
  <c r="M392" i="5"/>
  <c r="J392" i="5"/>
  <c r="F392" i="5"/>
  <c r="E392" i="5"/>
  <c r="U391" i="5"/>
  <c r="T391" i="5"/>
  <c r="S391" i="5"/>
  <c r="O391" i="5"/>
  <c r="N391" i="5"/>
  <c r="M391" i="5"/>
  <c r="J391" i="5"/>
  <c r="F391" i="5"/>
  <c r="E391" i="5"/>
  <c r="H391" i="5" s="1"/>
  <c r="U390" i="5"/>
  <c r="T390" i="5"/>
  <c r="S390" i="5"/>
  <c r="O390" i="5"/>
  <c r="N390" i="5"/>
  <c r="M390" i="5"/>
  <c r="J390" i="5"/>
  <c r="F390" i="5"/>
  <c r="E390" i="5"/>
  <c r="H390" i="5" s="1"/>
  <c r="U389" i="5"/>
  <c r="T389" i="5"/>
  <c r="S389" i="5"/>
  <c r="O389" i="5"/>
  <c r="N389" i="5"/>
  <c r="M389" i="5"/>
  <c r="J389" i="5"/>
  <c r="F389" i="5"/>
  <c r="E389" i="5"/>
  <c r="U388" i="5"/>
  <c r="T388" i="5"/>
  <c r="S388" i="5"/>
  <c r="O388" i="5"/>
  <c r="N388" i="5"/>
  <c r="M388" i="5"/>
  <c r="J388" i="5"/>
  <c r="F388" i="5"/>
  <c r="E388" i="5"/>
  <c r="U387" i="5"/>
  <c r="T387" i="5"/>
  <c r="S387" i="5"/>
  <c r="O387" i="5"/>
  <c r="N387" i="5"/>
  <c r="M387" i="5"/>
  <c r="J387" i="5"/>
  <c r="F387" i="5"/>
  <c r="E387" i="5"/>
  <c r="H387" i="5" s="1"/>
  <c r="U386" i="5"/>
  <c r="T386" i="5"/>
  <c r="S386" i="5"/>
  <c r="O386" i="5"/>
  <c r="N386" i="5"/>
  <c r="M386" i="5"/>
  <c r="J386" i="5"/>
  <c r="F386" i="5"/>
  <c r="E386" i="5"/>
  <c r="H386" i="5" s="1"/>
  <c r="U385" i="5"/>
  <c r="T385" i="5"/>
  <c r="S385" i="5"/>
  <c r="O385" i="5"/>
  <c r="N385" i="5"/>
  <c r="M385" i="5"/>
  <c r="J385" i="5"/>
  <c r="F385" i="5"/>
  <c r="E385" i="5"/>
  <c r="H385" i="5" s="1"/>
  <c r="U384" i="5"/>
  <c r="T384" i="5"/>
  <c r="S384" i="5"/>
  <c r="O384" i="5"/>
  <c r="N384" i="5"/>
  <c r="M384" i="5"/>
  <c r="J384" i="5"/>
  <c r="F384" i="5"/>
  <c r="E384" i="5"/>
  <c r="U383" i="5"/>
  <c r="T383" i="5"/>
  <c r="S383" i="5"/>
  <c r="O383" i="5"/>
  <c r="N383" i="5"/>
  <c r="M383" i="5"/>
  <c r="J383" i="5"/>
  <c r="F383" i="5"/>
  <c r="E383" i="5"/>
  <c r="H383" i="5" s="1"/>
  <c r="U382" i="5"/>
  <c r="T382" i="5"/>
  <c r="S382" i="5"/>
  <c r="O382" i="5"/>
  <c r="N382" i="5"/>
  <c r="M382" i="5"/>
  <c r="J382" i="5"/>
  <c r="F382" i="5"/>
  <c r="E382" i="5"/>
  <c r="U381" i="5"/>
  <c r="T381" i="5"/>
  <c r="S381" i="5"/>
  <c r="O381" i="5"/>
  <c r="N381" i="5"/>
  <c r="M381" i="5"/>
  <c r="J381" i="5"/>
  <c r="F381" i="5"/>
  <c r="E381" i="5"/>
  <c r="H381" i="5" s="1"/>
  <c r="U380" i="5"/>
  <c r="T380" i="5"/>
  <c r="S380" i="5"/>
  <c r="O380" i="5"/>
  <c r="N380" i="5"/>
  <c r="M380" i="5"/>
  <c r="J380" i="5"/>
  <c r="F380" i="5"/>
  <c r="E380" i="5"/>
  <c r="U379" i="5"/>
  <c r="T379" i="5"/>
  <c r="S379" i="5"/>
  <c r="O379" i="5"/>
  <c r="N379" i="5"/>
  <c r="M379" i="5"/>
  <c r="J379" i="5"/>
  <c r="F379" i="5"/>
  <c r="E379" i="5"/>
  <c r="H379" i="5" s="1"/>
  <c r="U378" i="5"/>
  <c r="T378" i="5"/>
  <c r="S378" i="5"/>
  <c r="O378" i="5"/>
  <c r="N378" i="5"/>
  <c r="M378" i="5"/>
  <c r="J378" i="5"/>
  <c r="F378" i="5"/>
  <c r="E378" i="5"/>
  <c r="H378" i="5" s="1"/>
  <c r="U377" i="5"/>
  <c r="T377" i="5"/>
  <c r="S377" i="5"/>
  <c r="O377" i="5"/>
  <c r="N377" i="5"/>
  <c r="M377" i="5"/>
  <c r="J377" i="5"/>
  <c r="F377" i="5"/>
  <c r="E377" i="5"/>
  <c r="H377" i="5" s="1"/>
  <c r="U376" i="5"/>
  <c r="T376" i="5"/>
  <c r="S376" i="5"/>
  <c r="O376" i="5"/>
  <c r="N376" i="5"/>
  <c r="M376" i="5"/>
  <c r="J376" i="5"/>
  <c r="F376" i="5"/>
  <c r="E376" i="5"/>
  <c r="U375" i="5"/>
  <c r="T375" i="5"/>
  <c r="S375" i="5"/>
  <c r="O375" i="5"/>
  <c r="N375" i="5"/>
  <c r="M375" i="5"/>
  <c r="J375" i="5"/>
  <c r="F375" i="5"/>
  <c r="E375" i="5"/>
  <c r="U374" i="5"/>
  <c r="T374" i="5"/>
  <c r="S374" i="5"/>
  <c r="O374" i="5"/>
  <c r="N374" i="5"/>
  <c r="M374" i="5"/>
  <c r="J374" i="5"/>
  <c r="F374" i="5"/>
  <c r="E374" i="5"/>
  <c r="H374" i="5" s="1"/>
  <c r="U373" i="5"/>
  <c r="T373" i="5"/>
  <c r="S373" i="5"/>
  <c r="O373" i="5"/>
  <c r="N373" i="5"/>
  <c r="M373" i="5"/>
  <c r="J373" i="5"/>
  <c r="F373" i="5"/>
  <c r="E373" i="5"/>
  <c r="H373" i="5" s="1"/>
  <c r="U372" i="5"/>
  <c r="T372" i="5"/>
  <c r="S372" i="5"/>
  <c r="O372" i="5"/>
  <c r="N372" i="5"/>
  <c r="M372" i="5"/>
  <c r="J372" i="5"/>
  <c r="F372" i="5"/>
  <c r="E372" i="5"/>
  <c r="U371" i="5"/>
  <c r="T371" i="5"/>
  <c r="S371" i="5"/>
  <c r="O371" i="5"/>
  <c r="N371" i="5"/>
  <c r="M371" i="5"/>
  <c r="J371" i="5"/>
  <c r="F371" i="5"/>
  <c r="E371" i="5"/>
  <c r="H371" i="5" s="1"/>
  <c r="U370" i="5"/>
  <c r="T370" i="5"/>
  <c r="S370" i="5"/>
  <c r="O370" i="5"/>
  <c r="N370" i="5"/>
  <c r="M370" i="5"/>
  <c r="J370" i="5"/>
  <c r="F370" i="5"/>
  <c r="E370" i="5"/>
  <c r="H370" i="5" s="1"/>
  <c r="U369" i="5"/>
  <c r="T369" i="5"/>
  <c r="S369" i="5"/>
  <c r="O369" i="5"/>
  <c r="N369" i="5"/>
  <c r="M369" i="5"/>
  <c r="J369" i="5"/>
  <c r="F369" i="5"/>
  <c r="E369" i="5"/>
  <c r="H369" i="5" s="1"/>
  <c r="U368" i="5"/>
  <c r="T368" i="5"/>
  <c r="S368" i="5"/>
  <c r="O368" i="5"/>
  <c r="N368" i="5"/>
  <c r="M368" i="5"/>
  <c r="J368" i="5"/>
  <c r="F368" i="5"/>
  <c r="E368" i="5"/>
  <c r="U367" i="5"/>
  <c r="T367" i="5"/>
  <c r="S367" i="5"/>
  <c r="O367" i="5"/>
  <c r="N367" i="5"/>
  <c r="M367" i="5"/>
  <c r="J367" i="5"/>
  <c r="F367" i="5"/>
  <c r="E367" i="5"/>
  <c r="H367" i="5" s="1"/>
  <c r="U366" i="5"/>
  <c r="T366" i="5"/>
  <c r="S366" i="5"/>
  <c r="O366" i="5"/>
  <c r="N366" i="5"/>
  <c r="M366" i="5"/>
  <c r="J366" i="5"/>
  <c r="F366" i="5"/>
  <c r="E366" i="5"/>
  <c r="H366" i="5" s="1"/>
  <c r="U365" i="5"/>
  <c r="T365" i="5"/>
  <c r="S365" i="5"/>
  <c r="O365" i="5"/>
  <c r="N365" i="5"/>
  <c r="M365" i="5"/>
  <c r="J365" i="5"/>
  <c r="F365" i="5"/>
  <c r="E365" i="5"/>
  <c r="H365" i="5" s="1"/>
  <c r="U364" i="5"/>
  <c r="T364" i="5"/>
  <c r="S364" i="5"/>
  <c r="O364" i="5"/>
  <c r="N364" i="5"/>
  <c r="M364" i="5"/>
  <c r="J364" i="5"/>
  <c r="F364" i="5"/>
  <c r="E364" i="5"/>
  <c r="U363" i="5"/>
  <c r="T363" i="5"/>
  <c r="S363" i="5"/>
  <c r="O363" i="5"/>
  <c r="N363" i="5"/>
  <c r="M363" i="5"/>
  <c r="J363" i="5"/>
  <c r="F363" i="5"/>
  <c r="E363" i="5"/>
  <c r="H363" i="5" s="1"/>
  <c r="U362" i="5"/>
  <c r="T362" i="5"/>
  <c r="S362" i="5"/>
  <c r="O362" i="5"/>
  <c r="N362" i="5"/>
  <c r="M362" i="5"/>
  <c r="J362" i="5"/>
  <c r="F362" i="5"/>
  <c r="E362" i="5"/>
  <c r="H362" i="5" s="1"/>
  <c r="U361" i="5"/>
  <c r="T361" i="5"/>
  <c r="S361" i="5"/>
  <c r="O361" i="5"/>
  <c r="N361" i="5"/>
  <c r="M361" i="5"/>
  <c r="J361" i="5"/>
  <c r="F361" i="5"/>
  <c r="E361" i="5"/>
  <c r="H361" i="5" s="1"/>
  <c r="U360" i="5"/>
  <c r="T360" i="5"/>
  <c r="S360" i="5"/>
  <c r="O360" i="5"/>
  <c r="N360" i="5"/>
  <c r="M360" i="5"/>
  <c r="J360" i="5"/>
  <c r="F360" i="5"/>
  <c r="E360" i="5"/>
  <c r="U359" i="5"/>
  <c r="T359" i="5"/>
  <c r="S359" i="5"/>
  <c r="O359" i="5"/>
  <c r="N359" i="5"/>
  <c r="M359" i="5"/>
  <c r="J359" i="5"/>
  <c r="F359" i="5"/>
  <c r="E359" i="5"/>
  <c r="U358" i="5"/>
  <c r="T358" i="5"/>
  <c r="S358" i="5"/>
  <c r="O358" i="5"/>
  <c r="N358" i="5"/>
  <c r="M358" i="5"/>
  <c r="J358" i="5"/>
  <c r="F358" i="5"/>
  <c r="E358" i="5"/>
  <c r="H358" i="5" s="1"/>
  <c r="U357" i="5"/>
  <c r="T357" i="5"/>
  <c r="S357" i="5"/>
  <c r="O357" i="5"/>
  <c r="N357" i="5"/>
  <c r="M357" i="5"/>
  <c r="J357" i="5"/>
  <c r="F357" i="5"/>
  <c r="E357" i="5"/>
  <c r="H357" i="5" s="1"/>
  <c r="U356" i="5"/>
  <c r="T356" i="5"/>
  <c r="S356" i="5"/>
  <c r="O356" i="5"/>
  <c r="N356" i="5"/>
  <c r="M356" i="5"/>
  <c r="F356" i="5"/>
  <c r="E356" i="5"/>
  <c r="U355" i="5"/>
  <c r="T355" i="5"/>
  <c r="S355" i="5"/>
  <c r="O355" i="5"/>
  <c r="N355" i="5"/>
  <c r="M355" i="5"/>
  <c r="F355" i="5"/>
  <c r="E355" i="5"/>
  <c r="H355" i="5" s="1"/>
  <c r="U354" i="5"/>
  <c r="T354" i="5"/>
  <c r="S354" i="5"/>
  <c r="O354" i="5"/>
  <c r="N354" i="5"/>
  <c r="M354" i="5"/>
  <c r="F354" i="5"/>
  <c r="E354" i="5"/>
  <c r="U353" i="5"/>
  <c r="T353" i="5"/>
  <c r="S353" i="5"/>
  <c r="O353" i="5"/>
  <c r="N353" i="5"/>
  <c r="M353" i="5"/>
  <c r="F353" i="5"/>
  <c r="E353" i="5"/>
  <c r="H353" i="5" s="1"/>
  <c r="U352" i="5"/>
  <c r="T352" i="5"/>
  <c r="S352" i="5"/>
  <c r="O352" i="5"/>
  <c r="N352" i="5"/>
  <c r="M352" i="5"/>
  <c r="F352" i="5"/>
  <c r="E352" i="5"/>
  <c r="U351" i="5"/>
  <c r="T351" i="5"/>
  <c r="S351" i="5"/>
  <c r="O351" i="5"/>
  <c r="N351" i="5"/>
  <c r="M351" i="5"/>
  <c r="F351" i="5"/>
  <c r="E351" i="5"/>
  <c r="H351" i="5" s="1"/>
  <c r="U350" i="5"/>
  <c r="T350" i="5"/>
  <c r="S350" i="5"/>
  <c r="O350" i="5"/>
  <c r="N350" i="5"/>
  <c r="M350" i="5"/>
  <c r="F350" i="5"/>
  <c r="E350" i="5"/>
  <c r="H350" i="5" s="1"/>
  <c r="U349" i="5"/>
  <c r="T349" i="5"/>
  <c r="S349" i="5"/>
  <c r="O349" i="5"/>
  <c r="N349" i="5"/>
  <c r="M349" i="5"/>
  <c r="F349" i="5"/>
  <c r="E349" i="5"/>
  <c r="H349" i="5" s="1"/>
  <c r="U348" i="5"/>
  <c r="T348" i="5"/>
  <c r="S348" i="5"/>
  <c r="O348" i="5"/>
  <c r="N348" i="5"/>
  <c r="M348" i="5"/>
  <c r="F348" i="5"/>
  <c r="E348" i="5"/>
  <c r="U347" i="5"/>
  <c r="T347" i="5"/>
  <c r="S347" i="5"/>
  <c r="O347" i="5"/>
  <c r="N347" i="5"/>
  <c r="M347" i="5"/>
  <c r="F347" i="5"/>
  <c r="E347" i="5"/>
  <c r="U346" i="5"/>
  <c r="T346" i="5"/>
  <c r="S346" i="5"/>
  <c r="O346" i="5"/>
  <c r="N346" i="5"/>
  <c r="M346" i="5"/>
  <c r="F346" i="5"/>
  <c r="E346" i="5"/>
  <c r="H346" i="5" s="1"/>
  <c r="U345" i="5"/>
  <c r="T345" i="5"/>
  <c r="S345" i="5"/>
  <c r="O345" i="5"/>
  <c r="N345" i="5"/>
  <c r="M345" i="5"/>
  <c r="F345" i="5"/>
  <c r="E345" i="5"/>
  <c r="H345" i="5" s="1"/>
  <c r="U344" i="5"/>
  <c r="T344" i="5"/>
  <c r="S344" i="5"/>
  <c r="O344" i="5"/>
  <c r="N344" i="5"/>
  <c r="M344" i="5"/>
  <c r="F344" i="5"/>
  <c r="E344" i="5"/>
  <c r="U343" i="5"/>
  <c r="T343" i="5"/>
  <c r="S343" i="5"/>
  <c r="O343" i="5"/>
  <c r="N343" i="5"/>
  <c r="M343" i="5"/>
  <c r="F343" i="5"/>
  <c r="E343" i="5"/>
  <c r="H343" i="5" s="1"/>
  <c r="U342" i="5"/>
  <c r="T342" i="5"/>
  <c r="S342" i="5"/>
  <c r="O342" i="5"/>
  <c r="N342" i="5"/>
  <c r="M342" i="5"/>
  <c r="F342" i="5"/>
  <c r="E342" i="5"/>
  <c r="H342" i="5" s="1"/>
  <c r="U341" i="5"/>
  <c r="T341" i="5"/>
  <c r="S341" i="5"/>
  <c r="O341" i="5"/>
  <c r="N341" i="5"/>
  <c r="M341" i="5"/>
  <c r="F341" i="5"/>
  <c r="E341" i="5"/>
  <c r="U340" i="5"/>
  <c r="T340" i="5"/>
  <c r="S340" i="5"/>
  <c r="O340" i="5"/>
  <c r="N340" i="5"/>
  <c r="M340" i="5"/>
  <c r="F340" i="5"/>
  <c r="E340" i="5"/>
  <c r="U339" i="5"/>
  <c r="T339" i="5"/>
  <c r="S339" i="5"/>
  <c r="O339" i="5"/>
  <c r="N339" i="5"/>
  <c r="M339" i="5"/>
  <c r="F339" i="5"/>
  <c r="E339" i="5"/>
  <c r="H339" i="5" s="1"/>
  <c r="U338" i="5"/>
  <c r="T338" i="5"/>
  <c r="S338" i="5"/>
  <c r="O338" i="5"/>
  <c r="N338" i="5"/>
  <c r="M338" i="5"/>
  <c r="F338" i="5"/>
  <c r="E338" i="5"/>
  <c r="H338" i="5" s="1"/>
  <c r="U337" i="5"/>
  <c r="T337" i="5"/>
  <c r="S337" i="5"/>
  <c r="O337" i="5"/>
  <c r="N337" i="5"/>
  <c r="M337" i="5"/>
  <c r="F337" i="5"/>
  <c r="E337" i="5"/>
  <c r="I337" i="5" s="1"/>
  <c r="U336" i="5"/>
  <c r="T336" i="5"/>
  <c r="S336" i="5"/>
  <c r="O336" i="5"/>
  <c r="N336" i="5"/>
  <c r="M336" i="5"/>
  <c r="F336" i="5"/>
  <c r="E336" i="5"/>
  <c r="U335" i="5"/>
  <c r="T335" i="5"/>
  <c r="S335" i="5"/>
  <c r="O335" i="5"/>
  <c r="N335" i="5"/>
  <c r="M335" i="5"/>
  <c r="F335" i="5"/>
  <c r="E335" i="5"/>
  <c r="H335" i="5" s="1"/>
  <c r="U334" i="5"/>
  <c r="T334" i="5"/>
  <c r="S334" i="5"/>
  <c r="O334" i="5"/>
  <c r="N334" i="5"/>
  <c r="M334" i="5"/>
  <c r="F334" i="5"/>
  <c r="E334" i="5"/>
  <c r="U333" i="5"/>
  <c r="T333" i="5"/>
  <c r="S333" i="5"/>
  <c r="O333" i="5"/>
  <c r="N333" i="5"/>
  <c r="M333" i="5"/>
  <c r="F333" i="5"/>
  <c r="E333" i="5"/>
  <c r="H333" i="5" s="1"/>
  <c r="U332" i="5"/>
  <c r="T332" i="5"/>
  <c r="S332" i="5"/>
  <c r="O332" i="5"/>
  <c r="N332" i="5"/>
  <c r="M332" i="5"/>
  <c r="F332" i="5"/>
  <c r="E332" i="5"/>
  <c r="U331" i="5"/>
  <c r="T331" i="5"/>
  <c r="S331" i="5"/>
  <c r="O331" i="5"/>
  <c r="N331" i="5"/>
  <c r="M331" i="5"/>
  <c r="F331" i="5"/>
  <c r="E331" i="5"/>
  <c r="U330" i="5"/>
  <c r="T330" i="5"/>
  <c r="S330" i="5"/>
  <c r="O330" i="5"/>
  <c r="N330" i="5"/>
  <c r="M330" i="5"/>
  <c r="F330" i="5"/>
  <c r="E330" i="5"/>
  <c r="H330" i="5" s="1"/>
  <c r="U329" i="5"/>
  <c r="T329" i="5"/>
  <c r="S329" i="5"/>
  <c r="O329" i="5"/>
  <c r="N329" i="5"/>
  <c r="M329" i="5"/>
  <c r="F329" i="5"/>
  <c r="E329" i="5"/>
  <c r="I329" i="5" s="1"/>
  <c r="U328" i="5"/>
  <c r="T328" i="5"/>
  <c r="S328" i="5"/>
  <c r="O328" i="5"/>
  <c r="N328" i="5"/>
  <c r="M328" i="5"/>
  <c r="F328" i="5"/>
  <c r="E328" i="5"/>
  <c r="U327" i="5"/>
  <c r="T327" i="5"/>
  <c r="S327" i="5"/>
  <c r="O327" i="5"/>
  <c r="N327" i="5"/>
  <c r="M327" i="5"/>
  <c r="F327" i="5"/>
  <c r="E327" i="5"/>
  <c r="H327" i="5" s="1"/>
  <c r="U326" i="5"/>
  <c r="T326" i="5"/>
  <c r="S326" i="5"/>
  <c r="O326" i="5"/>
  <c r="N326" i="5"/>
  <c r="M326" i="5"/>
  <c r="F326" i="5"/>
  <c r="E326" i="5"/>
  <c r="H326" i="5" s="1"/>
  <c r="U325" i="5"/>
  <c r="T325" i="5"/>
  <c r="S325" i="5"/>
  <c r="O325" i="5"/>
  <c r="N325" i="5"/>
  <c r="M325" i="5"/>
  <c r="F325" i="5"/>
  <c r="E325" i="5"/>
  <c r="I325" i="5" s="1"/>
  <c r="U324" i="5"/>
  <c r="T324" i="5"/>
  <c r="S324" i="5"/>
  <c r="O324" i="5"/>
  <c r="N324" i="5"/>
  <c r="M324" i="5"/>
  <c r="F324" i="5"/>
  <c r="E324" i="5"/>
  <c r="U323" i="5"/>
  <c r="T323" i="5"/>
  <c r="S323" i="5"/>
  <c r="O323" i="5"/>
  <c r="N323" i="5"/>
  <c r="M323" i="5"/>
  <c r="F323" i="5"/>
  <c r="E323" i="5"/>
  <c r="U322" i="5"/>
  <c r="T322" i="5"/>
  <c r="S322" i="5"/>
  <c r="O322" i="5"/>
  <c r="N322" i="5"/>
  <c r="M322" i="5"/>
  <c r="F322" i="5"/>
  <c r="E322" i="5"/>
  <c r="H322" i="5" s="1"/>
  <c r="U321" i="5"/>
  <c r="T321" i="5"/>
  <c r="S321" i="5"/>
  <c r="O321" i="5"/>
  <c r="N321" i="5"/>
  <c r="M321" i="5"/>
  <c r="F321" i="5"/>
  <c r="E321" i="5"/>
  <c r="H321" i="5" s="1"/>
  <c r="U320" i="5"/>
  <c r="T320" i="5"/>
  <c r="S320" i="5"/>
  <c r="O320" i="5"/>
  <c r="N320" i="5"/>
  <c r="M320" i="5"/>
  <c r="F320" i="5"/>
  <c r="E320" i="5"/>
  <c r="U319" i="5"/>
  <c r="T319" i="5"/>
  <c r="S319" i="5"/>
  <c r="O319" i="5"/>
  <c r="N319" i="5"/>
  <c r="M319" i="5"/>
  <c r="F319" i="5"/>
  <c r="E319" i="5"/>
  <c r="H319" i="5" s="1"/>
  <c r="U318" i="5"/>
  <c r="T318" i="5"/>
  <c r="S318" i="5"/>
  <c r="O318" i="5"/>
  <c r="N318" i="5"/>
  <c r="M318" i="5"/>
  <c r="F318" i="5"/>
  <c r="E318" i="5"/>
  <c r="H318" i="5" s="1"/>
  <c r="U317" i="5"/>
  <c r="T317" i="5"/>
  <c r="S317" i="5"/>
  <c r="O317" i="5"/>
  <c r="N317" i="5"/>
  <c r="M317" i="5"/>
  <c r="F317" i="5"/>
  <c r="E317" i="5"/>
  <c r="I317" i="5" s="1"/>
  <c r="U316" i="5"/>
  <c r="T316" i="5"/>
  <c r="S316" i="5"/>
  <c r="O316" i="5"/>
  <c r="N316" i="5"/>
  <c r="M316" i="5"/>
  <c r="F316" i="5"/>
  <c r="E316" i="5"/>
  <c r="U315" i="5"/>
  <c r="T315" i="5"/>
  <c r="S315" i="5"/>
  <c r="O315" i="5"/>
  <c r="N315" i="5"/>
  <c r="M315" i="5"/>
  <c r="F315" i="5"/>
  <c r="E315" i="5"/>
  <c r="H315" i="5" s="1"/>
  <c r="U314" i="5"/>
  <c r="T314" i="5"/>
  <c r="S314" i="5"/>
  <c r="O314" i="5"/>
  <c r="N314" i="5"/>
  <c r="M314" i="5"/>
  <c r="F314" i="5"/>
  <c r="E314" i="5"/>
  <c r="H314" i="5" s="1"/>
  <c r="U313" i="5"/>
  <c r="T313" i="5"/>
  <c r="S313" i="5"/>
  <c r="O313" i="5"/>
  <c r="N313" i="5"/>
  <c r="M313" i="5"/>
  <c r="F313" i="5"/>
  <c r="E313" i="5"/>
  <c r="I313" i="5" s="1"/>
  <c r="U312" i="5"/>
  <c r="T312" i="5"/>
  <c r="S312" i="5"/>
  <c r="O312" i="5"/>
  <c r="N312" i="5"/>
  <c r="M312" i="5"/>
  <c r="F312" i="5"/>
  <c r="E312" i="5"/>
  <c r="U311" i="5"/>
  <c r="T311" i="5"/>
  <c r="S311" i="5"/>
  <c r="O311" i="5"/>
  <c r="N311" i="5"/>
  <c r="M311" i="5"/>
  <c r="F311" i="5"/>
  <c r="E311" i="5"/>
  <c r="U310" i="5"/>
  <c r="T310" i="5"/>
  <c r="S310" i="5"/>
  <c r="O310" i="5"/>
  <c r="N310" i="5"/>
  <c r="M310" i="5"/>
  <c r="F310" i="5"/>
  <c r="E310" i="5"/>
  <c r="H310" i="5" s="1"/>
  <c r="U309" i="5"/>
  <c r="T309" i="5"/>
  <c r="S309" i="5"/>
  <c r="O309" i="5"/>
  <c r="N309" i="5"/>
  <c r="M309" i="5"/>
  <c r="F309" i="5"/>
  <c r="E309" i="5"/>
  <c r="H309" i="5" s="1"/>
  <c r="U308" i="5"/>
  <c r="T308" i="5"/>
  <c r="S308" i="5"/>
  <c r="O308" i="5"/>
  <c r="N308" i="5"/>
  <c r="M308" i="5"/>
  <c r="F308" i="5"/>
  <c r="E308" i="5"/>
  <c r="U307" i="5"/>
  <c r="T307" i="5"/>
  <c r="S307" i="5"/>
  <c r="O307" i="5"/>
  <c r="N307" i="5"/>
  <c r="M307" i="5"/>
  <c r="F307" i="5"/>
  <c r="E307" i="5"/>
  <c r="H307" i="5" s="1"/>
  <c r="U306" i="5"/>
  <c r="T306" i="5"/>
  <c r="S306" i="5"/>
  <c r="O306" i="5"/>
  <c r="N306" i="5"/>
  <c r="M306" i="5"/>
  <c r="F306" i="5"/>
  <c r="E306" i="5"/>
  <c r="H306" i="5" s="1"/>
  <c r="U305" i="5"/>
  <c r="T305" i="5"/>
  <c r="S305" i="5"/>
  <c r="O305" i="5"/>
  <c r="N305" i="5"/>
  <c r="M305" i="5"/>
  <c r="F305" i="5"/>
  <c r="E305" i="5"/>
  <c r="I305" i="5" s="1"/>
  <c r="U304" i="5"/>
  <c r="T304" i="5"/>
  <c r="S304" i="5"/>
  <c r="O304" i="5"/>
  <c r="N304" i="5"/>
  <c r="M304" i="5"/>
  <c r="F304" i="5"/>
  <c r="E304" i="5"/>
  <c r="U303" i="5"/>
  <c r="T303" i="5"/>
  <c r="S303" i="5"/>
  <c r="O303" i="5"/>
  <c r="N303" i="5"/>
  <c r="M303" i="5"/>
  <c r="F303" i="5"/>
  <c r="E303" i="5"/>
  <c r="H303" i="5" s="1"/>
  <c r="U302" i="5"/>
  <c r="T302" i="5"/>
  <c r="S302" i="5"/>
  <c r="O302" i="5"/>
  <c r="N302" i="5"/>
  <c r="M302" i="5"/>
  <c r="F302" i="5"/>
  <c r="E302" i="5"/>
  <c r="H302" i="5" s="1"/>
  <c r="U301" i="5"/>
  <c r="T301" i="5"/>
  <c r="S301" i="5"/>
  <c r="O301" i="5"/>
  <c r="N301" i="5"/>
  <c r="M301" i="5"/>
  <c r="F301" i="5"/>
  <c r="E301" i="5"/>
  <c r="I301" i="5" s="1"/>
  <c r="U300" i="5"/>
  <c r="T300" i="5"/>
  <c r="S300" i="5"/>
  <c r="O300" i="5"/>
  <c r="N300" i="5"/>
  <c r="M300" i="5"/>
  <c r="F300" i="5"/>
  <c r="E300" i="5"/>
  <c r="U299" i="5"/>
  <c r="T299" i="5"/>
  <c r="S299" i="5"/>
  <c r="O299" i="5"/>
  <c r="N299" i="5"/>
  <c r="M299" i="5"/>
  <c r="F299" i="5"/>
  <c r="E299" i="5"/>
  <c r="U298" i="5"/>
  <c r="T298" i="5"/>
  <c r="S298" i="5"/>
  <c r="O298" i="5"/>
  <c r="N298" i="5"/>
  <c r="M298" i="5"/>
  <c r="F298" i="5"/>
  <c r="E298" i="5"/>
  <c r="H298" i="5" s="1"/>
  <c r="U297" i="5"/>
  <c r="T297" i="5"/>
  <c r="S297" i="5"/>
  <c r="O297" i="5"/>
  <c r="N297" i="5"/>
  <c r="M297" i="5"/>
  <c r="F297" i="5"/>
  <c r="E297" i="5"/>
  <c r="H297" i="5" s="1"/>
  <c r="U296" i="5"/>
  <c r="T296" i="5"/>
  <c r="S296" i="5"/>
  <c r="O296" i="5"/>
  <c r="N296" i="5"/>
  <c r="M296" i="5"/>
  <c r="F296" i="5"/>
  <c r="E296" i="5"/>
  <c r="U295" i="5"/>
  <c r="T295" i="5"/>
  <c r="S295" i="5"/>
  <c r="O295" i="5"/>
  <c r="N295" i="5"/>
  <c r="M295" i="5"/>
  <c r="F295" i="5"/>
  <c r="E295" i="5"/>
  <c r="H295" i="5" s="1"/>
  <c r="U294" i="5"/>
  <c r="T294" i="5"/>
  <c r="S294" i="5"/>
  <c r="O294" i="5"/>
  <c r="N294" i="5"/>
  <c r="M294" i="5"/>
  <c r="F294" i="5"/>
  <c r="E294" i="5"/>
  <c r="H294" i="5" s="1"/>
  <c r="U293" i="5"/>
  <c r="T293" i="5"/>
  <c r="S293" i="5"/>
  <c r="O293" i="5"/>
  <c r="N293" i="5"/>
  <c r="M293" i="5"/>
  <c r="F293" i="5"/>
  <c r="E293" i="5"/>
  <c r="U292" i="5"/>
  <c r="T292" i="5"/>
  <c r="S292" i="5"/>
  <c r="O292" i="5"/>
  <c r="N292" i="5"/>
  <c r="M292" i="5"/>
  <c r="F292" i="5"/>
  <c r="E292" i="5"/>
  <c r="U291" i="5"/>
  <c r="T291" i="5"/>
  <c r="S291" i="5"/>
  <c r="O291" i="5"/>
  <c r="N291" i="5"/>
  <c r="M291" i="5"/>
  <c r="F291" i="5"/>
  <c r="E291" i="5"/>
  <c r="H291" i="5" s="1"/>
  <c r="U290" i="5"/>
  <c r="T290" i="5"/>
  <c r="S290" i="5"/>
  <c r="O290" i="5"/>
  <c r="N290" i="5"/>
  <c r="M290" i="5"/>
  <c r="F290" i="5"/>
  <c r="E290" i="5"/>
  <c r="H290" i="5" s="1"/>
  <c r="U289" i="5"/>
  <c r="T289" i="5"/>
  <c r="S289" i="5"/>
  <c r="O289" i="5"/>
  <c r="N289" i="5"/>
  <c r="M289" i="5"/>
  <c r="F289" i="5"/>
  <c r="E289" i="5"/>
  <c r="U288" i="5"/>
  <c r="T288" i="5"/>
  <c r="S288" i="5"/>
  <c r="O288" i="5"/>
  <c r="N288" i="5"/>
  <c r="M288" i="5"/>
  <c r="F288" i="5"/>
  <c r="E288" i="5"/>
  <c r="U287" i="5"/>
  <c r="T287" i="5"/>
  <c r="S287" i="5"/>
  <c r="O287" i="5"/>
  <c r="N287" i="5"/>
  <c r="M287" i="5"/>
  <c r="F287" i="5"/>
  <c r="E287" i="5"/>
  <c r="H287" i="5" s="1"/>
  <c r="U286" i="5"/>
  <c r="T286" i="5"/>
  <c r="S286" i="5"/>
  <c r="O286" i="5"/>
  <c r="N286" i="5"/>
  <c r="M286" i="5"/>
  <c r="F286" i="5"/>
  <c r="E286" i="5"/>
  <c r="H286" i="5" s="1"/>
  <c r="U285" i="5"/>
  <c r="T285" i="5"/>
  <c r="S285" i="5"/>
  <c r="O285" i="5"/>
  <c r="N285" i="5"/>
  <c r="M285" i="5"/>
  <c r="F285" i="5"/>
  <c r="E285" i="5"/>
  <c r="I285" i="5" s="1"/>
  <c r="U284" i="5"/>
  <c r="T284" i="5"/>
  <c r="S284" i="5"/>
  <c r="O284" i="5"/>
  <c r="N284" i="5"/>
  <c r="M284" i="5"/>
  <c r="F284" i="5"/>
  <c r="E284" i="5"/>
  <c r="U283" i="5"/>
  <c r="T283" i="5"/>
  <c r="S283" i="5"/>
  <c r="O283" i="5"/>
  <c r="N283" i="5"/>
  <c r="M283" i="5"/>
  <c r="F283" i="5"/>
  <c r="E283" i="5"/>
  <c r="H283" i="5" s="1"/>
  <c r="U282" i="5"/>
  <c r="T282" i="5"/>
  <c r="S282" i="5"/>
  <c r="O282" i="5"/>
  <c r="N282" i="5"/>
  <c r="M282" i="5"/>
  <c r="F282" i="5"/>
  <c r="E282" i="5"/>
  <c r="U281" i="5"/>
  <c r="T281" i="5"/>
  <c r="S281" i="5"/>
  <c r="O281" i="5"/>
  <c r="N281" i="5"/>
  <c r="M281" i="5"/>
  <c r="F281" i="5"/>
  <c r="E281" i="5"/>
  <c r="H281" i="5" s="1"/>
  <c r="U280" i="5"/>
  <c r="T280" i="5"/>
  <c r="S280" i="5"/>
  <c r="O280" i="5"/>
  <c r="N280" i="5"/>
  <c r="M280" i="5"/>
  <c r="F280" i="5"/>
  <c r="E280" i="5"/>
  <c r="U279" i="5"/>
  <c r="T279" i="5"/>
  <c r="S279" i="5"/>
  <c r="O279" i="5"/>
  <c r="N279" i="5"/>
  <c r="M279" i="5"/>
  <c r="F279" i="5"/>
  <c r="E279" i="5"/>
  <c r="H279" i="5" s="1"/>
  <c r="U278" i="5"/>
  <c r="T278" i="5"/>
  <c r="S278" i="5"/>
  <c r="O278" i="5"/>
  <c r="N278" i="5"/>
  <c r="M278" i="5"/>
  <c r="F278" i="5"/>
  <c r="E278" i="5"/>
  <c r="U277" i="5"/>
  <c r="T277" i="5"/>
  <c r="S277" i="5"/>
  <c r="O277" i="5"/>
  <c r="N277" i="5"/>
  <c r="M277" i="5"/>
  <c r="F277" i="5"/>
  <c r="E277" i="5"/>
  <c r="I277" i="5" s="1"/>
  <c r="U276" i="5"/>
  <c r="T276" i="5"/>
  <c r="S276" i="5"/>
  <c r="O276" i="5"/>
  <c r="N276" i="5"/>
  <c r="M276" i="5"/>
  <c r="F276" i="5"/>
  <c r="E276" i="5"/>
  <c r="U275" i="5"/>
  <c r="T275" i="5"/>
  <c r="S275" i="5"/>
  <c r="O275" i="5"/>
  <c r="N275" i="5"/>
  <c r="M275" i="5"/>
  <c r="F275" i="5"/>
  <c r="E275" i="5"/>
  <c r="H275" i="5" s="1"/>
  <c r="U274" i="5"/>
  <c r="T274" i="5"/>
  <c r="S274" i="5"/>
  <c r="O274" i="5"/>
  <c r="N274" i="5"/>
  <c r="M274" i="5"/>
  <c r="F274" i="5"/>
  <c r="E274" i="5"/>
  <c r="U273" i="5"/>
  <c r="T273" i="5"/>
  <c r="S273" i="5"/>
  <c r="O273" i="5"/>
  <c r="N273" i="5"/>
  <c r="M273" i="5"/>
  <c r="F273" i="5"/>
  <c r="E273" i="5"/>
  <c r="I273" i="5" s="1"/>
  <c r="U272" i="5"/>
  <c r="T272" i="5"/>
  <c r="S272" i="5"/>
  <c r="O272" i="5"/>
  <c r="N272" i="5"/>
  <c r="M272" i="5"/>
  <c r="F272" i="5"/>
  <c r="E272" i="5"/>
  <c r="U271" i="5"/>
  <c r="T271" i="5"/>
  <c r="S271" i="5"/>
  <c r="O271" i="5"/>
  <c r="N271" i="5"/>
  <c r="M271" i="5"/>
  <c r="F271" i="5"/>
  <c r="E271" i="5"/>
  <c r="H271" i="5" s="1"/>
  <c r="U270" i="5"/>
  <c r="T270" i="5"/>
  <c r="S270" i="5"/>
  <c r="O270" i="5"/>
  <c r="N270" i="5"/>
  <c r="M270" i="5"/>
  <c r="F270" i="5"/>
  <c r="E270" i="5"/>
  <c r="U269" i="5"/>
  <c r="T269" i="5"/>
  <c r="S269" i="5"/>
  <c r="O269" i="5"/>
  <c r="N269" i="5"/>
  <c r="M269" i="5"/>
  <c r="F269" i="5"/>
  <c r="E269" i="5"/>
  <c r="H269" i="5" s="1"/>
  <c r="U268" i="5"/>
  <c r="T268" i="5"/>
  <c r="S268" i="5"/>
  <c r="O268" i="5"/>
  <c r="N268" i="5"/>
  <c r="M268" i="5"/>
  <c r="F268" i="5"/>
  <c r="E268" i="5"/>
  <c r="U267" i="5"/>
  <c r="T267" i="5"/>
  <c r="S267" i="5"/>
  <c r="O267" i="5"/>
  <c r="N267" i="5"/>
  <c r="M267" i="5"/>
  <c r="F267" i="5"/>
  <c r="E267" i="5"/>
  <c r="H267" i="5" s="1"/>
  <c r="U266" i="5"/>
  <c r="T266" i="5"/>
  <c r="S266" i="5"/>
  <c r="O266" i="5"/>
  <c r="N266" i="5"/>
  <c r="M266" i="5"/>
  <c r="F266" i="5"/>
  <c r="E266" i="5"/>
  <c r="H266" i="5" s="1"/>
  <c r="U265" i="5"/>
  <c r="T265" i="5"/>
  <c r="S265" i="5"/>
  <c r="O265" i="5"/>
  <c r="N265" i="5"/>
  <c r="M265" i="5"/>
  <c r="F265" i="5"/>
  <c r="E265" i="5"/>
  <c r="I265" i="5" s="1"/>
  <c r="U264" i="5"/>
  <c r="T264" i="5"/>
  <c r="S264" i="5"/>
  <c r="O264" i="5"/>
  <c r="N264" i="5"/>
  <c r="M264" i="5"/>
  <c r="F264" i="5"/>
  <c r="E264" i="5"/>
  <c r="U263" i="5"/>
  <c r="T263" i="5"/>
  <c r="S263" i="5"/>
  <c r="O263" i="5"/>
  <c r="N263" i="5"/>
  <c r="M263" i="5"/>
  <c r="F263" i="5"/>
  <c r="E263" i="5"/>
  <c r="H263" i="5" s="1"/>
  <c r="U262" i="5"/>
  <c r="T262" i="5"/>
  <c r="S262" i="5"/>
  <c r="O262" i="5"/>
  <c r="N262" i="5"/>
  <c r="M262" i="5"/>
  <c r="F262" i="5"/>
  <c r="E262" i="5"/>
  <c r="H262" i="5" s="1"/>
  <c r="U261" i="5"/>
  <c r="T261" i="5"/>
  <c r="S261" i="5"/>
  <c r="O261" i="5"/>
  <c r="N261" i="5"/>
  <c r="M261" i="5"/>
  <c r="F261" i="5"/>
  <c r="E261" i="5"/>
  <c r="U260" i="5"/>
  <c r="T260" i="5"/>
  <c r="S260" i="5"/>
  <c r="O260" i="5"/>
  <c r="N260" i="5"/>
  <c r="M260" i="5"/>
  <c r="F260" i="5"/>
  <c r="E260" i="5"/>
  <c r="U259" i="5"/>
  <c r="T259" i="5"/>
  <c r="S259" i="5"/>
  <c r="O259" i="5"/>
  <c r="N259" i="5"/>
  <c r="M259" i="5"/>
  <c r="F259" i="5"/>
  <c r="E259" i="5"/>
  <c r="H259" i="5" s="1"/>
  <c r="U258" i="5"/>
  <c r="T258" i="5"/>
  <c r="S258" i="5"/>
  <c r="O258" i="5"/>
  <c r="N258" i="5"/>
  <c r="M258" i="5"/>
  <c r="F258" i="5"/>
  <c r="E258" i="5"/>
  <c r="H258" i="5" s="1"/>
  <c r="U257" i="5"/>
  <c r="T257" i="5"/>
  <c r="S257" i="5"/>
  <c r="O257" i="5"/>
  <c r="N257" i="5"/>
  <c r="M257" i="5"/>
  <c r="F257" i="5"/>
  <c r="E257" i="5"/>
  <c r="U256" i="5"/>
  <c r="T256" i="5"/>
  <c r="S256" i="5"/>
  <c r="O256" i="5"/>
  <c r="N256" i="5"/>
  <c r="M256" i="5"/>
  <c r="F256" i="5"/>
  <c r="E256" i="5"/>
  <c r="U255" i="5"/>
  <c r="T255" i="5"/>
  <c r="S255" i="5"/>
  <c r="O255" i="5"/>
  <c r="N255" i="5"/>
  <c r="M255" i="5"/>
  <c r="F255" i="5"/>
  <c r="E255" i="5"/>
  <c r="H255" i="5" s="1"/>
  <c r="U254" i="5"/>
  <c r="T254" i="5"/>
  <c r="S254" i="5"/>
  <c r="O254" i="5"/>
  <c r="N254" i="5"/>
  <c r="M254" i="5"/>
  <c r="F254" i="5"/>
  <c r="E254" i="5"/>
  <c r="U253" i="5"/>
  <c r="T253" i="5"/>
  <c r="S253" i="5"/>
  <c r="O253" i="5"/>
  <c r="N253" i="5"/>
  <c r="M253" i="5"/>
  <c r="F253" i="5"/>
  <c r="E253" i="5"/>
  <c r="I253" i="5" s="1"/>
  <c r="U252" i="5"/>
  <c r="T252" i="5"/>
  <c r="S252" i="5"/>
  <c r="O252" i="5"/>
  <c r="N252" i="5"/>
  <c r="M252" i="5"/>
  <c r="F252" i="5"/>
  <c r="E252" i="5"/>
  <c r="U251" i="5"/>
  <c r="T251" i="5"/>
  <c r="S251" i="5"/>
  <c r="O251" i="5"/>
  <c r="N251" i="5"/>
  <c r="M251" i="5"/>
  <c r="F251" i="5"/>
  <c r="E251" i="5"/>
  <c r="H251" i="5" s="1"/>
  <c r="U250" i="5"/>
  <c r="T250" i="5"/>
  <c r="S250" i="5"/>
  <c r="O250" i="5"/>
  <c r="N250" i="5"/>
  <c r="M250" i="5"/>
  <c r="F250" i="5"/>
  <c r="E250" i="5"/>
  <c r="H250" i="5" s="1"/>
  <c r="U249" i="5"/>
  <c r="T249" i="5"/>
  <c r="S249" i="5"/>
  <c r="O249" i="5"/>
  <c r="N249" i="5"/>
  <c r="M249" i="5"/>
  <c r="F249" i="5"/>
  <c r="E249" i="5"/>
  <c r="U248" i="5"/>
  <c r="T248" i="5"/>
  <c r="S248" i="5"/>
  <c r="O248" i="5"/>
  <c r="N248" i="5"/>
  <c r="M248" i="5"/>
  <c r="F248" i="5"/>
  <c r="E248" i="5"/>
  <c r="U247" i="5"/>
  <c r="T247" i="5"/>
  <c r="S247" i="5"/>
  <c r="O247" i="5"/>
  <c r="N247" i="5"/>
  <c r="M247" i="5"/>
  <c r="F247" i="5"/>
  <c r="E247" i="5"/>
  <c r="H247" i="5" s="1"/>
  <c r="U246" i="5"/>
  <c r="T246" i="5"/>
  <c r="S246" i="5"/>
  <c r="O246" i="5"/>
  <c r="N246" i="5"/>
  <c r="M246" i="5"/>
  <c r="F246" i="5"/>
  <c r="E246" i="5"/>
  <c r="H246" i="5" s="1"/>
  <c r="U245" i="5"/>
  <c r="T245" i="5"/>
  <c r="S245" i="5"/>
  <c r="O245" i="5"/>
  <c r="N245" i="5"/>
  <c r="M245" i="5"/>
  <c r="F245" i="5"/>
  <c r="E245" i="5"/>
  <c r="I245" i="5" s="1"/>
  <c r="U244" i="5"/>
  <c r="T244" i="5"/>
  <c r="S244" i="5"/>
  <c r="O244" i="5"/>
  <c r="N244" i="5"/>
  <c r="M244" i="5"/>
  <c r="F244" i="5"/>
  <c r="E244" i="5"/>
  <c r="U243" i="5"/>
  <c r="T243" i="5"/>
  <c r="S243" i="5"/>
  <c r="O243" i="5"/>
  <c r="N243" i="5"/>
  <c r="M243" i="5"/>
  <c r="F243" i="5"/>
  <c r="E243" i="5"/>
  <c r="U242" i="5"/>
  <c r="T242" i="5"/>
  <c r="S242" i="5"/>
  <c r="O242" i="5"/>
  <c r="N242" i="5"/>
  <c r="M242" i="5"/>
  <c r="F242" i="5"/>
  <c r="E242" i="5"/>
  <c r="I242" i="5" s="1"/>
  <c r="U241" i="5"/>
  <c r="T241" i="5"/>
  <c r="S241" i="5"/>
  <c r="O241" i="5"/>
  <c r="N241" i="5"/>
  <c r="M241" i="5"/>
  <c r="F241" i="5"/>
  <c r="E241" i="5"/>
  <c r="I241" i="5" s="1"/>
  <c r="U240" i="5"/>
  <c r="T240" i="5"/>
  <c r="S240" i="5"/>
  <c r="O240" i="5"/>
  <c r="N240" i="5"/>
  <c r="M240" i="5"/>
  <c r="F240" i="5"/>
  <c r="E240" i="5"/>
  <c r="U239" i="5"/>
  <c r="T239" i="5"/>
  <c r="S239" i="5"/>
  <c r="O239" i="5"/>
  <c r="N239" i="5"/>
  <c r="M239" i="5"/>
  <c r="F239" i="5"/>
  <c r="E239" i="5"/>
  <c r="H239" i="5" s="1"/>
  <c r="U238" i="5"/>
  <c r="T238" i="5"/>
  <c r="S238" i="5"/>
  <c r="O238" i="5"/>
  <c r="N238" i="5"/>
  <c r="M238" i="5"/>
  <c r="F238" i="5"/>
  <c r="E238" i="5"/>
  <c r="I238" i="5" s="1"/>
  <c r="U237" i="5"/>
  <c r="T237" i="5"/>
  <c r="S237" i="5"/>
  <c r="O237" i="5"/>
  <c r="N237" i="5"/>
  <c r="M237" i="5"/>
  <c r="F237" i="5"/>
  <c r="E237" i="5"/>
  <c r="H237" i="5" s="1"/>
  <c r="U236" i="5"/>
  <c r="T236" i="5"/>
  <c r="S236" i="5"/>
  <c r="O236" i="5"/>
  <c r="N236" i="5"/>
  <c r="M236" i="5"/>
  <c r="F236" i="5"/>
  <c r="E236" i="5"/>
  <c r="U235" i="5"/>
  <c r="T235" i="5"/>
  <c r="S235" i="5"/>
  <c r="O235" i="5"/>
  <c r="N235" i="5"/>
  <c r="M235" i="5"/>
  <c r="F235" i="5"/>
  <c r="E235" i="5"/>
  <c r="H235" i="5" s="1"/>
  <c r="U234" i="5"/>
  <c r="T234" i="5"/>
  <c r="S234" i="5"/>
  <c r="O234" i="5"/>
  <c r="N234" i="5"/>
  <c r="M234" i="5"/>
  <c r="F234" i="5"/>
  <c r="E234" i="5"/>
  <c r="H234" i="5" s="1"/>
  <c r="U233" i="5"/>
  <c r="T233" i="5"/>
  <c r="S233" i="5"/>
  <c r="O233" i="5"/>
  <c r="N233" i="5"/>
  <c r="M233" i="5"/>
  <c r="F233" i="5"/>
  <c r="E233" i="5"/>
  <c r="I233" i="5" s="1"/>
  <c r="U232" i="5"/>
  <c r="T232" i="5"/>
  <c r="S232" i="5"/>
  <c r="O232" i="5"/>
  <c r="N232" i="5"/>
  <c r="M232" i="5"/>
  <c r="F232" i="5"/>
  <c r="E232" i="5"/>
  <c r="U231" i="5"/>
  <c r="T231" i="5"/>
  <c r="S231" i="5"/>
  <c r="O231" i="5"/>
  <c r="N231" i="5"/>
  <c r="M231" i="5"/>
  <c r="F231" i="5"/>
  <c r="E231" i="5"/>
  <c r="H231" i="5" s="1"/>
  <c r="U230" i="5"/>
  <c r="T230" i="5"/>
  <c r="S230" i="5"/>
  <c r="O230" i="5"/>
  <c r="N230" i="5"/>
  <c r="M230" i="5"/>
  <c r="F230" i="5"/>
  <c r="E230" i="5"/>
  <c r="I230" i="5" s="1"/>
  <c r="U229" i="5"/>
  <c r="T229" i="5"/>
  <c r="S229" i="5"/>
  <c r="O229" i="5"/>
  <c r="N229" i="5"/>
  <c r="M229" i="5"/>
  <c r="F229" i="5"/>
  <c r="E229" i="5"/>
  <c r="I229" i="5" s="1"/>
  <c r="U228" i="5"/>
  <c r="T228" i="5"/>
  <c r="S228" i="5"/>
  <c r="O228" i="5"/>
  <c r="N228" i="5"/>
  <c r="M228" i="5"/>
  <c r="F228" i="5"/>
  <c r="E228" i="5"/>
  <c r="H228" i="5" s="1"/>
  <c r="U227" i="5"/>
  <c r="T227" i="5"/>
  <c r="S227" i="5"/>
  <c r="O227" i="5"/>
  <c r="N227" i="5"/>
  <c r="M227" i="5"/>
  <c r="F227" i="5"/>
  <c r="E227" i="5"/>
  <c r="I227" i="5" s="1"/>
  <c r="U226" i="5"/>
  <c r="T226" i="5"/>
  <c r="S226" i="5"/>
  <c r="O226" i="5"/>
  <c r="N226" i="5"/>
  <c r="M226" i="5"/>
  <c r="F226" i="5"/>
  <c r="E226" i="5"/>
  <c r="I226" i="5" s="1"/>
  <c r="U225" i="5"/>
  <c r="T225" i="5"/>
  <c r="S225" i="5"/>
  <c r="O225" i="5"/>
  <c r="N225" i="5"/>
  <c r="M225" i="5"/>
  <c r="F225" i="5"/>
  <c r="E225" i="5"/>
  <c r="I225" i="5" s="1"/>
  <c r="U224" i="5"/>
  <c r="T224" i="5"/>
  <c r="S224" i="5"/>
  <c r="O224" i="5"/>
  <c r="N224" i="5"/>
  <c r="M224" i="5"/>
  <c r="F224" i="5"/>
  <c r="E224" i="5"/>
  <c r="I224" i="5" s="1"/>
  <c r="U223" i="5"/>
  <c r="T223" i="5"/>
  <c r="S223" i="5"/>
  <c r="O223" i="5"/>
  <c r="N223" i="5"/>
  <c r="M223" i="5"/>
  <c r="F223" i="5"/>
  <c r="E223" i="5"/>
  <c r="I223" i="5" s="1"/>
  <c r="U222" i="5"/>
  <c r="T222" i="5"/>
  <c r="S222" i="5"/>
  <c r="O222" i="5"/>
  <c r="N222" i="5"/>
  <c r="M222" i="5"/>
  <c r="F222" i="5"/>
  <c r="E222" i="5"/>
  <c r="I222" i="5" s="1"/>
  <c r="U221" i="5"/>
  <c r="T221" i="5"/>
  <c r="S221" i="5"/>
  <c r="O221" i="5"/>
  <c r="N221" i="5"/>
  <c r="M221" i="5"/>
  <c r="F221" i="5"/>
  <c r="E221" i="5"/>
  <c r="I221" i="5" s="1"/>
  <c r="U220" i="5"/>
  <c r="T220" i="5"/>
  <c r="S220" i="5"/>
  <c r="O220" i="5"/>
  <c r="N220" i="5"/>
  <c r="M220" i="5"/>
  <c r="F220" i="5"/>
  <c r="E220" i="5"/>
  <c r="I220" i="5" s="1"/>
  <c r="U219" i="5"/>
  <c r="T219" i="5"/>
  <c r="S219" i="5"/>
  <c r="O219" i="5"/>
  <c r="N219" i="5"/>
  <c r="M219" i="5"/>
  <c r="F219" i="5"/>
  <c r="E219" i="5"/>
  <c r="I219" i="5" s="1"/>
  <c r="U218" i="5"/>
  <c r="T218" i="5"/>
  <c r="S218" i="5"/>
  <c r="O218" i="5"/>
  <c r="N218" i="5"/>
  <c r="M218" i="5"/>
  <c r="F218" i="5"/>
  <c r="E218" i="5"/>
  <c r="I218" i="5" s="1"/>
  <c r="U217" i="5"/>
  <c r="T217" i="5"/>
  <c r="S217" i="5"/>
  <c r="O217" i="5"/>
  <c r="N217" i="5"/>
  <c r="M217" i="5"/>
  <c r="F217" i="5"/>
  <c r="E217" i="5"/>
  <c r="H217" i="5" s="1"/>
  <c r="U216" i="5"/>
  <c r="T216" i="5"/>
  <c r="S216" i="5"/>
  <c r="O216" i="5"/>
  <c r="N216" i="5"/>
  <c r="M216" i="5"/>
  <c r="F216" i="5"/>
  <c r="E216" i="5"/>
  <c r="I216" i="5" s="1"/>
  <c r="U215" i="5"/>
  <c r="T215" i="5"/>
  <c r="S215" i="5"/>
  <c r="O215" i="5"/>
  <c r="N215" i="5"/>
  <c r="M215" i="5"/>
  <c r="F215" i="5"/>
  <c r="E215" i="5"/>
  <c r="I215" i="5" s="1"/>
  <c r="U214" i="5"/>
  <c r="T214" i="5"/>
  <c r="S214" i="5"/>
  <c r="O214" i="5"/>
  <c r="N214" i="5"/>
  <c r="M214" i="5"/>
  <c r="F214" i="5"/>
  <c r="E214" i="5"/>
  <c r="I214" i="5" s="1"/>
  <c r="U213" i="5"/>
  <c r="T213" i="5"/>
  <c r="S213" i="5"/>
  <c r="O213" i="5"/>
  <c r="N213" i="5"/>
  <c r="M213" i="5"/>
  <c r="F213" i="5"/>
  <c r="E213" i="5"/>
  <c r="I213" i="5" s="1"/>
  <c r="U212" i="5"/>
  <c r="T212" i="5"/>
  <c r="S212" i="5"/>
  <c r="O212" i="5"/>
  <c r="N212" i="5"/>
  <c r="M212" i="5"/>
  <c r="F212" i="5"/>
  <c r="E212" i="5"/>
  <c r="H212" i="5" s="1"/>
  <c r="U211" i="5"/>
  <c r="T211" i="5"/>
  <c r="S211" i="5"/>
  <c r="O211" i="5"/>
  <c r="N211" i="5"/>
  <c r="M211" i="5"/>
  <c r="F211" i="5"/>
  <c r="E211" i="5"/>
  <c r="I211" i="5" s="1"/>
  <c r="U210" i="5"/>
  <c r="T210" i="5"/>
  <c r="S210" i="5"/>
  <c r="O210" i="5"/>
  <c r="N210" i="5"/>
  <c r="M210" i="5"/>
  <c r="F210" i="5"/>
  <c r="E210" i="5"/>
  <c r="I210" i="5" s="1"/>
  <c r="U209" i="5"/>
  <c r="T209" i="5"/>
  <c r="S209" i="5"/>
  <c r="O209" i="5"/>
  <c r="N209" i="5"/>
  <c r="M209" i="5"/>
  <c r="F209" i="5"/>
  <c r="E209" i="5"/>
  <c r="I209" i="5" s="1"/>
  <c r="U208" i="5"/>
  <c r="T208" i="5"/>
  <c r="S208" i="5"/>
  <c r="O208" i="5"/>
  <c r="N208" i="5"/>
  <c r="M208" i="5"/>
  <c r="F208" i="5"/>
  <c r="E208" i="5"/>
  <c r="I208" i="5" s="1"/>
  <c r="U207" i="5"/>
  <c r="T207" i="5"/>
  <c r="S207" i="5"/>
  <c r="O207" i="5"/>
  <c r="N207" i="5"/>
  <c r="M207" i="5"/>
  <c r="F207" i="5"/>
  <c r="E207" i="5"/>
  <c r="I207" i="5" s="1"/>
  <c r="U206" i="5"/>
  <c r="T206" i="5"/>
  <c r="S206" i="5"/>
  <c r="O206" i="5"/>
  <c r="N206" i="5"/>
  <c r="M206" i="5"/>
  <c r="F206" i="5"/>
  <c r="E206" i="5"/>
  <c r="I206" i="5" s="1"/>
  <c r="U205" i="5"/>
  <c r="T205" i="5"/>
  <c r="S205" i="5"/>
  <c r="O205" i="5"/>
  <c r="N205" i="5"/>
  <c r="M205" i="5"/>
  <c r="F205" i="5"/>
  <c r="E205" i="5"/>
  <c r="I205" i="5" s="1"/>
  <c r="U204" i="5"/>
  <c r="T204" i="5"/>
  <c r="S204" i="5"/>
  <c r="O204" i="5"/>
  <c r="N204" i="5"/>
  <c r="M204" i="5"/>
  <c r="F204" i="5"/>
  <c r="E204" i="5"/>
  <c r="I204" i="5" s="1"/>
  <c r="U203" i="5"/>
  <c r="T203" i="5"/>
  <c r="S203" i="5"/>
  <c r="O203" i="5"/>
  <c r="N203" i="5"/>
  <c r="M203" i="5"/>
  <c r="F203" i="5"/>
  <c r="E203" i="5"/>
  <c r="I203" i="5" s="1"/>
  <c r="U202" i="5"/>
  <c r="T202" i="5"/>
  <c r="S202" i="5"/>
  <c r="O202" i="5"/>
  <c r="N202" i="5"/>
  <c r="M202" i="5"/>
  <c r="F202" i="5"/>
  <c r="E202" i="5"/>
  <c r="I202" i="5" s="1"/>
  <c r="U201" i="5"/>
  <c r="T201" i="5"/>
  <c r="S201" i="5"/>
  <c r="O201" i="5"/>
  <c r="N201" i="5"/>
  <c r="M201" i="5"/>
  <c r="F201" i="5"/>
  <c r="E201" i="5"/>
  <c r="I201" i="5" s="1"/>
  <c r="U200" i="5"/>
  <c r="T200" i="5"/>
  <c r="S200" i="5"/>
  <c r="O200" i="5"/>
  <c r="N200" i="5"/>
  <c r="M200" i="5"/>
  <c r="F200" i="5"/>
  <c r="E200" i="5"/>
  <c r="I200" i="5" s="1"/>
  <c r="U199" i="5"/>
  <c r="T199" i="5"/>
  <c r="S199" i="5"/>
  <c r="O199" i="5"/>
  <c r="N199" i="5"/>
  <c r="M199" i="5"/>
  <c r="F199" i="5"/>
  <c r="E199" i="5"/>
  <c r="I199" i="5" s="1"/>
  <c r="U198" i="5"/>
  <c r="T198" i="5"/>
  <c r="S198" i="5"/>
  <c r="O198" i="5"/>
  <c r="N198" i="5"/>
  <c r="M198" i="5"/>
  <c r="F198" i="5"/>
  <c r="E198" i="5"/>
  <c r="I198" i="5" s="1"/>
  <c r="U197" i="5"/>
  <c r="T197" i="5"/>
  <c r="S197" i="5"/>
  <c r="O197" i="5"/>
  <c r="N197" i="5"/>
  <c r="M197" i="5"/>
  <c r="F197" i="5"/>
  <c r="E197" i="5"/>
  <c r="I197" i="5" s="1"/>
  <c r="U196" i="5"/>
  <c r="T196" i="5"/>
  <c r="S196" i="5"/>
  <c r="O196" i="5"/>
  <c r="N196" i="5"/>
  <c r="M196" i="5"/>
  <c r="F196" i="5"/>
  <c r="E196" i="5"/>
  <c r="I196" i="5" s="1"/>
  <c r="U195" i="5"/>
  <c r="T195" i="5"/>
  <c r="S195" i="5"/>
  <c r="O195" i="5"/>
  <c r="N195" i="5"/>
  <c r="M195" i="5"/>
  <c r="F195" i="5"/>
  <c r="E195" i="5"/>
  <c r="I195" i="5" s="1"/>
  <c r="U194" i="5"/>
  <c r="T194" i="5"/>
  <c r="S194" i="5"/>
  <c r="O194" i="5"/>
  <c r="N194" i="5"/>
  <c r="M194" i="5"/>
  <c r="F194" i="5"/>
  <c r="E194" i="5"/>
  <c r="I194" i="5" s="1"/>
  <c r="U193" i="5"/>
  <c r="T193" i="5"/>
  <c r="S193" i="5"/>
  <c r="O193" i="5"/>
  <c r="N193" i="5"/>
  <c r="M193" i="5"/>
  <c r="F193" i="5"/>
  <c r="E193" i="5"/>
  <c r="I193" i="5" s="1"/>
  <c r="U192" i="5"/>
  <c r="T192" i="5"/>
  <c r="S192" i="5"/>
  <c r="O192" i="5"/>
  <c r="N192" i="5"/>
  <c r="M192" i="5"/>
  <c r="F192" i="5"/>
  <c r="E192" i="5"/>
  <c r="I192" i="5" s="1"/>
  <c r="U191" i="5"/>
  <c r="T191" i="5"/>
  <c r="S191" i="5"/>
  <c r="O191" i="5"/>
  <c r="N191" i="5"/>
  <c r="M191" i="5"/>
  <c r="F191" i="5"/>
  <c r="E191" i="5"/>
  <c r="I191" i="5" s="1"/>
  <c r="U190" i="5"/>
  <c r="T190" i="5"/>
  <c r="S190" i="5"/>
  <c r="O190" i="5"/>
  <c r="N190" i="5"/>
  <c r="M190" i="5"/>
  <c r="F190" i="5"/>
  <c r="E190" i="5"/>
  <c r="I190" i="5" s="1"/>
  <c r="U189" i="5"/>
  <c r="T189" i="5"/>
  <c r="S189" i="5"/>
  <c r="O189" i="5"/>
  <c r="N189" i="5"/>
  <c r="M189" i="5"/>
  <c r="F189" i="5"/>
  <c r="E189" i="5"/>
  <c r="I189" i="5" s="1"/>
  <c r="U188" i="5"/>
  <c r="T188" i="5"/>
  <c r="S188" i="5"/>
  <c r="O188" i="5"/>
  <c r="N188" i="5"/>
  <c r="M188" i="5"/>
  <c r="F188" i="5"/>
  <c r="E188" i="5"/>
  <c r="I188" i="5" s="1"/>
  <c r="U187" i="5"/>
  <c r="T187" i="5"/>
  <c r="S187" i="5"/>
  <c r="O187" i="5"/>
  <c r="N187" i="5"/>
  <c r="M187" i="5"/>
  <c r="F187" i="5"/>
  <c r="E187" i="5"/>
  <c r="I187" i="5" s="1"/>
  <c r="U186" i="5"/>
  <c r="T186" i="5"/>
  <c r="S186" i="5"/>
  <c r="O186" i="5"/>
  <c r="N186" i="5"/>
  <c r="M186" i="5"/>
  <c r="F186" i="5"/>
  <c r="E186" i="5"/>
  <c r="I186" i="5" s="1"/>
  <c r="U185" i="5"/>
  <c r="T185" i="5"/>
  <c r="S185" i="5"/>
  <c r="O185" i="5"/>
  <c r="N185" i="5"/>
  <c r="M185" i="5"/>
  <c r="F185" i="5"/>
  <c r="E185" i="5"/>
  <c r="H185" i="5" s="1"/>
  <c r="U184" i="5"/>
  <c r="T184" i="5"/>
  <c r="S184" i="5"/>
  <c r="O184" i="5"/>
  <c r="N184" i="5"/>
  <c r="M184" i="5"/>
  <c r="F184" i="5"/>
  <c r="E184" i="5"/>
  <c r="I184" i="5" s="1"/>
  <c r="U183" i="5"/>
  <c r="T183" i="5"/>
  <c r="S183" i="5"/>
  <c r="O183" i="5"/>
  <c r="N183" i="5"/>
  <c r="M183" i="5"/>
  <c r="F183" i="5"/>
  <c r="E183" i="5"/>
  <c r="I183" i="5" s="1"/>
  <c r="U182" i="5"/>
  <c r="T182" i="5"/>
  <c r="S182" i="5"/>
  <c r="O182" i="5"/>
  <c r="N182" i="5"/>
  <c r="M182" i="5"/>
  <c r="F182" i="5"/>
  <c r="E182" i="5"/>
  <c r="I182" i="5" s="1"/>
  <c r="U181" i="5"/>
  <c r="T181" i="5"/>
  <c r="S181" i="5"/>
  <c r="O181" i="5"/>
  <c r="N181" i="5"/>
  <c r="M181" i="5"/>
  <c r="F181" i="5"/>
  <c r="E181" i="5"/>
  <c r="U180" i="5"/>
  <c r="T180" i="5"/>
  <c r="S180" i="5"/>
  <c r="O180" i="5"/>
  <c r="N180" i="5"/>
  <c r="M180" i="5"/>
  <c r="F180" i="5"/>
  <c r="E180" i="5"/>
  <c r="H180" i="5" s="1"/>
  <c r="U179" i="5"/>
  <c r="T179" i="5"/>
  <c r="S179" i="5"/>
  <c r="O179" i="5"/>
  <c r="N179" i="5"/>
  <c r="M179" i="5"/>
  <c r="F179" i="5"/>
  <c r="E179" i="5"/>
  <c r="I179" i="5" s="1"/>
  <c r="U178" i="5"/>
  <c r="T178" i="5"/>
  <c r="S178" i="5"/>
  <c r="O178" i="5"/>
  <c r="N178" i="5"/>
  <c r="M178" i="5"/>
  <c r="F178" i="5"/>
  <c r="E178" i="5"/>
  <c r="I178" i="5" s="1"/>
  <c r="U177" i="5"/>
  <c r="T177" i="5"/>
  <c r="S177" i="5"/>
  <c r="O177" i="5"/>
  <c r="N177" i="5"/>
  <c r="M177" i="5"/>
  <c r="F177" i="5"/>
  <c r="E177" i="5"/>
  <c r="I177" i="5" s="1"/>
  <c r="U176" i="5"/>
  <c r="T176" i="5"/>
  <c r="S176" i="5"/>
  <c r="O176" i="5"/>
  <c r="N176" i="5"/>
  <c r="M176" i="5"/>
  <c r="F176" i="5"/>
  <c r="E176" i="5"/>
  <c r="U175" i="5"/>
  <c r="T175" i="5"/>
  <c r="S175" i="5"/>
  <c r="O175" i="5"/>
  <c r="N175" i="5"/>
  <c r="M175" i="5"/>
  <c r="F175" i="5"/>
  <c r="E175" i="5"/>
  <c r="I175" i="5" s="1"/>
  <c r="U174" i="5"/>
  <c r="T174" i="5"/>
  <c r="S174" i="5"/>
  <c r="O174" i="5"/>
  <c r="N174" i="5"/>
  <c r="M174" i="5"/>
  <c r="F174" i="5"/>
  <c r="E174" i="5"/>
  <c r="I174" i="5" s="1"/>
  <c r="U173" i="5"/>
  <c r="T173" i="5"/>
  <c r="S173" i="5"/>
  <c r="O173" i="5"/>
  <c r="N173" i="5"/>
  <c r="M173" i="5"/>
  <c r="F173" i="5"/>
  <c r="E173" i="5"/>
  <c r="I173" i="5" s="1"/>
  <c r="U172" i="5"/>
  <c r="T172" i="5"/>
  <c r="S172" i="5"/>
  <c r="O172" i="5"/>
  <c r="N172" i="5"/>
  <c r="M172" i="5"/>
  <c r="F172" i="5"/>
  <c r="E172" i="5"/>
  <c r="I172" i="5" s="1"/>
  <c r="U171" i="5"/>
  <c r="T171" i="5"/>
  <c r="S171" i="5"/>
  <c r="O171" i="5"/>
  <c r="N171" i="5"/>
  <c r="M171" i="5"/>
  <c r="F171" i="5"/>
  <c r="E171" i="5"/>
  <c r="I171" i="5" s="1"/>
  <c r="U170" i="5"/>
  <c r="T170" i="5"/>
  <c r="S170" i="5"/>
  <c r="O170" i="5"/>
  <c r="N170" i="5"/>
  <c r="M170" i="5"/>
  <c r="F170" i="5"/>
  <c r="E170" i="5"/>
  <c r="I170" i="5" s="1"/>
  <c r="U169" i="5"/>
  <c r="T169" i="5"/>
  <c r="S169" i="5"/>
  <c r="O169" i="5"/>
  <c r="N169" i="5"/>
  <c r="M169" i="5"/>
  <c r="F169" i="5"/>
  <c r="E169" i="5"/>
  <c r="I169" i="5" s="1"/>
  <c r="U168" i="5"/>
  <c r="T168" i="5"/>
  <c r="S168" i="5"/>
  <c r="O168" i="5"/>
  <c r="N168" i="5"/>
  <c r="M168" i="5"/>
  <c r="F168" i="5"/>
  <c r="E168" i="5"/>
  <c r="I168" i="5" s="1"/>
  <c r="U167" i="5"/>
  <c r="T167" i="5"/>
  <c r="S167" i="5"/>
  <c r="O167" i="5"/>
  <c r="N167" i="5"/>
  <c r="M167" i="5"/>
  <c r="F167" i="5"/>
  <c r="E167" i="5"/>
  <c r="I167" i="5" s="1"/>
  <c r="U166" i="5"/>
  <c r="T166" i="5"/>
  <c r="S166" i="5"/>
  <c r="O166" i="5"/>
  <c r="N166" i="5"/>
  <c r="M166" i="5"/>
  <c r="F166" i="5"/>
  <c r="E166" i="5"/>
  <c r="I166" i="5" s="1"/>
  <c r="U165" i="5"/>
  <c r="T165" i="5"/>
  <c r="S165" i="5"/>
  <c r="O165" i="5"/>
  <c r="N165" i="5"/>
  <c r="M165" i="5"/>
  <c r="F165" i="5"/>
  <c r="E165" i="5"/>
  <c r="H165" i="5" s="1"/>
  <c r="U164" i="5"/>
  <c r="T164" i="5"/>
  <c r="S164" i="5"/>
  <c r="O164" i="5"/>
  <c r="N164" i="5"/>
  <c r="M164" i="5"/>
  <c r="F164" i="5"/>
  <c r="E164" i="5"/>
  <c r="I164" i="5" s="1"/>
  <c r="U163" i="5"/>
  <c r="T163" i="5"/>
  <c r="S163" i="5"/>
  <c r="O163" i="5"/>
  <c r="N163" i="5"/>
  <c r="M163" i="5"/>
  <c r="F163" i="5"/>
  <c r="E163" i="5"/>
  <c r="I163" i="5" s="1"/>
  <c r="U162" i="5"/>
  <c r="T162" i="5"/>
  <c r="S162" i="5"/>
  <c r="O162" i="5"/>
  <c r="N162" i="5"/>
  <c r="M162" i="5"/>
  <c r="F162" i="5"/>
  <c r="E162" i="5"/>
  <c r="I162" i="5" s="1"/>
  <c r="U161" i="5"/>
  <c r="T161" i="5"/>
  <c r="S161" i="5"/>
  <c r="O161" i="5"/>
  <c r="N161" i="5"/>
  <c r="M161" i="5"/>
  <c r="F161" i="5"/>
  <c r="E161" i="5"/>
  <c r="U160" i="5"/>
  <c r="T160" i="5"/>
  <c r="S160" i="5"/>
  <c r="O160" i="5"/>
  <c r="N160" i="5"/>
  <c r="M160" i="5"/>
  <c r="F160" i="5"/>
  <c r="E160" i="5"/>
  <c r="AD518" i="4"/>
  <c r="AD517" i="4"/>
  <c r="AD516" i="4"/>
  <c r="AD515" i="4"/>
  <c r="AD514" i="4"/>
  <c r="AD513" i="4"/>
  <c r="AD512" i="4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O12" i="5"/>
  <c r="O10" i="5"/>
  <c r="O9" i="5"/>
  <c r="O7" i="5"/>
  <c r="AD5" i="4"/>
  <c r="AF85" i="4"/>
  <c r="AE85" i="4"/>
  <c r="AF5" i="4"/>
  <c r="AE5" i="4"/>
  <c r="AC162" i="4"/>
  <c r="AB162" i="4"/>
  <c r="AC161" i="4"/>
  <c r="AB161" i="4"/>
  <c r="AC160" i="4"/>
  <c r="AB160" i="4"/>
  <c r="AC159" i="4"/>
  <c r="AB159" i="4"/>
  <c r="AC158" i="4"/>
  <c r="AB158" i="4"/>
  <c r="AC157" i="4"/>
  <c r="AB157" i="4"/>
  <c r="AC156" i="4"/>
  <c r="AB156" i="4"/>
  <c r="AC155" i="4"/>
  <c r="AB155" i="4"/>
  <c r="AC154" i="4"/>
  <c r="AB154" i="4"/>
  <c r="AC153" i="4"/>
  <c r="AB153" i="4"/>
  <c r="AC152" i="4"/>
  <c r="AB152" i="4"/>
  <c r="AC151" i="4"/>
  <c r="AB151" i="4"/>
  <c r="AC150" i="4"/>
  <c r="AB150" i="4"/>
  <c r="AC149" i="4"/>
  <c r="AB149" i="4"/>
  <c r="AC148" i="4"/>
  <c r="AB148" i="4"/>
  <c r="AC147" i="4"/>
  <c r="AB147" i="4"/>
  <c r="AC146" i="4"/>
  <c r="AB146" i="4"/>
  <c r="AC145" i="4"/>
  <c r="AB145" i="4"/>
  <c r="AC144" i="4"/>
  <c r="AB144" i="4"/>
  <c r="AC143" i="4"/>
  <c r="AB143" i="4"/>
  <c r="AC142" i="4"/>
  <c r="AB142" i="4"/>
  <c r="AC141" i="4"/>
  <c r="AB141" i="4"/>
  <c r="AC140" i="4"/>
  <c r="AB140" i="4"/>
  <c r="AC139" i="4"/>
  <c r="AB139" i="4"/>
  <c r="AC138" i="4"/>
  <c r="AB138" i="4"/>
  <c r="AC137" i="4"/>
  <c r="AB137" i="4"/>
  <c r="AC136" i="4"/>
  <c r="AB136" i="4"/>
  <c r="AC135" i="4"/>
  <c r="AB135" i="4"/>
  <c r="AC134" i="4"/>
  <c r="AB134" i="4"/>
  <c r="AC133" i="4"/>
  <c r="AB133" i="4"/>
  <c r="AC132" i="4"/>
  <c r="AB132" i="4"/>
  <c r="AC131" i="4"/>
  <c r="AB131" i="4"/>
  <c r="AC130" i="4"/>
  <c r="AB130" i="4"/>
  <c r="AC129" i="4"/>
  <c r="AB129" i="4"/>
  <c r="AC128" i="4"/>
  <c r="AB128" i="4"/>
  <c r="AC127" i="4"/>
  <c r="AB127" i="4"/>
  <c r="AC126" i="4"/>
  <c r="AB126" i="4"/>
  <c r="AC125" i="4"/>
  <c r="AB125" i="4"/>
  <c r="AC124" i="4"/>
  <c r="AB124" i="4"/>
  <c r="AC123" i="4"/>
  <c r="AB123" i="4"/>
  <c r="AC122" i="4"/>
  <c r="AB122" i="4"/>
  <c r="AC121" i="4"/>
  <c r="AB121" i="4"/>
  <c r="AC120" i="4"/>
  <c r="AB120" i="4"/>
  <c r="AC119" i="4"/>
  <c r="AB119" i="4"/>
  <c r="AC118" i="4"/>
  <c r="AB118" i="4"/>
  <c r="AC117" i="4"/>
  <c r="AB117" i="4"/>
  <c r="AC116" i="4"/>
  <c r="AB116" i="4"/>
  <c r="AC115" i="4"/>
  <c r="AB115" i="4"/>
  <c r="AC114" i="4"/>
  <c r="AB114" i="4"/>
  <c r="AC113" i="4"/>
  <c r="AB113" i="4"/>
  <c r="AC112" i="4"/>
  <c r="AB112" i="4"/>
  <c r="AC111" i="4"/>
  <c r="AB111" i="4"/>
  <c r="AC110" i="4"/>
  <c r="AB110" i="4"/>
  <c r="AC109" i="4"/>
  <c r="AB109" i="4"/>
  <c r="AC108" i="4"/>
  <c r="AB108" i="4"/>
  <c r="AC107" i="4"/>
  <c r="AB107" i="4"/>
  <c r="AC106" i="4"/>
  <c r="AB106" i="4"/>
  <c r="AC105" i="4"/>
  <c r="AB105" i="4"/>
  <c r="AC104" i="4"/>
  <c r="AB104" i="4"/>
  <c r="AC103" i="4"/>
  <c r="AB103" i="4"/>
  <c r="AC102" i="4"/>
  <c r="AB102" i="4"/>
  <c r="AC101" i="4"/>
  <c r="AB101" i="4"/>
  <c r="AC100" i="4"/>
  <c r="AB100" i="4"/>
  <c r="AC99" i="4"/>
  <c r="AB99" i="4"/>
  <c r="AC98" i="4"/>
  <c r="AB98" i="4"/>
  <c r="AC97" i="4"/>
  <c r="AB97" i="4"/>
  <c r="AC96" i="4"/>
  <c r="AB96" i="4"/>
  <c r="AC95" i="4"/>
  <c r="AB95" i="4"/>
  <c r="AC94" i="4"/>
  <c r="AB94" i="4"/>
  <c r="AC93" i="4"/>
  <c r="AB93" i="4"/>
  <c r="AC92" i="4"/>
  <c r="AB92" i="4"/>
  <c r="AC91" i="4"/>
  <c r="AB91" i="4"/>
  <c r="AC90" i="4"/>
  <c r="AB90" i="4"/>
  <c r="AC89" i="4"/>
  <c r="AB89" i="4"/>
  <c r="AC88" i="4"/>
  <c r="AB88" i="4"/>
  <c r="AC87" i="4"/>
  <c r="AB87" i="4"/>
  <c r="AC86" i="4"/>
  <c r="AB86" i="4"/>
  <c r="AC85" i="4"/>
  <c r="AB85" i="4"/>
  <c r="N12" i="5"/>
  <c r="M12" i="5"/>
  <c r="N11" i="5"/>
  <c r="M11" i="5"/>
  <c r="N10" i="5"/>
  <c r="N9" i="5"/>
  <c r="N8" i="5"/>
  <c r="M8" i="5"/>
  <c r="N7" i="5"/>
  <c r="M6" i="5"/>
  <c r="AC5" i="4"/>
  <c r="AB5" i="4"/>
  <c r="L12" i="5"/>
  <c r="K12" i="5"/>
  <c r="L11" i="5"/>
  <c r="K11" i="5"/>
  <c r="L9" i="5"/>
  <c r="K9" i="5"/>
  <c r="L24" i="10"/>
  <c r="H24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U22" i="10"/>
  <c r="U24" i="10" s="1"/>
  <c r="T22" i="10"/>
  <c r="T24" i="10" s="1"/>
  <c r="S22" i="10"/>
  <c r="R22" i="10"/>
  <c r="R24" i="10" s="1"/>
  <c r="Q22" i="10"/>
  <c r="Q24" i="10" s="1"/>
  <c r="P22" i="10"/>
  <c r="O22" i="10"/>
  <c r="O24" i="10" s="1"/>
  <c r="N22" i="10"/>
  <c r="N24" i="10" s="1"/>
  <c r="M22" i="10"/>
  <c r="L22" i="10"/>
  <c r="K22" i="10"/>
  <c r="K24" i="10" s="1"/>
  <c r="J22" i="10"/>
  <c r="I22" i="10"/>
  <c r="H22" i="10"/>
  <c r="G22" i="10"/>
  <c r="F22" i="10"/>
  <c r="E22" i="10"/>
  <c r="D22" i="10"/>
  <c r="G20" i="10"/>
  <c r="J20" i="10" s="1"/>
  <c r="AD17" i="5" l="1"/>
  <c r="X17" i="4" s="1"/>
  <c r="Q20" i="4"/>
  <c r="Y16" i="5"/>
  <c r="M16" i="4" s="1"/>
  <c r="AD15" i="5"/>
  <c r="R15" i="4" s="1"/>
  <c r="AG14" i="5"/>
  <c r="Z13" i="5"/>
  <c r="N13" i="4" s="1"/>
  <c r="AE12" i="5"/>
  <c r="AG11" i="5"/>
  <c r="AG9" i="5"/>
  <c r="AC8" i="5"/>
  <c r="AA6" i="5"/>
  <c r="O6" i="4" s="1"/>
  <c r="AD6" i="5"/>
  <c r="AF7" i="5"/>
  <c r="Y6" i="5"/>
  <c r="M6" i="4" s="1"/>
  <c r="X80" i="5"/>
  <c r="X121" i="5"/>
  <c r="V58" i="5"/>
  <c r="X115" i="5"/>
  <c r="H105" i="5"/>
  <c r="I58" i="5"/>
  <c r="Y40" i="5"/>
  <c r="AE98" i="5"/>
  <c r="I40" i="5"/>
  <c r="Y21" i="5"/>
  <c r="H7" i="5"/>
  <c r="AB95" i="5"/>
  <c r="Z61" i="5"/>
  <c r="W74" i="5"/>
  <c r="X74" i="5"/>
  <c r="Z51" i="5"/>
  <c r="AC51" i="5"/>
  <c r="AG25" i="5"/>
  <c r="AE25" i="5"/>
  <c r="V92" i="5"/>
  <c r="W92" i="5"/>
  <c r="Y18" i="5"/>
  <c r="M18" i="4" s="1"/>
  <c r="AB18" i="5"/>
  <c r="AF86" i="4"/>
  <c r="Q85" i="5"/>
  <c r="AE86" i="4"/>
  <c r="P85" i="5"/>
  <c r="X146" i="5"/>
  <c r="W146" i="5"/>
  <c r="V89" i="5"/>
  <c r="X45" i="5"/>
  <c r="V86" i="5"/>
  <c r="AG6" i="5"/>
  <c r="I19" i="5"/>
  <c r="H104" i="5"/>
  <c r="Y83" i="5"/>
  <c r="V90" i="5"/>
  <c r="Z11" i="5"/>
  <c r="N11" i="4" s="1"/>
  <c r="AE116" i="5"/>
  <c r="W17" i="5"/>
  <c r="V50" i="5"/>
  <c r="AB43" i="5"/>
  <c r="X142" i="5"/>
  <c r="AE15" i="5"/>
  <c r="AA47" i="5"/>
  <c r="I50" i="5"/>
  <c r="AB75" i="5"/>
  <c r="AC89" i="5"/>
  <c r="Y108" i="5"/>
  <c r="AE122" i="5"/>
  <c r="AF141" i="5"/>
  <c r="AF12" i="5"/>
  <c r="Y96" i="5"/>
  <c r="AB116" i="5"/>
  <c r="AA41" i="5"/>
  <c r="I99" i="5"/>
  <c r="AA99" i="5"/>
  <c r="Y149" i="5"/>
  <c r="I127" i="5"/>
  <c r="Z127" i="5"/>
  <c r="Z103" i="5"/>
  <c r="AB49" i="5"/>
  <c r="AC88" i="5"/>
  <c r="AC100" i="5"/>
  <c r="AC52" i="5"/>
  <c r="I74" i="5"/>
  <c r="AD91" i="5"/>
  <c r="AE100" i="5"/>
  <c r="I14" i="5"/>
  <c r="AE28" i="5"/>
  <c r="AB67" i="5"/>
  <c r="AA98" i="5"/>
  <c r="AA11" i="5"/>
  <c r="AF18" i="5"/>
  <c r="AD34" i="5"/>
  <c r="AG43" i="5"/>
  <c r="AE49" i="5"/>
  <c r="AE51" i="5"/>
  <c r="H57" i="5"/>
  <c r="V57" i="5"/>
  <c r="AE67" i="5"/>
  <c r="AE88" i="5"/>
  <c r="AC99" i="5"/>
  <c r="Z102" i="5"/>
  <c r="Z114" i="5"/>
  <c r="AE126" i="5"/>
  <c r="W129" i="5"/>
  <c r="AA146" i="5"/>
  <c r="AB7" i="5"/>
  <c r="AE11" i="5"/>
  <c r="V17" i="5"/>
  <c r="AG18" i="5"/>
  <c r="Y31" i="5"/>
  <c r="AF102" i="5"/>
  <c r="AB114" i="5"/>
  <c r="Z129" i="5"/>
  <c r="V143" i="5"/>
  <c r="AC156" i="5"/>
  <c r="AF105" i="5"/>
  <c r="AC153" i="5"/>
  <c r="Y17" i="5"/>
  <c r="M17" i="4" s="1"/>
  <c r="AG105" i="5"/>
  <c r="AE150" i="5"/>
  <c r="Z12" i="5"/>
  <c r="N12" i="4" s="1"/>
  <c r="AB17" i="5"/>
  <c r="AA35" i="5"/>
  <c r="H38" i="5"/>
  <c r="AG41" i="5"/>
  <c r="X52" i="5"/>
  <c r="Z55" i="5"/>
  <c r="X68" i="5"/>
  <c r="AG71" i="5"/>
  <c r="H80" i="5"/>
  <c r="H83" i="5"/>
  <c r="I86" i="5"/>
  <c r="AE17" i="5"/>
  <c r="V134" i="5"/>
  <c r="Y9" i="5"/>
  <c r="M9" i="4" s="1"/>
  <c r="AG12" i="5"/>
  <c r="AG17" i="5"/>
  <c r="V19" i="5"/>
  <c r="AF52" i="5"/>
  <c r="AB19" i="5"/>
  <c r="X113" i="5"/>
  <c r="X125" i="5"/>
  <c r="AA148" i="5"/>
  <c r="I154" i="5"/>
  <c r="AB6" i="5"/>
  <c r="AG19" i="5"/>
  <c r="AG33" i="5"/>
  <c r="AE36" i="5"/>
  <c r="AA45" i="5"/>
  <c r="Y69" i="5"/>
  <c r="W72" i="5"/>
  <c r="X78" i="5"/>
  <c r="AB81" i="5"/>
  <c r="AF84" i="5"/>
  <c r="H106" i="5"/>
  <c r="AA106" i="5"/>
  <c r="AF113" i="5"/>
  <c r="Y122" i="5"/>
  <c r="AB125" i="5"/>
  <c r="AE69" i="5"/>
  <c r="X72" i="5"/>
  <c r="Z135" i="5"/>
  <c r="AG13" i="5"/>
  <c r="AA18" i="5"/>
  <c r="AD23" i="5"/>
  <c r="AA51" i="5"/>
  <c r="AA63" i="5"/>
  <c r="AG75" i="5"/>
  <c r="AC90" i="5"/>
  <c r="V99" i="5"/>
  <c r="AC116" i="5"/>
  <c r="V139" i="5"/>
  <c r="V152" i="5"/>
  <c r="AF11" i="5"/>
  <c r="X19" i="5"/>
  <c r="AC21" i="5"/>
  <c r="Y36" i="5"/>
  <c r="V38" i="5"/>
  <c r="Z40" i="5"/>
  <c r="X42" i="5"/>
  <c r="AC47" i="5"/>
  <c r="AG51" i="5"/>
  <c r="AA55" i="5"/>
  <c r="X57" i="5"/>
  <c r="H59" i="5"/>
  <c r="Y59" i="5"/>
  <c r="AB61" i="5"/>
  <c r="AB63" i="5"/>
  <c r="I76" i="5"/>
  <c r="V76" i="5"/>
  <c r="AF88" i="5"/>
  <c r="AG90" i="5"/>
  <c r="AF95" i="5"/>
  <c r="AF99" i="5"/>
  <c r="Y105" i="5"/>
  <c r="AG116" i="5"/>
  <c r="V122" i="5"/>
  <c r="I123" i="5"/>
  <c r="V123" i="5"/>
  <c r="H130" i="5"/>
  <c r="V130" i="5"/>
  <c r="AC136" i="5"/>
  <c r="W139" i="5"/>
  <c r="AB146" i="5"/>
  <c r="X151" i="5"/>
  <c r="AC12" i="5"/>
  <c r="Y19" i="5"/>
  <c r="M19" i="4" s="1"/>
  <c r="W24" i="5"/>
  <c r="AA26" i="5"/>
  <c r="I28" i="5"/>
  <c r="V28" i="5"/>
  <c r="I30" i="5"/>
  <c r="V30" i="5"/>
  <c r="H32" i="5"/>
  <c r="X32" i="5"/>
  <c r="I34" i="5"/>
  <c r="V34" i="5"/>
  <c r="AB36" i="5"/>
  <c r="AA38" i="5"/>
  <c r="AB40" i="5"/>
  <c r="AG47" i="5"/>
  <c r="AC53" i="5"/>
  <c r="AB55" i="5"/>
  <c r="AG57" i="5"/>
  <c r="AA59" i="5"/>
  <c r="AG63" i="5"/>
  <c r="Z73" i="5"/>
  <c r="X76" i="5"/>
  <c r="Y79" i="5"/>
  <c r="Y85" i="5"/>
  <c r="Z105" i="5"/>
  <c r="V110" i="5"/>
  <c r="I112" i="5"/>
  <c r="W122" i="5"/>
  <c r="Z123" i="5"/>
  <c r="X130" i="5"/>
  <c r="AE146" i="5"/>
  <c r="I8" i="5"/>
  <c r="Z18" i="5"/>
  <c r="N18" i="4" s="1"/>
  <c r="AA19" i="5"/>
  <c r="AA24" i="5"/>
  <c r="AF26" i="5"/>
  <c r="AB28" i="5"/>
  <c r="AD30" i="5"/>
  <c r="AF32" i="5"/>
  <c r="Z34" i="5"/>
  <c r="AD36" i="5"/>
  <c r="AC40" i="5"/>
  <c r="AG53" i="5"/>
  <c r="AC55" i="5"/>
  <c r="AC59" i="5"/>
  <c r="I66" i="5"/>
  <c r="X66" i="5"/>
  <c r="Y71" i="5"/>
  <c r="AB73" i="5"/>
  <c r="AF76" i="5"/>
  <c r="Z79" i="5"/>
  <c r="W81" i="5"/>
  <c r="Z85" i="5"/>
  <c r="W102" i="5"/>
  <c r="V104" i="5"/>
  <c r="AC105" i="5"/>
  <c r="V107" i="5"/>
  <c r="Y110" i="5"/>
  <c r="AC123" i="5"/>
  <c r="Z139" i="5"/>
  <c r="V14" i="5"/>
  <c r="AG55" i="5"/>
  <c r="AC73" i="5"/>
  <c r="AC79" i="5"/>
  <c r="AA85" i="5"/>
  <c r="Y104" i="5"/>
  <c r="AB110" i="5"/>
  <c r="AF123" i="5"/>
  <c r="X14" i="5"/>
  <c r="Z43" i="5"/>
  <c r="X62" i="5"/>
  <c r="AA69" i="5"/>
  <c r="AE73" i="5"/>
  <c r="H75" i="5"/>
  <c r="Y75" i="5"/>
  <c r="AF79" i="5"/>
  <c r="AE81" i="5"/>
  <c r="AA83" i="5"/>
  <c r="AC85" i="5"/>
  <c r="H87" i="5"/>
  <c r="Z91" i="5"/>
  <c r="Z104" i="5"/>
  <c r="H120" i="5"/>
  <c r="AA122" i="5"/>
  <c r="I142" i="5"/>
  <c r="V142" i="5"/>
  <c r="X145" i="5"/>
  <c r="AB149" i="5"/>
  <c r="I12" i="5"/>
  <c r="AA39" i="5"/>
  <c r="AA43" i="5"/>
  <c r="W48" i="5"/>
  <c r="Z52" i="5"/>
  <c r="AD62" i="5"/>
  <c r="X64" i="5"/>
  <c r="AB69" i="5"/>
  <c r="AF73" i="5"/>
  <c r="AA75" i="5"/>
  <c r="AG81" i="5"/>
  <c r="AE85" i="5"/>
  <c r="AA89" i="5"/>
  <c r="AB91" i="5"/>
  <c r="H96" i="5"/>
  <c r="H100" i="5"/>
  <c r="AA100" i="5"/>
  <c r="AE104" i="5"/>
  <c r="AE113" i="5"/>
  <c r="AB122" i="5"/>
  <c r="H129" i="5"/>
  <c r="V131" i="5"/>
  <c r="I137" i="5"/>
  <c r="H152" i="5"/>
  <c r="AE39" i="5"/>
  <c r="V54" i="5"/>
  <c r="W60" i="5"/>
  <c r="AF64" i="5"/>
  <c r="AF85" i="5"/>
  <c r="X94" i="5"/>
  <c r="AG104" i="5"/>
  <c r="I147" i="5"/>
  <c r="Z147" i="5"/>
  <c r="AE152" i="5"/>
  <c r="Y158" i="5"/>
  <c r="Z17" i="5"/>
  <c r="N17" i="4" s="1"/>
  <c r="AB23" i="5"/>
  <c r="I25" i="5"/>
  <c r="V25" i="5"/>
  <c r="H27" i="5"/>
  <c r="AC27" i="5"/>
  <c r="AD29" i="5"/>
  <c r="AE31" i="5"/>
  <c r="I33" i="5"/>
  <c r="AB33" i="5"/>
  <c r="AC41" i="5"/>
  <c r="AC43" i="5"/>
  <c r="AE52" i="5"/>
  <c r="AB54" i="5"/>
  <c r="X60" i="5"/>
  <c r="AE91" i="5"/>
  <c r="AB94" i="5"/>
  <c r="AA96" i="5"/>
  <c r="V111" i="5"/>
  <c r="W118" i="5"/>
  <c r="AF122" i="5"/>
  <c r="AG129" i="5"/>
  <c r="V135" i="5"/>
  <c r="AF147" i="5"/>
  <c r="AA158" i="5"/>
  <c r="V7" i="5"/>
  <c r="Y11" i="5"/>
  <c r="M11" i="4" s="1"/>
  <c r="AC15" i="5"/>
  <c r="Q15" i="4" s="1"/>
  <c r="AC23" i="5"/>
  <c r="AB25" i="5"/>
  <c r="AG27" i="5"/>
  <c r="AG29" i="5"/>
  <c r="AG31" i="5"/>
  <c r="H35" i="5"/>
  <c r="I72" i="5"/>
  <c r="AB84" i="5"/>
  <c r="AA88" i="5"/>
  <c r="W103" i="5"/>
  <c r="AF111" i="5"/>
  <c r="H116" i="5"/>
  <c r="Y116" i="5"/>
  <c r="V146" i="5"/>
  <c r="H63" i="5"/>
  <c r="Y63" i="5"/>
  <c r="W70" i="5"/>
  <c r="AB80" i="5"/>
  <c r="I82" i="5"/>
  <c r="W82" i="5"/>
  <c r="AG106" i="5"/>
  <c r="H141" i="5"/>
  <c r="Z141" i="5"/>
  <c r="Y153" i="5"/>
  <c r="AF6" i="5"/>
  <c r="AG7" i="5"/>
  <c r="AA12" i="5"/>
  <c r="X24" i="5"/>
  <c r="AC25" i="5"/>
  <c r="AD26" i="5"/>
  <c r="AE27" i="5"/>
  <c r="AC28" i="5"/>
  <c r="AE29" i="5"/>
  <c r="AE30" i="5"/>
  <c r="AF31" i="5"/>
  <c r="AG32" i="5"/>
  <c r="AE33" i="5"/>
  <c r="AF34" i="5"/>
  <c r="AG39" i="5"/>
  <c r="Y45" i="5"/>
  <c r="I48" i="5"/>
  <c r="V48" i="5"/>
  <c r="AC49" i="5"/>
  <c r="I52" i="5"/>
  <c r="V52" i="5"/>
  <c r="AA53" i="5"/>
  <c r="AD54" i="5"/>
  <c r="W58" i="5"/>
  <c r="AA61" i="5"/>
  <c r="V66" i="5"/>
  <c r="AC67" i="5"/>
  <c r="Y73" i="5"/>
  <c r="V74" i="5"/>
  <c r="I78" i="5"/>
  <c r="V78" i="5"/>
  <c r="AE79" i="5"/>
  <c r="V81" i="5"/>
  <c r="V82" i="5"/>
  <c r="X86" i="5"/>
  <c r="AB89" i="5"/>
  <c r="AE90" i="5"/>
  <c r="AA94" i="5"/>
  <c r="AC98" i="5"/>
  <c r="X103" i="5"/>
  <c r="AA110" i="5"/>
  <c r="I113" i="5"/>
  <c r="V113" i="5"/>
  <c r="AA114" i="5"/>
  <c r="Z115" i="5"/>
  <c r="Y125" i="5"/>
  <c r="AF126" i="5"/>
  <c r="Y129" i="5"/>
  <c r="AG136" i="5"/>
  <c r="Y141" i="5"/>
  <c r="V147" i="5"/>
  <c r="Y152" i="5"/>
  <c r="AF153" i="5"/>
  <c r="Z158" i="5"/>
  <c r="H17" i="5"/>
  <c r="H18" i="5"/>
  <c r="Y37" i="5"/>
  <c r="I107" i="5"/>
  <c r="H118" i="5"/>
  <c r="H121" i="5"/>
  <c r="I135" i="5"/>
  <c r="AF25" i="5"/>
  <c r="AF28" i="5"/>
  <c r="V36" i="5"/>
  <c r="Z37" i="5"/>
  <c r="X38" i="5"/>
  <c r="AB45" i="5"/>
  <c r="AF49" i="5"/>
  <c r="Y51" i="5"/>
  <c r="Y52" i="5"/>
  <c r="AE53" i="5"/>
  <c r="Y57" i="5"/>
  <c r="I60" i="5"/>
  <c r="AC61" i="5"/>
  <c r="Z66" i="5"/>
  <c r="AF67" i="5"/>
  <c r="V69" i="5"/>
  <c r="I70" i="5"/>
  <c r="V70" i="5"/>
  <c r="AA73" i="5"/>
  <c r="Z78" i="5"/>
  <c r="AG79" i="5"/>
  <c r="AB85" i="5"/>
  <c r="AE89" i="5"/>
  <c r="X92" i="5"/>
  <c r="H93" i="5"/>
  <c r="W93" i="5"/>
  <c r="AD94" i="5"/>
  <c r="AF98" i="5"/>
  <c r="I101" i="5"/>
  <c r="V101" i="5"/>
  <c r="AA102" i="5"/>
  <c r="W107" i="5"/>
  <c r="AE110" i="5"/>
  <c r="Y113" i="5"/>
  <c r="AC114" i="5"/>
  <c r="H117" i="5"/>
  <c r="W117" i="5"/>
  <c r="X118" i="5"/>
  <c r="AF121" i="5"/>
  <c r="H124" i="5"/>
  <c r="AC125" i="5"/>
  <c r="H128" i="5"/>
  <c r="V128" i="5"/>
  <c r="AA129" i="5"/>
  <c r="AA130" i="5"/>
  <c r="H132" i="5"/>
  <c r="W134" i="5"/>
  <c r="AC138" i="5"/>
  <c r="AA141" i="5"/>
  <c r="AA142" i="5"/>
  <c r="I144" i="5"/>
  <c r="Y144" i="5"/>
  <c r="AG152" i="5"/>
  <c r="AB158" i="5"/>
  <c r="H23" i="5"/>
  <c r="W23" i="5"/>
  <c r="W36" i="5"/>
  <c r="AA37" i="5"/>
  <c r="AE45" i="5"/>
  <c r="H47" i="5"/>
  <c r="AD48" i="5"/>
  <c r="AA57" i="5"/>
  <c r="AE61" i="5"/>
  <c r="W65" i="5"/>
  <c r="AG67" i="5"/>
  <c r="W69" i="5"/>
  <c r="W77" i="5"/>
  <c r="Y81" i="5"/>
  <c r="I84" i="5"/>
  <c r="V84" i="5"/>
  <c r="AF89" i="5"/>
  <c r="Y92" i="5"/>
  <c r="AB93" i="5"/>
  <c r="H97" i="5"/>
  <c r="X101" i="5"/>
  <c r="AC102" i="5"/>
  <c r="H109" i="5"/>
  <c r="X109" i="5"/>
  <c r="AF110" i="5"/>
  <c r="AB113" i="5"/>
  <c r="AE114" i="5"/>
  <c r="Y117" i="5"/>
  <c r="AA118" i="5"/>
  <c r="AA124" i="5"/>
  <c r="AE125" i="5"/>
  <c r="Y128" i="5"/>
  <c r="AB129" i="5"/>
  <c r="AG130" i="5"/>
  <c r="Y132" i="5"/>
  <c r="AC135" i="5"/>
  <c r="AE138" i="5"/>
  <c r="AB141" i="5"/>
  <c r="AG142" i="5"/>
  <c r="AC144" i="5"/>
  <c r="Y146" i="5"/>
  <c r="I149" i="5"/>
  <c r="V149" i="5"/>
  <c r="V151" i="5"/>
  <c r="I155" i="5"/>
  <c r="V155" i="5"/>
  <c r="X157" i="5"/>
  <c r="AE158" i="5"/>
  <c r="V8" i="5"/>
  <c r="AB37" i="5"/>
  <c r="AE41" i="5"/>
  <c r="Y43" i="5"/>
  <c r="H44" i="5"/>
  <c r="X44" i="5"/>
  <c r="AG45" i="5"/>
  <c r="Y47" i="5"/>
  <c r="AB51" i="5"/>
  <c r="AB52" i="5"/>
  <c r="Y55" i="5"/>
  <c r="H56" i="5"/>
  <c r="X56" i="5"/>
  <c r="AB57" i="5"/>
  <c r="AF61" i="5"/>
  <c r="I64" i="5"/>
  <c r="V64" i="5"/>
  <c r="AA65" i="5"/>
  <c r="AA77" i="5"/>
  <c r="AA81" i="5"/>
  <c r="W84" i="5"/>
  <c r="Z92" i="5"/>
  <c r="AF93" i="5"/>
  <c r="V97" i="5"/>
  <c r="Y101" i="5"/>
  <c r="AE102" i="5"/>
  <c r="AF109" i="5"/>
  <c r="AC113" i="5"/>
  <c r="AF114" i="5"/>
  <c r="Z117" i="5"/>
  <c r="AG118" i="5"/>
  <c r="AC124" i="5"/>
  <c r="AF125" i="5"/>
  <c r="AB128" i="5"/>
  <c r="AC129" i="5"/>
  <c r="AC132" i="5"/>
  <c r="Y134" i="5"/>
  <c r="AF135" i="5"/>
  <c r="H140" i="5"/>
  <c r="V140" i="5"/>
  <c r="AC141" i="5"/>
  <c r="Z146" i="5"/>
  <c r="X149" i="5"/>
  <c r="AF157" i="5"/>
  <c r="W8" i="5"/>
  <c r="H31" i="5"/>
  <c r="W35" i="5"/>
  <c r="AC37" i="5"/>
  <c r="AB56" i="5"/>
  <c r="AE57" i="5"/>
  <c r="AB60" i="5"/>
  <c r="AC65" i="5"/>
  <c r="AC77" i="5"/>
  <c r="AB92" i="5"/>
  <c r="W97" i="5"/>
  <c r="AB101" i="5"/>
  <c r="W106" i="5"/>
  <c r="AA112" i="5"/>
  <c r="AB117" i="5"/>
  <c r="Y120" i="5"/>
  <c r="AG124" i="5"/>
  <c r="AG125" i="5"/>
  <c r="AE128" i="5"/>
  <c r="AF129" i="5"/>
  <c r="Z134" i="5"/>
  <c r="V137" i="5"/>
  <c r="Y140" i="5"/>
  <c r="Y14" i="5"/>
  <c r="M14" i="4" s="1"/>
  <c r="V33" i="5"/>
  <c r="X35" i="5"/>
  <c r="AE37" i="5"/>
  <c r="AF60" i="5"/>
  <c r="Y64" i="5"/>
  <c r="AE65" i="5"/>
  <c r="Y76" i="5"/>
  <c r="AE77" i="5"/>
  <c r="V87" i="5"/>
  <c r="AC92" i="5"/>
  <c r="AC101" i="5"/>
  <c r="W105" i="5"/>
  <c r="X106" i="5"/>
  <c r="AC112" i="5"/>
  <c r="AC117" i="5"/>
  <c r="Z120" i="5"/>
  <c r="V127" i="5"/>
  <c r="AG128" i="5"/>
  <c r="AA134" i="5"/>
  <c r="W137" i="5"/>
  <c r="AE140" i="5"/>
  <c r="Z151" i="5"/>
  <c r="V154" i="5"/>
  <c r="W7" i="5"/>
  <c r="H13" i="5"/>
  <c r="Z14" i="5"/>
  <c r="N14" i="4" s="1"/>
  <c r="X16" i="5"/>
  <c r="AF17" i="5"/>
  <c r="V22" i="5"/>
  <c r="W25" i="5"/>
  <c r="H26" i="5"/>
  <c r="W28" i="5"/>
  <c r="H29" i="5"/>
  <c r="W29" i="5"/>
  <c r="X30" i="5"/>
  <c r="Z31" i="5"/>
  <c r="Z32" i="5"/>
  <c r="W33" i="5"/>
  <c r="W34" i="5"/>
  <c r="Y35" i="5"/>
  <c r="AF37" i="5"/>
  <c r="Y39" i="5"/>
  <c r="Z64" i="5"/>
  <c r="AG65" i="5"/>
  <c r="AB72" i="5"/>
  <c r="Z76" i="5"/>
  <c r="AG77" i="5"/>
  <c r="H79" i="5"/>
  <c r="W87" i="5"/>
  <c r="AE92" i="5"/>
  <c r="AE101" i="5"/>
  <c r="AG112" i="5"/>
  <c r="AF117" i="5"/>
  <c r="AC120" i="5"/>
  <c r="W127" i="5"/>
  <c r="AB134" i="5"/>
  <c r="AG140" i="5"/>
  <c r="H148" i="5"/>
  <c r="H153" i="5"/>
  <c r="W154" i="5"/>
  <c r="AA13" i="5"/>
  <c r="AB14" i="5"/>
  <c r="Z16" i="5"/>
  <c r="N16" i="4" s="1"/>
  <c r="W22" i="5"/>
  <c r="Y25" i="5"/>
  <c r="V26" i="5"/>
  <c r="Y27" i="5"/>
  <c r="X29" i="5"/>
  <c r="Y30" i="5"/>
  <c r="AA31" i="5"/>
  <c r="AA32" i="5"/>
  <c r="Y49" i="5"/>
  <c r="I54" i="5"/>
  <c r="AB64" i="5"/>
  <c r="H67" i="5"/>
  <c r="Y67" i="5"/>
  <c r="H68" i="5"/>
  <c r="H71" i="5"/>
  <c r="AF72" i="5"/>
  <c r="AB76" i="5"/>
  <c r="I89" i="5"/>
  <c r="I90" i="5"/>
  <c r="AF92" i="5"/>
  <c r="H95" i="5"/>
  <c r="AF101" i="5"/>
  <c r="H108" i="5"/>
  <c r="I111" i="5"/>
  <c r="AG117" i="5"/>
  <c r="AF120" i="5"/>
  <c r="I131" i="5"/>
  <c r="X133" i="5"/>
  <c r="AE134" i="5"/>
  <c r="Y137" i="5"/>
  <c r="H139" i="5"/>
  <c r="I143" i="5"/>
  <c r="AF145" i="5"/>
  <c r="Z153" i="5"/>
  <c r="V158" i="5"/>
  <c r="I159" i="5"/>
  <c r="V159" i="5"/>
  <c r="Z6" i="5"/>
  <c r="N6" i="4" s="1"/>
  <c r="Y7" i="5"/>
  <c r="M7" i="4" s="1"/>
  <c r="AB13" i="5"/>
  <c r="AC14" i="5"/>
  <c r="Z25" i="5"/>
  <c r="X26" i="5"/>
  <c r="AA27" i="5"/>
  <c r="Y28" i="5"/>
  <c r="AA29" i="5"/>
  <c r="Z30" i="5"/>
  <c r="AB31" i="5"/>
  <c r="AB32" i="5"/>
  <c r="Y33" i="5"/>
  <c r="AB34" i="5"/>
  <c r="AC35" i="5"/>
  <c r="AB39" i="5"/>
  <c r="AE40" i="5"/>
  <c r="AE43" i="5"/>
  <c r="V45" i="5"/>
  <c r="I46" i="5"/>
  <c r="V46" i="5"/>
  <c r="Z49" i="5"/>
  <c r="X50" i="5"/>
  <c r="X54" i="5"/>
  <c r="AE55" i="5"/>
  <c r="AG59" i="5"/>
  <c r="H62" i="5"/>
  <c r="AC63" i="5"/>
  <c r="AC64" i="5"/>
  <c r="Z67" i="5"/>
  <c r="AB68" i="5"/>
  <c r="AG69" i="5"/>
  <c r="AA71" i="5"/>
  <c r="AC75" i="5"/>
  <c r="AC76" i="5"/>
  <c r="AA79" i="5"/>
  <c r="AC83" i="5"/>
  <c r="Y89" i="5"/>
  <c r="X90" i="5"/>
  <c r="AG92" i="5"/>
  <c r="H94" i="5"/>
  <c r="V94" i="5"/>
  <c r="V95" i="5"/>
  <c r="AC96" i="5"/>
  <c r="X99" i="5"/>
  <c r="AG100" i="5"/>
  <c r="AB104" i="5"/>
  <c r="AB105" i="5"/>
  <c r="AC108" i="5"/>
  <c r="W110" i="5"/>
  <c r="Z111" i="5"/>
  <c r="H115" i="5"/>
  <c r="V115" i="5"/>
  <c r="I119" i="5"/>
  <c r="V119" i="5"/>
  <c r="Z126" i="5"/>
  <c r="AF133" i="5"/>
  <c r="H136" i="5"/>
  <c r="AB137" i="5"/>
  <c r="AC148" i="5"/>
  <c r="AA153" i="5"/>
  <c r="AA154" i="5"/>
  <c r="I156" i="5"/>
  <c r="W156" i="5"/>
  <c r="W158" i="5"/>
  <c r="Z159" i="5"/>
  <c r="H6" i="5"/>
  <c r="AA7" i="5"/>
  <c r="V12" i="5"/>
  <c r="AC13" i="5"/>
  <c r="AE14" i="5"/>
  <c r="I20" i="5"/>
  <c r="V20" i="5"/>
  <c r="AG22" i="5"/>
  <c r="AA25" i="5"/>
  <c r="Z26" i="5"/>
  <c r="AB27" i="5"/>
  <c r="Z28" i="5"/>
  <c r="AC31" i="5"/>
  <c r="AA33" i="5"/>
  <c r="AG35" i="5"/>
  <c r="AC39" i="5"/>
  <c r="AF40" i="5"/>
  <c r="I42" i="5"/>
  <c r="V42" i="5"/>
  <c r="AF43" i="5"/>
  <c r="W46" i="5"/>
  <c r="AA49" i="5"/>
  <c r="AF55" i="5"/>
  <c r="Y61" i="5"/>
  <c r="V62" i="5"/>
  <c r="AE63" i="5"/>
  <c r="AE64" i="5"/>
  <c r="AA67" i="5"/>
  <c r="AF68" i="5"/>
  <c r="AC71" i="5"/>
  <c r="AE75" i="5"/>
  <c r="AE76" i="5"/>
  <c r="AB79" i="5"/>
  <c r="AG83" i="5"/>
  <c r="Z89" i="5"/>
  <c r="Z90" i="5"/>
  <c r="W95" i="5"/>
  <c r="AF96" i="5"/>
  <c r="Y98" i="5"/>
  <c r="Z99" i="5"/>
  <c r="H103" i="5"/>
  <c r="AC104" i="5"/>
  <c r="AF108" i="5"/>
  <c r="AC111" i="5"/>
  <c r="W114" i="5"/>
  <c r="W119" i="5"/>
  <c r="I125" i="5"/>
  <c r="V125" i="5"/>
  <c r="AC126" i="5"/>
  <c r="AA136" i="5"/>
  <c r="AE137" i="5"/>
  <c r="AG148" i="5"/>
  <c r="AC150" i="5"/>
  <c r="AB153" i="5"/>
  <c r="AG154" i="5"/>
  <c r="Y156" i="5"/>
  <c r="AF159" i="5"/>
  <c r="I102" i="5"/>
  <c r="H102" i="5"/>
  <c r="AC6" i="5"/>
  <c r="AE8" i="5"/>
  <c r="Z9" i="5"/>
  <c r="N9" i="4" s="1"/>
  <c r="H10" i="5"/>
  <c r="AB11" i="5"/>
  <c r="W12" i="5"/>
  <c r="AD13" i="5"/>
  <c r="AF15" i="5"/>
  <c r="AA16" i="5"/>
  <c r="AC18" i="5"/>
  <c r="AE20" i="5"/>
  <c r="Z21" i="5"/>
  <c r="H22" i="5"/>
  <c r="AF23" i="5"/>
  <c r="AB24" i="5"/>
  <c r="AD38" i="5"/>
  <c r="AA44" i="5"/>
  <c r="Y44" i="5"/>
  <c r="AG44" i="5"/>
  <c r="AE44" i="5"/>
  <c r="AC44" i="5"/>
  <c r="H45" i="5"/>
  <c r="H53" i="5"/>
  <c r="X63" i="5"/>
  <c r="W63" i="5"/>
  <c r="V63" i="5"/>
  <c r="I65" i="5"/>
  <c r="H65" i="5"/>
  <c r="AF8" i="5"/>
  <c r="AA9" i="5"/>
  <c r="AC11" i="5"/>
  <c r="X12" i="5"/>
  <c r="AE13" i="5"/>
  <c r="H15" i="5"/>
  <c r="AG15" i="5"/>
  <c r="AB16" i="5"/>
  <c r="AD18" i="5"/>
  <c r="AF20" i="5"/>
  <c r="AA21" i="5"/>
  <c r="AG23" i="5"/>
  <c r="AD24" i="5"/>
  <c r="Y42" i="5"/>
  <c r="AG42" i="5"/>
  <c r="AF42" i="5"/>
  <c r="AC42" i="5"/>
  <c r="AA42" i="5"/>
  <c r="X49" i="5"/>
  <c r="V49" i="5"/>
  <c r="AG50" i="5"/>
  <c r="AE50" i="5"/>
  <c r="AC50" i="5"/>
  <c r="AB50" i="5"/>
  <c r="AA50" i="5"/>
  <c r="Y50" i="5"/>
  <c r="AC58" i="5"/>
  <c r="AA58" i="5"/>
  <c r="Y58" i="5"/>
  <c r="AG58" i="5"/>
  <c r="AE58" i="5"/>
  <c r="X75" i="5"/>
  <c r="W75" i="5"/>
  <c r="V75" i="5"/>
  <c r="I77" i="5"/>
  <c r="H77" i="5"/>
  <c r="AE87" i="5"/>
  <c r="AB87" i="5"/>
  <c r="AD87" i="5"/>
  <c r="AC87" i="5"/>
  <c r="AA87" i="5"/>
  <c r="Z87" i="5"/>
  <c r="Y87" i="5"/>
  <c r="AG87" i="5"/>
  <c r="AE6" i="5"/>
  <c r="Z7" i="5"/>
  <c r="N7" i="4" s="1"/>
  <c r="AG8" i="5"/>
  <c r="AB9" i="5"/>
  <c r="AD11" i="5"/>
  <c r="Y12" i="5"/>
  <c r="M12" i="4" s="1"/>
  <c r="AF13" i="5"/>
  <c r="AA14" i="5"/>
  <c r="V15" i="5"/>
  <c r="AC16" i="5"/>
  <c r="AE18" i="5"/>
  <c r="Z19" i="5"/>
  <c r="N19" i="4" s="1"/>
  <c r="AG20" i="5"/>
  <c r="AB21" i="5"/>
  <c r="X39" i="5"/>
  <c r="W39" i="5"/>
  <c r="H43" i="5"/>
  <c r="Z46" i="5"/>
  <c r="H51" i="5"/>
  <c r="X55" i="5"/>
  <c r="V55" i="5"/>
  <c r="AD20" i="5"/>
  <c r="AC9" i="5"/>
  <c r="W15" i="5"/>
  <c r="AD16" i="5"/>
  <c r="AC24" i="5"/>
  <c r="Z24" i="5"/>
  <c r="AF24" i="5"/>
  <c r="AB46" i="5"/>
  <c r="I49" i="5"/>
  <c r="H49" i="5"/>
  <c r="AD9" i="5"/>
  <c r="Y10" i="5"/>
  <c r="V13" i="5"/>
  <c r="AE16" i="5"/>
  <c r="W20" i="5"/>
  <c r="AD21" i="5"/>
  <c r="Y22" i="5"/>
  <c r="AG24" i="5"/>
  <c r="X37" i="5"/>
  <c r="V37" i="5"/>
  <c r="AG38" i="5"/>
  <c r="AE38" i="5"/>
  <c r="AC38" i="5"/>
  <c r="AB38" i="5"/>
  <c r="Y38" i="5"/>
  <c r="AD46" i="5"/>
  <c r="AE48" i="5"/>
  <c r="AC48" i="5"/>
  <c r="AA48" i="5"/>
  <c r="Z48" i="5"/>
  <c r="Y48" i="5"/>
  <c r="AG48" i="5"/>
  <c r="AA56" i="5"/>
  <c r="Y56" i="5"/>
  <c r="AG56" i="5"/>
  <c r="AE56" i="5"/>
  <c r="AC56" i="5"/>
  <c r="X61" i="5"/>
  <c r="V61" i="5"/>
  <c r="AG62" i="5"/>
  <c r="AF62" i="5"/>
  <c r="AE62" i="5"/>
  <c r="AC62" i="5"/>
  <c r="AB62" i="5"/>
  <c r="AA62" i="5"/>
  <c r="Y62" i="5"/>
  <c r="AD8" i="5"/>
  <c r="V6" i="5"/>
  <c r="AC7" i="5"/>
  <c r="AE9" i="5"/>
  <c r="Z10" i="5"/>
  <c r="H11" i="5"/>
  <c r="AB12" i="5"/>
  <c r="W13" i="5"/>
  <c r="AD14" i="5"/>
  <c r="Y15" i="5"/>
  <c r="AF16" i="5"/>
  <c r="AA17" i="5"/>
  <c r="V18" i="5"/>
  <c r="AC19" i="5"/>
  <c r="AE21" i="5"/>
  <c r="Z22" i="5"/>
  <c r="X23" i="5"/>
  <c r="X31" i="5"/>
  <c r="V31" i="5"/>
  <c r="AC36" i="5"/>
  <c r="AA36" i="5"/>
  <c r="Z36" i="5"/>
  <c r="AG36" i="5"/>
  <c r="AB44" i="5"/>
  <c r="W6" i="5"/>
  <c r="AD7" i="5"/>
  <c r="Y8" i="5"/>
  <c r="M8" i="4" s="1"/>
  <c r="AF9" i="5"/>
  <c r="AA10" i="5"/>
  <c r="V11" i="5"/>
  <c r="Z15" i="5"/>
  <c r="H16" i="5"/>
  <c r="AG16" i="5"/>
  <c r="W18" i="5"/>
  <c r="AD19" i="5"/>
  <c r="Y20" i="5"/>
  <c r="M20" i="4" s="1"/>
  <c r="AF21" i="5"/>
  <c r="AB22" i="5"/>
  <c r="Y23" i="5"/>
  <c r="H24" i="5"/>
  <c r="X27" i="5"/>
  <c r="W27" i="5"/>
  <c r="AF35" i="5"/>
  <c r="AE35" i="5"/>
  <c r="AB35" i="5"/>
  <c r="Z35" i="5"/>
  <c r="I37" i="5"/>
  <c r="H37" i="5"/>
  <c r="H39" i="5"/>
  <c r="V40" i="5"/>
  <c r="H41" i="5"/>
  <c r="W41" i="5"/>
  <c r="Z42" i="5"/>
  <c r="AD44" i="5"/>
  <c r="X47" i="5"/>
  <c r="V47" i="5"/>
  <c r="Y54" i="5"/>
  <c r="AG54" i="5"/>
  <c r="AF54" i="5"/>
  <c r="AE54" i="5"/>
  <c r="AC54" i="5"/>
  <c r="AA54" i="5"/>
  <c r="H55" i="5"/>
  <c r="W55" i="5"/>
  <c r="Z58" i="5"/>
  <c r="I61" i="5"/>
  <c r="H61" i="5"/>
  <c r="AE7" i="5"/>
  <c r="Z8" i="5"/>
  <c r="N8" i="4" s="1"/>
  <c r="H9" i="5"/>
  <c r="AB10" i="5"/>
  <c r="P10" i="4" s="1"/>
  <c r="W11" i="5"/>
  <c r="AD12" i="5"/>
  <c r="Y13" i="5"/>
  <c r="M13" i="4" s="1"/>
  <c r="AF14" i="5"/>
  <c r="AA15" i="5"/>
  <c r="V16" i="5"/>
  <c r="AC17" i="5"/>
  <c r="AE19" i="5"/>
  <c r="Z20" i="5"/>
  <c r="N20" i="4" s="1"/>
  <c r="H21" i="5"/>
  <c r="AC22" i="5"/>
  <c r="Z23" i="5"/>
  <c r="AE26" i="5"/>
  <c r="AC26" i="5"/>
  <c r="AB26" i="5"/>
  <c r="Y26" i="5"/>
  <c r="AG30" i="5"/>
  <c r="AF30" i="5"/>
  <c r="AC30" i="5"/>
  <c r="AA30" i="5"/>
  <c r="Y32" i="5"/>
  <c r="AE32" i="5"/>
  <c r="AC32" i="5"/>
  <c r="AA34" i="5"/>
  <c r="Y34" i="5"/>
  <c r="AG34" i="5"/>
  <c r="AE34" i="5"/>
  <c r="W37" i="5"/>
  <c r="V39" i="5"/>
  <c r="X40" i="5"/>
  <c r="X41" i="5"/>
  <c r="AB42" i="5"/>
  <c r="AF44" i="5"/>
  <c r="Z50" i="5"/>
  <c r="AB58" i="5"/>
  <c r="W61" i="5"/>
  <c r="Y66" i="5"/>
  <c r="AG66" i="5"/>
  <c r="AF66" i="5"/>
  <c r="AE66" i="5"/>
  <c r="AC66" i="5"/>
  <c r="AB66" i="5"/>
  <c r="AA66" i="5"/>
  <c r="AF87" i="5"/>
  <c r="AA8" i="5"/>
  <c r="V9" i="5"/>
  <c r="AC10" i="5"/>
  <c r="Q10" i="4" s="1"/>
  <c r="AB15" i="5"/>
  <c r="P15" i="4" s="1"/>
  <c r="AA20" i="5"/>
  <c r="V21" i="5"/>
  <c r="AD22" i="5"/>
  <c r="AA23" i="5"/>
  <c r="AB29" i="5"/>
  <c r="Z29" i="5"/>
  <c r="Y29" i="5"/>
  <c r="AF29" i="5"/>
  <c r="I36" i="5"/>
  <c r="AD42" i="5"/>
  <c r="AD50" i="5"/>
  <c r="X53" i="5"/>
  <c r="V53" i="5"/>
  <c r="Z56" i="5"/>
  <c r="AD58" i="5"/>
  <c r="AC82" i="5"/>
  <c r="AB82" i="5"/>
  <c r="AA82" i="5"/>
  <c r="Z82" i="5"/>
  <c r="Y82" i="5"/>
  <c r="AG82" i="5"/>
  <c r="AF82" i="5"/>
  <c r="AE82" i="5"/>
  <c r="AB8" i="5"/>
  <c r="W9" i="5"/>
  <c r="AD10" i="5"/>
  <c r="R10" i="4" s="1"/>
  <c r="AB20" i="5"/>
  <c r="W21" i="5"/>
  <c r="AE22" i="5"/>
  <c r="AC46" i="5"/>
  <c r="AA46" i="5"/>
  <c r="Y46" i="5"/>
  <c r="AG46" i="5"/>
  <c r="AE46" i="5"/>
  <c r="AC70" i="5"/>
  <c r="AB70" i="5"/>
  <c r="AA70" i="5"/>
  <c r="Z70" i="5"/>
  <c r="Y70" i="5"/>
  <c r="AG70" i="5"/>
  <c r="AF70" i="5"/>
  <c r="AE70" i="5"/>
  <c r="AF22" i="5"/>
  <c r="Y24" i="5"/>
  <c r="Z38" i="5"/>
  <c r="X43" i="5"/>
  <c r="V43" i="5"/>
  <c r="AB48" i="5"/>
  <c r="X51" i="5"/>
  <c r="W51" i="5"/>
  <c r="V51" i="5"/>
  <c r="AD56" i="5"/>
  <c r="X59" i="5"/>
  <c r="V59" i="5"/>
  <c r="AD27" i="5"/>
  <c r="AD39" i="5"/>
  <c r="AF41" i="5"/>
  <c r="Z47" i="5"/>
  <c r="AD51" i="5"/>
  <c r="AF53" i="5"/>
  <c r="Z59" i="5"/>
  <c r="AG60" i="5"/>
  <c r="AD63" i="5"/>
  <c r="AF65" i="5"/>
  <c r="V67" i="5"/>
  <c r="AC68" i="5"/>
  <c r="Z71" i="5"/>
  <c r="AG72" i="5"/>
  <c r="AD75" i="5"/>
  <c r="AF77" i="5"/>
  <c r="AA78" i="5"/>
  <c r="V79" i="5"/>
  <c r="AC80" i="5"/>
  <c r="Z83" i="5"/>
  <c r="AG84" i="5"/>
  <c r="X96" i="5"/>
  <c r="V96" i="5"/>
  <c r="X112" i="5"/>
  <c r="W112" i="5"/>
  <c r="V112" i="5"/>
  <c r="AC155" i="5"/>
  <c r="AB155" i="5"/>
  <c r="AA155" i="5"/>
  <c r="Z155" i="5"/>
  <c r="Y155" i="5"/>
  <c r="AG155" i="5"/>
  <c r="AF155" i="5"/>
  <c r="AE155" i="5"/>
  <c r="W67" i="5"/>
  <c r="AD68" i="5"/>
  <c r="AB78" i="5"/>
  <c r="W79" i="5"/>
  <c r="AD80" i="5"/>
  <c r="I138" i="5"/>
  <c r="H138" i="5"/>
  <c r="AD25" i="5"/>
  <c r="AF27" i="5"/>
  <c r="AA28" i="5"/>
  <c r="Z33" i="5"/>
  <c r="AD37" i="5"/>
  <c r="AF39" i="5"/>
  <c r="AA40" i="5"/>
  <c r="Z45" i="5"/>
  <c r="AB47" i="5"/>
  <c r="AD49" i="5"/>
  <c r="AF51" i="5"/>
  <c r="AA52" i="5"/>
  <c r="Z57" i="5"/>
  <c r="AB59" i="5"/>
  <c r="AD61" i="5"/>
  <c r="AF63" i="5"/>
  <c r="AA64" i="5"/>
  <c r="V65" i="5"/>
  <c r="AE68" i="5"/>
  <c r="Z69" i="5"/>
  <c r="AB71" i="5"/>
  <c r="AD73" i="5"/>
  <c r="Y74" i="5"/>
  <c r="AF75" i="5"/>
  <c r="AA76" i="5"/>
  <c r="V77" i="5"/>
  <c r="AC78" i="5"/>
  <c r="AE80" i="5"/>
  <c r="Z81" i="5"/>
  <c r="AB83" i="5"/>
  <c r="AD85" i="5"/>
  <c r="Y86" i="5"/>
  <c r="AB88" i="5"/>
  <c r="Z88" i="5"/>
  <c r="AG88" i="5"/>
  <c r="AF94" i="5"/>
  <c r="AE94" i="5"/>
  <c r="AC94" i="5"/>
  <c r="Z94" i="5"/>
  <c r="AC95" i="5"/>
  <c r="AA95" i="5"/>
  <c r="Z95" i="5"/>
  <c r="AG95" i="5"/>
  <c r="AE95" i="5"/>
  <c r="X100" i="5"/>
  <c r="W100" i="5"/>
  <c r="V100" i="5"/>
  <c r="Z74" i="5"/>
  <c r="AD78" i="5"/>
  <c r="AF80" i="5"/>
  <c r="Z86" i="5"/>
  <c r="X148" i="5"/>
  <c r="W148" i="5"/>
  <c r="V148" i="5"/>
  <c r="AD47" i="5"/>
  <c r="AD59" i="5"/>
  <c r="Y60" i="5"/>
  <c r="AG68" i="5"/>
  <c r="AD71" i="5"/>
  <c r="Y72" i="5"/>
  <c r="AA74" i="5"/>
  <c r="AE78" i="5"/>
  <c r="AG80" i="5"/>
  <c r="AD83" i="5"/>
  <c r="Y84" i="5"/>
  <c r="AA86" i="5"/>
  <c r="W91" i="5"/>
  <c r="V91" i="5"/>
  <c r="AA93" i="5"/>
  <c r="Y93" i="5"/>
  <c r="AE93" i="5"/>
  <c r="AC93" i="5"/>
  <c r="AD28" i="5"/>
  <c r="V32" i="5"/>
  <c r="AC33" i="5"/>
  <c r="AD40" i="5"/>
  <c r="Y41" i="5"/>
  <c r="V44" i="5"/>
  <c r="AC45" i="5"/>
  <c r="AE47" i="5"/>
  <c r="AD52" i="5"/>
  <c r="Y53" i="5"/>
  <c r="V56" i="5"/>
  <c r="AC57" i="5"/>
  <c r="AE59" i="5"/>
  <c r="Z60" i="5"/>
  <c r="AD64" i="5"/>
  <c r="Y65" i="5"/>
  <c r="V68" i="5"/>
  <c r="AC69" i="5"/>
  <c r="AE71" i="5"/>
  <c r="Z72" i="5"/>
  <c r="H73" i="5"/>
  <c r="AB74" i="5"/>
  <c r="AD76" i="5"/>
  <c r="Y77" i="5"/>
  <c r="AF78" i="5"/>
  <c r="V80" i="5"/>
  <c r="AC81" i="5"/>
  <c r="AE83" i="5"/>
  <c r="Z84" i="5"/>
  <c r="H85" i="5"/>
  <c r="AB86" i="5"/>
  <c r="H88" i="5"/>
  <c r="Y91" i="5"/>
  <c r="AF91" i="5"/>
  <c r="AC91" i="5"/>
  <c r="AA91" i="5"/>
  <c r="AD97" i="5"/>
  <c r="AC131" i="5"/>
  <c r="AB131" i="5"/>
  <c r="AA131" i="5"/>
  <c r="Z131" i="5"/>
  <c r="Y131" i="5"/>
  <c r="AG131" i="5"/>
  <c r="AF131" i="5"/>
  <c r="AE131" i="5"/>
  <c r="X136" i="5"/>
  <c r="W136" i="5"/>
  <c r="V136" i="5"/>
  <c r="AC143" i="5"/>
  <c r="AB143" i="5"/>
  <c r="AA143" i="5"/>
  <c r="Z143" i="5"/>
  <c r="Y143" i="5"/>
  <c r="AG143" i="5"/>
  <c r="AF143" i="5"/>
  <c r="AE143" i="5"/>
  <c r="AD33" i="5"/>
  <c r="Z41" i="5"/>
  <c r="AD45" i="5"/>
  <c r="Z53" i="5"/>
  <c r="AD57" i="5"/>
  <c r="AA60" i="5"/>
  <c r="Z65" i="5"/>
  <c r="AD69" i="5"/>
  <c r="AA72" i="5"/>
  <c r="V73" i="5"/>
  <c r="AC74" i="5"/>
  <c r="Z77" i="5"/>
  <c r="AG78" i="5"/>
  <c r="AD81" i="5"/>
  <c r="AA84" i="5"/>
  <c r="V85" i="5"/>
  <c r="AC86" i="5"/>
  <c r="V88" i="5"/>
  <c r="H92" i="5"/>
  <c r="AC119" i="5"/>
  <c r="AB119" i="5"/>
  <c r="AA119" i="5"/>
  <c r="Z119" i="5"/>
  <c r="Y119" i="5"/>
  <c r="AG119" i="5"/>
  <c r="AF119" i="5"/>
  <c r="AE119" i="5"/>
  <c r="W73" i="5"/>
  <c r="AD74" i="5"/>
  <c r="W85" i="5"/>
  <c r="AD86" i="5"/>
  <c r="X88" i="5"/>
  <c r="X98" i="5"/>
  <c r="W98" i="5"/>
  <c r="V98" i="5"/>
  <c r="AB41" i="5"/>
  <c r="AB53" i="5"/>
  <c r="AC60" i="5"/>
  <c r="AB65" i="5"/>
  <c r="Y68" i="5"/>
  <c r="V71" i="5"/>
  <c r="AC72" i="5"/>
  <c r="AE74" i="5"/>
  <c r="AB77" i="5"/>
  <c r="Y80" i="5"/>
  <c r="V83" i="5"/>
  <c r="AC84" i="5"/>
  <c r="AE86" i="5"/>
  <c r="Y88" i="5"/>
  <c r="X89" i="5"/>
  <c r="H91" i="5"/>
  <c r="X91" i="5"/>
  <c r="Z93" i="5"/>
  <c r="Y94" i="5"/>
  <c r="Y95" i="5"/>
  <c r="I126" i="5"/>
  <c r="H126" i="5"/>
  <c r="AD60" i="5"/>
  <c r="Z68" i="5"/>
  <c r="H69" i="5"/>
  <c r="W71" i="5"/>
  <c r="AD72" i="5"/>
  <c r="AF74" i="5"/>
  <c r="Z80" i="5"/>
  <c r="H81" i="5"/>
  <c r="W83" i="5"/>
  <c r="AD84" i="5"/>
  <c r="AF86" i="5"/>
  <c r="I98" i="5"/>
  <c r="H98" i="5"/>
  <c r="I114" i="5"/>
  <c r="H114" i="5"/>
  <c r="I150" i="5"/>
  <c r="H150" i="5"/>
  <c r="AD93" i="5"/>
  <c r="AE97" i="5"/>
  <c r="AC97" i="5"/>
  <c r="AB97" i="5"/>
  <c r="AA97" i="5"/>
  <c r="Z97" i="5"/>
  <c r="Y97" i="5"/>
  <c r="AG97" i="5"/>
  <c r="AC107" i="5"/>
  <c r="AB107" i="5"/>
  <c r="AA107" i="5"/>
  <c r="Z107" i="5"/>
  <c r="Y107" i="5"/>
  <c r="AG107" i="5"/>
  <c r="AF107" i="5"/>
  <c r="AE107" i="5"/>
  <c r="X124" i="5"/>
  <c r="W124" i="5"/>
  <c r="V124" i="5"/>
  <c r="AF90" i="5"/>
  <c r="Z96" i="5"/>
  <c r="AB98" i="5"/>
  <c r="AD100" i="5"/>
  <c r="AA103" i="5"/>
  <c r="Z108" i="5"/>
  <c r="AG109" i="5"/>
  <c r="W111" i="5"/>
  <c r="AD112" i="5"/>
  <c r="AA115" i="5"/>
  <c r="V116" i="5"/>
  <c r="AG121" i="5"/>
  <c r="W123" i="5"/>
  <c r="AD124" i="5"/>
  <c r="AA127" i="5"/>
  <c r="Z132" i="5"/>
  <c r="H133" i="5"/>
  <c r="AG133" i="5"/>
  <c r="W135" i="5"/>
  <c r="AD136" i="5"/>
  <c r="AF138" i="5"/>
  <c r="AA139" i="5"/>
  <c r="Z144" i="5"/>
  <c r="H145" i="5"/>
  <c r="AG145" i="5"/>
  <c r="W147" i="5"/>
  <c r="AD148" i="5"/>
  <c r="AF150" i="5"/>
  <c r="AA151" i="5"/>
  <c r="Z156" i="5"/>
  <c r="H157" i="5"/>
  <c r="AG157" i="5"/>
  <c r="W159" i="5"/>
  <c r="Z101" i="5"/>
  <c r="AG102" i="5"/>
  <c r="AB103" i="5"/>
  <c r="W104" i="5"/>
  <c r="AD105" i="5"/>
  <c r="Y106" i="5"/>
  <c r="AA108" i="5"/>
  <c r="V109" i="5"/>
  <c r="AC110" i="5"/>
  <c r="AE112" i="5"/>
  <c r="Z113" i="5"/>
  <c r="AG114" i="5"/>
  <c r="AB115" i="5"/>
  <c r="W116" i="5"/>
  <c r="AD117" i="5"/>
  <c r="Y118" i="5"/>
  <c r="AA120" i="5"/>
  <c r="V121" i="5"/>
  <c r="AC122" i="5"/>
  <c r="AE124" i="5"/>
  <c r="Z125" i="5"/>
  <c r="AG126" i="5"/>
  <c r="AB127" i="5"/>
  <c r="W128" i="5"/>
  <c r="AD129" i="5"/>
  <c r="Y130" i="5"/>
  <c r="AA132" i="5"/>
  <c r="V133" i="5"/>
  <c r="AC134" i="5"/>
  <c r="AE136" i="5"/>
  <c r="Z137" i="5"/>
  <c r="AG138" i="5"/>
  <c r="AB139" i="5"/>
  <c r="W140" i="5"/>
  <c r="AD141" i="5"/>
  <c r="Y142" i="5"/>
  <c r="AA144" i="5"/>
  <c r="V145" i="5"/>
  <c r="AC146" i="5"/>
  <c r="AE148" i="5"/>
  <c r="Z149" i="5"/>
  <c r="AG150" i="5"/>
  <c r="AB151" i="5"/>
  <c r="W152" i="5"/>
  <c r="AD153" i="5"/>
  <c r="Y154" i="5"/>
  <c r="AA156" i="5"/>
  <c r="V157" i="5"/>
  <c r="AC158" i="5"/>
  <c r="AB96" i="5"/>
  <c r="AD98" i="5"/>
  <c r="Y99" i="5"/>
  <c r="AF100" i="5"/>
  <c r="AA101" i="5"/>
  <c r="V102" i="5"/>
  <c r="AC103" i="5"/>
  <c r="AE105" i="5"/>
  <c r="Z106" i="5"/>
  <c r="AB108" i="5"/>
  <c r="AD110" i="5"/>
  <c r="Y111" i="5"/>
  <c r="AF112" i="5"/>
  <c r="AA113" i="5"/>
  <c r="V114" i="5"/>
  <c r="AC115" i="5"/>
  <c r="AE117" i="5"/>
  <c r="Z118" i="5"/>
  <c r="AB120" i="5"/>
  <c r="AD122" i="5"/>
  <c r="Y123" i="5"/>
  <c r="AF124" i="5"/>
  <c r="AA125" i="5"/>
  <c r="V126" i="5"/>
  <c r="AC127" i="5"/>
  <c r="Z130" i="5"/>
  <c r="AB132" i="5"/>
  <c r="AD134" i="5"/>
  <c r="Y135" i="5"/>
  <c r="AF136" i="5"/>
  <c r="AA137" i="5"/>
  <c r="V138" i="5"/>
  <c r="AC139" i="5"/>
  <c r="AE141" i="5"/>
  <c r="Z142" i="5"/>
  <c r="AB144" i="5"/>
  <c r="AD146" i="5"/>
  <c r="Y147" i="5"/>
  <c r="AF148" i="5"/>
  <c r="AA149" i="5"/>
  <c r="V150" i="5"/>
  <c r="AC151" i="5"/>
  <c r="AE153" i="5"/>
  <c r="Z154" i="5"/>
  <c r="AB156" i="5"/>
  <c r="AD158" i="5"/>
  <c r="Y159" i="5"/>
  <c r="AD103" i="5"/>
  <c r="AD115" i="5"/>
  <c r="W126" i="5"/>
  <c r="AD127" i="5"/>
  <c r="W138" i="5"/>
  <c r="AD139" i="5"/>
  <c r="W150" i="5"/>
  <c r="AD151" i="5"/>
  <c r="AD96" i="5"/>
  <c r="AE103" i="5"/>
  <c r="AB106" i="5"/>
  <c r="AD108" i="5"/>
  <c r="Y109" i="5"/>
  <c r="AA111" i="5"/>
  <c r="AE115" i="5"/>
  <c r="Z116" i="5"/>
  <c r="AB118" i="5"/>
  <c r="AD120" i="5"/>
  <c r="Y121" i="5"/>
  <c r="AA123" i="5"/>
  <c r="AE127" i="5"/>
  <c r="Z128" i="5"/>
  <c r="AB130" i="5"/>
  <c r="W131" i="5"/>
  <c r="AD132" i="5"/>
  <c r="Y133" i="5"/>
  <c r="AF134" i="5"/>
  <c r="AA135" i="5"/>
  <c r="AC137" i="5"/>
  <c r="AE139" i="5"/>
  <c r="Z140" i="5"/>
  <c r="AB142" i="5"/>
  <c r="W143" i="5"/>
  <c r="AD144" i="5"/>
  <c r="Y145" i="5"/>
  <c r="AF146" i="5"/>
  <c r="AA147" i="5"/>
  <c r="AC149" i="5"/>
  <c r="AE151" i="5"/>
  <c r="Z152" i="5"/>
  <c r="AB154" i="5"/>
  <c r="W155" i="5"/>
  <c r="AD156" i="5"/>
  <c r="Y157" i="5"/>
  <c r="AF158" i="5"/>
  <c r="AA159" i="5"/>
  <c r="AD89" i="5"/>
  <c r="Y90" i="5"/>
  <c r="AA92" i="5"/>
  <c r="V93" i="5"/>
  <c r="AE96" i="5"/>
  <c r="AG98" i="5"/>
  <c r="AB99" i="5"/>
  <c r="AD101" i="5"/>
  <c r="Y102" i="5"/>
  <c r="AF103" i="5"/>
  <c r="AA104" i="5"/>
  <c r="V105" i="5"/>
  <c r="AC106" i="5"/>
  <c r="AE108" i="5"/>
  <c r="Z109" i="5"/>
  <c r="H110" i="5"/>
  <c r="AG110" i="5"/>
  <c r="AB111" i="5"/>
  <c r="AD113" i="5"/>
  <c r="Y114" i="5"/>
  <c r="AF115" i="5"/>
  <c r="AA116" i="5"/>
  <c r="V117" i="5"/>
  <c r="AC118" i="5"/>
  <c r="AE120" i="5"/>
  <c r="Z121" i="5"/>
  <c r="H122" i="5"/>
  <c r="AG122" i="5"/>
  <c r="AB123" i="5"/>
  <c r="Y126" i="5"/>
  <c r="AF127" i="5"/>
  <c r="AA128" i="5"/>
  <c r="V129" i="5"/>
  <c r="AC130" i="5"/>
  <c r="AE132" i="5"/>
  <c r="Z133" i="5"/>
  <c r="H134" i="5"/>
  <c r="AB135" i="5"/>
  <c r="AD137" i="5"/>
  <c r="Y138" i="5"/>
  <c r="AF139" i="5"/>
  <c r="AA140" i="5"/>
  <c r="V141" i="5"/>
  <c r="AC142" i="5"/>
  <c r="AE144" i="5"/>
  <c r="Z145" i="5"/>
  <c r="H146" i="5"/>
  <c r="AB147" i="5"/>
  <c r="AD149" i="5"/>
  <c r="Y150" i="5"/>
  <c r="AF151" i="5"/>
  <c r="AA152" i="5"/>
  <c r="V153" i="5"/>
  <c r="AC154" i="5"/>
  <c r="AE156" i="5"/>
  <c r="Z157" i="5"/>
  <c r="H158" i="5"/>
  <c r="AB159" i="5"/>
  <c r="AG103" i="5"/>
  <c r="AD106" i="5"/>
  <c r="AA109" i="5"/>
  <c r="AG115" i="5"/>
  <c r="AD118" i="5"/>
  <c r="AA121" i="5"/>
  <c r="AG127" i="5"/>
  <c r="AD130" i="5"/>
  <c r="AF132" i="5"/>
  <c r="AA133" i="5"/>
  <c r="Z138" i="5"/>
  <c r="AG139" i="5"/>
  <c r="AB140" i="5"/>
  <c r="W141" i="5"/>
  <c r="AD142" i="5"/>
  <c r="AF144" i="5"/>
  <c r="AA145" i="5"/>
  <c r="AC147" i="5"/>
  <c r="AE149" i="5"/>
  <c r="Z150" i="5"/>
  <c r="H151" i="5"/>
  <c r="AG151" i="5"/>
  <c r="AB152" i="5"/>
  <c r="W153" i="5"/>
  <c r="AD154" i="5"/>
  <c r="AF156" i="5"/>
  <c r="AA157" i="5"/>
  <c r="AC159" i="5"/>
  <c r="AA90" i="5"/>
  <c r="AD99" i="5"/>
  <c r="Y100" i="5"/>
  <c r="AE106" i="5"/>
  <c r="AB109" i="5"/>
  <c r="AD111" i="5"/>
  <c r="Y112" i="5"/>
  <c r="AE118" i="5"/>
  <c r="AB121" i="5"/>
  <c r="AD123" i="5"/>
  <c r="Y124" i="5"/>
  <c r="AA126" i="5"/>
  <c r="AC128" i="5"/>
  <c r="AE130" i="5"/>
  <c r="AB133" i="5"/>
  <c r="AD135" i="5"/>
  <c r="Y136" i="5"/>
  <c r="AF137" i="5"/>
  <c r="AA138" i="5"/>
  <c r="AC140" i="5"/>
  <c r="AE142" i="5"/>
  <c r="AB145" i="5"/>
  <c r="AD147" i="5"/>
  <c r="Y148" i="5"/>
  <c r="AF149" i="5"/>
  <c r="AA150" i="5"/>
  <c r="AC152" i="5"/>
  <c r="AE154" i="5"/>
  <c r="AB157" i="5"/>
  <c r="AD159" i="5"/>
  <c r="AB90" i="5"/>
  <c r="AE99" i="5"/>
  <c r="Z100" i="5"/>
  <c r="AB102" i="5"/>
  <c r="AD104" i="5"/>
  <c r="V108" i="5"/>
  <c r="AC109" i="5"/>
  <c r="AE111" i="5"/>
  <c r="Z112" i="5"/>
  <c r="AD116" i="5"/>
  <c r="V120" i="5"/>
  <c r="AC121" i="5"/>
  <c r="AE123" i="5"/>
  <c r="Z124" i="5"/>
  <c r="AB126" i="5"/>
  <c r="AD128" i="5"/>
  <c r="V132" i="5"/>
  <c r="AC133" i="5"/>
  <c r="AE135" i="5"/>
  <c r="Z136" i="5"/>
  <c r="AB138" i="5"/>
  <c r="AD140" i="5"/>
  <c r="V144" i="5"/>
  <c r="AC145" i="5"/>
  <c r="AE147" i="5"/>
  <c r="Z148" i="5"/>
  <c r="AB150" i="5"/>
  <c r="AD152" i="5"/>
  <c r="V156" i="5"/>
  <c r="AC157" i="5"/>
  <c r="AE159" i="5"/>
  <c r="W108" i="5"/>
  <c r="AD109" i="5"/>
  <c r="W120" i="5"/>
  <c r="AD121" i="5"/>
  <c r="W132" i="5"/>
  <c r="AD133" i="5"/>
  <c r="W144" i="5"/>
  <c r="AD145" i="5"/>
  <c r="AD157" i="5"/>
  <c r="I565" i="5"/>
  <c r="I545" i="5"/>
  <c r="I430" i="5"/>
  <c r="I441" i="5"/>
  <c r="I566" i="5"/>
  <c r="I291" i="5"/>
  <c r="I558" i="5"/>
  <c r="I567" i="5"/>
  <c r="I303" i="5"/>
  <c r="H187" i="5"/>
  <c r="I498" i="5"/>
  <c r="H253" i="5"/>
  <c r="I506" i="5"/>
  <c r="I474" i="5"/>
  <c r="I529" i="5"/>
  <c r="I454" i="5"/>
  <c r="I522" i="5"/>
  <c r="H179" i="5"/>
  <c r="H201" i="5"/>
  <c r="I533" i="5"/>
  <c r="I343" i="5"/>
  <c r="I366" i="5"/>
  <c r="I401" i="5"/>
  <c r="I525" i="5"/>
  <c r="I550" i="5"/>
  <c r="I478" i="5"/>
  <c r="I510" i="5"/>
  <c r="I530" i="5"/>
  <c r="I228" i="5"/>
  <c r="I414" i="5"/>
  <c r="I553" i="5"/>
  <c r="I185" i="5"/>
  <c r="H164" i="5"/>
  <c r="I505" i="5"/>
  <c r="I471" i="5"/>
  <c r="I551" i="5"/>
  <c r="I559" i="5"/>
  <c r="H238" i="5"/>
  <c r="I327" i="5"/>
  <c r="H337" i="5"/>
  <c r="I513" i="5"/>
  <c r="I339" i="5"/>
  <c r="H220" i="5"/>
  <c r="I526" i="5"/>
  <c r="H211" i="5"/>
  <c r="I212" i="5"/>
  <c r="I557" i="5"/>
  <c r="H184" i="5"/>
  <c r="H193" i="5"/>
  <c r="H245" i="5"/>
  <c r="I266" i="5"/>
  <c r="I335" i="5"/>
  <c r="H169" i="5"/>
  <c r="H219" i="5"/>
  <c r="I237" i="5"/>
  <c r="I275" i="5"/>
  <c r="H285" i="5"/>
  <c r="I315" i="5"/>
  <c r="I377" i="5"/>
  <c r="I410" i="5"/>
  <c r="I482" i="5"/>
  <c r="I501" i="5"/>
  <c r="I517" i="5"/>
  <c r="I180" i="5"/>
  <c r="H196" i="5"/>
  <c r="I269" i="5"/>
  <c r="I297" i="5"/>
  <c r="I369" i="5"/>
  <c r="I465" i="5"/>
  <c r="I503" i="5"/>
  <c r="I511" i="5"/>
  <c r="I519" i="5"/>
  <c r="I546" i="5"/>
  <c r="I563" i="5"/>
  <c r="H188" i="5"/>
  <c r="H205" i="5"/>
  <c r="I403" i="5"/>
  <c r="I446" i="5"/>
  <c r="I537" i="5"/>
  <c r="H215" i="5"/>
  <c r="I231" i="5"/>
  <c r="H173" i="5"/>
  <c r="H223" i="5"/>
  <c r="I457" i="5"/>
  <c r="I487" i="5"/>
  <c r="H183" i="5"/>
  <c r="H216" i="5"/>
  <c r="H242" i="5"/>
  <c r="I281" i="5"/>
  <c r="I321" i="5"/>
  <c r="H191" i="5"/>
  <c r="H273" i="5"/>
  <c r="I217" i="5"/>
  <c r="H225" i="5"/>
  <c r="H313" i="5"/>
  <c r="I353" i="5"/>
  <c r="I450" i="5"/>
  <c r="I489" i="5"/>
  <c r="I499" i="5"/>
  <c r="I515" i="5"/>
  <c r="I161" i="5"/>
  <c r="H161" i="5"/>
  <c r="I249" i="5"/>
  <c r="H249" i="5"/>
  <c r="H171" i="5"/>
  <c r="H203" i="5"/>
  <c r="H233" i="5"/>
  <c r="H241" i="5"/>
  <c r="H561" i="5"/>
  <c r="I561" i="5"/>
  <c r="H278" i="5"/>
  <c r="I278" i="5"/>
  <c r="H199" i="5"/>
  <c r="H167" i="5"/>
  <c r="H172" i="5"/>
  <c r="H177" i="5"/>
  <c r="H189" i="5"/>
  <c r="H204" i="5"/>
  <c r="H209" i="5"/>
  <c r="H221" i="5"/>
  <c r="I234" i="5"/>
  <c r="I255" i="5"/>
  <c r="H485" i="5"/>
  <c r="I485" i="5"/>
  <c r="H539" i="5"/>
  <c r="I539" i="5"/>
  <c r="I165" i="5"/>
  <c r="H175" i="5"/>
  <c r="H207" i="5"/>
  <c r="H359" i="5"/>
  <c r="I359" i="5"/>
  <c r="H394" i="5"/>
  <c r="I394" i="5"/>
  <c r="H523" i="5"/>
  <c r="I523" i="5"/>
  <c r="H195" i="5"/>
  <c r="H200" i="5"/>
  <c r="H227" i="5"/>
  <c r="I263" i="5"/>
  <c r="I362" i="5"/>
  <c r="I367" i="5"/>
  <c r="I386" i="5"/>
  <c r="I411" i="5"/>
  <c r="I439" i="5"/>
  <c r="I447" i="5"/>
  <c r="I547" i="5"/>
  <c r="I554" i="5"/>
  <c r="I298" i="5"/>
  <c r="I306" i="5"/>
  <c r="I314" i="5"/>
  <c r="I322" i="5"/>
  <c r="I330" i="5"/>
  <c r="I338" i="5"/>
  <c r="I346" i="5"/>
  <c r="I365" i="5"/>
  <c r="I370" i="5"/>
  <c r="I423" i="5"/>
  <c r="I434" i="5"/>
  <c r="I458" i="5"/>
  <c r="I491" i="5"/>
  <c r="H301" i="5"/>
  <c r="I309" i="5"/>
  <c r="H325" i="5"/>
  <c r="I333" i="5"/>
  <c r="I349" i="5"/>
  <c r="I373" i="5"/>
  <c r="I381" i="5"/>
  <c r="I426" i="5"/>
  <c r="I437" i="5"/>
  <c r="I453" i="5"/>
  <c r="I461" i="5"/>
  <c r="I475" i="5"/>
  <c r="I494" i="5"/>
  <c r="I518" i="5"/>
  <c r="I542" i="5"/>
  <c r="I549" i="5"/>
  <c r="I363" i="5"/>
  <c r="I387" i="5"/>
  <c r="I481" i="5"/>
  <c r="I535" i="5"/>
  <c r="I543" i="5"/>
  <c r="I355" i="5"/>
  <c r="I379" i="5"/>
  <c r="I393" i="5"/>
  <c r="I407" i="5"/>
  <c r="I443" i="5"/>
  <c r="I451" i="5"/>
  <c r="I294" i="5"/>
  <c r="I302" i="5"/>
  <c r="I310" i="5"/>
  <c r="I318" i="5"/>
  <c r="I326" i="5"/>
  <c r="I342" i="5"/>
  <c r="I350" i="5"/>
  <c r="I374" i="5"/>
  <c r="I427" i="5"/>
  <c r="I160" i="5"/>
  <c r="H160" i="5"/>
  <c r="I181" i="5"/>
  <c r="H181" i="5"/>
  <c r="H282" i="5"/>
  <c r="I282" i="5"/>
  <c r="I176" i="5"/>
  <c r="H176" i="5"/>
  <c r="H168" i="5"/>
  <c r="H163" i="5"/>
  <c r="H243" i="5"/>
  <c r="I243" i="5"/>
  <c r="I293" i="5"/>
  <c r="H293" i="5"/>
  <c r="H299" i="5"/>
  <c r="I299" i="5"/>
  <c r="I261" i="5"/>
  <c r="H261" i="5"/>
  <c r="H270" i="5"/>
  <c r="I270" i="5"/>
  <c r="H311" i="5"/>
  <c r="I311" i="5"/>
  <c r="H229" i="5"/>
  <c r="I279" i="5"/>
  <c r="H192" i="5"/>
  <c r="H197" i="5"/>
  <c r="H208" i="5"/>
  <c r="H213" i="5"/>
  <c r="H224" i="5"/>
  <c r="H323" i="5"/>
  <c r="I323" i="5"/>
  <c r="H274" i="5"/>
  <c r="I274" i="5"/>
  <c r="H254" i="5"/>
  <c r="I254" i="5"/>
  <c r="I257" i="5"/>
  <c r="H257" i="5"/>
  <c r="I289" i="5"/>
  <c r="H289" i="5"/>
  <c r="I267" i="5"/>
  <c r="I286" i="5"/>
  <c r="H305" i="5"/>
  <c r="H317" i="5"/>
  <c r="I287" i="5"/>
  <c r="H347" i="5"/>
  <c r="I347" i="5"/>
  <c r="H354" i="5"/>
  <c r="I354" i="5"/>
  <c r="I307" i="5"/>
  <c r="I319" i="5"/>
  <c r="H277" i="5"/>
  <c r="H329" i="5"/>
  <c r="H389" i="5"/>
  <c r="I389" i="5"/>
  <c r="I251" i="5"/>
  <c r="H265" i="5"/>
  <c r="H375" i="5"/>
  <c r="I375" i="5"/>
  <c r="H382" i="5"/>
  <c r="I382" i="5"/>
  <c r="I290" i="5"/>
  <c r="H334" i="5"/>
  <c r="I334" i="5"/>
  <c r="H331" i="5"/>
  <c r="I331" i="5"/>
  <c r="H418" i="5"/>
  <c r="I418" i="5"/>
  <c r="H341" i="5"/>
  <c r="I341" i="5"/>
  <c r="I361" i="5"/>
  <c r="I395" i="5"/>
  <c r="I402" i="5"/>
  <c r="I409" i="5"/>
  <c r="I415" i="5"/>
  <c r="H479" i="5"/>
  <c r="I479" i="5"/>
  <c r="H486" i="5"/>
  <c r="I486" i="5"/>
  <c r="H493" i="5"/>
  <c r="I493" i="5"/>
  <c r="H541" i="5"/>
  <c r="I541" i="5"/>
  <c r="I383" i="5"/>
  <c r="I390" i="5"/>
  <c r="I397" i="5"/>
  <c r="I417" i="5"/>
  <c r="H534" i="5"/>
  <c r="I534" i="5"/>
  <c r="I357" i="5"/>
  <c r="I391" i="5"/>
  <c r="I398" i="5"/>
  <c r="I405" i="5"/>
  <c r="I371" i="5"/>
  <c r="I378" i="5"/>
  <c r="I385" i="5"/>
  <c r="H438" i="5"/>
  <c r="I438" i="5"/>
  <c r="H445" i="5"/>
  <c r="I445" i="5"/>
  <c r="H527" i="5"/>
  <c r="I527" i="5"/>
  <c r="I351" i="5"/>
  <c r="I358" i="5"/>
  <c r="I399" i="5"/>
  <c r="I406" i="5"/>
  <c r="H413" i="5"/>
  <c r="H431" i="5"/>
  <c r="I431" i="5"/>
  <c r="I345" i="5"/>
  <c r="I425" i="5"/>
  <c r="I459" i="5"/>
  <c r="I466" i="5"/>
  <c r="I473" i="5"/>
  <c r="I507" i="5"/>
  <c r="I514" i="5"/>
  <c r="I521" i="5"/>
  <c r="I555" i="5"/>
  <c r="I562" i="5"/>
  <c r="I419" i="5"/>
  <c r="I433" i="5"/>
  <c r="I467" i="5"/>
  <c r="I495" i="5"/>
  <c r="I502" i="5"/>
  <c r="I509" i="5"/>
  <c r="I421" i="5"/>
  <c r="I455" i="5"/>
  <c r="I462" i="5"/>
  <c r="I469" i="5"/>
  <c r="I435" i="5"/>
  <c r="I442" i="5"/>
  <c r="I449" i="5"/>
  <c r="I483" i="5"/>
  <c r="I490" i="5"/>
  <c r="I497" i="5"/>
  <c r="I531" i="5"/>
  <c r="I538" i="5"/>
  <c r="I422" i="5"/>
  <c r="I429" i="5"/>
  <c r="I463" i="5"/>
  <c r="I470" i="5"/>
  <c r="I477" i="5"/>
  <c r="I276" i="5"/>
  <c r="H276" i="5"/>
  <c r="I288" i="5"/>
  <c r="H288" i="5"/>
  <c r="I312" i="5"/>
  <c r="H312" i="5"/>
  <c r="I336" i="5"/>
  <c r="H336" i="5"/>
  <c r="I404" i="5"/>
  <c r="H404" i="5"/>
  <c r="H230" i="5"/>
  <c r="I384" i="5"/>
  <c r="H384" i="5"/>
  <c r="I452" i="5"/>
  <c r="H452" i="5"/>
  <c r="I500" i="5"/>
  <c r="H500" i="5"/>
  <c r="I548" i="5"/>
  <c r="H548" i="5"/>
  <c r="I252" i="5"/>
  <c r="H252" i="5"/>
  <c r="I264" i="5"/>
  <c r="H264" i="5"/>
  <c r="I324" i="5"/>
  <c r="H324" i="5"/>
  <c r="I424" i="5"/>
  <c r="H424" i="5"/>
  <c r="I472" i="5"/>
  <c r="H472" i="5"/>
  <c r="H162" i="5"/>
  <c r="H166" i="5"/>
  <c r="H170" i="5"/>
  <c r="H174" i="5"/>
  <c r="H178" i="5"/>
  <c r="H182" i="5"/>
  <c r="H186" i="5"/>
  <c r="H190" i="5"/>
  <c r="H194" i="5"/>
  <c r="H198" i="5"/>
  <c r="H202" i="5"/>
  <c r="H206" i="5"/>
  <c r="H210" i="5"/>
  <c r="H214" i="5"/>
  <c r="H218" i="5"/>
  <c r="H222" i="5"/>
  <c r="H226" i="5"/>
  <c r="I235" i="5"/>
  <c r="I236" i="5"/>
  <c r="H236" i="5"/>
  <c r="I246" i="5"/>
  <c r="I258" i="5"/>
  <c r="I364" i="5"/>
  <c r="H364" i="5"/>
  <c r="I412" i="5"/>
  <c r="H412" i="5"/>
  <c r="I432" i="5"/>
  <c r="H432" i="5"/>
  <c r="I480" i="5"/>
  <c r="H480" i="5"/>
  <c r="I528" i="5"/>
  <c r="H528" i="5"/>
  <c r="I344" i="5"/>
  <c r="H344" i="5"/>
  <c r="I392" i="5"/>
  <c r="H392" i="5"/>
  <c r="I460" i="5"/>
  <c r="H460" i="5"/>
  <c r="I508" i="5"/>
  <c r="H508" i="5"/>
  <c r="I556" i="5"/>
  <c r="H556" i="5"/>
  <c r="I300" i="5"/>
  <c r="H300" i="5"/>
  <c r="I356" i="5"/>
  <c r="H356" i="5"/>
  <c r="I247" i="5"/>
  <c r="I248" i="5"/>
  <c r="H248" i="5"/>
  <c r="I259" i="5"/>
  <c r="I260" i="5"/>
  <c r="H260" i="5"/>
  <c r="I271" i="5"/>
  <c r="I272" i="5"/>
  <c r="H272" i="5"/>
  <c r="I283" i="5"/>
  <c r="I284" i="5"/>
  <c r="H284" i="5"/>
  <c r="I295" i="5"/>
  <c r="I296" i="5"/>
  <c r="H296" i="5"/>
  <c r="I308" i="5"/>
  <c r="H308" i="5"/>
  <c r="I320" i="5"/>
  <c r="H320" i="5"/>
  <c r="I332" i="5"/>
  <c r="H332" i="5"/>
  <c r="I372" i="5"/>
  <c r="H372" i="5"/>
  <c r="I440" i="5"/>
  <c r="H440" i="5"/>
  <c r="I488" i="5"/>
  <c r="H488" i="5"/>
  <c r="I536" i="5"/>
  <c r="H536" i="5"/>
  <c r="I232" i="5"/>
  <c r="H232" i="5"/>
  <c r="I352" i="5"/>
  <c r="H352" i="5"/>
  <c r="I400" i="5"/>
  <c r="H400" i="5"/>
  <c r="I420" i="5"/>
  <c r="H420" i="5"/>
  <c r="I468" i="5"/>
  <c r="H468" i="5"/>
  <c r="I516" i="5"/>
  <c r="H516" i="5"/>
  <c r="I564" i="5"/>
  <c r="H564" i="5"/>
  <c r="I380" i="5"/>
  <c r="H380" i="5"/>
  <c r="I448" i="5"/>
  <c r="H448" i="5"/>
  <c r="I496" i="5"/>
  <c r="H496" i="5"/>
  <c r="I544" i="5"/>
  <c r="H544" i="5"/>
  <c r="I520" i="5"/>
  <c r="H520" i="5"/>
  <c r="I360" i="5"/>
  <c r="H360" i="5"/>
  <c r="I408" i="5"/>
  <c r="H408" i="5"/>
  <c r="I428" i="5"/>
  <c r="H428" i="5"/>
  <c r="I476" i="5"/>
  <c r="H476" i="5"/>
  <c r="I524" i="5"/>
  <c r="H524" i="5"/>
  <c r="I244" i="5"/>
  <c r="H244" i="5"/>
  <c r="I256" i="5"/>
  <c r="H256" i="5"/>
  <c r="I268" i="5"/>
  <c r="H268" i="5"/>
  <c r="I280" i="5"/>
  <c r="H280" i="5"/>
  <c r="I292" i="5"/>
  <c r="H292" i="5"/>
  <c r="I304" i="5"/>
  <c r="H304" i="5"/>
  <c r="I316" i="5"/>
  <c r="H316" i="5"/>
  <c r="I328" i="5"/>
  <c r="H328" i="5"/>
  <c r="I340" i="5"/>
  <c r="H340" i="5"/>
  <c r="I388" i="5"/>
  <c r="H388" i="5"/>
  <c r="I456" i="5"/>
  <c r="H456" i="5"/>
  <c r="I504" i="5"/>
  <c r="H504" i="5"/>
  <c r="I552" i="5"/>
  <c r="H552" i="5"/>
  <c r="I368" i="5"/>
  <c r="H368" i="5"/>
  <c r="I436" i="5"/>
  <c r="H436" i="5"/>
  <c r="I484" i="5"/>
  <c r="H484" i="5"/>
  <c r="I532" i="5"/>
  <c r="H532" i="5"/>
  <c r="I250" i="5"/>
  <c r="I262" i="5"/>
  <c r="I348" i="5"/>
  <c r="H348" i="5"/>
  <c r="I396" i="5"/>
  <c r="H396" i="5"/>
  <c r="I416" i="5"/>
  <c r="H416" i="5"/>
  <c r="I464" i="5"/>
  <c r="H464" i="5"/>
  <c r="I512" i="5"/>
  <c r="H512" i="5"/>
  <c r="I560" i="5"/>
  <c r="H560" i="5"/>
  <c r="I239" i="5"/>
  <c r="I240" i="5"/>
  <c r="H240" i="5"/>
  <c r="I376" i="5"/>
  <c r="H376" i="5"/>
  <c r="I444" i="5"/>
  <c r="H444" i="5"/>
  <c r="I492" i="5"/>
  <c r="H492" i="5"/>
  <c r="I540" i="5"/>
  <c r="H540" i="5"/>
  <c r="E24" i="10"/>
  <c r="F24" i="10"/>
  <c r="I24" i="10"/>
  <c r="W17" i="4" l="1"/>
  <c r="V17" i="4"/>
  <c r="V20" i="4"/>
  <c r="R20" i="4"/>
  <c r="X20" i="4"/>
  <c r="W20" i="4"/>
  <c r="T20" i="4"/>
  <c r="P20" i="4"/>
  <c r="O20" i="4"/>
  <c r="S20" i="4"/>
  <c r="R17" i="4"/>
  <c r="O19" i="4"/>
  <c r="S19" i="4"/>
  <c r="P19" i="4"/>
  <c r="T19" i="4"/>
  <c r="U19" i="4"/>
  <c r="Q19" i="4"/>
  <c r="X19" i="4"/>
  <c r="W19" i="4"/>
  <c r="V19" i="4"/>
  <c r="R19" i="4"/>
  <c r="R18" i="4"/>
  <c r="X18" i="4"/>
  <c r="W18" i="4"/>
  <c r="V18" i="4"/>
  <c r="O18" i="4"/>
  <c r="S18" i="4"/>
  <c r="U18" i="4"/>
  <c r="Q18" i="4"/>
  <c r="T18" i="4"/>
  <c r="P18" i="4"/>
  <c r="T17" i="4"/>
  <c r="P17" i="4"/>
  <c r="U17" i="4"/>
  <c r="Q17" i="4"/>
  <c r="O17" i="4"/>
  <c r="S17" i="4"/>
  <c r="O16" i="4"/>
  <c r="S16" i="4"/>
  <c r="R16" i="4"/>
  <c r="X16" i="4"/>
  <c r="W16" i="4"/>
  <c r="V16" i="4"/>
  <c r="P16" i="4"/>
  <c r="T16" i="4"/>
  <c r="Q16" i="4"/>
  <c r="U16" i="4"/>
  <c r="O14" i="4"/>
  <c r="S14" i="4"/>
  <c r="U14" i="4"/>
  <c r="Q14" i="4"/>
  <c r="T14" i="4"/>
  <c r="P14" i="4"/>
  <c r="V14" i="4"/>
  <c r="R14" i="4"/>
  <c r="W14" i="4"/>
  <c r="X14" i="4"/>
  <c r="P13" i="4"/>
  <c r="T13" i="4"/>
  <c r="X13" i="4"/>
  <c r="W13" i="4"/>
  <c r="V13" i="4"/>
  <c r="R13" i="4"/>
  <c r="U13" i="4"/>
  <c r="Q13" i="4"/>
  <c r="O13" i="4"/>
  <c r="S13" i="4"/>
  <c r="R12" i="4"/>
  <c r="X12" i="4"/>
  <c r="V12" i="4"/>
  <c r="W12" i="4"/>
  <c r="Q12" i="4"/>
  <c r="U12" i="4"/>
  <c r="O12" i="4"/>
  <c r="S12" i="4"/>
  <c r="T12" i="4"/>
  <c r="P12" i="4"/>
  <c r="O11" i="4"/>
  <c r="S11" i="4"/>
  <c r="U11" i="4"/>
  <c r="Q11" i="4"/>
  <c r="X11" i="4"/>
  <c r="W11" i="4"/>
  <c r="V11" i="4"/>
  <c r="R11" i="4"/>
  <c r="T11" i="4"/>
  <c r="P11" i="4"/>
  <c r="U9" i="4"/>
  <c r="Q9" i="4"/>
  <c r="X9" i="4"/>
  <c r="W9" i="4"/>
  <c r="V9" i="4"/>
  <c r="R9" i="4"/>
  <c r="O9" i="4"/>
  <c r="S9" i="4"/>
  <c r="P9" i="4"/>
  <c r="T9" i="4"/>
  <c r="O8" i="4"/>
  <c r="S8" i="4"/>
  <c r="V8" i="4"/>
  <c r="R8" i="4"/>
  <c r="W8" i="4"/>
  <c r="X8" i="4"/>
  <c r="T8" i="4"/>
  <c r="P8" i="4"/>
  <c r="U8" i="4"/>
  <c r="Q8" i="4"/>
  <c r="S6" i="4"/>
  <c r="S7" i="4"/>
  <c r="O7" i="4"/>
  <c r="T7" i="4"/>
  <c r="P7" i="4"/>
  <c r="U7" i="4"/>
  <c r="Q7" i="4"/>
  <c r="X7" i="4"/>
  <c r="W7" i="4"/>
  <c r="V7" i="4"/>
  <c r="R7" i="4"/>
  <c r="X6" i="4"/>
  <c r="W6" i="4"/>
  <c r="V6" i="4"/>
  <c r="R6" i="4"/>
  <c r="T6" i="4"/>
  <c r="P6" i="4"/>
  <c r="U6" i="4"/>
  <c r="Q6" i="4"/>
  <c r="AF87" i="4"/>
  <c r="Q86" i="5"/>
  <c r="AE87" i="4"/>
  <c r="P86" i="5"/>
  <c r="AE88" i="4" l="1"/>
  <c r="P87" i="5"/>
  <c r="AF88" i="4"/>
  <c r="Q87" i="5"/>
  <c r="AF89" i="4" l="1"/>
  <c r="Q88" i="5"/>
  <c r="AE89" i="4"/>
  <c r="P88" i="5"/>
  <c r="AE90" i="4" l="1"/>
  <c r="P89" i="5"/>
  <c r="AF90" i="4"/>
  <c r="Q89" i="5"/>
  <c r="AF91" i="4" l="1"/>
  <c r="Q90" i="5"/>
  <c r="AE91" i="4"/>
  <c r="P90" i="5"/>
  <c r="AE92" i="4" l="1"/>
  <c r="P91" i="5"/>
  <c r="AF92" i="4"/>
  <c r="Q91" i="5"/>
  <c r="AF93" i="4" l="1"/>
  <c r="Q92" i="5"/>
  <c r="AE93" i="4"/>
  <c r="P92" i="5"/>
  <c r="AE94" i="4" l="1"/>
  <c r="P93" i="5"/>
  <c r="AF94" i="4"/>
  <c r="Q93" i="5"/>
  <c r="AF95" i="4" l="1"/>
  <c r="Q94" i="5"/>
  <c r="AE95" i="4"/>
  <c r="P94" i="5"/>
  <c r="AE96" i="4" l="1"/>
  <c r="P95" i="5"/>
  <c r="AF96" i="4"/>
  <c r="Q95" i="5"/>
  <c r="AF97" i="4" l="1"/>
  <c r="Q96" i="5"/>
  <c r="AE97" i="4"/>
  <c r="P96" i="5"/>
  <c r="AE98" i="4" l="1"/>
  <c r="P97" i="5"/>
  <c r="AF98" i="4"/>
  <c r="Q97" i="5"/>
  <c r="AF99" i="4" l="1"/>
  <c r="Q98" i="5"/>
  <c r="AE99" i="4"/>
  <c r="P98" i="5"/>
  <c r="AE100" i="4" l="1"/>
  <c r="P99" i="5"/>
  <c r="AF100" i="4"/>
  <c r="Q99" i="5"/>
  <c r="AF101" i="4" l="1"/>
  <c r="Q100" i="5"/>
  <c r="AE101" i="4"/>
  <c r="P100" i="5"/>
  <c r="AE102" i="4" l="1"/>
  <c r="P101" i="5"/>
  <c r="AF102" i="4"/>
  <c r="Q101" i="5"/>
  <c r="AF103" i="4" l="1"/>
  <c r="Q102" i="5"/>
  <c r="AE103" i="4"/>
  <c r="P102" i="5"/>
  <c r="AE104" i="4" l="1"/>
  <c r="P103" i="5"/>
  <c r="AF104" i="4"/>
  <c r="Q103" i="5"/>
  <c r="AF105" i="4" l="1"/>
  <c r="Q104" i="5"/>
  <c r="AE105" i="4"/>
  <c r="P104" i="5"/>
  <c r="AE106" i="4" l="1"/>
  <c r="P105" i="5"/>
  <c r="AF106" i="4"/>
  <c r="Q105" i="5"/>
  <c r="AF107" i="4" l="1"/>
  <c r="Q106" i="5"/>
  <c r="AE107" i="4"/>
  <c r="P106" i="5"/>
  <c r="AE108" i="4" l="1"/>
  <c r="P107" i="5"/>
  <c r="AF108" i="4"/>
  <c r="Q107" i="5"/>
  <c r="AF109" i="4" l="1"/>
  <c r="Q108" i="5"/>
  <c r="AE109" i="4"/>
  <c r="P108" i="5"/>
  <c r="AE110" i="4" l="1"/>
  <c r="P109" i="5"/>
  <c r="AF110" i="4"/>
  <c r="Q109" i="5"/>
  <c r="AF111" i="4" l="1"/>
  <c r="Q110" i="5"/>
  <c r="AE111" i="4"/>
  <c r="P110" i="5"/>
  <c r="AE112" i="4" l="1"/>
  <c r="P111" i="5"/>
  <c r="AF112" i="4"/>
  <c r="Q111" i="5"/>
  <c r="AF113" i="4" l="1"/>
  <c r="Q112" i="5"/>
  <c r="AE113" i="4"/>
  <c r="P112" i="5"/>
  <c r="AE114" i="4" l="1"/>
  <c r="P113" i="5"/>
  <c r="AF114" i="4"/>
  <c r="Q113" i="5"/>
  <c r="AF115" i="4" l="1"/>
  <c r="Q114" i="5"/>
  <c r="AE115" i="4"/>
  <c r="P114" i="5"/>
  <c r="AE116" i="4" l="1"/>
  <c r="P115" i="5"/>
  <c r="AF116" i="4"/>
  <c r="Q115" i="5"/>
  <c r="AF117" i="4" l="1"/>
  <c r="Q116" i="5"/>
  <c r="AE117" i="4"/>
  <c r="P116" i="5"/>
  <c r="AE118" i="4" l="1"/>
  <c r="P117" i="5"/>
  <c r="AF118" i="4"/>
  <c r="Q117" i="5"/>
  <c r="AF119" i="4" l="1"/>
  <c r="Q118" i="5"/>
  <c r="AE119" i="4"/>
  <c r="P118" i="5"/>
  <c r="AE120" i="4" l="1"/>
  <c r="P119" i="5"/>
  <c r="AF120" i="4"/>
  <c r="Q119" i="5"/>
  <c r="AF121" i="4" l="1"/>
  <c r="Q120" i="5"/>
  <c r="AE121" i="4"/>
  <c r="P120" i="5"/>
  <c r="AE122" i="4" l="1"/>
  <c r="P121" i="5"/>
  <c r="AF122" i="4"/>
  <c r="Q121" i="5"/>
  <c r="AF123" i="4" l="1"/>
  <c r="Q123" i="5" s="1"/>
  <c r="Q122" i="5"/>
  <c r="AE123" i="4"/>
  <c r="P123" i="5" s="1"/>
  <c r="P122" i="5"/>
  <c r="C5" i="12" l="1"/>
  <c r="B5" i="12"/>
  <c r="C4" i="12"/>
  <c r="B4" i="12"/>
  <c r="A1" i="12"/>
  <c r="D4" i="12" l="1"/>
  <c r="D5" i="12"/>
  <c r="D1" i="4" l="1"/>
  <c r="A1" i="4"/>
  <c r="A2" i="4" s="1"/>
  <c r="Y356" i="4"/>
  <c r="J356" i="5" s="1"/>
  <c r="Y355" i="4"/>
  <c r="J355" i="5" s="1"/>
  <c r="Y354" i="4"/>
  <c r="J354" i="5" s="1"/>
  <c r="Y353" i="4"/>
  <c r="J353" i="5" s="1"/>
  <c r="Y352" i="4"/>
  <c r="J352" i="5" s="1"/>
  <c r="Y351" i="4"/>
  <c r="J351" i="5" s="1"/>
  <c r="Y350" i="4"/>
  <c r="J350" i="5" s="1"/>
  <c r="Y349" i="4"/>
  <c r="J349" i="5" s="1"/>
  <c r="Y348" i="4"/>
  <c r="J348" i="5" s="1"/>
  <c r="Y347" i="4"/>
  <c r="J347" i="5" s="1"/>
  <c r="Y346" i="4"/>
  <c r="J346" i="5" s="1"/>
  <c r="Y345" i="4"/>
  <c r="J345" i="5" s="1"/>
  <c r="Y344" i="4"/>
  <c r="J344" i="5" s="1"/>
  <c r="Y343" i="4"/>
  <c r="J343" i="5" s="1"/>
  <c r="Y342" i="4"/>
  <c r="J342" i="5" s="1"/>
  <c r="Y341" i="4"/>
  <c r="J341" i="5" s="1"/>
  <c r="Y340" i="4"/>
  <c r="J340" i="5" s="1"/>
  <c r="Y339" i="4"/>
  <c r="J339" i="5" s="1"/>
  <c r="Y338" i="4"/>
  <c r="J338" i="5" s="1"/>
  <c r="Y337" i="4"/>
  <c r="J337" i="5" s="1"/>
  <c r="Y336" i="4"/>
  <c r="J336" i="5" s="1"/>
  <c r="Y335" i="4"/>
  <c r="J335" i="5" s="1"/>
  <c r="Y334" i="4"/>
  <c r="J334" i="5" s="1"/>
  <c r="Y333" i="4"/>
  <c r="J333" i="5" s="1"/>
  <c r="Y332" i="4"/>
  <c r="J332" i="5" s="1"/>
  <c r="Y331" i="4"/>
  <c r="J331" i="5" s="1"/>
  <c r="Y330" i="4"/>
  <c r="J330" i="5" s="1"/>
  <c r="Y329" i="4"/>
  <c r="J329" i="5" s="1"/>
  <c r="Y328" i="4"/>
  <c r="J328" i="5" s="1"/>
  <c r="Y327" i="4"/>
  <c r="J327" i="5" s="1"/>
  <c r="Y326" i="4"/>
  <c r="J326" i="5" s="1"/>
  <c r="Y325" i="4"/>
  <c r="J325" i="5" s="1"/>
  <c r="Y324" i="4"/>
  <c r="J324" i="5" s="1"/>
  <c r="Y323" i="4"/>
  <c r="J323" i="5" s="1"/>
  <c r="Y322" i="4"/>
  <c r="J322" i="5" s="1"/>
  <c r="Y321" i="4"/>
  <c r="J321" i="5" s="1"/>
  <c r="Y320" i="4"/>
  <c r="J320" i="5" s="1"/>
  <c r="Y319" i="4"/>
  <c r="J319" i="5" s="1"/>
  <c r="Y318" i="4"/>
  <c r="J318" i="5" s="1"/>
  <c r="Y317" i="4"/>
  <c r="J317" i="5" s="1"/>
  <c r="Y316" i="4"/>
  <c r="J316" i="5" s="1"/>
  <c r="Y315" i="4"/>
  <c r="J315" i="5" s="1"/>
  <c r="Y314" i="4"/>
  <c r="J314" i="5" s="1"/>
  <c r="Y313" i="4"/>
  <c r="J313" i="5" s="1"/>
  <c r="Y312" i="4"/>
  <c r="J312" i="5" s="1"/>
  <c r="Y311" i="4"/>
  <c r="J311" i="5" s="1"/>
  <c r="Y310" i="4"/>
  <c r="J310" i="5" s="1"/>
  <c r="Y309" i="4"/>
  <c r="J309" i="5" s="1"/>
  <c r="Y308" i="4"/>
  <c r="J308" i="5" s="1"/>
  <c r="Y307" i="4"/>
  <c r="J307" i="5" s="1"/>
  <c r="Y306" i="4"/>
  <c r="J306" i="5" s="1"/>
  <c r="Y305" i="4"/>
  <c r="J305" i="5" s="1"/>
  <c r="Y304" i="4"/>
  <c r="J304" i="5" s="1"/>
  <c r="Y303" i="4"/>
  <c r="J303" i="5" s="1"/>
  <c r="Y302" i="4"/>
  <c r="J302" i="5" s="1"/>
  <c r="Y301" i="4"/>
  <c r="J301" i="5" s="1"/>
  <c r="Y300" i="4"/>
  <c r="J300" i="5" s="1"/>
  <c r="Y299" i="4"/>
  <c r="J299" i="5" s="1"/>
  <c r="Y298" i="4"/>
  <c r="J298" i="5" s="1"/>
  <c r="Y297" i="4"/>
  <c r="J297" i="5" s="1"/>
  <c r="Y296" i="4"/>
  <c r="J296" i="5" s="1"/>
  <c r="Y295" i="4"/>
  <c r="J295" i="5" s="1"/>
  <c r="Y294" i="4"/>
  <c r="J294" i="5" s="1"/>
  <c r="Y293" i="4"/>
  <c r="J293" i="5" s="1"/>
  <c r="Y292" i="4"/>
  <c r="J292" i="5" s="1"/>
  <c r="Y291" i="4"/>
  <c r="J291" i="5" s="1"/>
  <c r="Y290" i="4"/>
  <c r="J290" i="5" s="1"/>
  <c r="Y289" i="4"/>
  <c r="J289" i="5" s="1"/>
  <c r="Y288" i="4"/>
  <c r="J288" i="5" s="1"/>
  <c r="Y287" i="4"/>
  <c r="J287" i="5" s="1"/>
  <c r="Y286" i="4"/>
  <c r="J286" i="5" s="1"/>
  <c r="Y285" i="4"/>
  <c r="J285" i="5" s="1"/>
  <c r="Y284" i="4"/>
  <c r="J284" i="5" s="1"/>
  <c r="Y283" i="4"/>
  <c r="J283" i="5" s="1"/>
  <c r="Y282" i="4"/>
  <c r="J282" i="5" s="1"/>
  <c r="Y281" i="4"/>
  <c r="J281" i="5" s="1"/>
  <c r="Y280" i="4"/>
  <c r="J280" i="5" s="1"/>
  <c r="Y279" i="4"/>
  <c r="J279" i="5" s="1"/>
  <c r="Y278" i="4"/>
  <c r="J278" i="5" s="1"/>
  <c r="Y277" i="4"/>
  <c r="J277" i="5" s="1"/>
  <c r="Y276" i="4"/>
  <c r="J276" i="5" s="1"/>
  <c r="Y275" i="4"/>
  <c r="J275" i="5" s="1"/>
  <c r="Y274" i="4"/>
  <c r="J274" i="5" s="1"/>
  <c r="Y273" i="4"/>
  <c r="J273" i="5" s="1"/>
  <c r="Y272" i="4"/>
  <c r="J272" i="5" s="1"/>
  <c r="Y271" i="4"/>
  <c r="J271" i="5" s="1"/>
  <c r="Y270" i="4"/>
  <c r="J270" i="5" s="1"/>
  <c r="Y269" i="4"/>
  <c r="J269" i="5" s="1"/>
  <c r="Y268" i="4"/>
  <c r="J268" i="5" s="1"/>
  <c r="Y267" i="4"/>
  <c r="J267" i="5" s="1"/>
  <c r="Y266" i="4"/>
  <c r="J266" i="5" s="1"/>
  <c r="Y265" i="4"/>
  <c r="J265" i="5" s="1"/>
  <c r="Y264" i="4"/>
  <c r="J264" i="5" s="1"/>
  <c r="Y263" i="4"/>
  <c r="J263" i="5" s="1"/>
  <c r="Y262" i="4"/>
  <c r="J262" i="5" s="1"/>
  <c r="Y261" i="4"/>
  <c r="J261" i="5" s="1"/>
  <c r="Y260" i="4"/>
  <c r="J260" i="5" s="1"/>
  <c r="Y259" i="4"/>
  <c r="J259" i="5" s="1"/>
  <c r="Y258" i="4"/>
  <c r="J258" i="5" s="1"/>
  <c r="Y257" i="4"/>
  <c r="J257" i="5" s="1"/>
  <c r="Y256" i="4"/>
  <c r="J256" i="5" s="1"/>
  <c r="Y255" i="4"/>
  <c r="J255" i="5" s="1"/>
  <c r="Y254" i="4"/>
  <c r="J254" i="5" s="1"/>
  <c r="Y253" i="4"/>
  <c r="J253" i="5" s="1"/>
  <c r="Y252" i="4"/>
  <c r="J252" i="5" s="1"/>
  <c r="Y251" i="4"/>
  <c r="J251" i="5" s="1"/>
  <c r="Y250" i="4"/>
  <c r="J250" i="5" s="1"/>
  <c r="Y249" i="4"/>
  <c r="J249" i="5" s="1"/>
  <c r="Y248" i="4"/>
  <c r="J248" i="5" s="1"/>
  <c r="Y247" i="4"/>
  <c r="J247" i="5" s="1"/>
  <c r="Y246" i="4"/>
  <c r="J246" i="5" s="1"/>
  <c r="Y245" i="4"/>
  <c r="J245" i="5" s="1"/>
  <c r="Y244" i="4"/>
  <c r="J244" i="5" s="1"/>
  <c r="Y243" i="4"/>
  <c r="J243" i="5" s="1"/>
  <c r="Y242" i="4"/>
  <c r="J242" i="5" s="1"/>
  <c r="Y241" i="4"/>
  <c r="J241" i="5" s="1"/>
  <c r="Y240" i="4"/>
  <c r="J240" i="5" s="1"/>
  <c r="Y239" i="4"/>
  <c r="J239" i="5" s="1"/>
  <c r="Y238" i="4"/>
  <c r="J238" i="5" s="1"/>
  <c r="Y237" i="4"/>
  <c r="J237" i="5" s="1"/>
  <c r="Y236" i="4"/>
  <c r="J236" i="5" s="1"/>
  <c r="Y235" i="4"/>
  <c r="J235" i="5" s="1"/>
  <c r="Y234" i="4"/>
  <c r="J234" i="5" s="1"/>
  <c r="Y233" i="4"/>
  <c r="J233" i="5" s="1"/>
  <c r="Y232" i="4"/>
  <c r="J232" i="5" s="1"/>
  <c r="Y231" i="4"/>
  <c r="J231" i="5" s="1"/>
  <c r="Y230" i="4"/>
  <c r="J230" i="5" s="1"/>
  <c r="Y229" i="4"/>
  <c r="J229" i="5" s="1"/>
  <c r="Y228" i="4"/>
  <c r="J228" i="5" s="1"/>
  <c r="Y227" i="4"/>
  <c r="J227" i="5" s="1"/>
  <c r="Y226" i="4"/>
  <c r="J226" i="5" s="1"/>
  <c r="Y225" i="4"/>
  <c r="J225" i="5" s="1"/>
  <c r="Y224" i="4"/>
  <c r="J224" i="5" s="1"/>
  <c r="Y223" i="4"/>
  <c r="J223" i="5" s="1"/>
  <c r="Y222" i="4"/>
  <c r="J222" i="5" s="1"/>
  <c r="Y221" i="4"/>
  <c r="J221" i="5" s="1"/>
  <c r="Y220" i="4"/>
  <c r="J220" i="5" s="1"/>
  <c r="Y219" i="4"/>
  <c r="J219" i="5" s="1"/>
  <c r="Y218" i="4"/>
  <c r="J218" i="5" s="1"/>
  <c r="Y217" i="4"/>
  <c r="J217" i="5" s="1"/>
  <c r="Y216" i="4"/>
  <c r="J216" i="5" s="1"/>
  <c r="Y215" i="4"/>
  <c r="J215" i="5" s="1"/>
  <c r="Y214" i="4"/>
  <c r="J214" i="5" s="1"/>
  <c r="Y213" i="4"/>
  <c r="J213" i="5" s="1"/>
  <c r="Y212" i="4"/>
  <c r="J212" i="5" s="1"/>
  <c r="Y211" i="4"/>
  <c r="J211" i="5" s="1"/>
  <c r="Y210" i="4"/>
  <c r="J210" i="5" s="1"/>
  <c r="Y209" i="4"/>
  <c r="J209" i="5" s="1"/>
  <c r="Y208" i="4"/>
  <c r="J208" i="5" s="1"/>
  <c r="Y207" i="4"/>
  <c r="J207" i="5" s="1"/>
  <c r="Y206" i="4"/>
  <c r="J206" i="5" s="1"/>
  <c r="Y205" i="4"/>
  <c r="J205" i="5" s="1"/>
  <c r="Y204" i="4"/>
  <c r="J204" i="5" s="1"/>
  <c r="Y203" i="4"/>
  <c r="J203" i="5" s="1"/>
  <c r="Y202" i="4"/>
  <c r="J202" i="5" s="1"/>
  <c r="Y201" i="4"/>
  <c r="J201" i="5" s="1"/>
  <c r="Y200" i="4"/>
  <c r="J200" i="5" s="1"/>
  <c r="Y199" i="4"/>
  <c r="J199" i="5" s="1"/>
  <c r="Y198" i="4"/>
  <c r="J198" i="5" s="1"/>
  <c r="Y197" i="4"/>
  <c r="J197" i="5" s="1"/>
  <c r="Y196" i="4"/>
  <c r="J196" i="5" s="1"/>
  <c r="Y195" i="4"/>
  <c r="J195" i="5" s="1"/>
  <c r="Y194" i="4"/>
  <c r="J194" i="5" s="1"/>
  <c r="Y193" i="4"/>
  <c r="J193" i="5" s="1"/>
  <c r="Y192" i="4"/>
  <c r="J192" i="5" s="1"/>
  <c r="Y191" i="4"/>
  <c r="J191" i="5" s="1"/>
  <c r="Y190" i="4"/>
  <c r="J190" i="5" s="1"/>
  <c r="Y189" i="4"/>
  <c r="J189" i="5" s="1"/>
  <c r="Y188" i="4"/>
  <c r="J188" i="5" s="1"/>
  <c r="Y187" i="4"/>
  <c r="J187" i="5" s="1"/>
  <c r="Y186" i="4"/>
  <c r="J186" i="5" s="1"/>
  <c r="Y185" i="4"/>
  <c r="J185" i="5" s="1"/>
  <c r="Y184" i="4"/>
  <c r="J184" i="5" s="1"/>
  <c r="Y183" i="4"/>
  <c r="J183" i="5" s="1"/>
  <c r="Y182" i="4"/>
  <c r="J182" i="5" s="1"/>
  <c r="Y181" i="4"/>
  <c r="J181" i="5" s="1"/>
  <c r="Y180" i="4"/>
  <c r="J180" i="5" s="1"/>
  <c r="Y179" i="4"/>
  <c r="J179" i="5" s="1"/>
  <c r="Y178" i="4"/>
  <c r="J178" i="5" s="1"/>
  <c r="Y177" i="4"/>
  <c r="J177" i="5" s="1"/>
  <c r="Y176" i="4"/>
  <c r="J176" i="5" s="1"/>
  <c r="Y175" i="4"/>
  <c r="J175" i="5" s="1"/>
  <c r="Y174" i="4"/>
  <c r="J174" i="5" s="1"/>
  <c r="Y173" i="4"/>
  <c r="J173" i="5" s="1"/>
  <c r="Y172" i="4"/>
  <c r="J172" i="5" s="1"/>
  <c r="Y171" i="4"/>
  <c r="J171" i="5" s="1"/>
  <c r="Y170" i="4"/>
  <c r="J170" i="5" s="1"/>
  <c r="Y169" i="4"/>
  <c r="J169" i="5" s="1"/>
  <c r="Y168" i="4"/>
  <c r="J168" i="5" s="1"/>
  <c r="Y167" i="4"/>
  <c r="J167" i="5" s="1"/>
  <c r="Y166" i="4"/>
  <c r="J166" i="5" s="1"/>
  <c r="Y165" i="4"/>
  <c r="J165" i="5" s="1"/>
  <c r="Y164" i="4"/>
  <c r="J164" i="5" s="1"/>
  <c r="Y163" i="4"/>
  <c r="J163" i="5" s="1"/>
  <c r="Y162" i="4"/>
  <c r="J162" i="5" s="1"/>
  <c r="Y161" i="4"/>
  <c r="J161" i="5" s="1"/>
  <c r="Y160" i="4"/>
  <c r="J160" i="5" s="1"/>
  <c r="Y159" i="4"/>
  <c r="J159" i="5" s="1"/>
  <c r="Y158" i="4"/>
  <c r="J158" i="5" s="1"/>
  <c r="Y157" i="4"/>
  <c r="J157" i="5" s="1"/>
  <c r="Y156" i="4"/>
  <c r="J156" i="5" s="1"/>
  <c r="Y155" i="4"/>
  <c r="J155" i="5" s="1"/>
  <c r="Y154" i="4"/>
  <c r="J154" i="5" s="1"/>
  <c r="Y153" i="4"/>
  <c r="J153" i="5" s="1"/>
  <c r="Y152" i="4"/>
  <c r="J152" i="5" s="1"/>
  <c r="Y151" i="4"/>
  <c r="J151" i="5" s="1"/>
  <c r="Y150" i="4"/>
  <c r="J150" i="5" s="1"/>
  <c r="Y149" i="4"/>
  <c r="J149" i="5" s="1"/>
  <c r="Y148" i="4"/>
  <c r="J148" i="5" s="1"/>
  <c r="Y147" i="4"/>
  <c r="J147" i="5" s="1"/>
  <c r="Y146" i="4"/>
  <c r="J146" i="5" s="1"/>
  <c r="Y145" i="4"/>
  <c r="J145" i="5" s="1"/>
  <c r="Y144" i="4"/>
  <c r="J144" i="5" s="1"/>
  <c r="Y143" i="4"/>
  <c r="J143" i="5" s="1"/>
  <c r="Y142" i="4"/>
  <c r="J142" i="5" s="1"/>
  <c r="Y141" i="4"/>
  <c r="J141" i="5" s="1"/>
  <c r="Y140" i="4"/>
  <c r="J140" i="5" s="1"/>
  <c r="Y139" i="4"/>
  <c r="J139" i="5" s="1"/>
  <c r="Y138" i="4"/>
  <c r="J138" i="5" s="1"/>
  <c r="Y137" i="4"/>
  <c r="J137" i="5" s="1"/>
  <c r="Y136" i="4"/>
  <c r="J136" i="5" s="1"/>
  <c r="Y135" i="4"/>
  <c r="J135" i="5" s="1"/>
  <c r="Y134" i="4"/>
  <c r="J134" i="5" s="1"/>
  <c r="Y133" i="4"/>
  <c r="J133" i="5" s="1"/>
  <c r="Y132" i="4"/>
  <c r="J132" i="5" s="1"/>
  <c r="Y131" i="4"/>
  <c r="J131" i="5" s="1"/>
  <c r="Y130" i="4"/>
  <c r="J130" i="5" s="1"/>
  <c r="Y129" i="4"/>
  <c r="J129" i="5" s="1"/>
  <c r="Y128" i="4"/>
  <c r="J128" i="5" s="1"/>
  <c r="Y127" i="4"/>
  <c r="J127" i="5" s="1"/>
  <c r="Y126" i="4"/>
  <c r="J126" i="5" s="1"/>
  <c r="Y125" i="4"/>
  <c r="J125" i="5" s="1"/>
  <c r="Y124" i="4"/>
  <c r="J124" i="5" s="1"/>
  <c r="Y123" i="4"/>
  <c r="J123" i="5" s="1"/>
  <c r="Y122" i="4"/>
  <c r="J122" i="5" s="1"/>
  <c r="Y121" i="4"/>
  <c r="J121" i="5" s="1"/>
  <c r="Y120" i="4"/>
  <c r="J120" i="5" s="1"/>
  <c r="Y119" i="4"/>
  <c r="J119" i="5" s="1"/>
  <c r="Y118" i="4"/>
  <c r="J118" i="5" s="1"/>
  <c r="Y117" i="4"/>
  <c r="J117" i="5" s="1"/>
  <c r="Y116" i="4"/>
  <c r="J116" i="5" s="1"/>
  <c r="Y115" i="4"/>
  <c r="J115" i="5" s="1"/>
  <c r="Y114" i="4"/>
  <c r="J114" i="5" s="1"/>
  <c r="Y113" i="4"/>
  <c r="J113" i="5" s="1"/>
  <c r="Y112" i="4"/>
  <c r="J112" i="5" s="1"/>
  <c r="Y111" i="4"/>
  <c r="J111" i="5" s="1"/>
  <c r="Y110" i="4"/>
  <c r="J110" i="5" s="1"/>
  <c r="Y109" i="4"/>
  <c r="J109" i="5" s="1"/>
  <c r="Y108" i="4"/>
  <c r="J108" i="5" s="1"/>
  <c r="Y107" i="4"/>
  <c r="J107" i="5" s="1"/>
  <c r="Y106" i="4"/>
  <c r="J106" i="5" s="1"/>
  <c r="Y105" i="4"/>
  <c r="J105" i="5" s="1"/>
  <c r="Y104" i="4"/>
  <c r="J104" i="5" s="1"/>
  <c r="Y103" i="4"/>
  <c r="J103" i="5" s="1"/>
  <c r="Y102" i="4"/>
  <c r="J102" i="5" s="1"/>
  <c r="Y101" i="4"/>
  <c r="J101" i="5" s="1"/>
  <c r="Y100" i="4"/>
  <c r="J100" i="5" s="1"/>
  <c r="Y99" i="4"/>
  <c r="J99" i="5" s="1"/>
  <c r="Y98" i="4"/>
  <c r="J98" i="5" s="1"/>
  <c r="Y97" i="4"/>
  <c r="J97" i="5" s="1"/>
  <c r="Y96" i="4"/>
  <c r="J96" i="5" s="1"/>
  <c r="Y95" i="4"/>
  <c r="J95" i="5" s="1"/>
  <c r="Y94" i="4"/>
  <c r="J94" i="5" s="1"/>
  <c r="Y93" i="4"/>
  <c r="J93" i="5" s="1"/>
  <c r="Y92" i="4"/>
  <c r="J92" i="5" s="1"/>
  <c r="Y91" i="4"/>
  <c r="J91" i="5" s="1"/>
  <c r="Y90" i="4"/>
  <c r="J90" i="5" s="1"/>
  <c r="Y89" i="4"/>
  <c r="J89" i="5" s="1"/>
  <c r="Y88" i="4"/>
  <c r="J88" i="5" s="1"/>
  <c r="Y87" i="4"/>
  <c r="J87" i="5" s="1"/>
  <c r="Y86" i="4"/>
  <c r="J86" i="5" s="1"/>
  <c r="Y85" i="4"/>
  <c r="J85" i="5" s="1"/>
  <c r="H12" i="11"/>
  <c r="G5" i="11"/>
  <c r="G3" i="11"/>
  <c r="G4" i="11" s="1"/>
  <c r="E2" i="11"/>
  <c r="E3" i="11" s="1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X4" i="10"/>
  <c r="W4" i="10"/>
  <c r="V4" i="10"/>
  <c r="U4" i="10"/>
  <c r="U6" i="10" s="1"/>
  <c r="T4" i="10"/>
  <c r="S4" i="10"/>
  <c r="R4" i="10"/>
  <c r="Q4" i="10"/>
  <c r="P4" i="10"/>
  <c r="O4" i="10"/>
  <c r="O6" i="10" s="1"/>
  <c r="N4" i="10"/>
  <c r="M4" i="10"/>
  <c r="L4" i="10"/>
  <c r="K4" i="10"/>
  <c r="K6" i="10" s="1"/>
  <c r="J4" i="10"/>
  <c r="I4" i="10"/>
  <c r="I6" i="10" s="1"/>
  <c r="H4" i="10"/>
  <c r="H6" i="10" s="1"/>
  <c r="G4" i="10"/>
  <c r="F4" i="10"/>
  <c r="F6" i="10" s="1"/>
  <c r="E4" i="10"/>
  <c r="E6" i="10" s="1"/>
  <c r="D4" i="10"/>
  <c r="W6" i="10" l="1"/>
  <c r="X6" i="10"/>
  <c r="Q6" i="10"/>
  <c r="T6" i="10"/>
  <c r="L6" i="10"/>
  <c r="N6" i="10"/>
  <c r="R6" i="10"/>
  <c r="N48" i="1"/>
  <c r="M16" i="1"/>
  <c r="M15" i="1"/>
  <c r="M14" i="1"/>
  <c r="M13" i="1"/>
  <c r="M12" i="1"/>
  <c r="M11" i="1"/>
  <c r="M10" i="1"/>
  <c r="M9" i="1"/>
  <c r="M8" i="1"/>
  <c r="M7" i="1"/>
  <c r="L2" i="1"/>
  <c r="L1" i="1"/>
  <c r="AB46" i="1"/>
  <c r="AB47" i="1" s="1"/>
  <c r="AB49" i="1" s="1"/>
  <c r="AB50" i="1" s="1"/>
  <c r="L156" i="9"/>
  <c r="X155" i="9"/>
  <c r="X154" i="9"/>
  <c r="X153" i="9"/>
  <c r="X125" i="9"/>
  <c r="X124" i="9"/>
  <c r="X123" i="9"/>
  <c r="X122" i="9"/>
  <c r="X121" i="9"/>
  <c r="X120" i="9"/>
  <c r="X119" i="9"/>
  <c r="X118" i="9"/>
  <c r="X117" i="9"/>
  <c r="X116" i="9"/>
  <c r="X115" i="9"/>
  <c r="X113" i="9"/>
  <c r="X112" i="9"/>
  <c r="X111" i="9"/>
  <c r="X108" i="9"/>
  <c r="X104" i="9"/>
  <c r="X103" i="9"/>
  <c r="X101" i="9"/>
  <c r="X100" i="9"/>
  <c r="X99" i="9"/>
  <c r="X98" i="9"/>
  <c r="X97" i="9"/>
  <c r="X96" i="9"/>
  <c r="X95" i="9"/>
  <c r="X94" i="9"/>
  <c r="X91" i="9"/>
  <c r="X90" i="9"/>
  <c r="X89" i="9"/>
  <c r="X88" i="9"/>
  <c r="X85" i="9"/>
  <c r="X84" i="9"/>
  <c r="X82" i="9"/>
  <c r="X81" i="9"/>
  <c r="X79" i="9"/>
  <c r="X78" i="9"/>
  <c r="X77" i="9"/>
  <c r="X76" i="9"/>
  <c r="X74" i="9"/>
  <c r="X73" i="9"/>
  <c r="X72" i="9"/>
  <c r="X67" i="9"/>
  <c r="X65" i="9"/>
  <c r="X63" i="9"/>
  <c r="X61" i="9"/>
  <c r="X57" i="9"/>
  <c r="X54" i="9"/>
  <c r="X51" i="9"/>
  <c r="X49" i="9"/>
  <c r="X48" i="9"/>
  <c r="X46" i="9"/>
  <c r="X44" i="9"/>
  <c r="X43" i="9"/>
  <c r="X42" i="9"/>
  <c r="X40" i="9"/>
  <c r="X39" i="9"/>
  <c r="X38" i="9"/>
  <c r="X37" i="9"/>
  <c r="X36" i="9"/>
  <c r="X35" i="9"/>
  <c r="X33" i="9"/>
  <c r="X32" i="9"/>
  <c r="X30" i="9"/>
  <c r="X29" i="9"/>
  <c r="X27" i="9"/>
  <c r="X25" i="9"/>
  <c r="X23" i="9"/>
  <c r="Y7" i="9"/>
  <c r="W7" i="9"/>
  <c r="X7" i="9" s="1"/>
  <c r="Y6" i="9"/>
  <c r="X6" i="9"/>
  <c r="Y4" i="9"/>
  <c r="X4" i="9"/>
  <c r="K1" i="9"/>
  <c r="L3" i="1" l="1"/>
  <c r="B23" i="7" l="1"/>
  <c r="I518" i="4"/>
  <c r="H518" i="4"/>
  <c r="G518" i="4"/>
  <c r="I517" i="4"/>
  <c r="H517" i="4"/>
  <c r="G517" i="4"/>
  <c r="I516" i="4"/>
  <c r="H516" i="4"/>
  <c r="G516" i="4"/>
  <c r="I515" i="4"/>
  <c r="H515" i="4"/>
  <c r="G515" i="4"/>
  <c r="I514" i="4"/>
  <c r="H514" i="4"/>
  <c r="G514" i="4"/>
  <c r="I513" i="4"/>
  <c r="H513" i="4"/>
  <c r="G513" i="4"/>
  <c r="I512" i="4"/>
  <c r="H512" i="4"/>
  <c r="G512" i="4"/>
  <c r="I511" i="4"/>
  <c r="H511" i="4"/>
  <c r="G511" i="4"/>
  <c r="I510" i="4"/>
  <c r="H510" i="4"/>
  <c r="G510" i="4"/>
  <c r="I509" i="4"/>
  <c r="H509" i="4"/>
  <c r="G509" i="4"/>
  <c r="I508" i="4"/>
  <c r="H508" i="4"/>
  <c r="G508" i="4"/>
  <c r="I507" i="4"/>
  <c r="H507" i="4"/>
  <c r="G507" i="4"/>
  <c r="I506" i="4"/>
  <c r="H506" i="4"/>
  <c r="G506" i="4"/>
  <c r="I505" i="4"/>
  <c r="H505" i="4"/>
  <c r="G505" i="4"/>
  <c r="I504" i="4"/>
  <c r="H504" i="4"/>
  <c r="G504" i="4"/>
  <c r="I503" i="4"/>
  <c r="H503" i="4"/>
  <c r="G503" i="4"/>
  <c r="I502" i="4"/>
  <c r="H502" i="4"/>
  <c r="G502" i="4"/>
  <c r="I501" i="4"/>
  <c r="H501" i="4"/>
  <c r="G501" i="4"/>
  <c r="I500" i="4"/>
  <c r="H500" i="4"/>
  <c r="G500" i="4"/>
  <c r="I499" i="4"/>
  <c r="H499" i="4"/>
  <c r="G499" i="4"/>
  <c r="I498" i="4"/>
  <c r="H498" i="4"/>
  <c r="G498" i="4"/>
  <c r="I497" i="4"/>
  <c r="H497" i="4"/>
  <c r="G497" i="4"/>
  <c r="I496" i="4"/>
  <c r="H496" i="4"/>
  <c r="G496" i="4"/>
  <c r="I495" i="4"/>
  <c r="H495" i="4"/>
  <c r="G495" i="4"/>
  <c r="I494" i="4"/>
  <c r="H494" i="4"/>
  <c r="G494" i="4"/>
  <c r="I493" i="4"/>
  <c r="H493" i="4"/>
  <c r="G493" i="4"/>
  <c r="I492" i="4"/>
  <c r="H492" i="4"/>
  <c r="G492" i="4"/>
  <c r="I491" i="4"/>
  <c r="H491" i="4"/>
  <c r="G491" i="4"/>
  <c r="I490" i="4"/>
  <c r="H490" i="4"/>
  <c r="G490" i="4"/>
  <c r="I489" i="4"/>
  <c r="H489" i="4"/>
  <c r="G489" i="4"/>
  <c r="I488" i="4"/>
  <c r="H488" i="4"/>
  <c r="G488" i="4"/>
  <c r="I487" i="4"/>
  <c r="H487" i="4"/>
  <c r="G487" i="4"/>
  <c r="I486" i="4"/>
  <c r="H486" i="4"/>
  <c r="G486" i="4"/>
  <c r="I485" i="4"/>
  <c r="H485" i="4"/>
  <c r="G485" i="4"/>
  <c r="I484" i="4"/>
  <c r="H484" i="4"/>
  <c r="G484" i="4"/>
  <c r="I483" i="4"/>
  <c r="H483" i="4"/>
  <c r="G483" i="4"/>
  <c r="I482" i="4"/>
  <c r="H482" i="4"/>
  <c r="G482" i="4"/>
  <c r="I481" i="4"/>
  <c r="H481" i="4"/>
  <c r="G481" i="4"/>
  <c r="I480" i="4"/>
  <c r="H480" i="4"/>
  <c r="G480" i="4"/>
  <c r="I479" i="4"/>
  <c r="H479" i="4"/>
  <c r="G479" i="4"/>
  <c r="I478" i="4"/>
  <c r="H478" i="4"/>
  <c r="G478" i="4"/>
  <c r="I477" i="4"/>
  <c r="H477" i="4"/>
  <c r="G477" i="4"/>
  <c r="I476" i="4"/>
  <c r="H476" i="4"/>
  <c r="G476" i="4"/>
  <c r="I475" i="4"/>
  <c r="H475" i="4"/>
  <c r="G475" i="4"/>
  <c r="I474" i="4"/>
  <c r="H474" i="4"/>
  <c r="G474" i="4"/>
  <c r="I473" i="4"/>
  <c r="H473" i="4"/>
  <c r="G473" i="4"/>
  <c r="I472" i="4"/>
  <c r="H472" i="4"/>
  <c r="G472" i="4"/>
  <c r="I471" i="4"/>
  <c r="H471" i="4"/>
  <c r="G471" i="4"/>
  <c r="I470" i="4"/>
  <c r="H470" i="4"/>
  <c r="G470" i="4"/>
  <c r="I469" i="4"/>
  <c r="H469" i="4"/>
  <c r="G469" i="4"/>
  <c r="I468" i="4"/>
  <c r="H468" i="4"/>
  <c r="G468" i="4"/>
  <c r="I467" i="4"/>
  <c r="H467" i="4"/>
  <c r="G467" i="4"/>
  <c r="I466" i="4"/>
  <c r="H466" i="4"/>
  <c r="G466" i="4"/>
  <c r="I465" i="4"/>
  <c r="H465" i="4"/>
  <c r="G465" i="4"/>
  <c r="I464" i="4"/>
  <c r="H464" i="4"/>
  <c r="G464" i="4"/>
  <c r="I463" i="4"/>
  <c r="H463" i="4"/>
  <c r="G463" i="4"/>
  <c r="I462" i="4"/>
  <c r="H462" i="4"/>
  <c r="G462" i="4"/>
  <c r="I461" i="4"/>
  <c r="H461" i="4"/>
  <c r="G461" i="4"/>
  <c r="I460" i="4"/>
  <c r="H460" i="4"/>
  <c r="G460" i="4"/>
  <c r="I459" i="4"/>
  <c r="H459" i="4"/>
  <c r="G459" i="4"/>
  <c r="I458" i="4"/>
  <c r="H458" i="4"/>
  <c r="G458" i="4"/>
  <c r="I457" i="4"/>
  <c r="H457" i="4"/>
  <c r="G457" i="4"/>
  <c r="I456" i="4"/>
  <c r="H456" i="4"/>
  <c r="G456" i="4"/>
  <c r="I455" i="4"/>
  <c r="H455" i="4"/>
  <c r="G455" i="4"/>
  <c r="I454" i="4"/>
  <c r="H454" i="4"/>
  <c r="G454" i="4"/>
  <c r="I453" i="4"/>
  <c r="H453" i="4"/>
  <c r="G453" i="4"/>
  <c r="I452" i="4"/>
  <c r="H452" i="4"/>
  <c r="G452" i="4"/>
  <c r="I451" i="4"/>
  <c r="H451" i="4"/>
  <c r="G451" i="4"/>
  <c r="I450" i="4"/>
  <c r="H450" i="4"/>
  <c r="G450" i="4"/>
  <c r="I449" i="4"/>
  <c r="H449" i="4"/>
  <c r="G449" i="4"/>
  <c r="I448" i="4"/>
  <c r="H448" i="4"/>
  <c r="G448" i="4"/>
  <c r="I447" i="4"/>
  <c r="H447" i="4"/>
  <c r="G447" i="4"/>
  <c r="I446" i="4"/>
  <c r="H446" i="4"/>
  <c r="G446" i="4"/>
  <c r="I445" i="4"/>
  <c r="H445" i="4"/>
  <c r="G445" i="4"/>
  <c r="I444" i="4"/>
  <c r="H444" i="4"/>
  <c r="G444" i="4"/>
  <c r="I443" i="4"/>
  <c r="H443" i="4"/>
  <c r="G443" i="4"/>
  <c r="I442" i="4"/>
  <c r="H442" i="4"/>
  <c r="G442" i="4"/>
  <c r="I441" i="4"/>
  <c r="H441" i="4"/>
  <c r="G441" i="4"/>
  <c r="I440" i="4"/>
  <c r="H440" i="4"/>
  <c r="G440" i="4"/>
  <c r="I439" i="4"/>
  <c r="H439" i="4"/>
  <c r="G439" i="4"/>
  <c r="I438" i="4"/>
  <c r="H438" i="4"/>
  <c r="G438" i="4"/>
  <c r="I437" i="4"/>
  <c r="H437" i="4"/>
  <c r="G437" i="4"/>
  <c r="I436" i="4"/>
  <c r="H436" i="4"/>
  <c r="G436" i="4"/>
  <c r="I435" i="4"/>
  <c r="H435" i="4"/>
  <c r="G435" i="4"/>
  <c r="I434" i="4"/>
  <c r="H434" i="4"/>
  <c r="G434" i="4"/>
  <c r="I433" i="4"/>
  <c r="H433" i="4"/>
  <c r="G433" i="4"/>
  <c r="I432" i="4"/>
  <c r="H432" i="4"/>
  <c r="G432" i="4"/>
  <c r="I431" i="4"/>
  <c r="H431" i="4"/>
  <c r="G431" i="4"/>
  <c r="I430" i="4"/>
  <c r="H430" i="4"/>
  <c r="G430" i="4"/>
  <c r="I429" i="4"/>
  <c r="H429" i="4"/>
  <c r="G429" i="4"/>
  <c r="I428" i="4"/>
  <c r="H428" i="4"/>
  <c r="G428" i="4"/>
  <c r="I427" i="4"/>
  <c r="H427" i="4"/>
  <c r="G427" i="4"/>
  <c r="I426" i="4"/>
  <c r="H426" i="4"/>
  <c r="G426" i="4"/>
  <c r="I425" i="4"/>
  <c r="H425" i="4"/>
  <c r="G425" i="4"/>
  <c r="I424" i="4"/>
  <c r="H424" i="4"/>
  <c r="G424" i="4"/>
  <c r="I423" i="4"/>
  <c r="H423" i="4"/>
  <c r="G423" i="4"/>
  <c r="I422" i="4"/>
  <c r="H422" i="4"/>
  <c r="G422" i="4"/>
  <c r="I421" i="4"/>
  <c r="H421" i="4"/>
  <c r="G421" i="4"/>
  <c r="I420" i="4"/>
  <c r="H420" i="4"/>
  <c r="G420" i="4"/>
  <c r="I419" i="4"/>
  <c r="H419" i="4"/>
  <c r="G419" i="4"/>
  <c r="I418" i="4"/>
  <c r="H418" i="4"/>
  <c r="G418" i="4"/>
  <c r="I417" i="4"/>
  <c r="H417" i="4"/>
  <c r="G417" i="4"/>
  <c r="I416" i="4"/>
  <c r="H416" i="4"/>
  <c r="G416" i="4"/>
  <c r="I415" i="4"/>
  <c r="H415" i="4"/>
  <c r="G415" i="4"/>
  <c r="I414" i="4"/>
  <c r="H414" i="4"/>
  <c r="G414" i="4"/>
  <c r="I413" i="4"/>
  <c r="H413" i="4"/>
  <c r="G413" i="4"/>
  <c r="I412" i="4"/>
  <c r="H412" i="4"/>
  <c r="G412" i="4"/>
  <c r="I411" i="4"/>
  <c r="H411" i="4"/>
  <c r="G411" i="4"/>
  <c r="I410" i="4"/>
  <c r="H410" i="4"/>
  <c r="G410" i="4"/>
  <c r="I409" i="4"/>
  <c r="H409" i="4"/>
  <c r="G409" i="4"/>
  <c r="I408" i="4"/>
  <c r="H408" i="4"/>
  <c r="G408" i="4"/>
  <c r="I407" i="4"/>
  <c r="H407" i="4"/>
  <c r="G407" i="4"/>
  <c r="I406" i="4"/>
  <c r="H406" i="4"/>
  <c r="G406" i="4"/>
  <c r="I405" i="4"/>
  <c r="H405" i="4"/>
  <c r="G405" i="4"/>
  <c r="I404" i="4"/>
  <c r="H404" i="4"/>
  <c r="G404" i="4"/>
  <c r="I403" i="4"/>
  <c r="H403" i="4"/>
  <c r="G403" i="4"/>
  <c r="I402" i="4"/>
  <c r="H402" i="4"/>
  <c r="G402" i="4"/>
  <c r="I401" i="4"/>
  <c r="H401" i="4"/>
  <c r="G401" i="4"/>
  <c r="I400" i="4"/>
  <c r="H400" i="4"/>
  <c r="G400" i="4"/>
  <c r="I399" i="4"/>
  <c r="H399" i="4"/>
  <c r="G399" i="4"/>
  <c r="I398" i="4"/>
  <c r="H398" i="4"/>
  <c r="G398" i="4"/>
  <c r="I397" i="4"/>
  <c r="H397" i="4"/>
  <c r="G397" i="4"/>
  <c r="I396" i="4"/>
  <c r="H396" i="4"/>
  <c r="G396" i="4"/>
  <c r="I395" i="4"/>
  <c r="H395" i="4"/>
  <c r="G395" i="4"/>
  <c r="I394" i="4"/>
  <c r="H394" i="4"/>
  <c r="G394" i="4"/>
  <c r="I393" i="4"/>
  <c r="H393" i="4"/>
  <c r="G393" i="4"/>
  <c r="I392" i="4"/>
  <c r="H392" i="4"/>
  <c r="G392" i="4"/>
  <c r="I391" i="4"/>
  <c r="H391" i="4"/>
  <c r="G391" i="4"/>
  <c r="I390" i="4"/>
  <c r="H390" i="4"/>
  <c r="G390" i="4"/>
  <c r="I389" i="4"/>
  <c r="H389" i="4"/>
  <c r="G389" i="4"/>
  <c r="I388" i="4"/>
  <c r="H388" i="4"/>
  <c r="G388" i="4"/>
  <c r="I387" i="4"/>
  <c r="H387" i="4"/>
  <c r="G387" i="4"/>
  <c r="I386" i="4"/>
  <c r="H386" i="4"/>
  <c r="G386" i="4"/>
  <c r="I385" i="4"/>
  <c r="H385" i="4"/>
  <c r="G385" i="4"/>
  <c r="I384" i="4"/>
  <c r="H384" i="4"/>
  <c r="G384" i="4"/>
  <c r="I383" i="4"/>
  <c r="H383" i="4"/>
  <c r="G383" i="4"/>
  <c r="I382" i="4"/>
  <c r="H382" i="4"/>
  <c r="G382" i="4"/>
  <c r="I381" i="4"/>
  <c r="H381" i="4"/>
  <c r="G381" i="4"/>
  <c r="I380" i="4"/>
  <c r="H380" i="4"/>
  <c r="G380" i="4"/>
  <c r="I379" i="4"/>
  <c r="H379" i="4"/>
  <c r="G379" i="4"/>
  <c r="I378" i="4"/>
  <c r="H378" i="4"/>
  <c r="G378" i="4"/>
  <c r="I377" i="4"/>
  <c r="H377" i="4"/>
  <c r="G377" i="4"/>
  <c r="I376" i="4"/>
  <c r="H376" i="4"/>
  <c r="G376" i="4"/>
  <c r="I375" i="4"/>
  <c r="H375" i="4"/>
  <c r="G375" i="4"/>
  <c r="I374" i="4"/>
  <c r="H374" i="4"/>
  <c r="G374" i="4"/>
  <c r="I373" i="4"/>
  <c r="H373" i="4"/>
  <c r="G373" i="4"/>
  <c r="I372" i="4"/>
  <c r="H372" i="4"/>
  <c r="G372" i="4"/>
  <c r="I371" i="4"/>
  <c r="H371" i="4"/>
  <c r="G371" i="4"/>
  <c r="I370" i="4"/>
  <c r="H370" i="4"/>
  <c r="G370" i="4"/>
  <c r="I369" i="4"/>
  <c r="H369" i="4"/>
  <c r="G369" i="4"/>
  <c r="I368" i="4"/>
  <c r="H368" i="4"/>
  <c r="G368" i="4"/>
  <c r="I367" i="4"/>
  <c r="H367" i="4"/>
  <c r="G367" i="4"/>
  <c r="I366" i="4"/>
  <c r="H366" i="4"/>
  <c r="G366" i="4"/>
  <c r="I365" i="4"/>
  <c r="H365" i="4"/>
  <c r="G365" i="4"/>
  <c r="I364" i="4"/>
  <c r="H364" i="4"/>
  <c r="G364" i="4"/>
  <c r="I363" i="4"/>
  <c r="H363" i="4"/>
  <c r="G363" i="4"/>
  <c r="I362" i="4"/>
  <c r="H362" i="4"/>
  <c r="G362" i="4"/>
  <c r="I361" i="4"/>
  <c r="H361" i="4"/>
  <c r="G361" i="4"/>
  <c r="I360" i="4"/>
  <c r="H360" i="4"/>
  <c r="G360" i="4"/>
  <c r="I359" i="4"/>
  <c r="H359" i="4"/>
  <c r="G359" i="4"/>
  <c r="I358" i="4"/>
  <c r="H358" i="4"/>
  <c r="G358" i="4"/>
  <c r="I357" i="4"/>
  <c r="H357" i="4"/>
  <c r="G357" i="4"/>
  <c r="I356" i="4"/>
  <c r="H356" i="4"/>
  <c r="G356" i="4"/>
  <c r="I355" i="4"/>
  <c r="H355" i="4"/>
  <c r="G355" i="4"/>
  <c r="I354" i="4"/>
  <c r="H354" i="4"/>
  <c r="G354" i="4"/>
  <c r="I353" i="4"/>
  <c r="H353" i="4"/>
  <c r="G353" i="4"/>
  <c r="I352" i="4"/>
  <c r="H352" i="4"/>
  <c r="G352" i="4"/>
  <c r="I351" i="4"/>
  <c r="H351" i="4"/>
  <c r="G351" i="4"/>
  <c r="I350" i="4"/>
  <c r="H350" i="4"/>
  <c r="G350" i="4"/>
  <c r="I349" i="4"/>
  <c r="H349" i="4"/>
  <c r="G349" i="4"/>
  <c r="I348" i="4"/>
  <c r="H348" i="4"/>
  <c r="G348" i="4"/>
  <c r="I347" i="4"/>
  <c r="H347" i="4"/>
  <c r="G347" i="4"/>
  <c r="I346" i="4"/>
  <c r="H346" i="4"/>
  <c r="G346" i="4"/>
  <c r="I345" i="4"/>
  <c r="H345" i="4"/>
  <c r="G345" i="4"/>
  <c r="I344" i="4"/>
  <c r="H344" i="4"/>
  <c r="G344" i="4"/>
  <c r="I343" i="4"/>
  <c r="H343" i="4"/>
  <c r="G343" i="4"/>
  <c r="I342" i="4"/>
  <c r="H342" i="4"/>
  <c r="G342" i="4"/>
  <c r="I341" i="4"/>
  <c r="H341" i="4"/>
  <c r="G341" i="4"/>
  <c r="I340" i="4"/>
  <c r="H340" i="4"/>
  <c r="G340" i="4"/>
  <c r="I339" i="4"/>
  <c r="H339" i="4"/>
  <c r="G339" i="4"/>
  <c r="I338" i="4"/>
  <c r="H338" i="4"/>
  <c r="G338" i="4"/>
  <c r="I337" i="4"/>
  <c r="H337" i="4"/>
  <c r="G337" i="4"/>
  <c r="I336" i="4"/>
  <c r="H336" i="4"/>
  <c r="G336" i="4"/>
  <c r="I335" i="4"/>
  <c r="H335" i="4"/>
  <c r="G335" i="4"/>
  <c r="I334" i="4"/>
  <c r="H334" i="4"/>
  <c r="G334" i="4"/>
  <c r="I333" i="4"/>
  <c r="H333" i="4"/>
  <c r="G333" i="4"/>
  <c r="I332" i="4"/>
  <c r="H332" i="4"/>
  <c r="G332" i="4"/>
  <c r="I331" i="4"/>
  <c r="H331" i="4"/>
  <c r="G331" i="4"/>
  <c r="I330" i="4"/>
  <c r="H330" i="4"/>
  <c r="G330" i="4"/>
  <c r="I329" i="4"/>
  <c r="H329" i="4"/>
  <c r="G329" i="4"/>
  <c r="I328" i="4"/>
  <c r="H328" i="4"/>
  <c r="G328" i="4"/>
  <c r="I327" i="4"/>
  <c r="H327" i="4"/>
  <c r="G327" i="4"/>
  <c r="I326" i="4"/>
  <c r="H326" i="4"/>
  <c r="G326" i="4"/>
  <c r="I325" i="4"/>
  <c r="H325" i="4"/>
  <c r="G325" i="4"/>
  <c r="I324" i="4"/>
  <c r="H324" i="4"/>
  <c r="G324" i="4"/>
  <c r="I323" i="4"/>
  <c r="H323" i="4"/>
  <c r="G323" i="4"/>
  <c r="I322" i="4"/>
  <c r="H322" i="4"/>
  <c r="G322" i="4"/>
  <c r="I321" i="4"/>
  <c r="H321" i="4"/>
  <c r="G321" i="4"/>
  <c r="I320" i="4"/>
  <c r="H320" i="4"/>
  <c r="G320" i="4"/>
  <c r="I319" i="4"/>
  <c r="H319" i="4"/>
  <c r="G319" i="4"/>
  <c r="I318" i="4"/>
  <c r="H318" i="4"/>
  <c r="G318" i="4"/>
  <c r="I317" i="4"/>
  <c r="H317" i="4"/>
  <c r="G317" i="4"/>
  <c r="I316" i="4"/>
  <c r="H316" i="4"/>
  <c r="G316" i="4"/>
  <c r="I315" i="4"/>
  <c r="H315" i="4"/>
  <c r="G315" i="4"/>
  <c r="I314" i="4"/>
  <c r="H314" i="4"/>
  <c r="G314" i="4"/>
  <c r="I313" i="4"/>
  <c r="H313" i="4"/>
  <c r="G313" i="4"/>
  <c r="I312" i="4"/>
  <c r="H312" i="4"/>
  <c r="G312" i="4"/>
  <c r="I311" i="4"/>
  <c r="H311" i="4"/>
  <c r="G311" i="4"/>
  <c r="I310" i="4"/>
  <c r="H310" i="4"/>
  <c r="G310" i="4"/>
  <c r="I309" i="4"/>
  <c r="H309" i="4"/>
  <c r="G309" i="4"/>
  <c r="I308" i="4"/>
  <c r="H308" i="4"/>
  <c r="G308" i="4"/>
  <c r="I307" i="4"/>
  <c r="H307" i="4"/>
  <c r="G307" i="4"/>
  <c r="I306" i="4"/>
  <c r="H306" i="4"/>
  <c r="G306" i="4"/>
  <c r="I305" i="4"/>
  <c r="H305" i="4"/>
  <c r="G305" i="4"/>
  <c r="I304" i="4"/>
  <c r="H304" i="4"/>
  <c r="G304" i="4"/>
  <c r="I303" i="4"/>
  <c r="H303" i="4"/>
  <c r="G303" i="4"/>
  <c r="I302" i="4"/>
  <c r="H302" i="4"/>
  <c r="G302" i="4"/>
  <c r="I301" i="4"/>
  <c r="H301" i="4"/>
  <c r="G301" i="4"/>
  <c r="I300" i="4"/>
  <c r="H300" i="4"/>
  <c r="G300" i="4"/>
  <c r="I299" i="4"/>
  <c r="H299" i="4"/>
  <c r="G299" i="4"/>
  <c r="I298" i="4"/>
  <c r="H298" i="4"/>
  <c r="G298" i="4"/>
  <c r="I297" i="4"/>
  <c r="H297" i="4"/>
  <c r="G297" i="4"/>
  <c r="I296" i="4"/>
  <c r="H296" i="4"/>
  <c r="G296" i="4"/>
  <c r="I295" i="4"/>
  <c r="H295" i="4"/>
  <c r="G295" i="4"/>
  <c r="I294" i="4"/>
  <c r="H294" i="4"/>
  <c r="G294" i="4"/>
  <c r="I293" i="4"/>
  <c r="H293" i="4"/>
  <c r="G293" i="4"/>
  <c r="I292" i="4"/>
  <c r="H292" i="4"/>
  <c r="G292" i="4"/>
  <c r="I291" i="4"/>
  <c r="H291" i="4"/>
  <c r="G291" i="4"/>
  <c r="I290" i="4"/>
  <c r="H290" i="4"/>
  <c r="G290" i="4"/>
  <c r="I289" i="4"/>
  <c r="H289" i="4"/>
  <c r="G289" i="4"/>
  <c r="I288" i="4"/>
  <c r="H288" i="4"/>
  <c r="G288" i="4"/>
  <c r="I287" i="4"/>
  <c r="H287" i="4"/>
  <c r="G287" i="4"/>
  <c r="I286" i="4"/>
  <c r="H286" i="4"/>
  <c r="G286" i="4"/>
  <c r="I285" i="4"/>
  <c r="H285" i="4"/>
  <c r="G285" i="4"/>
  <c r="I284" i="4"/>
  <c r="H284" i="4"/>
  <c r="G284" i="4"/>
  <c r="I283" i="4"/>
  <c r="H283" i="4"/>
  <c r="G283" i="4"/>
  <c r="I282" i="4"/>
  <c r="H282" i="4"/>
  <c r="G282" i="4"/>
  <c r="I281" i="4"/>
  <c r="H281" i="4"/>
  <c r="G281" i="4"/>
  <c r="I280" i="4"/>
  <c r="H280" i="4"/>
  <c r="G280" i="4"/>
  <c r="I279" i="4"/>
  <c r="H279" i="4"/>
  <c r="G279" i="4"/>
  <c r="I278" i="4"/>
  <c r="H278" i="4"/>
  <c r="G278" i="4"/>
  <c r="I277" i="4"/>
  <c r="H277" i="4"/>
  <c r="G277" i="4"/>
  <c r="I276" i="4"/>
  <c r="H276" i="4"/>
  <c r="G276" i="4"/>
  <c r="I275" i="4"/>
  <c r="H275" i="4"/>
  <c r="G275" i="4"/>
  <c r="I274" i="4"/>
  <c r="H274" i="4"/>
  <c r="G274" i="4"/>
  <c r="I273" i="4"/>
  <c r="H273" i="4"/>
  <c r="G273" i="4"/>
  <c r="I272" i="4"/>
  <c r="H272" i="4"/>
  <c r="G272" i="4"/>
  <c r="I271" i="4"/>
  <c r="H271" i="4"/>
  <c r="G271" i="4"/>
  <c r="I270" i="4"/>
  <c r="H270" i="4"/>
  <c r="G270" i="4"/>
  <c r="I269" i="4"/>
  <c r="H269" i="4"/>
  <c r="G269" i="4"/>
  <c r="I268" i="4"/>
  <c r="H268" i="4"/>
  <c r="G268" i="4"/>
  <c r="I267" i="4"/>
  <c r="H267" i="4"/>
  <c r="G267" i="4"/>
  <c r="I266" i="4"/>
  <c r="H266" i="4"/>
  <c r="G266" i="4"/>
  <c r="I265" i="4"/>
  <c r="H265" i="4"/>
  <c r="G265" i="4"/>
  <c r="I264" i="4"/>
  <c r="H264" i="4"/>
  <c r="G264" i="4"/>
  <c r="I263" i="4"/>
  <c r="H263" i="4"/>
  <c r="G263" i="4"/>
  <c r="I262" i="4"/>
  <c r="H262" i="4"/>
  <c r="G262" i="4"/>
  <c r="I261" i="4"/>
  <c r="H261" i="4"/>
  <c r="G261" i="4"/>
  <c r="I260" i="4"/>
  <c r="H260" i="4"/>
  <c r="G260" i="4"/>
  <c r="I259" i="4"/>
  <c r="H259" i="4"/>
  <c r="G259" i="4"/>
  <c r="I258" i="4"/>
  <c r="H258" i="4"/>
  <c r="G258" i="4"/>
  <c r="I257" i="4"/>
  <c r="H257" i="4"/>
  <c r="G257" i="4"/>
  <c r="I256" i="4"/>
  <c r="H256" i="4"/>
  <c r="G256" i="4"/>
  <c r="I255" i="4"/>
  <c r="H255" i="4"/>
  <c r="G255" i="4"/>
  <c r="I254" i="4"/>
  <c r="H254" i="4"/>
  <c r="G254" i="4"/>
  <c r="I253" i="4"/>
  <c r="H253" i="4"/>
  <c r="G253" i="4"/>
  <c r="I252" i="4"/>
  <c r="H252" i="4"/>
  <c r="G252" i="4"/>
  <c r="I251" i="4"/>
  <c r="H251" i="4"/>
  <c r="G251" i="4"/>
  <c r="I250" i="4"/>
  <c r="H250" i="4"/>
  <c r="G250" i="4"/>
  <c r="I249" i="4"/>
  <c r="H249" i="4"/>
  <c r="G249" i="4"/>
  <c r="I248" i="4"/>
  <c r="H248" i="4"/>
  <c r="G248" i="4"/>
  <c r="I247" i="4"/>
  <c r="H247" i="4"/>
  <c r="G247" i="4"/>
  <c r="I246" i="4"/>
  <c r="H246" i="4"/>
  <c r="G246" i="4"/>
  <c r="I245" i="4"/>
  <c r="H245" i="4"/>
  <c r="G245" i="4"/>
  <c r="I244" i="4"/>
  <c r="H244" i="4"/>
  <c r="G244" i="4"/>
  <c r="I243" i="4"/>
  <c r="H243" i="4"/>
  <c r="G243" i="4"/>
  <c r="I242" i="4"/>
  <c r="H242" i="4"/>
  <c r="G242" i="4"/>
  <c r="I241" i="4"/>
  <c r="H241" i="4"/>
  <c r="G241" i="4"/>
  <c r="I240" i="4"/>
  <c r="H240" i="4"/>
  <c r="G240" i="4"/>
  <c r="I239" i="4"/>
  <c r="H239" i="4"/>
  <c r="G239" i="4"/>
  <c r="I238" i="4"/>
  <c r="H238" i="4"/>
  <c r="G238" i="4"/>
  <c r="I237" i="4"/>
  <c r="H237" i="4"/>
  <c r="G237" i="4"/>
  <c r="I236" i="4"/>
  <c r="H236" i="4"/>
  <c r="G236" i="4"/>
  <c r="I235" i="4"/>
  <c r="H235" i="4"/>
  <c r="G235" i="4"/>
  <c r="I234" i="4"/>
  <c r="H234" i="4"/>
  <c r="G234" i="4"/>
  <c r="I233" i="4"/>
  <c r="H233" i="4"/>
  <c r="G233" i="4"/>
  <c r="I232" i="4"/>
  <c r="H232" i="4"/>
  <c r="G232" i="4"/>
  <c r="I231" i="4"/>
  <c r="H231" i="4"/>
  <c r="G231" i="4"/>
  <c r="I230" i="4"/>
  <c r="H230" i="4"/>
  <c r="G230" i="4"/>
  <c r="I229" i="4"/>
  <c r="H229" i="4"/>
  <c r="G229" i="4"/>
  <c r="I228" i="4"/>
  <c r="H228" i="4"/>
  <c r="G228" i="4"/>
  <c r="I227" i="4"/>
  <c r="H227" i="4"/>
  <c r="G227" i="4"/>
  <c r="I226" i="4"/>
  <c r="H226" i="4"/>
  <c r="G226" i="4"/>
  <c r="I225" i="4"/>
  <c r="H225" i="4"/>
  <c r="G225" i="4"/>
  <c r="I224" i="4"/>
  <c r="H224" i="4"/>
  <c r="G224" i="4"/>
  <c r="I223" i="4"/>
  <c r="H223" i="4"/>
  <c r="G223" i="4"/>
  <c r="I222" i="4"/>
  <c r="H222" i="4"/>
  <c r="G222" i="4"/>
  <c r="I221" i="4"/>
  <c r="H221" i="4"/>
  <c r="G221" i="4"/>
  <c r="I220" i="4"/>
  <c r="H220" i="4"/>
  <c r="G220" i="4"/>
  <c r="I219" i="4"/>
  <c r="H219" i="4"/>
  <c r="G219" i="4"/>
  <c r="I218" i="4"/>
  <c r="H218" i="4"/>
  <c r="G218" i="4"/>
  <c r="I217" i="4"/>
  <c r="H217" i="4"/>
  <c r="G217" i="4"/>
  <c r="I216" i="4"/>
  <c r="H216" i="4"/>
  <c r="G216" i="4"/>
  <c r="I215" i="4"/>
  <c r="H215" i="4"/>
  <c r="G215" i="4"/>
  <c r="I214" i="4"/>
  <c r="H214" i="4"/>
  <c r="G214" i="4"/>
  <c r="I213" i="4"/>
  <c r="H213" i="4"/>
  <c r="G213" i="4"/>
  <c r="I212" i="4"/>
  <c r="H212" i="4"/>
  <c r="G212" i="4"/>
  <c r="I211" i="4"/>
  <c r="H211" i="4"/>
  <c r="G211" i="4"/>
  <c r="I210" i="4"/>
  <c r="H210" i="4"/>
  <c r="G210" i="4"/>
  <c r="I209" i="4"/>
  <c r="H209" i="4"/>
  <c r="G209" i="4"/>
  <c r="I208" i="4"/>
  <c r="H208" i="4"/>
  <c r="G208" i="4"/>
  <c r="I207" i="4"/>
  <c r="H207" i="4"/>
  <c r="G207" i="4"/>
  <c r="I206" i="4"/>
  <c r="H206" i="4"/>
  <c r="G206" i="4"/>
  <c r="I205" i="4"/>
  <c r="H205" i="4"/>
  <c r="G205" i="4"/>
  <c r="I204" i="4"/>
  <c r="H204" i="4"/>
  <c r="G204" i="4"/>
  <c r="I203" i="4"/>
  <c r="H203" i="4"/>
  <c r="G203" i="4"/>
  <c r="I202" i="4"/>
  <c r="H202" i="4"/>
  <c r="G202" i="4"/>
  <c r="I201" i="4"/>
  <c r="H201" i="4"/>
  <c r="G201" i="4"/>
  <c r="I200" i="4"/>
  <c r="H200" i="4"/>
  <c r="G200" i="4"/>
  <c r="I199" i="4"/>
  <c r="H199" i="4"/>
  <c r="G199" i="4"/>
  <c r="I198" i="4"/>
  <c r="H198" i="4"/>
  <c r="G198" i="4"/>
  <c r="I197" i="4"/>
  <c r="H197" i="4"/>
  <c r="G197" i="4"/>
  <c r="I196" i="4"/>
  <c r="H196" i="4"/>
  <c r="G196" i="4"/>
  <c r="I195" i="4"/>
  <c r="H195" i="4"/>
  <c r="G195" i="4"/>
  <c r="I194" i="4"/>
  <c r="H194" i="4"/>
  <c r="G194" i="4"/>
  <c r="I193" i="4"/>
  <c r="H193" i="4"/>
  <c r="G193" i="4"/>
  <c r="I192" i="4"/>
  <c r="H192" i="4"/>
  <c r="G192" i="4"/>
  <c r="I191" i="4"/>
  <c r="H191" i="4"/>
  <c r="G191" i="4"/>
  <c r="I190" i="4"/>
  <c r="H190" i="4"/>
  <c r="G190" i="4"/>
  <c r="I189" i="4"/>
  <c r="H189" i="4"/>
  <c r="G189" i="4"/>
  <c r="I188" i="4"/>
  <c r="H188" i="4"/>
  <c r="G188" i="4"/>
  <c r="I187" i="4"/>
  <c r="H187" i="4"/>
  <c r="G187" i="4"/>
  <c r="I186" i="4"/>
  <c r="H186" i="4"/>
  <c r="G186" i="4"/>
  <c r="I185" i="4"/>
  <c r="H185" i="4"/>
  <c r="G185" i="4"/>
  <c r="I184" i="4"/>
  <c r="H184" i="4"/>
  <c r="G184" i="4"/>
  <c r="I183" i="4"/>
  <c r="H183" i="4"/>
  <c r="G183" i="4"/>
  <c r="I182" i="4"/>
  <c r="H182" i="4"/>
  <c r="G182" i="4"/>
  <c r="I181" i="4"/>
  <c r="H181" i="4"/>
  <c r="G181" i="4"/>
  <c r="I180" i="4"/>
  <c r="H180" i="4"/>
  <c r="G180" i="4"/>
  <c r="I179" i="4"/>
  <c r="H179" i="4"/>
  <c r="G179" i="4"/>
  <c r="I178" i="4"/>
  <c r="H178" i="4"/>
  <c r="G178" i="4"/>
  <c r="I177" i="4"/>
  <c r="H177" i="4"/>
  <c r="G177" i="4"/>
  <c r="I176" i="4"/>
  <c r="H176" i="4"/>
  <c r="G176" i="4"/>
  <c r="I175" i="4"/>
  <c r="H175" i="4"/>
  <c r="G175" i="4"/>
  <c r="I174" i="4"/>
  <c r="H174" i="4"/>
  <c r="G174" i="4"/>
  <c r="I173" i="4"/>
  <c r="H173" i="4"/>
  <c r="G173" i="4"/>
  <c r="I172" i="4"/>
  <c r="H172" i="4"/>
  <c r="G172" i="4"/>
  <c r="I171" i="4"/>
  <c r="H171" i="4"/>
  <c r="G171" i="4"/>
  <c r="I170" i="4"/>
  <c r="H170" i="4"/>
  <c r="G170" i="4"/>
  <c r="I169" i="4"/>
  <c r="H169" i="4"/>
  <c r="G169" i="4"/>
  <c r="I168" i="4"/>
  <c r="H168" i="4"/>
  <c r="G168" i="4"/>
  <c r="I167" i="4"/>
  <c r="H167" i="4"/>
  <c r="G167" i="4"/>
  <c r="I166" i="4"/>
  <c r="H166" i="4"/>
  <c r="G166" i="4"/>
  <c r="I165" i="4"/>
  <c r="H165" i="4"/>
  <c r="G165" i="4"/>
  <c r="I164" i="4"/>
  <c r="H164" i="4"/>
  <c r="G164" i="4"/>
  <c r="I163" i="4"/>
  <c r="H163" i="4"/>
  <c r="G163" i="4"/>
  <c r="I162" i="4"/>
  <c r="H162" i="4"/>
  <c r="G162" i="4"/>
  <c r="I161" i="4"/>
  <c r="H161" i="4"/>
  <c r="G161" i="4"/>
  <c r="I160" i="4"/>
  <c r="H160" i="4"/>
  <c r="G160" i="4"/>
  <c r="I159" i="4"/>
  <c r="H159" i="4"/>
  <c r="G159" i="4"/>
  <c r="I158" i="4"/>
  <c r="H158" i="4"/>
  <c r="G158" i="4"/>
  <c r="I157" i="4"/>
  <c r="H157" i="4"/>
  <c r="G157" i="4"/>
  <c r="I156" i="4"/>
  <c r="H156" i="4"/>
  <c r="G156" i="4"/>
  <c r="I155" i="4"/>
  <c r="H155" i="4"/>
  <c r="G155" i="4"/>
  <c r="I154" i="4"/>
  <c r="H154" i="4"/>
  <c r="G154" i="4"/>
  <c r="I153" i="4"/>
  <c r="H153" i="4"/>
  <c r="G153" i="4"/>
  <c r="I152" i="4"/>
  <c r="H152" i="4"/>
  <c r="G152" i="4"/>
  <c r="I151" i="4"/>
  <c r="H151" i="4"/>
  <c r="G151" i="4"/>
  <c r="I150" i="4"/>
  <c r="H150" i="4"/>
  <c r="G150" i="4"/>
  <c r="I149" i="4"/>
  <c r="H149" i="4"/>
  <c r="G149" i="4"/>
  <c r="I148" i="4"/>
  <c r="H148" i="4"/>
  <c r="G148" i="4"/>
  <c r="I147" i="4"/>
  <c r="H147" i="4"/>
  <c r="G147" i="4"/>
  <c r="I146" i="4"/>
  <c r="H146" i="4"/>
  <c r="G146" i="4"/>
  <c r="I145" i="4"/>
  <c r="H145" i="4"/>
  <c r="G145" i="4"/>
  <c r="I144" i="4"/>
  <c r="H144" i="4"/>
  <c r="G144" i="4"/>
  <c r="I143" i="4"/>
  <c r="H143" i="4"/>
  <c r="G143" i="4"/>
  <c r="I142" i="4"/>
  <c r="H142" i="4"/>
  <c r="G142" i="4"/>
  <c r="I141" i="4"/>
  <c r="H141" i="4"/>
  <c r="G141" i="4"/>
  <c r="I140" i="4"/>
  <c r="H140" i="4"/>
  <c r="G140" i="4"/>
  <c r="I139" i="4"/>
  <c r="H139" i="4"/>
  <c r="G139" i="4"/>
  <c r="I138" i="4"/>
  <c r="H138" i="4"/>
  <c r="G138" i="4"/>
  <c r="I137" i="4"/>
  <c r="H137" i="4"/>
  <c r="G137" i="4"/>
  <c r="I136" i="4"/>
  <c r="H136" i="4"/>
  <c r="G136" i="4"/>
  <c r="I135" i="4"/>
  <c r="H135" i="4"/>
  <c r="G135" i="4"/>
  <c r="I134" i="4"/>
  <c r="H134" i="4"/>
  <c r="G134" i="4"/>
  <c r="I133" i="4"/>
  <c r="H133" i="4"/>
  <c r="G133" i="4"/>
  <c r="I132" i="4"/>
  <c r="H132" i="4"/>
  <c r="G132" i="4"/>
  <c r="I131" i="4"/>
  <c r="H131" i="4"/>
  <c r="G131" i="4"/>
  <c r="I130" i="4"/>
  <c r="H130" i="4"/>
  <c r="G130" i="4"/>
  <c r="I129" i="4"/>
  <c r="H129" i="4"/>
  <c r="G129" i="4"/>
  <c r="I128" i="4"/>
  <c r="H128" i="4"/>
  <c r="G128" i="4"/>
  <c r="I127" i="4"/>
  <c r="H127" i="4"/>
  <c r="G127" i="4"/>
  <c r="I126" i="4"/>
  <c r="H126" i="4"/>
  <c r="G126" i="4"/>
  <c r="I125" i="4"/>
  <c r="H125" i="4"/>
  <c r="G125" i="4"/>
  <c r="I124" i="4"/>
  <c r="H124" i="4"/>
  <c r="G124" i="4"/>
  <c r="I123" i="4"/>
  <c r="H123" i="4"/>
  <c r="G123" i="4"/>
  <c r="I122" i="4"/>
  <c r="H122" i="4"/>
  <c r="G122" i="4"/>
  <c r="I121" i="4"/>
  <c r="H121" i="4"/>
  <c r="G121" i="4"/>
  <c r="I120" i="4"/>
  <c r="H120" i="4"/>
  <c r="G120" i="4"/>
  <c r="I119" i="4"/>
  <c r="H119" i="4"/>
  <c r="G119" i="4"/>
  <c r="I118" i="4"/>
  <c r="H118" i="4"/>
  <c r="G118" i="4"/>
  <c r="I117" i="4"/>
  <c r="H117" i="4"/>
  <c r="G117" i="4"/>
  <c r="I116" i="4"/>
  <c r="H116" i="4"/>
  <c r="G116" i="4"/>
  <c r="I115" i="4"/>
  <c r="H115" i="4"/>
  <c r="G115" i="4"/>
  <c r="I114" i="4"/>
  <c r="H114" i="4"/>
  <c r="G114" i="4"/>
  <c r="I113" i="4"/>
  <c r="H113" i="4"/>
  <c r="G113" i="4"/>
  <c r="I112" i="4"/>
  <c r="H112" i="4"/>
  <c r="G112" i="4"/>
  <c r="I111" i="4"/>
  <c r="H111" i="4"/>
  <c r="G111" i="4"/>
  <c r="I110" i="4"/>
  <c r="H110" i="4"/>
  <c r="G110" i="4"/>
  <c r="I109" i="4"/>
  <c r="H109" i="4"/>
  <c r="G109" i="4"/>
  <c r="I108" i="4"/>
  <c r="H108" i="4"/>
  <c r="G108" i="4"/>
  <c r="I107" i="4"/>
  <c r="H107" i="4"/>
  <c r="G107" i="4"/>
  <c r="I106" i="4"/>
  <c r="H106" i="4"/>
  <c r="G106" i="4"/>
  <c r="I105" i="4"/>
  <c r="H105" i="4"/>
  <c r="G105" i="4"/>
  <c r="I104" i="4"/>
  <c r="H104" i="4"/>
  <c r="G104" i="4"/>
  <c r="I103" i="4"/>
  <c r="H103" i="4"/>
  <c r="G103" i="4"/>
  <c r="I102" i="4"/>
  <c r="H102" i="4"/>
  <c r="G102" i="4"/>
  <c r="I101" i="4"/>
  <c r="H101" i="4"/>
  <c r="G101" i="4"/>
  <c r="I100" i="4"/>
  <c r="H100" i="4"/>
  <c r="G100" i="4"/>
  <c r="I99" i="4"/>
  <c r="H99" i="4"/>
  <c r="G99" i="4"/>
  <c r="I98" i="4"/>
  <c r="H98" i="4"/>
  <c r="G98" i="4"/>
  <c r="I97" i="4"/>
  <c r="H97" i="4"/>
  <c r="G97" i="4"/>
  <c r="I96" i="4"/>
  <c r="H96" i="4"/>
  <c r="G96" i="4"/>
  <c r="I95" i="4"/>
  <c r="H95" i="4"/>
  <c r="G95" i="4"/>
  <c r="I94" i="4"/>
  <c r="H94" i="4"/>
  <c r="G94" i="4"/>
  <c r="I93" i="4"/>
  <c r="H93" i="4"/>
  <c r="G93" i="4"/>
  <c r="I92" i="4"/>
  <c r="H92" i="4"/>
  <c r="G92" i="4"/>
  <c r="I91" i="4"/>
  <c r="H91" i="4"/>
  <c r="G91" i="4"/>
  <c r="I90" i="4"/>
  <c r="H90" i="4"/>
  <c r="G90" i="4"/>
  <c r="I89" i="4"/>
  <c r="H89" i="4"/>
  <c r="G89" i="4"/>
  <c r="I88" i="4"/>
  <c r="H88" i="4"/>
  <c r="G88" i="4"/>
  <c r="I87" i="4"/>
  <c r="H87" i="4"/>
  <c r="G87" i="4"/>
  <c r="I86" i="4"/>
  <c r="H86" i="4"/>
  <c r="G86" i="4"/>
  <c r="I85" i="4"/>
  <c r="H85" i="4"/>
  <c r="G85" i="4"/>
  <c r="AA518" i="4"/>
  <c r="L518" i="5" s="1"/>
  <c r="Z518" i="4"/>
  <c r="K518" i="5" s="1"/>
  <c r="AA517" i="4"/>
  <c r="L517" i="5" s="1"/>
  <c r="Z517" i="4"/>
  <c r="K517" i="5" s="1"/>
  <c r="AA516" i="4"/>
  <c r="L516" i="5" s="1"/>
  <c r="Z516" i="4"/>
  <c r="K516" i="5" s="1"/>
  <c r="AA515" i="4"/>
  <c r="L515" i="5" s="1"/>
  <c r="Z515" i="4"/>
  <c r="K515" i="5" s="1"/>
  <c r="AA514" i="4"/>
  <c r="L514" i="5" s="1"/>
  <c r="Z514" i="4"/>
  <c r="K514" i="5" s="1"/>
  <c r="AA513" i="4"/>
  <c r="L513" i="5" s="1"/>
  <c r="Z513" i="4"/>
  <c r="K513" i="5" s="1"/>
  <c r="AA512" i="4"/>
  <c r="L512" i="5" s="1"/>
  <c r="Z512" i="4"/>
  <c r="K512" i="5" s="1"/>
  <c r="AA511" i="4"/>
  <c r="L511" i="5" s="1"/>
  <c r="Z511" i="4"/>
  <c r="K511" i="5" s="1"/>
  <c r="AA510" i="4"/>
  <c r="L510" i="5" s="1"/>
  <c r="Z510" i="4"/>
  <c r="K510" i="5" s="1"/>
  <c r="AA509" i="4"/>
  <c r="L509" i="5" s="1"/>
  <c r="Z509" i="4"/>
  <c r="K509" i="5" s="1"/>
  <c r="AA508" i="4"/>
  <c r="L508" i="5" s="1"/>
  <c r="Z508" i="4"/>
  <c r="K508" i="5" s="1"/>
  <c r="AA507" i="4"/>
  <c r="L507" i="5" s="1"/>
  <c r="Z507" i="4"/>
  <c r="K507" i="5" s="1"/>
  <c r="AA506" i="4"/>
  <c r="L506" i="5" s="1"/>
  <c r="Z506" i="4"/>
  <c r="K506" i="5" s="1"/>
  <c r="AA505" i="4"/>
  <c r="L505" i="5" s="1"/>
  <c r="Z505" i="4"/>
  <c r="K505" i="5" s="1"/>
  <c r="AA504" i="4"/>
  <c r="L504" i="5" s="1"/>
  <c r="Z504" i="4"/>
  <c r="K504" i="5" s="1"/>
  <c r="AA503" i="4"/>
  <c r="L503" i="5" s="1"/>
  <c r="Z503" i="4"/>
  <c r="K503" i="5" s="1"/>
  <c r="AA502" i="4"/>
  <c r="L502" i="5" s="1"/>
  <c r="Z502" i="4"/>
  <c r="K502" i="5" s="1"/>
  <c r="AA501" i="4"/>
  <c r="L501" i="5" s="1"/>
  <c r="Z501" i="4"/>
  <c r="K501" i="5" s="1"/>
  <c r="AA500" i="4"/>
  <c r="L500" i="5" s="1"/>
  <c r="Z500" i="4"/>
  <c r="K500" i="5" s="1"/>
  <c r="AA499" i="4"/>
  <c r="L499" i="5" s="1"/>
  <c r="Z499" i="4"/>
  <c r="K499" i="5" s="1"/>
  <c r="AA498" i="4"/>
  <c r="L498" i="5" s="1"/>
  <c r="Z498" i="4"/>
  <c r="K498" i="5" s="1"/>
  <c r="AA497" i="4"/>
  <c r="L497" i="5" s="1"/>
  <c r="Z497" i="4"/>
  <c r="K497" i="5" s="1"/>
  <c r="AA496" i="4"/>
  <c r="L496" i="5" s="1"/>
  <c r="Z496" i="4"/>
  <c r="K496" i="5" s="1"/>
  <c r="AA495" i="4"/>
  <c r="L495" i="5" s="1"/>
  <c r="Z495" i="4"/>
  <c r="K495" i="5" s="1"/>
  <c r="AA494" i="4"/>
  <c r="L494" i="5" s="1"/>
  <c r="Z494" i="4"/>
  <c r="K494" i="5" s="1"/>
  <c r="AA493" i="4"/>
  <c r="L493" i="5" s="1"/>
  <c r="Z493" i="4"/>
  <c r="K493" i="5" s="1"/>
  <c r="AA492" i="4"/>
  <c r="L492" i="5" s="1"/>
  <c r="Z492" i="4"/>
  <c r="K492" i="5" s="1"/>
  <c r="AA491" i="4"/>
  <c r="L491" i="5" s="1"/>
  <c r="Z491" i="4"/>
  <c r="K491" i="5" s="1"/>
  <c r="AA490" i="4"/>
  <c r="L490" i="5" s="1"/>
  <c r="Z490" i="4"/>
  <c r="K490" i="5" s="1"/>
  <c r="AA489" i="4"/>
  <c r="L489" i="5" s="1"/>
  <c r="Z489" i="4"/>
  <c r="K489" i="5" s="1"/>
  <c r="AA488" i="4"/>
  <c r="L488" i="5" s="1"/>
  <c r="Z488" i="4"/>
  <c r="K488" i="5" s="1"/>
  <c r="AA487" i="4"/>
  <c r="L487" i="5" s="1"/>
  <c r="Z487" i="4"/>
  <c r="K487" i="5" s="1"/>
  <c r="AA486" i="4"/>
  <c r="L486" i="5" s="1"/>
  <c r="Z486" i="4"/>
  <c r="K486" i="5" s="1"/>
  <c r="AA485" i="4"/>
  <c r="L485" i="5" s="1"/>
  <c r="Z485" i="4"/>
  <c r="K485" i="5" s="1"/>
  <c r="AA484" i="4"/>
  <c r="L484" i="5" s="1"/>
  <c r="Z484" i="4"/>
  <c r="K484" i="5" s="1"/>
  <c r="AA483" i="4"/>
  <c r="L483" i="5" s="1"/>
  <c r="Z483" i="4"/>
  <c r="K483" i="5" s="1"/>
  <c r="AA482" i="4"/>
  <c r="L482" i="5" s="1"/>
  <c r="Z482" i="4"/>
  <c r="K482" i="5" s="1"/>
  <c r="AA481" i="4"/>
  <c r="L481" i="5" s="1"/>
  <c r="Z481" i="4"/>
  <c r="K481" i="5" s="1"/>
  <c r="AA480" i="4"/>
  <c r="L480" i="5" s="1"/>
  <c r="Z480" i="4"/>
  <c r="K480" i="5" s="1"/>
  <c r="AA479" i="4"/>
  <c r="L479" i="5" s="1"/>
  <c r="Z479" i="4"/>
  <c r="K479" i="5" s="1"/>
  <c r="AA478" i="4"/>
  <c r="L478" i="5" s="1"/>
  <c r="Z478" i="4"/>
  <c r="K478" i="5" s="1"/>
  <c r="AA477" i="4"/>
  <c r="L477" i="5" s="1"/>
  <c r="Z477" i="4"/>
  <c r="K477" i="5" s="1"/>
  <c r="AA476" i="4"/>
  <c r="L476" i="5" s="1"/>
  <c r="Z476" i="4"/>
  <c r="K476" i="5" s="1"/>
  <c r="AA475" i="4"/>
  <c r="L475" i="5" s="1"/>
  <c r="Z475" i="4"/>
  <c r="K475" i="5" s="1"/>
  <c r="AA474" i="4"/>
  <c r="L474" i="5" s="1"/>
  <c r="Z474" i="4"/>
  <c r="K474" i="5" s="1"/>
  <c r="AA473" i="4"/>
  <c r="L473" i="5" s="1"/>
  <c r="Z473" i="4"/>
  <c r="K473" i="5" s="1"/>
  <c r="AA472" i="4"/>
  <c r="L472" i="5" s="1"/>
  <c r="Z472" i="4"/>
  <c r="K472" i="5" s="1"/>
  <c r="AA471" i="4"/>
  <c r="L471" i="5" s="1"/>
  <c r="Z471" i="4"/>
  <c r="K471" i="5" s="1"/>
  <c r="AA470" i="4"/>
  <c r="L470" i="5" s="1"/>
  <c r="Z470" i="4"/>
  <c r="K470" i="5" s="1"/>
  <c r="AA469" i="4"/>
  <c r="L469" i="5" s="1"/>
  <c r="Z469" i="4"/>
  <c r="K469" i="5" s="1"/>
  <c r="AA468" i="4"/>
  <c r="L468" i="5" s="1"/>
  <c r="Z468" i="4"/>
  <c r="K468" i="5" s="1"/>
  <c r="AA467" i="4"/>
  <c r="L467" i="5" s="1"/>
  <c r="Z467" i="4"/>
  <c r="K467" i="5" s="1"/>
  <c r="AA466" i="4"/>
  <c r="L466" i="5" s="1"/>
  <c r="Z466" i="4"/>
  <c r="K466" i="5" s="1"/>
  <c r="AA465" i="4"/>
  <c r="L465" i="5" s="1"/>
  <c r="Z465" i="4"/>
  <c r="K465" i="5" s="1"/>
  <c r="AA464" i="4"/>
  <c r="L464" i="5" s="1"/>
  <c r="Z464" i="4"/>
  <c r="K464" i="5" s="1"/>
  <c r="AA463" i="4"/>
  <c r="L463" i="5" s="1"/>
  <c r="Z463" i="4"/>
  <c r="K463" i="5" s="1"/>
  <c r="AA462" i="4"/>
  <c r="L462" i="5" s="1"/>
  <c r="Z462" i="4"/>
  <c r="K462" i="5" s="1"/>
  <c r="AA461" i="4"/>
  <c r="L461" i="5" s="1"/>
  <c r="Z461" i="4"/>
  <c r="K461" i="5" s="1"/>
  <c r="AA460" i="4"/>
  <c r="L460" i="5" s="1"/>
  <c r="Z460" i="4"/>
  <c r="K460" i="5" s="1"/>
  <c r="AA459" i="4"/>
  <c r="L459" i="5" s="1"/>
  <c r="Z459" i="4"/>
  <c r="K459" i="5" s="1"/>
  <c r="AA458" i="4"/>
  <c r="L458" i="5" s="1"/>
  <c r="Z458" i="4"/>
  <c r="K458" i="5" s="1"/>
  <c r="AA457" i="4"/>
  <c r="L457" i="5" s="1"/>
  <c r="Z457" i="4"/>
  <c r="K457" i="5" s="1"/>
  <c r="AA456" i="4"/>
  <c r="L456" i="5" s="1"/>
  <c r="Z456" i="4"/>
  <c r="K456" i="5" s="1"/>
  <c r="AA455" i="4"/>
  <c r="L455" i="5" s="1"/>
  <c r="Z455" i="4"/>
  <c r="K455" i="5" s="1"/>
  <c r="AA454" i="4"/>
  <c r="L454" i="5" s="1"/>
  <c r="Z454" i="4"/>
  <c r="K454" i="5" s="1"/>
  <c r="AA453" i="4"/>
  <c r="L453" i="5" s="1"/>
  <c r="Z453" i="4"/>
  <c r="K453" i="5" s="1"/>
  <c r="AA452" i="4"/>
  <c r="L452" i="5" s="1"/>
  <c r="Z452" i="4"/>
  <c r="K452" i="5" s="1"/>
  <c r="AA451" i="4"/>
  <c r="L451" i="5" s="1"/>
  <c r="Z451" i="4"/>
  <c r="K451" i="5" s="1"/>
  <c r="AA450" i="4"/>
  <c r="L450" i="5" s="1"/>
  <c r="Z450" i="4"/>
  <c r="K450" i="5" s="1"/>
  <c r="AA449" i="4"/>
  <c r="L449" i="5" s="1"/>
  <c r="Z449" i="4"/>
  <c r="K449" i="5" s="1"/>
  <c r="AA448" i="4"/>
  <c r="L448" i="5" s="1"/>
  <c r="Z448" i="4"/>
  <c r="K448" i="5" s="1"/>
  <c r="AA447" i="4"/>
  <c r="L447" i="5" s="1"/>
  <c r="Z447" i="4"/>
  <c r="K447" i="5" s="1"/>
  <c r="AA446" i="4"/>
  <c r="L446" i="5" s="1"/>
  <c r="Z446" i="4"/>
  <c r="K446" i="5" s="1"/>
  <c r="AA445" i="4"/>
  <c r="L445" i="5" s="1"/>
  <c r="Z445" i="4"/>
  <c r="K445" i="5" s="1"/>
  <c r="AA444" i="4"/>
  <c r="L444" i="5" s="1"/>
  <c r="Z444" i="4"/>
  <c r="K444" i="5" s="1"/>
  <c r="AA443" i="4"/>
  <c r="L443" i="5" s="1"/>
  <c r="Z443" i="4"/>
  <c r="K443" i="5" s="1"/>
  <c r="AA442" i="4"/>
  <c r="L442" i="5" s="1"/>
  <c r="Z442" i="4"/>
  <c r="K442" i="5" s="1"/>
  <c r="AA441" i="4"/>
  <c r="L441" i="5" s="1"/>
  <c r="Z441" i="4"/>
  <c r="K441" i="5" s="1"/>
  <c r="AA440" i="4"/>
  <c r="L440" i="5" s="1"/>
  <c r="Z440" i="4"/>
  <c r="K440" i="5" s="1"/>
  <c r="AA439" i="4"/>
  <c r="L439" i="5" s="1"/>
  <c r="Z439" i="4"/>
  <c r="K439" i="5" s="1"/>
  <c r="AA438" i="4"/>
  <c r="L438" i="5" s="1"/>
  <c r="Z438" i="4"/>
  <c r="K438" i="5" s="1"/>
  <c r="AA437" i="4"/>
  <c r="L437" i="5" s="1"/>
  <c r="Z437" i="4"/>
  <c r="K437" i="5" s="1"/>
  <c r="AA436" i="4"/>
  <c r="L436" i="5" s="1"/>
  <c r="Z436" i="4"/>
  <c r="K436" i="5" s="1"/>
  <c r="AA435" i="4"/>
  <c r="L435" i="5" s="1"/>
  <c r="Z435" i="4"/>
  <c r="K435" i="5" s="1"/>
  <c r="AA434" i="4"/>
  <c r="L434" i="5" s="1"/>
  <c r="Z434" i="4"/>
  <c r="K434" i="5" s="1"/>
  <c r="AA433" i="4"/>
  <c r="L433" i="5" s="1"/>
  <c r="Z433" i="4"/>
  <c r="K433" i="5" s="1"/>
  <c r="AA432" i="4"/>
  <c r="L432" i="5" s="1"/>
  <c r="Z432" i="4"/>
  <c r="K432" i="5" s="1"/>
  <c r="AA431" i="4"/>
  <c r="L431" i="5" s="1"/>
  <c r="Z431" i="4"/>
  <c r="K431" i="5" s="1"/>
  <c r="AA430" i="4"/>
  <c r="L430" i="5" s="1"/>
  <c r="Z430" i="4"/>
  <c r="K430" i="5" s="1"/>
  <c r="AA429" i="4"/>
  <c r="L429" i="5" s="1"/>
  <c r="Z429" i="4"/>
  <c r="K429" i="5" s="1"/>
  <c r="AA428" i="4"/>
  <c r="L428" i="5" s="1"/>
  <c r="Z428" i="4"/>
  <c r="K428" i="5" s="1"/>
  <c r="AA427" i="4"/>
  <c r="L427" i="5" s="1"/>
  <c r="Z427" i="4"/>
  <c r="K427" i="5" s="1"/>
  <c r="AA426" i="4"/>
  <c r="L426" i="5" s="1"/>
  <c r="Z426" i="4"/>
  <c r="K426" i="5" s="1"/>
  <c r="AA425" i="4"/>
  <c r="L425" i="5" s="1"/>
  <c r="Z425" i="4"/>
  <c r="K425" i="5" s="1"/>
  <c r="AA424" i="4"/>
  <c r="L424" i="5" s="1"/>
  <c r="Z424" i="4"/>
  <c r="K424" i="5" s="1"/>
  <c r="AA423" i="4"/>
  <c r="L423" i="5" s="1"/>
  <c r="Z423" i="4"/>
  <c r="K423" i="5" s="1"/>
  <c r="AA422" i="4"/>
  <c r="L422" i="5" s="1"/>
  <c r="Z422" i="4"/>
  <c r="K422" i="5" s="1"/>
  <c r="AA421" i="4"/>
  <c r="L421" i="5" s="1"/>
  <c r="Z421" i="4"/>
  <c r="K421" i="5" s="1"/>
  <c r="AA420" i="4"/>
  <c r="L420" i="5" s="1"/>
  <c r="Z420" i="4"/>
  <c r="K420" i="5" s="1"/>
  <c r="AA419" i="4"/>
  <c r="L419" i="5" s="1"/>
  <c r="Z419" i="4"/>
  <c r="K419" i="5" s="1"/>
  <c r="AA418" i="4"/>
  <c r="L418" i="5" s="1"/>
  <c r="Z418" i="4"/>
  <c r="K418" i="5" s="1"/>
  <c r="AA417" i="4"/>
  <c r="L417" i="5" s="1"/>
  <c r="Z417" i="4"/>
  <c r="K417" i="5" s="1"/>
  <c r="AA416" i="4"/>
  <c r="L416" i="5" s="1"/>
  <c r="Z416" i="4"/>
  <c r="K416" i="5" s="1"/>
  <c r="AA415" i="4"/>
  <c r="L415" i="5" s="1"/>
  <c r="Z415" i="4"/>
  <c r="K415" i="5" s="1"/>
  <c r="AA414" i="4"/>
  <c r="L414" i="5" s="1"/>
  <c r="Z414" i="4"/>
  <c r="K414" i="5" s="1"/>
  <c r="AA413" i="4"/>
  <c r="L413" i="5" s="1"/>
  <c r="Z413" i="4"/>
  <c r="K413" i="5" s="1"/>
  <c r="AA412" i="4"/>
  <c r="L412" i="5" s="1"/>
  <c r="Z412" i="4"/>
  <c r="K412" i="5" s="1"/>
  <c r="AA411" i="4"/>
  <c r="L411" i="5" s="1"/>
  <c r="Z411" i="4"/>
  <c r="K411" i="5" s="1"/>
  <c r="AA410" i="4"/>
  <c r="L410" i="5" s="1"/>
  <c r="Z410" i="4"/>
  <c r="K410" i="5" s="1"/>
  <c r="AA409" i="4"/>
  <c r="L409" i="5" s="1"/>
  <c r="Z409" i="4"/>
  <c r="K409" i="5" s="1"/>
  <c r="AA408" i="4"/>
  <c r="L408" i="5" s="1"/>
  <c r="Z408" i="4"/>
  <c r="K408" i="5" s="1"/>
  <c r="AA407" i="4"/>
  <c r="L407" i="5" s="1"/>
  <c r="Z407" i="4"/>
  <c r="K407" i="5" s="1"/>
  <c r="AA406" i="4"/>
  <c r="L406" i="5" s="1"/>
  <c r="Z406" i="4"/>
  <c r="K406" i="5" s="1"/>
  <c r="AA405" i="4"/>
  <c r="L405" i="5" s="1"/>
  <c r="Z405" i="4"/>
  <c r="K405" i="5" s="1"/>
  <c r="AA404" i="4"/>
  <c r="L404" i="5" s="1"/>
  <c r="Z404" i="4"/>
  <c r="K404" i="5" s="1"/>
  <c r="AA403" i="4"/>
  <c r="L403" i="5" s="1"/>
  <c r="Z403" i="4"/>
  <c r="K403" i="5" s="1"/>
  <c r="AA402" i="4"/>
  <c r="L402" i="5" s="1"/>
  <c r="Z402" i="4"/>
  <c r="K402" i="5" s="1"/>
  <c r="AA401" i="4"/>
  <c r="L401" i="5" s="1"/>
  <c r="Z401" i="4"/>
  <c r="K401" i="5" s="1"/>
  <c r="AA400" i="4"/>
  <c r="L400" i="5" s="1"/>
  <c r="Z400" i="4"/>
  <c r="K400" i="5" s="1"/>
  <c r="AA399" i="4"/>
  <c r="L399" i="5" s="1"/>
  <c r="Z399" i="4"/>
  <c r="K399" i="5" s="1"/>
  <c r="AA398" i="4"/>
  <c r="L398" i="5" s="1"/>
  <c r="Z398" i="4"/>
  <c r="K398" i="5" s="1"/>
  <c r="AA397" i="4"/>
  <c r="L397" i="5" s="1"/>
  <c r="Z397" i="4"/>
  <c r="K397" i="5" s="1"/>
  <c r="AA396" i="4"/>
  <c r="L396" i="5" s="1"/>
  <c r="Z396" i="4"/>
  <c r="K396" i="5" s="1"/>
  <c r="AA395" i="4"/>
  <c r="L395" i="5" s="1"/>
  <c r="Z395" i="4"/>
  <c r="K395" i="5" s="1"/>
  <c r="AA394" i="4"/>
  <c r="L394" i="5" s="1"/>
  <c r="Z394" i="4"/>
  <c r="K394" i="5" s="1"/>
  <c r="AA393" i="4"/>
  <c r="L393" i="5" s="1"/>
  <c r="Z393" i="4"/>
  <c r="K393" i="5" s="1"/>
  <c r="AA392" i="4"/>
  <c r="L392" i="5" s="1"/>
  <c r="Z392" i="4"/>
  <c r="K392" i="5" s="1"/>
  <c r="AA391" i="4"/>
  <c r="L391" i="5" s="1"/>
  <c r="Z391" i="4"/>
  <c r="K391" i="5" s="1"/>
  <c r="AA390" i="4"/>
  <c r="L390" i="5" s="1"/>
  <c r="Z390" i="4"/>
  <c r="K390" i="5" s="1"/>
  <c r="AA389" i="4"/>
  <c r="L389" i="5" s="1"/>
  <c r="Z389" i="4"/>
  <c r="K389" i="5" s="1"/>
  <c r="AA388" i="4"/>
  <c r="L388" i="5" s="1"/>
  <c r="Z388" i="4"/>
  <c r="K388" i="5" s="1"/>
  <c r="AA387" i="4"/>
  <c r="L387" i="5" s="1"/>
  <c r="Z387" i="4"/>
  <c r="K387" i="5" s="1"/>
  <c r="AA386" i="4"/>
  <c r="L386" i="5" s="1"/>
  <c r="Z386" i="4"/>
  <c r="K386" i="5" s="1"/>
  <c r="AA385" i="4"/>
  <c r="L385" i="5" s="1"/>
  <c r="Z385" i="4"/>
  <c r="K385" i="5" s="1"/>
  <c r="AA384" i="4"/>
  <c r="L384" i="5" s="1"/>
  <c r="Z384" i="4"/>
  <c r="K384" i="5" s="1"/>
  <c r="AA383" i="4"/>
  <c r="L383" i="5" s="1"/>
  <c r="Z383" i="4"/>
  <c r="K383" i="5" s="1"/>
  <c r="AA382" i="4"/>
  <c r="L382" i="5" s="1"/>
  <c r="Z382" i="4"/>
  <c r="K382" i="5" s="1"/>
  <c r="AA381" i="4"/>
  <c r="L381" i="5" s="1"/>
  <c r="Z381" i="4"/>
  <c r="K381" i="5" s="1"/>
  <c r="AA380" i="4"/>
  <c r="L380" i="5" s="1"/>
  <c r="Z380" i="4"/>
  <c r="K380" i="5" s="1"/>
  <c r="AA379" i="4"/>
  <c r="L379" i="5" s="1"/>
  <c r="Z379" i="4"/>
  <c r="K379" i="5" s="1"/>
  <c r="AA378" i="4"/>
  <c r="L378" i="5" s="1"/>
  <c r="Z378" i="4"/>
  <c r="K378" i="5" s="1"/>
  <c r="AA377" i="4"/>
  <c r="L377" i="5" s="1"/>
  <c r="Z377" i="4"/>
  <c r="K377" i="5" s="1"/>
  <c r="AA376" i="4"/>
  <c r="L376" i="5" s="1"/>
  <c r="Z376" i="4"/>
  <c r="K376" i="5" s="1"/>
  <c r="AA375" i="4"/>
  <c r="L375" i="5" s="1"/>
  <c r="Z375" i="4"/>
  <c r="K375" i="5" s="1"/>
  <c r="AA374" i="4"/>
  <c r="L374" i="5" s="1"/>
  <c r="Z374" i="4"/>
  <c r="K374" i="5" s="1"/>
  <c r="AA373" i="4"/>
  <c r="L373" i="5" s="1"/>
  <c r="Z373" i="4"/>
  <c r="K373" i="5" s="1"/>
  <c r="AA372" i="4"/>
  <c r="L372" i="5" s="1"/>
  <c r="Z372" i="4"/>
  <c r="K372" i="5" s="1"/>
  <c r="AA371" i="4"/>
  <c r="L371" i="5" s="1"/>
  <c r="Z371" i="4"/>
  <c r="K371" i="5" s="1"/>
  <c r="AA370" i="4"/>
  <c r="L370" i="5" s="1"/>
  <c r="Z370" i="4"/>
  <c r="K370" i="5" s="1"/>
  <c r="AA369" i="4"/>
  <c r="L369" i="5" s="1"/>
  <c r="Z369" i="4"/>
  <c r="K369" i="5" s="1"/>
  <c r="AA368" i="4"/>
  <c r="L368" i="5" s="1"/>
  <c r="Z368" i="4"/>
  <c r="K368" i="5" s="1"/>
  <c r="AA367" i="4"/>
  <c r="L367" i="5" s="1"/>
  <c r="Z367" i="4"/>
  <c r="K367" i="5" s="1"/>
  <c r="AA366" i="4"/>
  <c r="L366" i="5" s="1"/>
  <c r="Z366" i="4"/>
  <c r="K366" i="5" s="1"/>
  <c r="AA365" i="4"/>
  <c r="L365" i="5" s="1"/>
  <c r="Z365" i="4"/>
  <c r="K365" i="5" s="1"/>
  <c r="AA364" i="4"/>
  <c r="L364" i="5" s="1"/>
  <c r="Z364" i="4"/>
  <c r="K364" i="5" s="1"/>
  <c r="AA363" i="4"/>
  <c r="L363" i="5" s="1"/>
  <c r="Z363" i="4"/>
  <c r="K363" i="5" s="1"/>
  <c r="AA362" i="4"/>
  <c r="L362" i="5" s="1"/>
  <c r="Z362" i="4"/>
  <c r="K362" i="5" s="1"/>
  <c r="AA361" i="4"/>
  <c r="L361" i="5" s="1"/>
  <c r="Z361" i="4"/>
  <c r="K361" i="5" s="1"/>
  <c r="AA360" i="4"/>
  <c r="L360" i="5" s="1"/>
  <c r="Z360" i="4"/>
  <c r="K360" i="5" s="1"/>
  <c r="AA359" i="4"/>
  <c r="L359" i="5" s="1"/>
  <c r="Z359" i="4"/>
  <c r="K359" i="5" s="1"/>
  <c r="AA358" i="4"/>
  <c r="L358" i="5" s="1"/>
  <c r="Z358" i="4"/>
  <c r="K358" i="5" s="1"/>
  <c r="AA357" i="4"/>
  <c r="L357" i="5" s="1"/>
  <c r="Z357" i="4"/>
  <c r="K357" i="5" s="1"/>
  <c r="AA356" i="4"/>
  <c r="L356" i="5" s="1"/>
  <c r="Z356" i="4"/>
  <c r="K356" i="5" s="1"/>
  <c r="AA355" i="4"/>
  <c r="L355" i="5" s="1"/>
  <c r="Z355" i="4"/>
  <c r="K355" i="5" s="1"/>
  <c r="AA354" i="4"/>
  <c r="L354" i="5" s="1"/>
  <c r="Z354" i="4"/>
  <c r="K354" i="5" s="1"/>
  <c r="AA353" i="4"/>
  <c r="L353" i="5" s="1"/>
  <c r="Z353" i="4"/>
  <c r="K353" i="5" s="1"/>
  <c r="AA352" i="4"/>
  <c r="L352" i="5" s="1"/>
  <c r="Z352" i="4"/>
  <c r="K352" i="5" s="1"/>
  <c r="AA351" i="4"/>
  <c r="L351" i="5" s="1"/>
  <c r="Z351" i="4"/>
  <c r="K351" i="5" s="1"/>
  <c r="AA350" i="4"/>
  <c r="L350" i="5" s="1"/>
  <c r="Z350" i="4"/>
  <c r="K350" i="5" s="1"/>
  <c r="AA349" i="4"/>
  <c r="L349" i="5" s="1"/>
  <c r="Z349" i="4"/>
  <c r="K349" i="5" s="1"/>
  <c r="AA348" i="4"/>
  <c r="L348" i="5" s="1"/>
  <c r="Z348" i="4"/>
  <c r="K348" i="5" s="1"/>
  <c r="AA347" i="4"/>
  <c r="L347" i="5" s="1"/>
  <c r="Z347" i="4"/>
  <c r="K347" i="5" s="1"/>
  <c r="AA346" i="4"/>
  <c r="L346" i="5" s="1"/>
  <c r="Z346" i="4"/>
  <c r="K346" i="5" s="1"/>
  <c r="AA345" i="4"/>
  <c r="L345" i="5" s="1"/>
  <c r="Z345" i="4"/>
  <c r="K345" i="5" s="1"/>
  <c r="AA344" i="4"/>
  <c r="L344" i="5" s="1"/>
  <c r="Z344" i="4"/>
  <c r="K344" i="5" s="1"/>
  <c r="AA343" i="4"/>
  <c r="L343" i="5" s="1"/>
  <c r="Z343" i="4"/>
  <c r="K343" i="5" s="1"/>
  <c r="AA342" i="4"/>
  <c r="L342" i="5" s="1"/>
  <c r="Z342" i="4"/>
  <c r="K342" i="5" s="1"/>
  <c r="AA341" i="4"/>
  <c r="L341" i="5" s="1"/>
  <c r="Z341" i="4"/>
  <c r="K341" i="5" s="1"/>
  <c r="AA340" i="4"/>
  <c r="L340" i="5" s="1"/>
  <c r="Z340" i="4"/>
  <c r="K340" i="5" s="1"/>
  <c r="AA339" i="4"/>
  <c r="L339" i="5" s="1"/>
  <c r="Z339" i="4"/>
  <c r="K339" i="5" s="1"/>
  <c r="AA338" i="4"/>
  <c r="L338" i="5" s="1"/>
  <c r="Z338" i="4"/>
  <c r="K338" i="5" s="1"/>
  <c r="AA337" i="4"/>
  <c r="L337" i="5" s="1"/>
  <c r="Z337" i="4"/>
  <c r="K337" i="5" s="1"/>
  <c r="AA336" i="4"/>
  <c r="L336" i="5" s="1"/>
  <c r="Z336" i="4"/>
  <c r="K336" i="5" s="1"/>
  <c r="AA335" i="4"/>
  <c r="L335" i="5" s="1"/>
  <c r="Z335" i="4"/>
  <c r="K335" i="5" s="1"/>
  <c r="AA334" i="4"/>
  <c r="L334" i="5" s="1"/>
  <c r="Z334" i="4"/>
  <c r="K334" i="5" s="1"/>
  <c r="AA333" i="4"/>
  <c r="L333" i="5" s="1"/>
  <c r="Z333" i="4"/>
  <c r="K333" i="5" s="1"/>
  <c r="AA332" i="4"/>
  <c r="L332" i="5" s="1"/>
  <c r="Z332" i="4"/>
  <c r="K332" i="5" s="1"/>
  <c r="AA331" i="4"/>
  <c r="L331" i="5" s="1"/>
  <c r="Z331" i="4"/>
  <c r="K331" i="5" s="1"/>
  <c r="AA330" i="4"/>
  <c r="L330" i="5" s="1"/>
  <c r="Z330" i="4"/>
  <c r="K330" i="5" s="1"/>
  <c r="AA329" i="4"/>
  <c r="L329" i="5" s="1"/>
  <c r="Z329" i="4"/>
  <c r="K329" i="5" s="1"/>
  <c r="AA328" i="4"/>
  <c r="L328" i="5" s="1"/>
  <c r="Z328" i="4"/>
  <c r="K328" i="5" s="1"/>
  <c r="AA327" i="4"/>
  <c r="L327" i="5" s="1"/>
  <c r="Z327" i="4"/>
  <c r="K327" i="5" s="1"/>
  <c r="AA326" i="4"/>
  <c r="L326" i="5" s="1"/>
  <c r="Z326" i="4"/>
  <c r="K326" i="5" s="1"/>
  <c r="AA325" i="4"/>
  <c r="L325" i="5" s="1"/>
  <c r="Z325" i="4"/>
  <c r="K325" i="5" s="1"/>
  <c r="AA324" i="4"/>
  <c r="L324" i="5" s="1"/>
  <c r="Z324" i="4"/>
  <c r="K324" i="5" s="1"/>
  <c r="AA323" i="4"/>
  <c r="L323" i="5" s="1"/>
  <c r="Z323" i="4"/>
  <c r="K323" i="5" s="1"/>
  <c r="AA322" i="4"/>
  <c r="L322" i="5" s="1"/>
  <c r="Z322" i="4"/>
  <c r="K322" i="5" s="1"/>
  <c r="AA321" i="4"/>
  <c r="L321" i="5" s="1"/>
  <c r="Z321" i="4"/>
  <c r="K321" i="5" s="1"/>
  <c r="AA320" i="4"/>
  <c r="L320" i="5" s="1"/>
  <c r="Z320" i="4"/>
  <c r="K320" i="5" s="1"/>
  <c r="AA319" i="4"/>
  <c r="L319" i="5" s="1"/>
  <c r="Z319" i="4"/>
  <c r="K319" i="5" s="1"/>
  <c r="AA318" i="4"/>
  <c r="L318" i="5" s="1"/>
  <c r="Z318" i="4"/>
  <c r="K318" i="5" s="1"/>
  <c r="AA317" i="4"/>
  <c r="L317" i="5" s="1"/>
  <c r="Z317" i="4"/>
  <c r="K317" i="5" s="1"/>
  <c r="AA316" i="4"/>
  <c r="L316" i="5" s="1"/>
  <c r="Z316" i="4"/>
  <c r="K316" i="5" s="1"/>
  <c r="AA315" i="4"/>
  <c r="L315" i="5" s="1"/>
  <c r="Z315" i="4"/>
  <c r="K315" i="5" s="1"/>
  <c r="AA314" i="4"/>
  <c r="L314" i="5" s="1"/>
  <c r="Z314" i="4"/>
  <c r="K314" i="5" s="1"/>
  <c r="AA313" i="4"/>
  <c r="L313" i="5" s="1"/>
  <c r="Z313" i="4"/>
  <c r="K313" i="5" s="1"/>
  <c r="AA312" i="4"/>
  <c r="L312" i="5" s="1"/>
  <c r="Z312" i="4"/>
  <c r="K312" i="5" s="1"/>
  <c r="AA311" i="4"/>
  <c r="L311" i="5" s="1"/>
  <c r="Z311" i="4"/>
  <c r="K311" i="5" s="1"/>
  <c r="AA310" i="4"/>
  <c r="L310" i="5" s="1"/>
  <c r="Z310" i="4"/>
  <c r="K310" i="5" s="1"/>
  <c r="AA309" i="4"/>
  <c r="L309" i="5" s="1"/>
  <c r="Z309" i="4"/>
  <c r="K309" i="5" s="1"/>
  <c r="AA308" i="4"/>
  <c r="L308" i="5" s="1"/>
  <c r="Z308" i="4"/>
  <c r="K308" i="5" s="1"/>
  <c r="AA307" i="4"/>
  <c r="L307" i="5" s="1"/>
  <c r="Z307" i="4"/>
  <c r="K307" i="5" s="1"/>
  <c r="AA306" i="4"/>
  <c r="L306" i="5" s="1"/>
  <c r="Z306" i="4"/>
  <c r="K306" i="5" s="1"/>
  <c r="AA305" i="4"/>
  <c r="L305" i="5" s="1"/>
  <c r="Z305" i="4"/>
  <c r="K305" i="5" s="1"/>
  <c r="AA304" i="4"/>
  <c r="L304" i="5" s="1"/>
  <c r="Z304" i="4"/>
  <c r="K304" i="5" s="1"/>
  <c r="AA303" i="4"/>
  <c r="L303" i="5" s="1"/>
  <c r="Z303" i="4"/>
  <c r="K303" i="5" s="1"/>
  <c r="AA302" i="4"/>
  <c r="L302" i="5" s="1"/>
  <c r="Z302" i="4"/>
  <c r="K302" i="5" s="1"/>
  <c r="AA301" i="4"/>
  <c r="L301" i="5" s="1"/>
  <c r="Z301" i="4"/>
  <c r="K301" i="5" s="1"/>
  <c r="AA300" i="4"/>
  <c r="L300" i="5" s="1"/>
  <c r="Z300" i="4"/>
  <c r="K300" i="5" s="1"/>
  <c r="AA299" i="4"/>
  <c r="L299" i="5" s="1"/>
  <c r="Z299" i="4"/>
  <c r="K299" i="5" s="1"/>
  <c r="AA298" i="4"/>
  <c r="L298" i="5" s="1"/>
  <c r="Z298" i="4"/>
  <c r="K298" i="5" s="1"/>
  <c r="AA297" i="4"/>
  <c r="L297" i="5" s="1"/>
  <c r="Z297" i="4"/>
  <c r="K297" i="5" s="1"/>
  <c r="AA296" i="4"/>
  <c r="L296" i="5" s="1"/>
  <c r="Z296" i="4"/>
  <c r="K296" i="5" s="1"/>
  <c r="AA295" i="4"/>
  <c r="L295" i="5" s="1"/>
  <c r="Z295" i="4"/>
  <c r="K295" i="5" s="1"/>
  <c r="AA294" i="4"/>
  <c r="L294" i="5" s="1"/>
  <c r="Z294" i="4"/>
  <c r="K294" i="5" s="1"/>
  <c r="AA293" i="4"/>
  <c r="L293" i="5" s="1"/>
  <c r="Z293" i="4"/>
  <c r="K293" i="5" s="1"/>
  <c r="AA292" i="4"/>
  <c r="L292" i="5" s="1"/>
  <c r="Z292" i="4"/>
  <c r="K292" i="5" s="1"/>
  <c r="AA291" i="4"/>
  <c r="L291" i="5" s="1"/>
  <c r="Z291" i="4"/>
  <c r="K291" i="5" s="1"/>
  <c r="AA290" i="4"/>
  <c r="L290" i="5" s="1"/>
  <c r="Z290" i="4"/>
  <c r="K290" i="5" s="1"/>
  <c r="AA289" i="4"/>
  <c r="L289" i="5" s="1"/>
  <c r="Z289" i="4"/>
  <c r="K289" i="5" s="1"/>
  <c r="AA288" i="4"/>
  <c r="L288" i="5" s="1"/>
  <c r="Z288" i="4"/>
  <c r="K288" i="5" s="1"/>
  <c r="AA287" i="4"/>
  <c r="L287" i="5" s="1"/>
  <c r="Z287" i="4"/>
  <c r="K287" i="5" s="1"/>
  <c r="AA286" i="4"/>
  <c r="L286" i="5" s="1"/>
  <c r="Z286" i="4"/>
  <c r="K286" i="5" s="1"/>
  <c r="AA285" i="4"/>
  <c r="L285" i="5" s="1"/>
  <c r="Z285" i="4"/>
  <c r="K285" i="5" s="1"/>
  <c r="AA284" i="4"/>
  <c r="L284" i="5" s="1"/>
  <c r="Z284" i="4"/>
  <c r="K284" i="5" s="1"/>
  <c r="AA283" i="4"/>
  <c r="L283" i="5" s="1"/>
  <c r="Z283" i="4"/>
  <c r="K283" i="5" s="1"/>
  <c r="AA282" i="4"/>
  <c r="L282" i="5" s="1"/>
  <c r="Z282" i="4"/>
  <c r="K282" i="5" s="1"/>
  <c r="AA281" i="4"/>
  <c r="L281" i="5" s="1"/>
  <c r="Z281" i="4"/>
  <c r="K281" i="5" s="1"/>
  <c r="AA280" i="4"/>
  <c r="L280" i="5" s="1"/>
  <c r="Z280" i="4"/>
  <c r="K280" i="5" s="1"/>
  <c r="AA279" i="4"/>
  <c r="L279" i="5" s="1"/>
  <c r="Z279" i="4"/>
  <c r="K279" i="5" s="1"/>
  <c r="AA278" i="4"/>
  <c r="L278" i="5" s="1"/>
  <c r="Z278" i="4"/>
  <c r="K278" i="5" s="1"/>
  <c r="AA277" i="4"/>
  <c r="L277" i="5" s="1"/>
  <c r="Z277" i="4"/>
  <c r="K277" i="5" s="1"/>
  <c r="AA276" i="4"/>
  <c r="L276" i="5" s="1"/>
  <c r="Z276" i="4"/>
  <c r="K276" i="5" s="1"/>
  <c r="AA275" i="4"/>
  <c r="L275" i="5" s="1"/>
  <c r="Z275" i="4"/>
  <c r="K275" i="5" s="1"/>
  <c r="AA274" i="4"/>
  <c r="L274" i="5" s="1"/>
  <c r="Z274" i="4"/>
  <c r="K274" i="5" s="1"/>
  <c r="AA273" i="4"/>
  <c r="L273" i="5" s="1"/>
  <c r="Z273" i="4"/>
  <c r="K273" i="5" s="1"/>
  <c r="AA272" i="4"/>
  <c r="L272" i="5" s="1"/>
  <c r="Z272" i="4"/>
  <c r="K272" i="5" s="1"/>
  <c r="AA271" i="4"/>
  <c r="L271" i="5" s="1"/>
  <c r="Z271" i="4"/>
  <c r="K271" i="5" s="1"/>
  <c r="AA270" i="4"/>
  <c r="L270" i="5" s="1"/>
  <c r="Z270" i="4"/>
  <c r="K270" i="5" s="1"/>
  <c r="AA269" i="4"/>
  <c r="L269" i="5" s="1"/>
  <c r="Z269" i="4"/>
  <c r="K269" i="5" s="1"/>
  <c r="AA268" i="4"/>
  <c r="L268" i="5" s="1"/>
  <c r="Z268" i="4"/>
  <c r="K268" i="5" s="1"/>
  <c r="AA267" i="4"/>
  <c r="L267" i="5" s="1"/>
  <c r="Z267" i="4"/>
  <c r="K267" i="5" s="1"/>
  <c r="AA266" i="4"/>
  <c r="L266" i="5" s="1"/>
  <c r="Z266" i="4"/>
  <c r="K266" i="5" s="1"/>
  <c r="AA265" i="4"/>
  <c r="L265" i="5" s="1"/>
  <c r="Z265" i="4"/>
  <c r="K265" i="5" s="1"/>
  <c r="AA264" i="4"/>
  <c r="L264" i="5" s="1"/>
  <c r="Z264" i="4"/>
  <c r="K264" i="5" s="1"/>
  <c r="AA263" i="4"/>
  <c r="L263" i="5" s="1"/>
  <c r="Z263" i="4"/>
  <c r="K263" i="5" s="1"/>
  <c r="AA262" i="4"/>
  <c r="L262" i="5" s="1"/>
  <c r="Z262" i="4"/>
  <c r="K262" i="5" s="1"/>
  <c r="AA261" i="4"/>
  <c r="L261" i="5" s="1"/>
  <c r="Z261" i="4"/>
  <c r="K261" i="5" s="1"/>
  <c r="AA260" i="4"/>
  <c r="L260" i="5" s="1"/>
  <c r="Z260" i="4"/>
  <c r="K260" i="5" s="1"/>
  <c r="AA259" i="4"/>
  <c r="L259" i="5" s="1"/>
  <c r="Z259" i="4"/>
  <c r="K259" i="5" s="1"/>
  <c r="AA258" i="4"/>
  <c r="L258" i="5" s="1"/>
  <c r="Z258" i="4"/>
  <c r="K258" i="5" s="1"/>
  <c r="AA257" i="4"/>
  <c r="L257" i="5" s="1"/>
  <c r="Z257" i="4"/>
  <c r="K257" i="5" s="1"/>
  <c r="AA256" i="4"/>
  <c r="L256" i="5" s="1"/>
  <c r="Z256" i="4"/>
  <c r="K256" i="5" s="1"/>
  <c r="AA255" i="4"/>
  <c r="L255" i="5" s="1"/>
  <c r="Z255" i="4"/>
  <c r="K255" i="5" s="1"/>
  <c r="AA254" i="4"/>
  <c r="L254" i="5" s="1"/>
  <c r="Z254" i="4"/>
  <c r="K254" i="5" s="1"/>
  <c r="AA253" i="4"/>
  <c r="L253" i="5" s="1"/>
  <c r="Z253" i="4"/>
  <c r="K253" i="5" s="1"/>
  <c r="AA252" i="4"/>
  <c r="L252" i="5" s="1"/>
  <c r="Z252" i="4"/>
  <c r="K252" i="5" s="1"/>
  <c r="AA251" i="4"/>
  <c r="L251" i="5" s="1"/>
  <c r="Z251" i="4"/>
  <c r="K251" i="5" s="1"/>
  <c r="AA250" i="4"/>
  <c r="L250" i="5" s="1"/>
  <c r="Z250" i="4"/>
  <c r="K250" i="5" s="1"/>
  <c r="AA249" i="4"/>
  <c r="L249" i="5" s="1"/>
  <c r="Z249" i="4"/>
  <c r="K249" i="5" s="1"/>
  <c r="AA248" i="4"/>
  <c r="L248" i="5" s="1"/>
  <c r="Z248" i="4"/>
  <c r="K248" i="5" s="1"/>
  <c r="AA247" i="4"/>
  <c r="L247" i="5" s="1"/>
  <c r="Z247" i="4"/>
  <c r="K247" i="5" s="1"/>
  <c r="AA246" i="4"/>
  <c r="L246" i="5" s="1"/>
  <c r="Z246" i="4"/>
  <c r="K246" i="5" s="1"/>
  <c r="AA245" i="4"/>
  <c r="L245" i="5" s="1"/>
  <c r="Z245" i="4"/>
  <c r="K245" i="5" s="1"/>
  <c r="AA244" i="4"/>
  <c r="L244" i="5" s="1"/>
  <c r="Z244" i="4"/>
  <c r="K244" i="5" s="1"/>
  <c r="AA243" i="4"/>
  <c r="L243" i="5" s="1"/>
  <c r="Z243" i="4"/>
  <c r="K243" i="5" s="1"/>
  <c r="AA242" i="4"/>
  <c r="L242" i="5" s="1"/>
  <c r="Z242" i="4"/>
  <c r="K242" i="5" s="1"/>
  <c r="AA241" i="4"/>
  <c r="L241" i="5" s="1"/>
  <c r="Z241" i="4"/>
  <c r="K241" i="5" s="1"/>
  <c r="AA240" i="4"/>
  <c r="L240" i="5" s="1"/>
  <c r="Z240" i="4"/>
  <c r="K240" i="5" s="1"/>
  <c r="AA239" i="4"/>
  <c r="L239" i="5" s="1"/>
  <c r="Z239" i="4"/>
  <c r="K239" i="5" s="1"/>
  <c r="AA238" i="4"/>
  <c r="L238" i="5" s="1"/>
  <c r="Z238" i="4"/>
  <c r="K238" i="5" s="1"/>
  <c r="AA237" i="4"/>
  <c r="L237" i="5" s="1"/>
  <c r="Z237" i="4"/>
  <c r="K237" i="5" s="1"/>
  <c r="AA236" i="4"/>
  <c r="L236" i="5" s="1"/>
  <c r="Z236" i="4"/>
  <c r="K236" i="5" s="1"/>
  <c r="AA235" i="4"/>
  <c r="L235" i="5" s="1"/>
  <c r="Z235" i="4"/>
  <c r="K235" i="5" s="1"/>
  <c r="AA234" i="4"/>
  <c r="L234" i="5" s="1"/>
  <c r="Z234" i="4"/>
  <c r="K234" i="5" s="1"/>
  <c r="AA233" i="4"/>
  <c r="L233" i="5" s="1"/>
  <c r="Z233" i="4"/>
  <c r="K233" i="5" s="1"/>
  <c r="AA232" i="4"/>
  <c r="L232" i="5" s="1"/>
  <c r="Z232" i="4"/>
  <c r="K232" i="5" s="1"/>
  <c r="AA231" i="4"/>
  <c r="L231" i="5" s="1"/>
  <c r="Z231" i="4"/>
  <c r="K231" i="5" s="1"/>
  <c r="AA230" i="4"/>
  <c r="L230" i="5" s="1"/>
  <c r="Z230" i="4"/>
  <c r="K230" i="5" s="1"/>
  <c r="AA229" i="4"/>
  <c r="L229" i="5" s="1"/>
  <c r="Z229" i="4"/>
  <c r="K229" i="5" s="1"/>
  <c r="AA228" i="4"/>
  <c r="L228" i="5" s="1"/>
  <c r="Z228" i="4"/>
  <c r="K228" i="5" s="1"/>
  <c r="AA227" i="4"/>
  <c r="L227" i="5" s="1"/>
  <c r="Z227" i="4"/>
  <c r="K227" i="5" s="1"/>
  <c r="AA226" i="4"/>
  <c r="L226" i="5" s="1"/>
  <c r="Z226" i="4"/>
  <c r="K226" i="5" s="1"/>
  <c r="AA225" i="4"/>
  <c r="L225" i="5" s="1"/>
  <c r="Z225" i="4"/>
  <c r="K225" i="5" s="1"/>
  <c r="AA224" i="4"/>
  <c r="L224" i="5" s="1"/>
  <c r="Z224" i="4"/>
  <c r="K224" i="5" s="1"/>
  <c r="AA223" i="4"/>
  <c r="L223" i="5" s="1"/>
  <c r="Z223" i="4"/>
  <c r="K223" i="5" s="1"/>
  <c r="AA222" i="4"/>
  <c r="L222" i="5" s="1"/>
  <c r="Z222" i="4"/>
  <c r="K222" i="5" s="1"/>
  <c r="AA221" i="4"/>
  <c r="L221" i="5" s="1"/>
  <c r="Z221" i="4"/>
  <c r="K221" i="5" s="1"/>
  <c r="AA220" i="4"/>
  <c r="L220" i="5" s="1"/>
  <c r="Z220" i="4"/>
  <c r="K220" i="5" s="1"/>
  <c r="AA219" i="4"/>
  <c r="L219" i="5" s="1"/>
  <c r="Z219" i="4"/>
  <c r="K219" i="5" s="1"/>
  <c r="AA218" i="4"/>
  <c r="L218" i="5" s="1"/>
  <c r="Z218" i="4"/>
  <c r="K218" i="5" s="1"/>
  <c r="AA217" i="4"/>
  <c r="L217" i="5" s="1"/>
  <c r="Z217" i="4"/>
  <c r="K217" i="5" s="1"/>
  <c r="AA216" i="4"/>
  <c r="L216" i="5" s="1"/>
  <c r="Z216" i="4"/>
  <c r="K216" i="5" s="1"/>
  <c r="AA215" i="4"/>
  <c r="L215" i="5" s="1"/>
  <c r="Z215" i="4"/>
  <c r="K215" i="5" s="1"/>
  <c r="AA214" i="4"/>
  <c r="L214" i="5" s="1"/>
  <c r="Z214" i="4"/>
  <c r="K214" i="5" s="1"/>
  <c r="AA213" i="4"/>
  <c r="L213" i="5" s="1"/>
  <c r="Z213" i="4"/>
  <c r="K213" i="5" s="1"/>
  <c r="AA212" i="4"/>
  <c r="L212" i="5" s="1"/>
  <c r="Z212" i="4"/>
  <c r="K212" i="5" s="1"/>
  <c r="AA211" i="4"/>
  <c r="L211" i="5" s="1"/>
  <c r="Z211" i="4"/>
  <c r="K211" i="5" s="1"/>
  <c r="AA210" i="4"/>
  <c r="L210" i="5" s="1"/>
  <c r="Z210" i="4"/>
  <c r="K210" i="5" s="1"/>
  <c r="AA209" i="4"/>
  <c r="L209" i="5" s="1"/>
  <c r="Z209" i="4"/>
  <c r="K209" i="5" s="1"/>
  <c r="AA208" i="4"/>
  <c r="L208" i="5" s="1"/>
  <c r="Z208" i="4"/>
  <c r="K208" i="5" s="1"/>
  <c r="AA207" i="4"/>
  <c r="L207" i="5" s="1"/>
  <c r="Z207" i="4"/>
  <c r="K207" i="5" s="1"/>
  <c r="AA206" i="4"/>
  <c r="L206" i="5" s="1"/>
  <c r="Z206" i="4"/>
  <c r="K206" i="5" s="1"/>
  <c r="AA205" i="4"/>
  <c r="L205" i="5" s="1"/>
  <c r="Z205" i="4"/>
  <c r="K205" i="5" s="1"/>
  <c r="AA204" i="4"/>
  <c r="L204" i="5" s="1"/>
  <c r="Z204" i="4"/>
  <c r="K204" i="5" s="1"/>
  <c r="AA203" i="4"/>
  <c r="L203" i="5" s="1"/>
  <c r="Z203" i="4"/>
  <c r="K203" i="5" s="1"/>
  <c r="AA202" i="4"/>
  <c r="L202" i="5" s="1"/>
  <c r="Z202" i="4"/>
  <c r="K202" i="5" s="1"/>
  <c r="AA201" i="4"/>
  <c r="L201" i="5" s="1"/>
  <c r="Z201" i="4"/>
  <c r="K201" i="5" s="1"/>
  <c r="AA200" i="4"/>
  <c r="L200" i="5" s="1"/>
  <c r="Z200" i="4"/>
  <c r="K200" i="5" s="1"/>
  <c r="AA199" i="4"/>
  <c r="L199" i="5" s="1"/>
  <c r="Z199" i="4"/>
  <c r="K199" i="5" s="1"/>
  <c r="AA198" i="4"/>
  <c r="L198" i="5" s="1"/>
  <c r="Z198" i="4"/>
  <c r="K198" i="5" s="1"/>
  <c r="AA197" i="4"/>
  <c r="L197" i="5" s="1"/>
  <c r="Z197" i="4"/>
  <c r="K197" i="5" s="1"/>
  <c r="AA196" i="4"/>
  <c r="L196" i="5" s="1"/>
  <c r="Z196" i="4"/>
  <c r="K196" i="5" s="1"/>
  <c r="AA195" i="4"/>
  <c r="L195" i="5" s="1"/>
  <c r="Z195" i="4"/>
  <c r="K195" i="5" s="1"/>
  <c r="AA194" i="4"/>
  <c r="L194" i="5" s="1"/>
  <c r="Z194" i="4"/>
  <c r="K194" i="5" s="1"/>
  <c r="AA193" i="4"/>
  <c r="L193" i="5" s="1"/>
  <c r="Z193" i="4"/>
  <c r="K193" i="5" s="1"/>
  <c r="AA192" i="4"/>
  <c r="L192" i="5" s="1"/>
  <c r="Z192" i="4"/>
  <c r="K192" i="5" s="1"/>
  <c r="AA191" i="4"/>
  <c r="L191" i="5" s="1"/>
  <c r="Z191" i="4"/>
  <c r="K191" i="5" s="1"/>
  <c r="AA190" i="4"/>
  <c r="L190" i="5" s="1"/>
  <c r="Z190" i="4"/>
  <c r="K190" i="5" s="1"/>
  <c r="AA189" i="4"/>
  <c r="L189" i="5" s="1"/>
  <c r="Z189" i="4"/>
  <c r="K189" i="5" s="1"/>
  <c r="AA188" i="4"/>
  <c r="L188" i="5" s="1"/>
  <c r="Z188" i="4"/>
  <c r="K188" i="5" s="1"/>
  <c r="AA187" i="4"/>
  <c r="L187" i="5" s="1"/>
  <c r="Z187" i="4"/>
  <c r="K187" i="5" s="1"/>
  <c r="AA186" i="4"/>
  <c r="L186" i="5" s="1"/>
  <c r="Z186" i="4"/>
  <c r="K186" i="5" s="1"/>
  <c r="AA185" i="4"/>
  <c r="L185" i="5" s="1"/>
  <c r="Z185" i="4"/>
  <c r="K185" i="5" s="1"/>
  <c r="AA184" i="4"/>
  <c r="L184" i="5" s="1"/>
  <c r="Z184" i="4"/>
  <c r="K184" i="5" s="1"/>
  <c r="AA183" i="4"/>
  <c r="L183" i="5" s="1"/>
  <c r="Z183" i="4"/>
  <c r="K183" i="5" s="1"/>
  <c r="AA182" i="4"/>
  <c r="L182" i="5" s="1"/>
  <c r="Z182" i="4"/>
  <c r="K182" i="5" s="1"/>
  <c r="AA181" i="4"/>
  <c r="L181" i="5" s="1"/>
  <c r="Z181" i="4"/>
  <c r="K181" i="5" s="1"/>
  <c r="AA180" i="4"/>
  <c r="L180" i="5" s="1"/>
  <c r="Z180" i="4"/>
  <c r="K180" i="5" s="1"/>
  <c r="AA179" i="4"/>
  <c r="L179" i="5" s="1"/>
  <c r="Z179" i="4"/>
  <c r="K179" i="5" s="1"/>
  <c r="AA178" i="4"/>
  <c r="L178" i="5" s="1"/>
  <c r="Z178" i="4"/>
  <c r="K178" i="5" s="1"/>
  <c r="AA177" i="4"/>
  <c r="L177" i="5" s="1"/>
  <c r="Z177" i="4"/>
  <c r="K177" i="5" s="1"/>
  <c r="AA176" i="4"/>
  <c r="L176" i="5" s="1"/>
  <c r="Z176" i="4"/>
  <c r="K176" i="5" s="1"/>
  <c r="AA175" i="4"/>
  <c r="L175" i="5" s="1"/>
  <c r="Z175" i="4"/>
  <c r="K175" i="5" s="1"/>
  <c r="AA174" i="4"/>
  <c r="L174" i="5" s="1"/>
  <c r="Z174" i="4"/>
  <c r="K174" i="5" s="1"/>
  <c r="AA173" i="4"/>
  <c r="L173" i="5" s="1"/>
  <c r="Z173" i="4"/>
  <c r="K173" i="5" s="1"/>
  <c r="AA172" i="4"/>
  <c r="L172" i="5" s="1"/>
  <c r="Z172" i="4"/>
  <c r="K172" i="5" s="1"/>
  <c r="AA171" i="4"/>
  <c r="L171" i="5" s="1"/>
  <c r="Z171" i="4"/>
  <c r="K171" i="5" s="1"/>
  <c r="AA170" i="4"/>
  <c r="L170" i="5" s="1"/>
  <c r="Z170" i="4"/>
  <c r="K170" i="5" s="1"/>
  <c r="AA169" i="4"/>
  <c r="L169" i="5" s="1"/>
  <c r="Z169" i="4"/>
  <c r="K169" i="5" s="1"/>
  <c r="AA168" i="4"/>
  <c r="L168" i="5" s="1"/>
  <c r="Z168" i="4"/>
  <c r="K168" i="5" s="1"/>
  <c r="AA167" i="4"/>
  <c r="L167" i="5" s="1"/>
  <c r="Z167" i="4"/>
  <c r="K167" i="5" s="1"/>
  <c r="AA166" i="4"/>
  <c r="L166" i="5" s="1"/>
  <c r="Z166" i="4"/>
  <c r="K166" i="5" s="1"/>
  <c r="AA165" i="4"/>
  <c r="L165" i="5" s="1"/>
  <c r="Z165" i="4"/>
  <c r="K165" i="5" s="1"/>
  <c r="AA164" i="4"/>
  <c r="L164" i="5" s="1"/>
  <c r="Z164" i="4"/>
  <c r="K164" i="5" s="1"/>
  <c r="AA163" i="4"/>
  <c r="L163" i="5" s="1"/>
  <c r="Z163" i="4"/>
  <c r="K163" i="5" s="1"/>
  <c r="AA162" i="4"/>
  <c r="L162" i="5" s="1"/>
  <c r="Z162" i="4"/>
  <c r="K162" i="5" s="1"/>
  <c r="AA161" i="4"/>
  <c r="L161" i="5" s="1"/>
  <c r="Z161" i="4"/>
  <c r="K161" i="5" s="1"/>
  <c r="AA160" i="4"/>
  <c r="L160" i="5" s="1"/>
  <c r="Z160" i="4"/>
  <c r="K160" i="5" s="1"/>
  <c r="AA159" i="4"/>
  <c r="L159" i="5" s="1"/>
  <c r="Z159" i="4"/>
  <c r="K159" i="5" s="1"/>
  <c r="AA158" i="4"/>
  <c r="L158" i="5" s="1"/>
  <c r="Z158" i="4"/>
  <c r="K158" i="5" s="1"/>
  <c r="AA157" i="4"/>
  <c r="L157" i="5" s="1"/>
  <c r="Z157" i="4"/>
  <c r="K157" i="5" s="1"/>
  <c r="AA156" i="4"/>
  <c r="L156" i="5" s="1"/>
  <c r="Z156" i="4"/>
  <c r="K156" i="5" s="1"/>
  <c r="AA155" i="4"/>
  <c r="L155" i="5" s="1"/>
  <c r="Z155" i="4"/>
  <c r="K155" i="5" s="1"/>
  <c r="AA154" i="4"/>
  <c r="L154" i="5" s="1"/>
  <c r="Z154" i="4"/>
  <c r="K154" i="5" s="1"/>
  <c r="AA153" i="4"/>
  <c r="L153" i="5" s="1"/>
  <c r="Z153" i="4"/>
  <c r="K153" i="5" s="1"/>
  <c r="AA152" i="4"/>
  <c r="L152" i="5" s="1"/>
  <c r="Z152" i="4"/>
  <c r="K152" i="5" s="1"/>
  <c r="AA151" i="4"/>
  <c r="L151" i="5" s="1"/>
  <c r="Z151" i="4"/>
  <c r="K151" i="5" s="1"/>
  <c r="AA150" i="4"/>
  <c r="L150" i="5" s="1"/>
  <c r="Z150" i="4"/>
  <c r="K150" i="5" s="1"/>
  <c r="AA149" i="4"/>
  <c r="L149" i="5" s="1"/>
  <c r="Z149" i="4"/>
  <c r="K149" i="5" s="1"/>
  <c r="AA148" i="4"/>
  <c r="L148" i="5" s="1"/>
  <c r="Z148" i="4"/>
  <c r="K148" i="5" s="1"/>
  <c r="AA147" i="4"/>
  <c r="L147" i="5" s="1"/>
  <c r="Z147" i="4"/>
  <c r="K147" i="5" s="1"/>
  <c r="AA146" i="4"/>
  <c r="L146" i="5" s="1"/>
  <c r="Z146" i="4"/>
  <c r="K146" i="5" s="1"/>
  <c r="AA145" i="4"/>
  <c r="L145" i="5" s="1"/>
  <c r="Z145" i="4"/>
  <c r="K145" i="5" s="1"/>
  <c r="AA144" i="4"/>
  <c r="L144" i="5" s="1"/>
  <c r="Z144" i="4"/>
  <c r="K144" i="5" s="1"/>
  <c r="AA143" i="4"/>
  <c r="L143" i="5" s="1"/>
  <c r="Z143" i="4"/>
  <c r="K143" i="5" s="1"/>
  <c r="AA142" i="4"/>
  <c r="L142" i="5" s="1"/>
  <c r="Z142" i="4"/>
  <c r="K142" i="5" s="1"/>
  <c r="AA141" i="4"/>
  <c r="L141" i="5" s="1"/>
  <c r="Z141" i="4"/>
  <c r="K141" i="5" s="1"/>
  <c r="AA140" i="4"/>
  <c r="L140" i="5" s="1"/>
  <c r="Z140" i="4"/>
  <c r="K140" i="5" s="1"/>
  <c r="AA139" i="4"/>
  <c r="L139" i="5" s="1"/>
  <c r="Z139" i="4"/>
  <c r="K139" i="5" s="1"/>
  <c r="AA138" i="4"/>
  <c r="L138" i="5" s="1"/>
  <c r="Z138" i="4"/>
  <c r="K138" i="5" s="1"/>
  <c r="AA137" i="4"/>
  <c r="L137" i="5" s="1"/>
  <c r="Z137" i="4"/>
  <c r="K137" i="5" s="1"/>
  <c r="AA136" i="4"/>
  <c r="L136" i="5" s="1"/>
  <c r="Z136" i="4"/>
  <c r="K136" i="5" s="1"/>
  <c r="AA135" i="4"/>
  <c r="L135" i="5" s="1"/>
  <c r="Z135" i="4"/>
  <c r="K135" i="5" s="1"/>
  <c r="AA134" i="4"/>
  <c r="L134" i="5" s="1"/>
  <c r="Z134" i="4"/>
  <c r="K134" i="5" s="1"/>
  <c r="AA133" i="4"/>
  <c r="L133" i="5" s="1"/>
  <c r="Z133" i="4"/>
  <c r="K133" i="5" s="1"/>
  <c r="AA132" i="4"/>
  <c r="L132" i="5" s="1"/>
  <c r="Z132" i="4"/>
  <c r="K132" i="5" s="1"/>
  <c r="AA131" i="4"/>
  <c r="L131" i="5" s="1"/>
  <c r="Z131" i="4"/>
  <c r="K131" i="5" s="1"/>
  <c r="AA130" i="4"/>
  <c r="L130" i="5" s="1"/>
  <c r="Z130" i="4"/>
  <c r="K130" i="5" s="1"/>
  <c r="AA129" i="4"/>
  <c r="L129" i="5" s="1"/>
  <c r="Z129" i="4"/>
  <c r="K129" i="5" s="1"/>
  <c r="AA128" i="4"/>
  <c r="L128" i="5" s="1"/>
  <c r="Z128" i="4"/>
  <c r="K128" i="5" s="1"/>
  <c r="AA127" i="4"/>
  <c r="L127" i="5" s="1"/>
  <c r="Z127" i="4"/>
  <c r="K127" i="5" s="1"/>
  <c r="AA126" i="4"/>
  <c r="L126" i="5" s="1"/>
  <c r="Z126" i="4"/>
  <c r="K126" i="5" s="1"/>
  <c r="AA125" i="4"/>
  <c r="L125" i="5" s="1"/>
  <c r="Z125" i="4"/>
  <c r="K125" i="5" s="1"/>
  <c r="AA124" i="4"/>
  <c r="L124" i="5" s="1"/>
  <c r="Z124" i="4"/>
  <c r="K124" i="5" s="1"/>
  <c r="AA123" i="4"/>
  <c r="L123" i="5" s="1"/>
  <c r="Z123" i="4"/>
  <c r="K123" i="5" s="1"/>
  <c r="AA122" i="4"/>
  <c r="L122" i="5" s="1"/>
  <c r="Z122" i="4"/>
  <c r="K122" i="5" s="1"/>
  <c r="AA121" i="4"/>
  <c r="L121" i="5" s="1"/>
  <c r="Z121" i="4"/>
  <c r="K121" i="5" s="1"/>
  <c r="AA120" i="4"/>
  <c r="L120" i="5" s="1"/>
  <c r="Z120" i="4"/>
  <c r="K120" i="5" s="1"/>
  <c r="AA119" i="4"/>
  <c r="L119" i="5" s="1"/>
  <c r="Z119" i="4"/>
  <c r="K119" i="5" s="1"/>
  <c r="AA118" i="4"/>
  <c r="L118" i="5" s="1"/>
  <c r="Z118" i="4"/>
  <c r="K118" i="5" s="1"/>
  <c r="AA117" i="4"/>
  <c r="L117" i="5" s="1"/>
  <c r="Z117" i="4"/>
  <c r="K117" i="5" s="1"/>
  <c r="AA116" i="4"/>
  <c r="L116" i="5" s="1"/>
  <c r="Z116" i="4"/>
  <c r="K116" i="5" s="1"/>
  <c r="AA115" i="4"/>
  <c r="L115" i="5" s="1"/>
  <c r="Z115" i="4"/>
  <c r="K115" i="5" s="1"/>
  <c r="AA114" i="4"/>
  <c r="L114" i="5" s="1"/>
  <c r="Z114" i="4"/>
  <c r="K114" i="5" s="1"/>
  <c r="AA113" i="4"/>
  <c r="L113" i="5" s="1"/>
  <c r="Z113" i="4"/>
  <c r="K113" i="5" s="1"/>
  <c r="AA112" i="4"/>
  <c r="L112" i="5" s="1"/>
  <c r="Z112" i="4"/>
  <c r="K112" i="5" s="1"/>
  <c r="AA111" i="4"/>
  <c r="L111" i="5" s="1"/>
  <c r="Z111" i="4"/>
  <c r="K111" i="5" s="1"/>
  <c r="AA110" i="4"/>
  <c r="L110" i="5" s="1"/>
  <c r="Z110" i="4"/>
  <c r="K110" i="5" s="1"/>
  <c r="AA109" i="4"/>
  <c r="L109" i="5" s="1"/>
  <c r="Z109" i="4"/>
  <c r="K109" i="5" s="1"/>
  <c r="AA108" i="4"/>
  <c r="L108" i="5" s="1"/>
  <c r="Z108" i="4"/>
  <c r="K108" i="5" s="1"/>
  <c r="AA107" i="4"/>
  <c r="L107" i="5" s="1"/>
  <c r="Z107" i="4"/>
  <c r="K107" i="5" s="1"/>
  <c r="AA106" i="4"/>
  <c r="L106" i="5" s="1"/>
  <c r="Z106" i="4"/>
  <c r="K106" i="5" s="1"/>
  <c r="AA105" i="4"/>
  <c r="L105" i="5" s="1"/>
  <c r="Z105" i="4"/>
  <c r="K105" i="5" s="1"/>
  <c r="AA104" i="4"/>
  <c r="L104" i="5" s="1"/>
  <c r="Z104" i="4"/>
  <c r="K104" i="5" s="1"/>
  <c r="AA103" i="4"/>
  <c r="L103" i="5" s="1"/>
  <c r="Z103" i="4"/>
  <c r="K103" i="5" s="1"/>
  <c r="AA102" i="4"/>
  <c r="L102" i="5" s="1"/>
  <c r="Z102" i="4"/>
  <c r="K102" i="5" s="1"/>
  <c r="AA101" i="4"/>
  <c r="L101" i="5" s="1"/>
  <c r="Z101" i="4"/>
  <c r="K101" i="5" s="1"/>
  <c r="AA100" i="4"/>
  <c r="L100" i="5" s="1"/>
  <c r="Z100" i="4"/>
  <c r="K100" i="5" s="1"/>
  <c r="AA99" i="4"/>
  <c r="L99" i="5" s="1"/>
  <c r="Z99" i="4"/>
  <c r="K99" i="5" s="1"/>
  <c r="AA98" i="4"/>
  <c r="L98" i="5" s="1"/>
  <c r="Z98" i="4"/>
  <c r="K98" i="5" s="1"/>
  <c r="AA97" i="4"/>
  <c r="L97" i="5" s="1"/>
  <c r="Z97" i="4"/>
  <c r="K97" i="5" s="1"/>
  <c r="AA96" i="4"/>
  <c r="L96" i="5" s="1"/>
  <c r="Z96" i="4"/>
  <c r="K96" i="5" s="1"/>
  <c r="AA95" i="4"/>
  <c r="L95" i="5" s="1"/>
  <c r="Z95" i="4"/>
  <c r="K95" i="5" s="1"/>
  <c r="AA94" i="4"/>
  <c r="L94" i="5" s="1"/>
  <c r="Z94" i="4"/>
  <c r="K94" i="5" s="1"/>
  <c r="AA93" i="4"/>
  <c r="L93" i="5" s="1"/>
  <c r="Z93" i="4"/>
  <c r="K93" i="5" s="1"/>
  <c r="AA92" i="4"/>
  <c r="L92" i="5" s="1"/>
  <c r="Z92" i="4"/>
  <c r="K92" i="5" s="1"/>
  <c r="AA91" i="4"/>
  <c r="L91" i="5" s="1"/>
  <c r="Z91" i="4"/>
  <c r="K91" i="5" s="1"/>
  <c r="AA90" i="4"/>
  <c r="L90" i="5" s="1"/>
  <c r="Z90" i="4"/>
  <c r="K90" i="5" s="1"/>
  <c r="AA89" i="4"/>
  <c r="L89" i="5" s="1"/>
  <c r="Z89" i="4"/>
  <c r="K89" i="5" s="1"/>
  <c r="AA88" i="4"/>
  <c r="L88" i="5" s="1"/>
  <c r="Z88" i="4"/>
  <c r="K88" i="5" s="1"/>
  <c r="AA87" i="4"/>
  <c r="L87" i="5" s="1"/>
  <c r="Z87" i="4"/>
  <c r="K87" i="5" s="1"/>
  <c r="AA86" i="4"/>
  <c r="L86" i="5" s="1"/>
  <c r="Z86" i="4"/>
  <c r="K86" i="5" s="1"/>
  <c r="AA85" i="4"/>
  <c r="L85" i="5" s="1"/>
  <c r="Z85" i="4"/>
  <c r="K85" i="5" s="1"/>
  <c r="D160" i="5" l="1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O4" i="4"/>
  <c r="N4" i="4"/>
  <c r="M4" i="4"/>
  <c r="AE56" i="8"/>
  <c r="AE55" i="8"/>
  <c r="AE54" i="8"/>
  <c r="AE53" i="8"/>
  <c r="AE52" i="8"/>
  <c r="AE51" i="8"/>
  <c r="AE50" i="8"/>
  <c r="AE49" i="8"/>
  <c r="AE48" i="8"/>
  <c r="AE47" i="8"/>
  <c r="AE46" i="8"/>
  <c r="AE45" i="8"/>
  <c r="AE44" i="8"/>
  <c r="AE43" i="8"/>
  <c r="AE42" i="8"/>
  <c r="AE41" i="8"/>
  <c r="AE40" i="8"/>
  <c r="AE39" i="8"/>
  <c r="AE38" i="8"/>
  <c r="AE37" i="8"/>
  <c r="AE36" i="8"/>
  <c r="AE35" i="8"/>
  <c r="AE34" i="8"/>
  <c r="AE33" i="8"/>
  <c r="AE32" i="8"/>
  <c r="AE31" i="8"/>
  <c r="AE30" i="8"/>
  <c r="AE29" i="8"/>
  <c r="AE28" i="8"/>
  <c r="AE27" i="8"/>
  <c r="AE26" i="8"/>
  <c r="AE25" i="8"/>
  <c r="AE24" i="8"/>
  <c r="AE23" i="8"/>
  <c r="AE22" i="8"/>
  <c r="AE21" i="8"/>
  <c r="AE20" i="8"/>
  <c r="AE19" i="8"/>
  <c r="AE18" i="8"/>
  <c r="AE17" i="8"/>
  <c r="AE16" i="8"/>
  <c r="AE15" i="8"/>
  <c r="AE14" i="8"/>
  <c r="AE13" i="8"/>
  <c r="AE12" i="8"/>
  <c r="AE11" i="8"/>
  <c r="AE10" i="8"/>
  <c r="AE9" i="8"/>
  <c r="AE8" i="8"/>
  <c r="AE7" i="8"/>
  <c r="AE6" i="8"/>
  <c r="AE5" i="8"/>
  <c r="O51" i="8"/>
  <c r="Z56" i="8"/>
  <c r="Z55" i="8"/>
  <c r="Z54" i="8"/>
  <c r="Z53" i="8"/>
  <c r="Z52" i="8"/>
  <c r="Z51" i="8"/>
  <c r="Z50" i="8"/>
  <c r="Z49" i="8"/>
  <c r="Z48" i="8"/>
  <c r="Z47" i="8"/>
  <c r="Z46" i="8"/>
  <c r="Z45" i="8"/>
  <c r="Z44" i="8"/>
  <c r="Z43" i="8"/>
  <c r="Z42" i="8"/>
  <c r="Z41" i="8"/>
  <c r="W56" i="8"/>
  <c r="AD56" i="8" s="1"/>
  <c r="W55" i="8"/>
  <c r="W54" i="8"/>
  <c r="AD54" i="8" s="1"/>
  <c r="W53" i="8"/>
  <c r="AD53" i="8" s="1"/>
  <c r="W52" i="8"/>
  <c r="AD52" i="8" s="1"/>
  <c r="W51" i="8"/>
  <c r="AD51" i="8" s="1"/>
  <c r="W50" i="8"/>
  <c r="W49" i="8"/>
  <c r="AD49" i="8" s="1"/>
  <c r="W48" i="8"/>
  <c r="AD48" i="8" s="1"/>
  <c r="W47" i="8"/>
  <c r="W46" i="8"/>
  <c r="AD46" i="8" s="1"/>
  <c r="W45" i="8"/>
  <c r="AD55" i="8"/>
  <c r="AC53" i="8"/>
  <c r="AB53" i="8"/>
  <c r="AC52" i="8"/>
  <c r="AD50" i="8"/>
  <c r="AC49" i="8"/>
  <c r="AD47" i="8"/>
  <c r="AB47" i="8"/>
  <c r="AD45" i="8"/>
  <c r="AC44" i="8"/>
  <c r="AC42" i="8"/>
  <c r="AC40" i="8"/>
  <c r="AD39" i="8"/>
  <c r="AB39" i="8"/>
  <c r="AC38" i="8"/>
  <c r="AB36" i="8"/>
  <c r="AC35" i="8"/>
  <c r="AB35" i="8"/>
  <c r="AC34" i="8"/>
  <c r="AC32" i="8"/>
  <c r="AC30" i="8"/>
  <c r="AC28" i="8"/>
  <c r="AB28" i="8"/>
  <c r="AC27" i="8"/>
  <c r="AD26" i="8"/>
  <c r="AB25" i="8"/>
  <c r="AD22" i="8"/>
  <c r="AB22" i="8"/>
  <c r="AB18" i="8"/>
  <c r="AB15" i="8"/>
  <c r="AC14" i="8"/>
  <c r="AB13" i="8"/>
  <c r="AC9" i="8"/>
  <c r="AB9" i="8"/>
  <c r="AC5" i="8"/>
  <c r="AB5" i="8"/>
  <c r="Z11" i="8"/>
  <c r="Y11" i="8"/>
  <c r="X11" i="8"/>
  <c r="W11" i="8"/>
  <c r="AD11" i="8" s="1"/>
  <c r="V11" i="8"/>
  <c r="AC11" i="8" s="1"/>
  <c r="U11" i="8"/>
  <c r="AB11" i="8" s="1"/>
  <c r="Z10" i="8"/>
  <c r="Y10" i="8"/>
  <c r="X10" i="8"/>
  <c r="W10" i="8"/>
  <c r="AD10" i="8" s="1"/>
  <c r="V10" i="8"/>
  <c r="AC10" i="8" s="1"/>
  <c r="U10" i="8"/>
  <c r="AB10" i="8" s="1"/>
  <c r="Z9" i="8"/>
  <c r="Y9" i="8"/>
  <c r="X9" i="8"/>
  <c r="W9" i="8"/>
  <c r="AD9" i="8" s="1"/>
  <c r="V9" i="8"/>
  <c r="U9" i="8"/>
  <c r="Z8" i="8"/>
  <c r="Y8" i="8"/>
  <c r="X8" i="8"/>
  <c r="W8" i="8"/>
  <c r="AD8" i="8" s="1"/>
  <c r="V8" i="8"/>
  <c r="AC8" i="8" s="1"/>
  <c r="U8" i="8"/>
  <c r="AB8" i="8" s="1"/>
  <c r="Z7" i="8"/>
  <c r="Y7" i="8"/>
  <c r="X7" i="8"/>
  <c r="W7" i="8"/>
  <c r="AD7" i="8" s="1"/>
  <c r="V7" i="8"/>
  <c r="AC7" i="8" s="1"/>
  <c r="U7" i="8"/>
  <c r="AB7" i="8" s="1"/>
  <c r="Z6" i="8"/>
  <c r="Y6" i="8"/>
  <c r="X6" i="8"/>
  <c r="W6" i="8"/>
  <c r="AD6" i="8" s="1"/>
  <c r="V6" i="8"/>
  <c r="AC6" i="8" s="1"/>
  <c r="U6" i="8"/>
  <c r="AB6" i="8" s="1"/>
  <c r="Z5" i="8"/>
  <c r="Y5" i="8"/>
  <c r="X5" i="8"/>
  <c r="W5" i="8"/>
  <c r="AD5" i="8" s="1"/>
  <c r="V5" i="8"/>
  <c r="U5" i="8"/>
  <c r="V56" i="8"/>
  <c r="AC56" i="8" s="1"/>
  <c r="U56" i="8"/>
  <c r="AB56" i="8" s="1"/>
  <c r="V55" i="8"/>
  <c r="AC55" i="8" s="1"/>
  <c r="U55" i="8"/>
  <c r="AB55" i="8" s="1"/>
  <c r="V54" i="8"/>
  <c r="AC54" i="8" s="1"/>
  <c r="U54" i="8"/>
  <c r="AB54" i="8" s="1"/>
  <c r="V53" i="8"/>
  <c r="U53" i="8"/>
  <c r="V52" i="8"/>
  <c r="U52" i="8"/>
  <c r="AB52" i="8" s="1"/>
  <c r="V51" i="8"/>
  <c r="AC51" i="8" s="1"/>
  <c r="V50" i="8"/>
  <c r="AC50" i="8" s="1"/>
  <c r="U50" i="8"/>
  <c r="V49" i="8"/>
  <c r="U49" i="8"/>
  <c r="AB49" i="8" s="1"/>
  <c r="V48" i="8"/>
  <c r="AC48" i="8" s="1"/>
  <c r="U48" i="8"/>
  <c r="AB48" i="8" s="1"/>
  <c r="V47" i="8"/>
  <c r="AC47" i="8" s="1"/>
  <c r="U47" i="8"/>
  <c r="V46" i="8"/>
  <c r="AC46" i="8" s="1"/>
  <c r="U46" i="8"/>
  <c r="AB46" i="8" s="1"/>
  <c r="V45" i="8"/>
  <c r="AC45" i="8" s="1"/>
  <c r="U45" i="8"/>
  <c r="AB45" i="8" s="1"/>
  <c r="W44" i="8"/>
  <c r="AD44" i="8" s="1"/>
  <c r="V44" i="8"/>
  <c r="U44" i="8"/>
  <c r="AB44" i="8" s="1"/>
  <c r="W43" i="8"/>
  <c r="AD43" i="8" s="1"/>
  <c r="V43" i="8"/>
  <c r="AC43" i="8" s="1"/>
  <c r="U43" i="8"/>
  <c r="AB43" i="8" s="1"/>
  <c r="W42" i="8"/>
  <c r="AD42" i="8" s="1"/>
  <c r="V42" i="8"/>
  <c r="U42" i="8"/>
  <c r="AB42" i="8" s="1"/>
  <c r="W41" i="8"/>
  <c r="AD41" i="8" s="1"/>
  <c r="V41" i="8"/>
  <c r="AC41" i="8" s="1"/>
  <c r="U41" i="8"/>
  <c r="AB41" i="8" s="1"/>
  <c r="W40" i="8"/>
  <c r="AD40" i="8" s="1"/>
  <c r="V40" i="8"/>
  <c r="U40" i="8"/>
  <c r="AB40" i="8" s="1"/>
  <c r="W39" i="8"/>
  <c r="V39" i="8"/>
  <c r="AC39" i="8" s="1"/>
  <c r="U39" i="8"/>
  <c r="W38" i="8"/>
  <c r="AD38" i="8" s="1"/>
  <c r="V38" i="8"/>
  <c r="U38" i="8"/>
  <c r="AB38" i="8" s="1"/>
  <c r="W37" i="8"/>
  <c r="AD37" i="8" s="1"/>
  <c r="V37" i="8"/>
  <c r="AC37" i="8" s="1"/>
  <c r="U37" i="8"/>
  <c r="AB37" i="8" s="1"/>
  <c r="W36" i="8"/>
  <c r="AD36" i="8" s="1"/>
  <c r="V36" i="8"/>
  <c r="AC36" i="8" s="1"/>
  <c r="U36" i="8"/>
  <c r="W35" i="8"/>
  <c r="AD35" i="8" s="1"/>
  <c r="V35" i="8"/>
  <c r="U35" i="8"/>
  <c r="W34" i="8"/>
  <c r="AD34" i="8" s="1"/>
  <c r="V34" i="8"/>
  <c r="U34" i="8"/>
  <c r="AB34" i="8" s="1"/>
  <c r="W33" i="8"/>
  <c r="AD33" i="8" s="1"/>
  <c r="V33" i="8"/>
  <c r="AC33" i="8" s="1"/>
  <c r="U33" i="8"/>
  <c r="AB33" i="8" s="1"/>
  <c r="W32" i="8"/>
  <c r="AD32" i="8" s="1"/>
  <c r="V32" i="8"/>
  <c r="U32" i="8"/>
  <c r="AB32" i="8" s="1"/>
  <c r="W31" i="8"/>
  <c r="AD31" i="8" s="1"/>
  <c r="V31" i="8"/>
  <c r="AC31" i="8" s="1"/>
  <c r="U31" i="8"/>
  <c r="AB31" i="8" s="1"/>
  <c r="W30" i="8"/>
  <c r="AD30" i="8" s="1"/>
  <c r="V30" i="8"/>
  <c r="U30" i="8"/>
  <c r="AB30" i="8" s="1"/>
  <c r="W29" i="8"/>
  <c r="AD29" i="8" s="1"/>
  <c r="V29" i="8"/>
  <c r="AC29" i="8" s="1"/>
  <c r="U29" i="8"/>
  <c r="AB29" i="8" s="1"/>
  <c r="W28" i="8"/>
  <c r="AD28" i="8" s="1"/>
  <c r="V28" i="8"/>
  <c r="U28" i="8"/>
  <c r="W27" i="8"/>
  <c r="AD27" i="8" s="1"/>
  <c r="V27" i="8"/>
  <c r="U27" i="8"/>
  <c r="AB27" i="8" s="1"/>
  <c r="W16" i="8"/>
  <c r="AD16" i="8" s="1"/>
  <c r="V16" i="8"/>
  <c r="AC16" i="8" s="1"/>
  <c r="W26" i="8"/>
  <c r="V26" i="8"/>
  <c r="AC26" i="8" s="1"/>
  <c r="W25" i="8"/>
  <c r="AD25" i="8" s="1"/>
  <c r="V25" i="8"/>
  <c r="AC25" i="8" s="1"/>
  <c r="W24" i="8"/>
  <c r="AD24" i="8" s="1"/>
  <c r="V24" i="8"/>
  <c r="AC24" i="8" s="1"/>
  <c r="W23" i="8"/>
  <c r="AD23" i="8" s="1"/>
  <c r="V23" i="8"/>
  <c r="AC23" i="8" s="1"/>
  <c r="W22" i="8"/>
  <c r="V22" i="8"/>
  <c r="AC22" i="8" s="1"/>
  <c r="W21" i="8"/>
  <c r="AD21" i="8" s="1"/>
  <c r="V21" i="8"/>
  <c r="AC21" i="8" s="1"/>
  <c r="W20" i="8"/>
  <c r="AD20" i="8" s="1"/>
  <c r="V20" i="8"/>
  <c r="AC20" i="8" s="1"/>
  <c r="W19" i="8"/>
  <c r="AD19" i="8" s="1"/>
  <c r="V19" i="8"/>
  <c r="AC19" i="8" s="1"/>
  <c r="W18" i="8"/>
  <c r="AD18" i="8" s="1"/>
  <c r="V18" i="8"/>
  <c r="AC18" i="8" s="1"/>
  <c r="W17" i="8"/>
  <c r="AD17" i="8" s="1"/>
  <c r="V17" i="8"/>
  <c r="AC17" i="8" s="1"/>
  <c r="W15" i="8"/>
  <c r="AD15" i="8" s="1"/>
  <c r="V15" i="8"/>
  <c r="AC15" i="8" s="1"/>
  <c r="W14" i="8"/>
  <c r="AD14" i="8" s="1"/>
  <c r="V14" i="8"/>
  <c r="W13" i="8"/>
  <c r="AD13" i="8" s="1"/>
  <c r="V13" i="8"/>
  <c r="AC13" i="8" s="1"/>
  <c r="W12" i="8"/>
  <c r="AD12" i="8" s="1"/>
  <c r="V12" i="8"/>
  <c r="AC12" i="8" s="1"/>
  <c r="U26" i="8"/>
  <c r="AB26" i="8" s="1"/>
  <c r="U25" i="8"/>
  <c r="U24" i="8"/>
  <c r="AB24" i="8" s="1"/>
  <c r="U23" i="8"/>
  <c r="AB23" i="8" s="1"/>
  <c r="U22" i="8"/>
  <c r="U21" i="8"/>
  <c r="AB21" i="8" s="1"/>
  <c r="U20" i="8"/>
  <c r="AB20" i="8" s="1"/>
  <c r="U19" i="8"/>
  <c r="AB19" i="8" s="1"/>
  <c r="U18" i="8"/>
  <c r="U17" i="8"/>
  <c r="AB17" i="8" s="1"/>
  <c r="U16" i="8"/>
  <c r="AB16" i="8" s="1"/>
  <c r="U15" i="8"/>
  <c r="U14" i="8"/>
  <c r="AB14" i="8" s="1"/>
  <c r="U13" i="8"/>
  <c r="U12" i="8"/>
  <c r="AB12" i="8" s="1"/>
  <c r="Y16" i="8"/>
  <c r="Z16" i="8"/>
  <c r="X24" i="8"/>
  <c r="X23" i="8"/>
  <c r="X22" i="8"/>
  <c r="X21" i="8"/>
  <c r="X20" i="8"/>
  <c r="X19" i="8"/>
  <c r="X18" i="8"/>
  <c r="X17" i="8"/>
  <c r="X16" i="8"/>
  <c r="X15" i="8"/>
  <c r="X14" i="8"/>
  <c r="X13" i="8"/>
  <c r="X12" i="8"/>
  <c r="Y56" i="8"/>
  <c r="X56" i="8"/>
  <c r="Y55" i="8"/>
  <c r="X55" i="8"/>
  <c r="Y54" i="8"/>
  <c r="X54" i="8"/>
  <c r="Y53" i="8"/>
  <c r="X53" i="8"/>
  <c r="Y52" i="8"/>
  <c r="X52" i="8"/>
  <c r="Y51" i="8"/>
  <c r="X51" i="8"/>
  <c r="Y50" i="8"/>
  <c r="X50" i="8"/>
  <c r="Y49" i="8"/>
  <c r="X49" i="8"/>
  <c r="Y48" i="8"/>
  <c r="X48" i="8"/>
  <c r="Y47" i="8"/>
  <c r="X47" i="8"/>
  <c r="Y46" i="8"/>
  <c r="X46" i="8"/>
  <c r="Y45" i="8"/>
  <c r="X45" i="8"/>
  <c r="Y44" i="8"/>
  <c r="X44" i="8"/>
  <c r="Y43" i="8"/>
  <c r="X43" i="8"/>
  <c r="Y42" i="8"/>
  <c r="X42" i="8"/>
  <c r="Y41" i="8"/>
  <c r="X41" i="8"/>
  <c r="Z40" i="8"/>
  <c r="Y40" i="8"/>
  <c r="X40" i="8"/>
  <c r="Z39" i="8"/>
  <c r="Y39" i="8"/>
  <c r="X39" i="8"/>
  <c r="Z38" i="8"/>
  <c r="Y38" i="8"/>
  <c r="X38" i="8"/>
  <c r="Z37" i="8"/>
  <c r="Y37" i="8"/>
  <c r="X37" i="8"/>
  <c r="Z36" i="8"/>
  <c r="Y36" i="8"/>
  <c r="X36" i="8"/>
  <c r="Z35" i="8"/>
  <c r="Y35" i="8"/>
  <c r="X35" i="8"/>
  <c r="Z34" i="8"/>
  <c r="Y34" i="8"/>
  <c r="X34" i="8"/>
  <c r="Z33" i="8"/>
  <c r="Y33" i="8"/>
  <c r="X33" i="8"/>
  <c r="Z32" i="8"/>
  <c r="Y32" i="8"/>
  <c r="X32" i="8"/>
  <c r="Z31" i="8"/>
  <c r="Y31" i="8"/>
  <c r="X31" i="8"/>
  <c r="Z30" i="8"/>
  <c r="Y30" i="8"/>
  <c r="X30" i="8"/>
  <c r="Z29" i="8"/>
  <c r="Y29" i="8"/>
  <c r="X29" i="8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Z23" i="8"/>
  <c r="Y23" i="8"/>
  <c r="Z22" i="8"/>
  <c r="Y22" i="8"/>
  <c r="Z21" i="8"/>
  <c r="Y21" i="8"/>
  <c r="Z20" i="8"/>
  <c r="Y20" i="8"/>
  <c r="Z19" i="8"/>
  <c r="Y19" i="8"/>
  <c r="Z18" i="8"/>
  <c r="Y18" i="8"/>
  <c r="Z17" i="8"/>
  <c r="Y17" i="8"/>
  <c r="Z15" i="8"/>
  <c r="Y15" i="8"/>
  <c r="Z14" i="8"/>
  <c r="Y14" i="8"/>
  <c r="Z13" i="8"/>
  <c r="Y13" i="8"/>
  <c r="Y12" i="8"/>
  <c r="Z12" i="8"/>
  <c r="AD514" i="5" l="1"/>
  <c r="AC514" i="5"/>
  <c r="AB514" i="5"/>
  <c r="AA514" i="5"/>
  <c r="Z514" i="5"/>
  <c r="Y514" i="5"/>
  <c r="AG514" i="5"/>
  <c r="AF514" i="5"/>
  <c r="AE514" i="5"/>
  <c r="AG430" i="5"/>
  <c r="AF430" i="5"/>
  <c r="AE430" i="5"/>
  <c r="AD430" i="5"/>
  <c r="AC430" i="5"/>
  <c r="AB430" i="5"/>
  <c r="AA430" i="5"/>
  <c r="Z430" i="5"/>
  <c r="Y430" i="5"/>
  <c r="AG346" i="5"/>
  <c r="AF346" i="5"/>
  <c r="AE346" i="5"/>
  <c r="AD346" i="5"/>
  <c r="AC346" i="5"/>
  <c r="AA346" i="5"/>
  <c r="Z346" i="5"/>
  <c r="Y346" i="5"/>
  <c r="AB346" i="5"/>
  <c r="AE274" i="5"/>
  <c r="AC274" i="5"/>
  <c r="AB274" i="5"/>
  <c r="AA274" i="5"/>
  <c r="Z274" i="5"/>
  <c r="Y274" i="5"/>
  <c r="AG274" i="5"/>
  <c r="AD274" i="5"/>
  <c r="AF274" i="5"/>
  <c r="AG238" i="5"/>
  <c r="AF238" i="5"/>
  <c r="AE238" i="5"/>
  <c r="AD238" i="5"/>
  <c r="AC238" i="5"/>
  <c r="AB238" i="5"/>
  <c r="AA238" i="5"/>
  <c r="Z238" i="5"/>
  <c r="Y238" i="5"/>
  <c r="AG226" i="5"/>
  <c r="AF226" i="5"/>
  <c r="AE226" i="5"/>
  <c r="AD226" i="5"/>
  <c r="AC226" i="5"/>
  <c r="AB226" i="5"/>
  <c r="AA226" i="5"/>
  <c r="Z226" i="5"/>
  <c r="Y226" i="5"/>
  <c r="AE178" i="5"/>
  <c r="AD178" i="5"/>
  <c r="AC178" i="5"/>
  <c r="AB178" i="5"/>
  <c r="Y178" i="5"/>
  <c r="AG178" i="5"/>
  <c r="AF178" i="5"/>
  <c r="AA178" i="5"/>
  <c r="Z178" i="5"/>
  <c r="AF513" i="5"/>
  <c r="AE513" i="5"/>
  <c r="AD513" i="5"/>
  <c r="AC513" i="5"/>
  <c r="AB513" i="5"/>
  <c r="AA513" i="5"/>
  <c r="Z513" i="5"/>
  <c r="Y513" i="5"/>
  <c r="AG513" i="5"/>
  <c r="AC501" i="5"/>
  <c r="AB501" i="5"/>
  <c r="AA501" i="5"/>
  <c r="Z501" i="5"/>
  <c r="Y501" i="5"/>
  <c r="AG501" i="5"/>
  <c r="AF501" i="5"/>
  <c r="AE501" i="5"/>
  <c r="AD501" i="5"/>
  <c r="Z489" i="5"/>
  <c r="Y489" i="5"/>
  <c r="AG489" i="5"/>
  <c r="AF489" i="5"/>
  <c r="AE489" i="5"/>
  <c r="AD489" i="5"/>
  <c r="AC489" i="5"/>
  <c r="AB489" i="5"/>
  <c r="AA489" i="5"/>
  <c r="AG477" i="5"/>
  <c r="AF477" i="5"/>
  <c r="AE477" i="5"/>
  <c r="AD477" i="5"/>
  <c r="AC477" i="5"/>
  <c r="AB477" i="5"/>
  <c r="AA477" i="5"/>
  <c r="Z477" i="5"/>
  <c r="Y477" i="5"/>
  <c r="AF465" i="5"/>
  <c r="AE465" i="5"/>
  <c r="AD465" i="5"/>
  <c r="AC465" i="5"/>
  <c r="AB465" i="5"/>
  <c r="AA465" i="5"/>
  <c r="Z465" i="5"/>
  <c r="Y465" i="5"/>
  <c r="AG465" i="5"/>
  <c r="AC453" i="5"/>
  <c r="AB453" i="5"/>
  <c r="AA453" i="5"/>
  <c r="Z453" i="5"/>
  <c r="Y453" i="5"/>
  <c r="AG453" i="5"/>
  <c r="AF453" i="5"/>
  <c r="AE453" i="5"/>
  <c r="AD453" i="5"/>
  <c r="Z441" i="5"/>
  <c r="Y441" i="5"/>
  <c r="AG441" i="5"/>
  <c r="AF441" i="5"/>
  <c r="AE441" i="5"/>
  <c r="AD441" i="5"/>
  <c r="AC441" i="5"/>
  <c r="AB441" i="5"/>
  <c r="AA441" i="5"/>
  <c r="AG429" i="5"/>
  <c r="AF429" i="5"/>
  <c r="AE429" i="5"/>
  <c r="AD429" i="5"/>
  <c r="AC429" i="5"/>
  <c r="AB429" i="5"/>
  <c r="AA429" i="5"/>
  <c r="Z429" i="5"/>
  <c r="Y429" i="5"/>
  <c r="AF417" i="5"/>
  <c r="AE417" i="5"/>
  <c r="AD417" i="5"/>
  <c r="AC417" i="5"/>
  <c r="AG417" i="5"/>
  <c r="AB417" i="5"/>
  <c r="AA417" i="5"/>
  <c r="Z417" i="5"/>
  <c r="Y417" i="5"/>
  <c r="AA405" i="5"/>
  <c r="Z405" i="5"/>
  <c r="Y405" i="5"/>
  <c r="AG405" i="5"/>
  <c r="AF405" i="5"/>
  <c r="AE405" i="5"/>
  <c r="AD405" i="5"/>
  <c r="AC405" i="5"/>
  <c r="AB405" i="5"/>
  <c r="AG393" i="5"/>
  <c r="AF393" i="5"/>
  <c r="AE393" i="5"/>
  <c r="AD393" i="5"/>
  <c r="AC393" i="5"/>
  <c r="AB393" i="5"/>
  <c r="AA393" i="5"/>
  <c r="Z393" i="5"/>
  <c r="Y393" i="5"/>
  <c r="AG381" i="5"/>
  <c r="AF381" i="5"/>
  <c r="AE381" i="5"/>
  <c r="AD381" i="5"/>
  <c r="AC381" i="5"/>
  <c r="AB381" i="5"/>
  <c r="AA381" i="5"/>
  <c r="Z381" i="5"/>
  <c r="Y381" i="5"/>
  <c r="AD369" i="5"/>
  <c r="AC369" i="5"/>
  <c r="AB369" i="5"/>
  <c r="AA369" i="5"/>
  <c r="Z369" i="5"/>
  <c r="Y369" i="5"/>
  <c r="AG369" i="5"/>
  <c r="AF369" i="5"/>
  <c r="AE369" i="5"/>
  <c r="AA357" i="5"/>
  <c r="Z357" i="5"/>
  <c r="Y357" i="5"/>
  <c r="AF357" i="5"/>
  <c r="AE357" i="5"/>
  <c r="AD357" i="5"/>
  <c r="AC357" i="5"/>
  <c r="AG357" i="5"/>
  <c r="AB357" i="5"/>
  <c r="AG345" i="5"/>
  <c r="AF345" i="5"/>
  <c r="AE345" i="5"/>
  <c r="AC345" i="5"/>
  <c r="AB345" i="5"/>
  <c r="AA345" i="5"/>
  <c r="Z345" i="5"/>
  <c r="AD345" i="5"/>
  <c r="Y345" i="5"/>
  <c r="AG333" i="5"/>
  <c r="AF333" i="5"/>
  <c r="AE333" i="5"/>
  <c r="AD333" i="5"/>
  <c r="AC333" i="5"/>
  <c r="AA333" i="5"/>
  <c r="Y333" i="5"/>
  <c r="AB333" i="5"/>
  <c r="Z333" i="5"/>
  <c r="AG321" i="5"/>
  <c r="AF321" i="5"/>
  <c r="AE321" i="5"/>
  <c r="AD321" i="5"/>
  <c r="AC321" i="5"/>
  <c r="AB321" i="5"/>
  <c r="AA321" i="5"/>
  <c r="Z321" i="5"/>
  <c r="Y321" i="5"/>
  <c r="AG309" i="5"/>
  <c r="AF309" i="5"/>
  <c r="AE309" i="5"/>
  <c r="AD309" i="5"/>
  <c r="AC309" i="5"/>
  <c r="AB309" i="5"/>
  <c r="AA309" i="5"/>
  <c r="Z309" i="5"/>
  <c r="Y309" i="5"/>
  <c r="AG297" i="5"/>
  <c r="AF297" i="5"/>
  <c r="AE297" i="5"/>
  <c r="AD297" i="5"/>
  <c r="AC297" i="5"/>
  <c r="AA297" i="5"/>
  <c r="Z297" i="5"/>
  <c r="Y297" i="5"/>
  <c r="AB297" i="5"/>
  <c r="AF285" i="5"/>
  <c r="AE285" i="5"/>
  <c r="AD285" i="5"/>
  <c r="AC285" i="5"/>
  <c r="AB285" i="5"/>
  <c r="Z285" i="5"/>
  <c r="Y285" i="5"/>
  <c r="AG285" i="5"/>
  <c r="AA285" i="5"/>
  <c r="AG273" i="5"/>
  <c r="AE273" i="5"/>
  <c r="AD273" i="5"/>
  <c r="AC273" i="5"/>
  <c r="AB273" i="5"/>
  <c r="AA273" i="5"/>
  <c r="Y273" i="5"/>
  <c r="AF273" i="5"/>
  <c r="Z273" i="5"/>
  <c r="AC261" i="5"/>
  <c r="AB261" i="5"/>
  <c r="AA261" i="5"/>
  <c r="Z261" i="5"/>
  <c r="AG261" i="5"/>
  <c r="AF261" i="5"/>
  <c r="AE261" i="5"/>
  <c r="AD261" i="5"/>
  <c r="Y261" i="5"/>
  <c r="Z249" i="5"/>
  <c r="Y249" i="5"/>
  <c r="AF249" i="5"/>
  <c r="AE249" i="5"/>
  <c r="AD249" i="5"/>
  <c r="AC249" i="5"/>
  <c r="AB249" i="5"/>
  <c r="AA249" i="5"/>
  <c r="AG249" i="5"/>
  <c r="Y237" i="5"/>
  <c r="AG237" i="5"/>
  <c r="AF237" i="5"/>
  <c r="AE237" i="5"/>
  <c r="AD237" i="5"/>
  <c r="AC237" i="5"/>
  <c r="AB237" i="5"/>
  <c r="AA237" i="5"/>
  <c r="Z237" i="5"/>
  <c r="AG225" i="5"/>
  <c r="AF225" i="5"/>
  <c r="AE225" i="5"/>
  <c r="AD225" i="5"/>
  <c r="AC225" i="5"/>
  <c r="AB225" i="5"/>
  <c r="AA225" i="5"/>
  <c r="Z225" i="5"/>
  <c r="Y225" i="5"/>
  <c r="Z213" i="5"/>
  <c r="Y213" i="5"/>
  <c r="AG213" i="5"/>
  <c r="AF213" i="5"/>
  <c r="AE213" i="5"/>
  <c r="AD213" i="5"/>
  <c r="AC213" i="5"/>
  <c r="AB213" i="5"/>
  <c r="AA213" i="5"/>
  <c r="AC201" i="5"/>
  <c r="AB201" i="5"/>
  <c r="AA201" i="5"/>
  <c r="Z201" i="5"/>
  <c r="Y201" i="5"/>
  <c r="AG201" i="5"/>
  <c r="AF201" i="5"/>
  <c r="AE201" i="5"/>
  <c r="AD201" i="5"/>
  <c r="AF189" i="5"/>
  <c r="AE189" i="5"/>
  <c r="AD189" i="5"/>
  <c r="AC189" i="5"/>
  <c r="AB189" i="5"/>
  <c r="AA189" i="5"/>
  <c r="Z189" i="5"/>
  <c r="Y189" i="5"/>
  <c r="AG189" i="5"/>
  <c r="AF177" i="5"/>
  <c r="AE177" i="5"/>
  <c r="AD177" i="5"/>
  <c r="AC177" i="5"/>
  <c r="Z177" i="5"/>
  <c r="Y177" i="5"/>
  <c r="AG177" i="5"/>
  <c r="AB177" i="5"/>
  <c r="AA177" i="5"/>
  <c r="Z165" i="5"/>
  <c r="AG165" i="5"/>
  <c r="AF165" i="5"/>
  <c r="AE165" i="5"/>
  <c r="AD165" i="5"/>
  <c r="AC165" i="5"/>
  <c r="AB165" i="5"/>
  <c r="AA165" i="5"/>
  <c r="Y165" i="5"/>
  <c r="AG394" i="5"/>
  <c r="AF394" i="5"/>
  <c r="AE394" i="5"/>
  <c r="AD394" i="5"/>
  <c r="AC394" i="5"/>
  <c r="AB394" i="5"/>
  <c r="AA394" i="5"/>
  <c r="Z394" i="5"/>
  <c r="Y394" i="5"/>
  <c r="AG310" i="5"/>
  <c r="AF310" i="5"/>
  <c r="AE310" i="5"/>
  <c r="AD310" i="5"/>
  <c r="AC310" i="5"/>
  <c r="AB310" i="5"/>
  <c r="AA310" i="5"/>
  <c r="Z310" i="5"/>
  <c r="Y310" i="5"/>
  <c r="Y250" i="5"/>
  <c r="AE250" i="5"/>
  <c r="AD250" i="5"/>
  <c r="AC250" i="5"/>
  <c r="AG250" i="5"/>
  <c r="AF250" i="5"/>
  <c r="AB250" i="5"/>
  <c r="AA250" i="5"/>
  <c r="Z250" i="5"/>
  <c r="AE190" i="5"/>
  <c r="AD190" i="5"/>
  <c r="AC190" i="5"/>
  <c r="AB190" i="5"/>
  <c r="AA190" i="5"/>
  <c r="Z190" i="5"/>
  <c r="Y190" i="5"/>
  <c r="AG190" i="5"/>
  <c r="AF190" i="5"/>
  <c r="AG512" i="5"/>
  <c r="AF512" i="5"/>
  <c r="AE512" i="5"/>
  <c r="AD512" i="5"/>
  <c r="AC512" i="5"/>
  <c r="AB512" i="5"/>
  <c r="AA512" i="5"/>
  <c r="Z512" i="5"/>
  <c r="Y512" i="5"/>
  <c r="AE500" i="5"/>
  <c r="AD500" i="5"/>
  <c r="AC500" i="5"/>
  <c r="AB500" i="5"/>
  <c r="AA500" i="5"/>
  <c r="Z500" i="5"/>
  <c r="Y500" i="5"/>
  <c r="AG500" i="5"/>
  <c r="AF500" i="5"/>
  <c r="AB488" i="5"/>
  <c r="AA488" i="5"/>
  <c r="Z488" i="5"/>
  <c r="Y488" i="5"/>
  <c r="AG488" i="5"/>
  <c r="AF488" i="5"/>
  <c r="AE488" i="5"/>
  <c r="AD488" i="5"/>
  <c r="AC488" i="5"/>
  <c r="Y476" i="5"/>
  <c r="AG476" i="5"/>
  <c r="AF476" i="5"/>
  <c r="AE476" i="5"/>
  <c r="AD476" i="5"/>
  <c r="AC476" i="5"/>
  <c r="AB476" i="5"/>
  <c r="AA476" i="5"/>
  <c r="Z476" i="5"/>
  <c r="AG464" i="5"/>
  <c r="AF464" i="5"/>
  <c r="AE464" i="5"/>
  <c r="AD464" i="5"/>
  <c r="AC464" i="5"/>
  <c r="AB464" i="5"/>
  <c r="AA464" i="5"/>
  <c r="Z464" i="5"/>
  <c r="Y464" i="5"/>
  <c r="AE452" i="5"/>
  <c r="AD452" i="5"/>
  <c r="AC452" i="5"/>
  <c r="AB452" i="5"/>
  <c r="AA452" i="5"/>
  <c r="Z452" i="5"/>
  <c r="Y452" i="5"/>
  <c r="AG452" i="5"/>
  <c r="AF452" i="5"/>
  <c r="AB440" i="5"/>
  <c r="AA440" i="5"/>
  <c r="Z440" i="5"/>
  <c r="Y440" i="5"/>
  <c r="AG440" i="5"/>
  <c r="AF440" i="5"/>
  <c r="AE440" i="5"/>
  <c r="AD440" i="5"/>
  <c r="AC440" i="5"/>
  <c r="Y428" i="5"/>
  <c r="AG428" i="5"/>
  <c r="AF428" i="5"/>
  <c r="AE428" i="5"/>
  <c r="AD428" i="5"/>
  <c r="AC428" i="5"/>
  <c r="AB428" i="5"/>
  <c r="AA428" i="5"/>
  <c r="Z428" i="5"/>
  <c r="AE416" i="5"/>
  <c r="AD416" i="5"/>
  <c r="AC416" i="5"/>
  <c r="AB416" i="5"/>
  <c r="AA416" i="5"/>
  <c r="Z416" i="5"/>
  <c r="Y416" i="5"/>
  <c r="AG416" i="5"/>
  <c r="AF416" i="5"/>
  <c r="AC404" i="5"/>
  <c r="AB404" i="5"/>
  <c r="AA404" i="5"/>
  <c r="Z404" i="5"/>
  <c r="Y404" i="5"/>
  <c r="AG404" i="5"/>
  <c r="AF404" i="5"/>
  <c r="AE404" i="5"/>
  <c r="AD404" i="5"/>
  <c r="Z392" i="5"/>
  <c r="Y392" i="5"/>
  <c r="AG392" i="5"/>
  <c r="AF392" i="5"/>
  <c r="AE392" i="5"/>
  <c r="AD392" i="5"/>
  <c r="AC392" i="5"/>
  <c r="AB392" i="5"/>
  <c r="AA392" i="5"/>
  <c r="AG380" i="5"/>
  <c r="AF380" i="5"/>
  <c r="AE380" i="5"/>
  <c r="AD380" i="5"/>
  <c r="AC380" i="5"/>
  <c r="AB380" i="5"/>
  <c r="AA380" i="5"/>
  <c r="Z380" i="5"/>
  <c r="Y380" i="5"/>
  <c r="AF368" i="5"/>
  <c r="AE368" i="5"/>
  <c r="AD368" i="5"/>
  <c r="AC368" i="5"/>
  <c r="AB368" i="5"/>
  <c r="AA368" i="5"/>
  <c r="Z368" i="5"/>
  <c r="Y368" i="5"/>
  <c r="AG368" i="5"/>
  <c r="AC356" i="5"/>
  <c r="AB356" i="5"/>
  <c r="AA356" i="5"/>
  <c r="Z356" i="5"/>
  <c r="Y356" i="5"/>
  <c r="AG356" i="5"/>
  <c r="AF356" i="5"/>
  <c r="AE356" i="5"/>
  <c r="AD356" i="5"/>
  <c r="Y344" i="5"/>
  <c r="AG344" i="5"/>
  <c r="AE344" i="5"/>
  <c r="AD344" i="5"/>
  <c r="AC344" i="5"/>
  <c r="AB344" i="5"/>
  <c r="AF344" i="5"/>
  <c r="AA344" i="5"/>
  <c r="Z344" i="5"/>
  <c r="AG332" i="5"/>
  <c r="AF332" i="5"/>
  <c r="AD332" i="5"/>
  <c r="AB332" i="5"/>
  <c r="AA332" i="5"/>
  <c r="Z332" i="5"/>
  <c r="Y332" i="5"/>
  <c r="AE332" i="5"/>
  <c r="AC332" i="5"/>
  <c r="Z320" i="5"/>
  <c r="Y320" i="5"/>
  <c r="AG320" i="5"/>
  <c r="AF320" i="5"/>
  <c r="AE320" i="5"/>
  <c r="AD320" i="5"/>
  <c r="AC320" i="5"/>
  <c r="AB320" i="5"/>
  <c r="AA320" i="5"/>
  <c r="Z308" i="5"/>
  <c r="Y308" i="5"/>
  <c r="AG308" i="5"/>
  <c r="AF308" i="5"/>
  <c r="AE308" i="5"/>
  <c r="AD308" i="5"/>
  <c r="AC308" i="5"/>
  <c r="AB308" i="5"/>
  <c r="AA308" i="5"/>
  <c r="Z296" i="5"/>
  <c r="Y296" i="5"/>
  <c r="AG296" i="5"/>
  <c r="AF296" i="5"/>
  <c r="AD296" i="5"/>
  <c r="AC296" i="5"/>
  <c r="AB296" i="5"/>
  <c r="AE296" i="5"/>
  <c r="AA296" i="5"/>
  <c r="Y284" i="5"/>
  <c r="AG284" i="5"/>
  <c r="AF284" i="5"/>
  <c r="AE284" i="5"/>
  <c r="AC284" i="5"/>
  <c r="AB284" i="5"/>
  <c r="AA284" i="5"/>
  <c r="AD284" i="5"/>
  <c r="Z284" i="5"/>
  <c r="AG272" i="5"/>
  <c r="AF272" i="5"/>
  <c r="AE272" i="5"/>
  <c r="AD272" i="5"/>
  <c r="AB272" i="5"/>
  <c r="AA272" i="5"/>
  <c r="Z272" i="5"/>
  <c r="AC272" i="5"/>
  <c r="Y272" i="5"/>
  <c r="AF260" i="5"/>
  <c r="AE260" i="5"/>
  <c r="AD260" i="5"/>
  <c r="AC260" i="5"/>
  <c r="Z260" i="5"/>
  <c r="Y260" i="5"/>
  <c r="AG260" i="5"/>
  <c r="AB260" i="5"/>
  <c r="AA260" i="5"/>
  <c r="AC248" i="5"/>
  <c r="AB248" i="5"/>
  <c r="AA248" i="5"/>
  <c r="Z248" i="5"/>
  <c r="AG248" i="5"/>
  <c r="Y248" i="5"/>
  <c r="AF248" i="5"/>
  <c r="AE248" i="5"/>
  <c r="AD248" i="5"/>
  <c r="AB236" i="5"/>
  <c r="AA236" i="5"/>
  <c r="Z236" i="5"/>
  <c r="Y236" i="5"/>
  <c r="AG236" i="5"/>
  <c r="AF236" i="5"/>
  <c r="AE236" i="5"/>
  <c r="AD236" i="5"/>
  <c r="AC236" i="5"/>
  <c r="Z224" i="5"/>
  <c r="Y224" i="5"/>
  <c r="AG224" i="5"/>
  <c r="AF224" i="5"/>
  <c r="AE224" i="5"/>
  <c r="AD224" i="5"/>
  <c r="AC224" i="5"/>
  <c r="AB224" i="5"/>
  <c r="AA224" i="5"/>
  <c r="AC212" i="5"/>
  <c r="AB212" i="5"/>
  <c r="AA212" i="5"/>
  <c r="Z212" i="5"/>
  <c r="Y212" i="5"/>
  <c r="AG212" i="5"/>
  <c r="AF212" i="5"/>
  <c r="AE212" i="5"/>
  <c r="AD212" i="5"/>
  <c r="AF200" i="5"/>
  <c r="AE200" i="5"/>
  <c r="AD200" i="5"/>
  <c r="AC200" i="5"/>
  <c r="AB200" i="5"/>
  <c r="AA200" i="5"/>
  <c r="Z200" i="5"/>
  <c r="Y200" i="5"/>
  <c r="AG200" i="5"/>
  <c r="AG188" i="5"/>
  <c r="AF188" i="5"/>
  <c r="AE188" i="5"/>
  <c r="AD188" i="5"/>
  <c r="AC188" i="5"/>
  <c r="AB188" i="5"/>
  <c r="Z188" i="5"/>
  <c r="Y188" i="5"/>
  <c r="AA188" i="5"/>
  <c r="Z176" i="5"/>
  <c r="AG176" i="5"/>
  <c r="AF176" i="5"/>
  <c r="AC176" i="5"/>
  <c r="AB176" i="5"/>
  <c r="AE176" i="5"/>
  <c r="AD176" i="5"/>
  <c r="AA176" i="5"/>
  <c r="Y176" i="5"/>
  <c r="AC164" i="5"/>
  <c r="AG164" i="5"/>
  <c r="AF164" i="5"/>
  <c r="AE164" i="5"/>
  <c r="AD164" i="5"/>
  <c r="AB164" i="5"/>
  <c r="AA164" i="5"/>
  <c r="Z164" i="5"/>
  <c r="Y164" i="5"/>
  <c r="Y406" i="5"/>
  <c r="AG406" i="5"/>
  <c r="AF406" i="5"/>
  <c r="AE406" i="5"/>
  <c r="AD406" i="5"/>
  <c r="AC406" i="5"/>
  <c r="AB406" i="5"/>
  <c r="AA406" i="5"/>
  <c r="Z406" i="5"/>
  <c r="Y214" i="5"/>
  <c r="AG214" i="5"/>
  <c r="AF214" i="5"/>
  <c r="AE214" i="5"/>
  <c r="AD214" i="5"/>
  <c r="AC214" i="5"/>
  <c r="AB214" i="5"/>
  <c r="AA214" i="5"/>
  <c r="Z214" i="5"/>
  <c r="AF499" i="5"/>
  <c r="AE499" i="5"/>
  <c r="AD499" i="5"/>
  <c r="AC499" i="5"/>
  <c r="AB499" i="5"/>
  <c r="AA499" i="5"/>
  <c r="Z499" i="5"/>
  <c r="Y499" i="5"/>
  <c r="AG499" i="5"/>
  <c r="AD403" i="5"/>
  <c r="AC403" i="5"/>
  <c r="AB403" i="5"/>
  <c r="AA403" i="5"/>
  <c r="Z403" i="5"/>
  <c r="Y403" i="5"/>
  <c r="AG403" i="5"/>
  <c r="AF403" i="5"/>
  <c r="AE403" i="5"/>
  <c r="Y331" i="5"/>
  <c r="AG331" i="5"/>
  <c r="AE331" i="5"/>
  <c r="AC331" i="5"/>
  <c r="AB331" i="5"/>
  <c r="AF331" i="5"/>
  <c r="AD331" i="5"/>
  <c r="AA331" i="5"/>
  <c r="Z331" i="5"/>
  <c r="AA295" i="5"/>
  <c r="Z295" i="5"/>
  <c r="Y295" i="5"/>
  <c r="AG295" i="5"/>
  <c r="AE295" i="5"/>
  <c r="AD295" i="5"/>
  <c r="AC295" i="5"/>
  <c r="AF295" i="5"/>
  <c r="AB295" i="5"/>
  <c r="Z283" i="5"/>
  <c r="AG283" i="5"/>
  <c r="AF283" i="5"/>
  <c r="AD283" i="5"/>
  <c r="AC283" i="5"/>
  <c r="AB283" i="5"/>
  <c r="Y283" i="5"/>
  <c r="AE283" i="5"/>
  <c r="AA283" i="5"/>
  <c r="Y271" i="5"/>
  <c r="AG271" i="5"/>
  <c r="AF271" i="5"/>
  <c r="AE271" i="5"/>
  <c r="AC271" i="5"/>
  <c r="AB271" i="5"/>
  <c r="AA271" i="5"/>
  <c r="AD271" i="5"/>
  <c r="Z271" i="5"/>
  <c r="AG259" i="5"/>
  <c r="AF259" i="5"/>
  <c r="AE259" i="5"/>
  <c r="AD259" i="5"/>
  <c r="AA259" i="5"/>
  <c r="Z259" i="5"/>
  <c r="Y259" i="5"/>
  <c r="AC259" i="5"/>
  <c r="AB259" i="5"/>
  <c r="AG199" i="5"/>
  <c r="AF199" i="5"/>
  <c r="AE199" i="5"/>
  <c r="AD199" i="5"/>
  <c r="AC199" i="5"/>
  <c r="AB199" i="5"/>
  <c r="AA199" i="5"/>
  <c r="Z199" i="5"/>
  <c r="Y199" i="5"/>
  <c r="AC175" i="5"/>
  <c r="Z175" i="5"/>
  <c r="Y175" i="5"/>
  <c r="AF175" i="5"/>
  <c r="AE175" i="5"/>
  <c r="AG175" i="5"/>
  <c r="AD175" i="5"/>
  <c r="AB175" i="5"/>
  <c r="AA175" i="5"/>
  <c r="AF163" i="5"/>
  <c r="AG163" i="5"/>
  <c r="AE163" i="5"/>
  <c r="AD163" i="5"/>
  <c r="AC163" i="5"/>
  <c r="AB163" i="5"/>
  <c r="AA163" i="5"/>
  <c r="Z163" i="5"/>
  <c r="Y163" i="5"/>
  <c r="AG478" i="5"/>
  <c r="AF478" i="5"/>
  <c r="AE478" i="5"/>
  <c r="AD478" i="5"/>
  <c r="AC478" i="5"/>
  <c r="AB478" i="5"/>
  <c r="AA478" i="5"/>
  <c r="Z478" i="5"/>
  <c r="Y478" i="5"/>
  <c r="Y358" i="5"/>
  <c r="AG358" i="5"/>
  <c r="AF358" i="5"/>
  <c r="AE358" i="5"/>
  <c r="AD358" i="5"/>
  <c r="AC358" i="5"/>
  <c r="AB358" i="5"/>
  <c r="AA358" i="5"/>
  <c r="Z358" i="5"/>
  <c r="Y166" i="5"/>
  <c r="AG166" i="5"/>
  <c r="AF166" i="5"/>
  <c r="AE166" i="5"/>
  <c r="AD166" i="5"/>
  <c r="AC166" i="5"/>
  <c r="AB166" i="5"/>
  <c r="AA166" i="5"/>
  <c r="Z166" i="5"/>
  <c r="AG463" i="5"/>
  <c r="AF463" i="5"/>
  <c r="AE463" i="5"/>
  <c r="AD463" i="5"/>
  <c r="AC463" i="5"/>
  <c r="AB463" i="5"/>
  <c r="AA463" i="5"/>
  <c r="Z463" i="5"/>
  <c r="Y463" i="5"/>
  <c r="Z343" i="5"/>
  <c r="Y343" i="5"/>
  <c r="AF343" i="5"/>
  <c r="AE343" i="5"/>
  <c r="AD343" i="5"/>
  <c r="AC343" i="5"/>
  <c r="AG343" i="5"/>
  <c r="AB343" i="5"/>
  <c r="AA343" i="5"/>
  <c r="Z187" i="5"/>
  <c r="Y187" i="5"/>
  <c r="AG187" i="5"/>
  <c r="AF187" i="5"/>
  <c r="AE187" i="5"/>
  <c r="AC187" i="5"/>
  <c r="AB187" i="5"/>
  <c r="AD187" i="5"/>
  <c r="AA187" i="5"/>
  <c r="Y510" i="5"/>
  <c r="AG510" i="5"/>
  <c r="AF510" i="5"/>
  <c r="AE510" i="5"/>
  <c r="AD510" i="5"/>
  <c r="AC510" i="5"/>
  <c r="AB510" i="5"/>
  <c r="AA510" i="5"/>
  <c r="Z510" i="5"/>
  <c r="AG498" i="5"/>
  <c r="AF498" i="5"/>
  <c r="AE498" i="5"/>
  <c r="AD498" i="5"/>
  <c r="AC498" i="5"/>
  <c r="AB498" i="5"/>
  <c r="AA498" i="5"/>
  <c r="Z498" i="5"/>
  <c r="Y498" i="5"/>
  <c r="AE486" i="5"/>
  <c r="AD486" i="5"/>
  <c r="AC486" i="5"/>
  <c r="AB486" i="5"/>
  <c r="AA486" i="5"/>
  <c r="Z486" i="5"/>
  <c r="Y486" i="5"/>
  <c r="AG486" i="5"/>
  <c r="AF486" i="5"/>
  <c r="AB474" i="5"/>
  <c r="AA474" i="5"/>
  <c r="Z474" i="5"/>
  <c r="Y474" i="5"/>
  <c r="AG474" i="5"/>
  <c r="AF474" i="5"/>
  <c r="AE474" i="5"/>
  <c r="AD474" i="5"/>
  <c r="AC474" i="5"/>
  <c r="Y462" i="5"/>
  <c r="AG462" i="5"/>
  <c r="AF462" i="5"/>
  <c r="AE462" i="5"/>
  <c r="AD462" i="5"/>
  <c r="AC462" i="5"/>
  <c r="AB462" i="5"/>
  <c r="AA462" i="5"/>
  <c r="Z462" i="5"/>
  <c r="AG450" i="5"/>
  <c r="AF450" i="5"/>
  <c r="AE450" i="5"/>
  <c r="AD450" i="5"/>
  <c r="AC450" i="5"/>
  <c r="AB450" i="5"/>
  <c r="AA450" i="5"/>
  <c r="Z450" i="5"/>
  <c r="Y450" i="5"/>
  <c r="AE438" i="5"/>
  <c r="AD438" i="5"/>
  <c r="AC438" i="5"/>
  <c r="AB438" i="5"/>
  <c r="AA438" i="5"/>
  <c r="Z438" i="5"/>
  <c r="Y438" i="5"/>
  <c r="AG438" i="5"/>
  <c r="AF438" i="5"/>
  <c r="AB426" i="5"/>
  <c r="AA426" i="5"/>
  <c r="Z426" i="5"/>
  <c r="Y426" i="5"/>
  <c r="AG426" i="5"/>
  <c r="AF426" i="5"/>
  <c r="AE426" i="5"/>
  <c r="AD426" i="5"/>
  <c r="AC426" i="5"/>
  <c r="AG414" i="5"/>
  <c r="AF414" i="5"/>
  <c r="AE414" i="5"/>
  <c r="AD414" i="5"/>
  <c r="AC414" i="5"/>
  <c r="AB414" i="5"/>
  <c r="AA414" i="5"/>
  <c r="Z414" i="5"/>
  <c r="Y414" i="5"/>
  <c r="AF402" i="5"/>
  <c r="AE402" i="5"/>
  <c r="AD402" i="5"/>
  <c r="AC402" i="5"/>
  <c r="AB402" i="5"/>
  <c r="AA402" i="5"/>
  <c r="Z402" i="5"/>
  <c r="Y402" i="5"/>
  <c r="AG402" i="5"/>
  <c r="AC390" i="5"/>
  <c r="AB390" i="5"/>
  <c r="AA390" i="5"/>
  <c r="Z390" i="5"/>
  <c r="Y390" i="5"/>
  <c r="AG390" i="5"/>
  <c r="AF390" i="5"/>
  <c r="AE390" i="5"/>
  <c r="AD390" i="5"/>
  <c r="Z378" i="5"/>
  <c r="Y378" i="5"/>
  <c r="AG378" i="5"/>
  <c r="AF378" i="5"/>
  <c r="AE378" i="5"/>
  <c r="AD378" i="5"/>
  <c r="AC378" i="5"/>
  <c r="AB378" i="5"/>
  <c r="AA378" i="5"/>
  <c r="AG366" i="5"/>
  <c r="AF366" i="5"/>
  <c r="AE366" i="5"/>
  <c r="AD366" i="5"/>
  <c r="AC366" i="5"/>
  <c r="AB366" i="5"/>
  <c r="AA366" i="5"/>
  <c r="Z366" i="5"/>
  <c r="Y366" i="5"/>
  <c r="AF354" i="5"/>
  <c r="AE354" i="5"/>
  <c r="AD354" i="5"/>
  <c r="AC354" i="5"/>
  <c r="AB354" i="5"/>
  <c r="AA354" i="5"/>
  <c r="Y354" i="5"/>
  <c r="AG354" i="5"/>
  <c r="Z354" i="5"/>
  <c r="AB342" i="5"/>
  <c r="AA342" i="5"/>
  <c r="Z342" i="5"/>
  <c r="Y342" i="5"/>
  <c r="AG342" i="5"/>
  <c r="AF342" i="5"/>
  <c r="AE342" i="5"/>
  <c r="AC342" i="5"/>
  <c r="AD342" i="5"/>
  <c r="AA330" i="5"/>
  <c r="Z330" i="5"/>
  <c r="Y330" i="5"/>
  <c r="AG330" i="5"/>
  <c r="AE330" i="5"/>
  <c r="AD330" i="5"/>
  <c r="AF330" i="5"/>
  <c r="AC330" i="5"/>
  <c r="AB330" i="5"/>
  <c r="AC318" i="5"/>
  <c r="AB318" i="5"/>
  <c r="AA318" i="5"/>
  <c r="Z318" i="5"/>
  <c r="Y318" i="5"/>
  <c r="AG318" i="5"/>
  <c r="AF318" i="5"/>
  <c r="AE318" i="5"/>
  <c r="AD318" i="5"/>
  <c r="AC306" i="5"/>
  <c r="AB306" i="5"/>
  <c r="AA306" i="5"/>
  <c r="Z306" i="5"/>
  <c r="Y306" i="5"/>
  <c r="AG306" i="5"/>
  <c r="AF306" i="5"/>
  <c r="AE306" i="5"/>
  <c r="AD306" i="5"/>
  <c r="AB294" i="5"/>
  <c r="AA294" i="5"/>
  <c r="Z294" i="5"/>
  <c r="Y294" i="5"/>
  <c r="AF294" i="5"/>
  <c r="AE294" i="5"/>
  <c r="AD294" i="5"/>
  <c r="AG294" i="5"/>
  <c r="AC294" i="5"/>
  <c r="AA282" i="5"/>
  <c r="Y282" i="5"/>
  <c r="AG282" i="5"/>
  <c r="AE282" i="5"/>
  <c r="AD282" i="5"/>
  <c r="AC282" i="5"/>
  <c r="AF282" i="5"/>
  <c r="AB282" i="5"/>
  <c r="Z282" i="5"/>
  <c r="Z270" i="5"/>
  <c r="AG270" i="5"/>
  <c r="AD270" i="5"/>
  <c r="AC270" i="5"/>
  <c r="AB270" i="5"/>
  <c r="AF270" i="5"/>
  <c r="AE270" i="5"/>
  <c r="AA270" i="5"/>
  <c r="Y270" i="5"/>
  <c r="AG258" i="5"/>
  <c r="AF258" i="5"/>
  <c r="AE258" i="5"/>
  <c r="AB258" i="5"/>
  <c r="AA258" i="5"/>
  <c r="Z258" i="5"/>
  <c r="Y258" i="5"/>
  <c r="AD258" i="5"/>
  <c r="AC258" i="5"/>
  <c r="AE246" i="5"/>
  <c r="AD246" i="5"/>
  <c r="AC246" i="5"/>
  <c r="AB246" i="5"/>
  <c r="Y246" i="5"/>
  <c r="AG246" i="5"/>
  <c r="AF246" i="5"/>
  <c r="AA246" i="5"/>
  <c r="Z246" i="5"/>
  <c r="AD234" i="5"/>
  <c r="AC234" i="5"/>
  <c r="AB234" i="5"/>
  <c r="AA234" i="5"/>
  <c r="Z234" i="5"/>
  <c r="Y234" i="5"/>
  <c r="AG234" i="5"/>
  <c r="AF234" i="5"/>
  <c r="AE234" i="5"/>
  <c r="AE222" i="5"/>
  <c r="AD222" i="5"/>
  <c r="AC222" i="5"/>
  <c r="AB222" i="5"/>
  <c r="AA222" i="5"/>
  <c r="Z222" i="5"/>
  <c r="Y222" i="5"/>
  <c r="AG222" i="5"/>
  <c r="AF222" i="5"/>
  <c r="AG210" i="5"/>
  <c r="AF210" i="5"/>
  <c r="AE210" i="5"/>
  <c r="AD210" i="5"/>
  <c r="AC210" i="5"/>
  <c r="AB210" i="5"/>
  <c r="AA210" i="5"/>
  <c r="Z210" i="5"/>
  <c r="Y210" i="5"/>
  <c r="Y198" i="5"/>
  <c r="AG198" i="5"/>
  <c r="AF198" i="5"/>
  <c r="AE198" i="5"/>
  <c r="AD198" i="5"/>
  <c r="AC198" i="5"/>
  <c r="AB198" i="5"/>
  <c r="AA198" i="5"/>
  <c r="Z198" i="5"/>
  <c r="AB186" i="5"/>
  <c r="AA186" i="5"/>
  <c r="Z186" i="5"/>
  <c r="Y186" i="5"/>
  <c r="AG186" i="5"/>
  <c r="AE186" i="5"/>
  <c r="AD186" i="5"/>
  <c r="AF186" i="5"/>
  <c r="AC186" i="5"/>
  <c r="AE174" i="5"/>
  <c r="AB174" i="5"/>
  <c r="AA174" i="5"/>
  <c r="Z174" i="5"/>
  <c r="Y174" i="5"/>
  <c r="AG174" i="5"/>
  <c r="AF174" i="5"/>
  <c r="AD174" i="5"/>
  <c r="AC174" i="5"/>
  <c r="Z162" i="5"/>
  <c r="Y162" i="5"/>
  <c r="AG162" i="5"/>
  <c r="AF162" i="5"/>
  <c r="AE162" i="5"/>
  <c r="AD162" i="5"/>
  <c r="AC162" i="5"/>
  <c r="AB162" i="5"/>
  <c r="AA162" i="5"/>
  <c r="AA502" i="5"/>
  <c r="Z502" i="5"/>
  <c r="Y502" i="5"/>
  <c r="AG502" i="5"/>
  <c r="AF502" i="5"/>
  <c r="AE502" i="5"/>
  <c r="AD502" i="5"/>
  <c r="AC502" i="5"/>
  <c r="AB502" i="5"/>
  <c r="AE382" i="5"/>
  <c r="AD382" i="5"/>
  <c r="AC382" i="5"/>
  <c r="AB382" i="5"/>
  <c r="AA382" i="5"/>
  <c r="Z382" i="5"/>
  <c r="Y382" i="5"/>
  <c r="AG382" i="5"/>
  <c r="AF382" i="5"/>
  <c r="AB202" i="5"/>
  <c r="AA202" i="5"/>
  <c r="Z202" i="5"/>
  <c r="Y202" i="5"/>
  <c r="AG202" i="5"/>
  <c r="AF202" i="5"/>
  <c r="AE202" i="5"/>
  <c r="AD202" i="5"/>
  <c r="AC202" i="5"/>
  <c r="Z475" i="5"/>
  <c r="Y475" i="5"/>
  <c r="AG475" i="5"/>
  <c r="AF475" i="5"/>
  <c r="AE475" i="5"/>
  <c r="AD475" i="5"/>
  <c r="AC475" i="5"/>
  <c r="AB475" i="5"/>
  <c r="AA475" i="5"/>
  <c r="AF415" i="5"/>
  <c r="AE415" i="5"/>
  <c r="AD415" i="5"/>
  <c r="AC415" i="5"/>
  <c r="AB415" i="5"/>
  <c r="AA415" i="5"/>
  <c r="Z415" i="5"/>
  <c r="Y415" i="5"/>
  <c r="AG415" i="5"/>
  <c r="AA391" i="5"/>
  <c r="Z391" i="5"/>
  <c r="Y391" i="5"/>
  <c r="AG391" i="5"/>
  <c r="AF391" i="5"/>
  <c r="AE391" i="5"/>
  <c r="AD391" i="5"/>
  <c r="AC391" i="5"/>
  <c r="AB391" i="5"/>
  <c r="AA319" i="5"/>
  <c r="Z319" i="5"/>
  <c r="Y319" i="5"/>
  <c r="AG319" i="5"/>
  <c r="AF319" i="5"/>
  <c r="AE319" i="5"/>
  <c r="AD319" i="5"/>
  <c r="AC319" i="5"/>
  <c r="AB319" i="5"/>
  <c r="AD247" i="5"/>
  <c r="AC247" i="5"/>
  <c r="AB247" i="5"/>
  <c r="AA247" i="5"/>
  <c r="AG247" i="5"/>
  <c r="AF247" i="5"/>
  <c r="AE247" i="5"/>
  <c r="Z247" i="5"/>
  <c r="Y247" i="5"/>
  <c r="AA509" i="5"/>
  <c r="Z509" i="5"/>
  <c r="Y509" i="5"/>
  <c r="AG509" i="5"/>
  <c r="AF509" i="5"/>
  <c r="AE509" i="5"/>
  <c r="AD509" i="5"/>
  <c r="AC509" i="5"/>
  <c r="AB509" i="5"/>
  <c r="AG497" i="5"/>
  <c r="AF497" i="5"/>
  <c r="AE497" i="5"/>
  <c r="AD497" i="5"/>
  <c r="AC497" i="5"/>
  <c r="AB497" i="5"/>
  <c r="AA497" i="5"/>
  <c r="Z497" i="5"/>
  <c r="Y497" i="5"/>
  <c r="AG485" i="5"/>
  <c r="AF485" i="5"/>
  <c r="AE485" i="5"/>
  <c r="AD485" i="5"/>
  <c r="AC485" i="5"/>
  <c r="AB485" i="5"/>
  <c r="AA485" i="5"/>
  <c r="Z485" i="5"/>
  <c r="Y485" i="5"/>
  <c r="AD473" i="5"/>
  <c r="AC473" i="5"/>
  <c r="AB473" i="5"/>
  <c r="AA473" i="5"/>
  <c r="Z473" i="5"/>
  <c r="Y473" i="5"/>
  <c r="AG473" i="5"/>
  <c r="AF473" i="5"/>
  <c r="AE473" i="5"/>
  <c r="AA461" i="5"/>
  <c r="Z461" i="5"/>
  <c r="Y461" i="5"/>
  <c r="AG461" i="5"/>
  <c r="AF461" i="5"/>
  <c r="AE461" i="5"/>
  <c r="AD461" i="5"/>
  <c r="AC461" i="5"/>
  <c r="AB461" i="5"/>
  <c r="AG449" i="5"/>
  <c r="AF449" i="5"/>
  <c r="AE449" i="5"/>
  <c r="AD449" i="5"/>
  <c r="AC449" i="5"/>
  <c r="AB449" i="5"/>
  <c r="AA449" i="5"/>
  <c r="Z449" i="5"/>
  <c r="Y449" i="5"/>
  <c r="AG437" i="5"/>
  <c r="AF437" i="5"/>
  <c r="AE437" i="5"/>
  <c r="AD437" i="5"/>
  <c r="AC437" i="5"/>
  <c r="AB437" i="5"/>
  <c r="AA437" i="5"/>
  <c r="Z437" i="5"/>
  <c r="Y437" i="5"/>
  <c r="AD425" i="5"/>
  <c r="AC425" i="5"/>
  <c r="AB425" i="5"/>
  <c r="AA425" i="5"/>
  <c r="Z425" i="5"/>
  <c r="Y425" i="5"/>
  <c r="AG425" i="5"/>
  <c r="AF425" i="5"/>
  <c r="AE425" i="5"/>
  <c r="AG413" i="5"/>
  <c r="AF413" i="5"/>
  <c r="AE413" i="5"/>
  <c r="AD413" i="5"/>
  <c r="AC413" i="5"/>
  <c r="AB413" i="5"/>
  <c r="AA413" i="5"/>
  <c r="Z413" i="5"/>
  <c r="Y413" i="5"/>
  <c r="AG401" i="5"/>
  <c r="AF401" i="5"/>
  <c r="AE401" i="5"/>
  <c r="AD401" i="5"/>
  <c r="AC401" i="5"/>
  <c r="AB401" i="5"/>
  <c r="AA401" i="5"/>
  <c r="Z401" i="5"/>
  <c r="Y401" i="5"/>
  <c r="AE389" i="5"/>
  <c r="AD389" i="5"/>
  <c r="AC389" i="5"/>
  <c r="AB389" i="5"/>
  <c r="AA389" i="5"/>
  <c r="Z389" i="5"/>
  <c r="Y389" i="5"/>
  <c r="AG389" i="5"/>
  <c r="AF389" i="5"/>
  <c r="AB377" i="5"/>
  <c r="AA377" i="5"/>
  <c r="Z377" i="5"/>
  <c r="Y377" i="5"/>
  <c r="AG377" i="5"/>
  <c r="AF377" i="5"/>
  <c r="AE377" i="5"/>
  <c r="AD377" i="5"/>
  <c r="AC377" i="5"/>
  <c r="Y365" i="5"/>
  <c r="AG365" i="5"/>
  <c r="AF365" i="5"/>
  <c r="AE365" i="5"/>
  <c r="AD365" i="5"/>
  <c r="AC365" i="5"/>
  <c r="AB365" i="5"/>
  <c r="AA365" i="5"/>
  <c r="Z365" i="5"/>
  <c r="AG353" i="5"/>
  <c r="AF353" i="5"/>
  <c r="AE353" i="5"/>
  <c r="AD353" i="5"/>
  <c r="AC353" i="5"/>
  <c r="AA353" i="5"/>
  <c r="Z353" i="5"/>
  <c r="Y353" i="5"/>
  <c r="AB353" i="5"/>
  <c r="AD341" i="5"/>
  <c r="AC341" i="5"/>
  <c r="AB341" i="5"/>
  <c r="AA341" i="5"/>
  <c r="Z341" i="5"/>
  <c r="AG341" i="5"/>
  <c r="AF341" i="5"/>
  <c r="AE341" i="5"/>
  <c r="Y341" i="5"/>
  <c r="AC329" i="5"/>
  <c r="AB329" i="5"/>
  <c r="AA329" i="5"/>
  <c r="Z329" i="5"/>
  <c r="AG329" i="5"/>
  <c r="AF329" i="5"/>
  <c r="Y329" i="5"/>
  <c r="AE329" i="5"/>
  <c r="AD329" i="5"/>
  <c r="AE317" i="5"/>
  <c r="AD317" i="5"/>
  <c r="AC317" i="5"/>
  <c r="AB317" i="5"/>
  <c r="AA317" i="5"/>
  <c r="Z317" i="5"/>
  <c r="Y317" i="5"/>
  <c r="AG317" i="5"/>
  <c r="AF317" i="5"/>
  <c r="AE305" i="5"/>
  <c r="AD305" i="5"/>
  <c r="AC305" i="5"/>
  <c r="AB305" i="5"/>
  <c r="AA305" i="5"/>
  <c r="Z305" i="5"/>
  <c r="Y305" i="5"/>
  <c r="AG305" i="5"/>
  <c r="AF305" i="5"/>
  <c r="AD293" i="5"/>
  <c r="AB293" i="5"/>
  <c r="AA293" i="5"/>
  <c r="Z293" i="5"/>
  <c r="Y293" i="5"/>
  <c r="AG293" i="5"/>
  <c r="AF293" i="5"/>
  <c r="AE293" i="5"/>
  <c r="AC293" i="5"/>
  <c r="AC281" i="5"/>
  <c r="AA281" i="5"/>
  <c r="Z281" i="5"/>
  <c r="Y281" i="5"/>
  <c r="AG281" i="5"/>
  <c r="AF281" i="5"/>
  <c r="AE281" i="5"/>
  <c r="AD281" i="5"/>
  <c r="AB281" i="5"/>
  <c r="AB269" i="5"/>
  <c r="Z269" i="5"/>
  <c r="Y269" i="5"/>
  <c r="AF269" i="5"/>
  <c r="AE269" i="5"/>
  <c r="AD269" i="5"/>
  <c r="AG269" i="5"/>
  <c r="AC269" i="5"/>
  <c r="AA269" i="5"/>
  <c r="AG257" i="5"/>
  <c r="AF257" i="5"/>
  <c r="AC257" i="5"/>
  <c r="AB257" i="5"/>
  <c r="AA257" i="5"/>
  <c r="AE257" i="5"/>
  <c r="AD257" i="5"/>
  <c r="Z257" i="5"/>
  <c r="Y257" i="5"/>
  <c r="AF245" i="5"/>
  <c r="AE245" i="5"/>
  <c r="AD245" i="5"/>
  <c r="AC245" i="5"/>
  <c r="Z245" i="5"/>
  <c r="Y245" i="5"/>
  <c r="AA245" i="5"/>
  <c r="AG245" i="5"/>
  <c r="AB245" i="5"/>
  <c r="AF233" i="5"/>
  <c r="AE233" i="5"/>
  <c r="AD233" i="5"/>
  <c r="AC233" i="5"/>
  <c r="AB233" i="5"/>
  <c r="AA233" i="5"/>
  <c r="Z233" i="5"/>
  <c r="Y233" i="5"/>
  <c r="AG233" i="5"/>
  <c r="AF221" i="5"/>
  <c r="AE221" i="5"/>
  <c r="AD221" i="5"/>
  <c r="AC221" i="5"/>
  <c r="AB221" i="5"/>
  <c r="AA221" i="5"/>
  <c r="Z221" i="5"/>
  <c r="Y221" i="5"/>
  <c r="AG221" i="5"/>
  <c r="AG209" i="5"/>
  <c r="AF209" i="5"/>
  <c r="AE209" i="5"/>
  <c r="AD209" i="5"/>
  <c r="AC209" i="5"/>
  <c r="AB209" i="5"/>
  <c r="AA209" i="5"/>
  <c r="Z209" i="5"/>
  <c r="Y209" i="5"/>
  <c r="Z197" i="5"/>
  <c r="Y197" i="5"/>
  <c r="AG197" i="5"/>
  <c r="AF197" i="5"/>
  <c r="AE197" i="5"/>
  <c r="AD197" i="5"/>
  <c r="AC197" i="5"/>
  <c r="AB197" i="5"/>
  <c r="AA197" i="5"/>
  <c r="AC185" i="5"/>
  <c r="AA185" i="5"/>
  <c r="Z185" i="5"/>
  <c r="Y185" i="5"/>
  <c r="AF185" i="5"/>
  <c r="AE185" i="5"/>
  <c r="AG185" i="5"/>
  <c r="AD185" i="5"/>
  <c r="AB185" i="5"/>
  <c r="AF173" i="5"/>
  <c r="AC173" i="5"/>
  <c r="AB173" i="5"/>
  <c r="AA173" i="5"/>
  <c r="Z173" i="5"/>
  <c r="AG173" i="5"/>
  <c r="AE173" i="5"/>
  <c r="AD173" i="5"/>
  <c r="Y173" i="5"/>
  <c r="AA161" i="5"/>
  <c r="Z161" i="5"/>
  <c r="Y161" i="5"/>
  <c r="AG161" i="5"/>
  <c r="AF161" i="5"/>
  <c r="AE161" i="5"/>
  <c r="AD161" i="5"/>
  <c r="AC161" i="5"/>
  <c r="AB161" i="5"/>
  <c r="AA454" i="5"/>
  <c r="Z454" i="5"/>
  <c r="Y454" i="5"/>
  <c r="AG454" i="5"/>
  <c r="AF454" i="5"/>
  <c r="AE454" i="5"/>
  <c r="AD454" i="5"/>
  <c r="AC454" i="5"/>
  <c r="AB454" i="5"/>
  <c r="AB370" i="5"/>
  <c r="AA370" i="5"/>
  <c r="Z370" i="5"/>
  <c r="Y370" i="5"/>
  <c r="AG370" i="5"/>
  <c r="AF370" i="5"/>
  <c r="AE370" i="5"/>
  <c r="AD370" i="5"/>
  <c r="AC370" i="5"/>
  <c r="AG511" i="5"/>
  <c r="AF511" i="5"/>
  <c r="AE511" i="5"/>
  <c r="AD511" i="5"/>
  <c r="AC511" i="5"/>
  <c r="AB511" i="5"/>
  <c r="AA511" i="5"/>
  <c r="Z511" i="5"/>
  <c r="Y511" i="5"/>
  <c r="AF451" i="5"/>
  <c r="AE451" i="5"/>
  <c r="AD451" i="5"/>
  <c r="AC451" i="5"/>
  <c r="AB451" i="5"/>
  <c r="AA451" i="5"/>
  <c r="Z451" i="5"/>
  <c r="Y451" i="5"/>
  <c r="AG451" i="5"/>
  <c r="AG367" i="5"/>
  <c r="AF367" i="5"/>
  <c r="AE367" i="5"/>
  <c r="AD367" i="5"/>
  <c r="AC367" i="5"/>
  <c r="AB367" i="5"/>
  <c r="AA367" i="5"/>
  <c r="Z367" i="5"/>
  <c r="Y367" i="5"/>
  <c r="AC223" i="5"/>
  <c r="AB223" i="5"/>
  <c r="AA223" i="5"/>
  <c r="Z223" i="5"/>
  <c r="Y223" i="5"/>
  <c r="AG223" i="5"/>
  <c r="AF223" i="5"/>
  <c r="AE223" i="5"/>
  <c r="AD223" i="5"/>
  <c r="AC508" i="5"/>
  <c r="AB508" i="5"/>
  <c r="AA508" i="5"/>
  <c r="Z508" i="5"/>
  <c r="Y508" i="5"/>
  <c r="AG508" i="5"/>
  <c r="AF508" i="5"/>
  <c r="AE508" i="5"/>
  <c r="AD508" i="5"/>
  <c r="Z496" i="5"/>
  <c r="Y496" i="5"/>
  <c r="AG496" i="5"/>
  <c r="AF496" i="5"/>
  <c r="AE496" i="5"/>
  <c r="AD496" i="5"/>
  <c r="AC496" i="5"/>
  <c r="AB496" i="5"/>
  <c r="AA496" i="5"/>
  <c r="AG484" i="5"/>
  <c r="AF484" i="5"/>
  <c r="AE484" i="5"/>
  <c r="AD484" i="5"/>
  <c r="AC484" i="5"/>
  <c r="AB484" i="5"/>
  <c r="AA484" i="5"/>
  <c r="Z484" i="5"/>
  <c r="Y484" i="5"/>
  <c r="AF472" i="5"/>
  <c r="AE472" i="5"/>
  <c r="AD472" i="5"/>
  <c r="AC472" i="5"/>
  <c r="AB472" i="5"/>
  <c r="AA472" i="5"/>
  <c r="Z472" i="5"/>
  <c r="Y472" i="5"/>
  <c r="AG472" i="5"/>
  <c r="AC460" i="5"/>
  <c r="AB460" i="5"/>
  <c r="AA460" i="5"/>
  <c r="Z460" i="5"/>
  <c r="Y460" i="5"/>
  <c r="AG460" i="5"/>
  <c r="AF460" i="5"/>
  <c r="AE460" i="5"/>
  <c r="AD460" i="5"/>
  <c r="Z448" i="5"/>
  <c r="Y448" i="5"/>
  <c r="AG448" i="5"/>
  <c r="AF448" i="5"/>
  <c r="AE448" i="5"/>
  <c r="AD448" i="5"/>
  <c r="AC448" i="5"/>
  <c r="AB448" i="5"/>
  <c r="AA448" i="5"/>
  <c r="AG436" i="5"/>
  <c r="AF436" i="5"/>
  <c r="AE436" i="5"/>
  <c r="AD436" i="5"/>
  <c r="AC436" i="5"/>
  <c r="AB436" i="5"/>
  <c r="AA436" i="5"/>
  <c r="Z436" i="5"/>
  <c r="Y436" i="5"/>
  <c r="AF424" i="5"/>
  <c r="AE424" i="5"/>
  <c r="AD424" i="5"/>
  <c r="AC424" i="5"/>
  <c r="AB424" i="5"/>
  <c r="AA424" i="5"/>
  <c r="Z424" i="5"/>
  <c r="Y424" i="5"/>
  <c r="AG424" i="5"/>
  <c r="AA412" i="5"/>
  <c r="Z412" i="5"/>
  <c r="Y412" i="5"/>
  <c r="AG412" i="5"/>
  <c r="AF412" i="5"/>
  <c r="AE412" i="5"/>
  <c r="AD412" i="5"/>
  <c r="AC412" i="5"/>
  <c r="AB412" i="5"/>
  <c r="AG400" i="5"/>
  <c r="AF400" i="5"/>
  <c r="AE400" i="5"/>
  <c r="AD400" i="5"/>
  <c r="AC400" i="5"/>
  <c r="AB400" i="5"/>
  <c r="AA400" i="5"/>
  <c r="Z400" i="5"/>
  <c r="Y400" i="5"/>
  <c r="AG388" i="5"/>
  <c r="AF388" i="5"/>
  <c r="AE388" i="5"/>
  <c r="AD388" i="5"/>
  <c r="AC388" i="5"/>
  <c r="AB388" i="5"/>
  <c r="AA388" i="5"/>
  <c r="Z388" i="5"/>
  <c r="Y388" i="5"/>
  <c r="AD376" i="5"/>
  <c r="AC376" i="5"/>
  <c r="AB376" i="5"/>
  <c r="AA376" i="5"/>
  <c r="Z376" i="5"/>
  <c r="Y376" i="5"/>
  <c r="AG376" i="5"/>
  <c r="AF376" i="5"/>
  <c r="AE376" i="5"/>
  <c r="AA364" i="5"/>
  <c r="Z364" i="5"/>
  <c r="Y364" i="5"/>
  <c r="AG364" i="5"/>
  <c r="AF364" i="5"/>
  <c r="AE364" i="5"/>
  <c r="AD364" i="5"/>
  <c r="AC364" i="5"/>
  <c r="AB364" i="5"/>
  <c r="AG352" i="5"/>
  <c r="AF352" i="5"/>
  <c r="AE352" i="5"/>
  <c r="AC352" i="5"/>
  <c r="AB352" i="5"/>
  <c r="AA352" i="5"/>
  <c r="Z352" i="5"/>
  <c r="AD352" i="5"/>
  <c r="Y352" i="5"/>
  <c r="AF340" i="5"/>
  <c r="AE340" i="5"/>
  <c r="AD340" i="5"/>
  <c r="AC340" i="5"/>
  <c r="AB340" i="5"/>
  <c r="Z340" i="5"/>
  <c r="Y340" i="5"/>
  <c r="AG340" i="5"/>
  <c r="AA340" i="5"/>
  <c r="AF328" i="5"/>
  <c r="AE328" i="5"/>
  <c r="AD328" i="5"/>
  <c r="AC328" i="5"/>
  <c r="AG328" i="5"/>
  <c r="AB328" i="5"/>
  <c r="AA328" i="5"/>
  <c r="Z328" i="5"/>
  <c r="Y328" i="5"/>
  <c r="AG316" i="5"/>
  <c r="AF316" i="5"/>
  <c r="AE316" i="5"/>
  <c r="AD316" i="5"/>
  <c r="AC316" i="5"/>
  <c r="AB316" i="5"/>
  <c r="AA316" i="5"/>
  <c r="Z316" i="5"/>
  <c r="Y316" i="5"/>
  <c r="AG304" i="5"/>
  <c r="AF304" i="5"/>
  <c r="AE304" i="5"/>
  <c r="AD304" i="5"/>
  <c r="AC304" i="5"/>
  <c r="AB304" i="5"/>
  <c r="AA304" i="5"/>
  <c r="Z304" i="5"/>
  <c r="Y304" i="5"/>
  <c r="AG292" i="5"/>
  <c r="AE292" i="5"/>
  <c r="AD292" i="5"/>
  <c r="AC292" i="5"/>
  <c r="AB292" i="5"/>
  <c r="AA292" i="5"/>
  <c r="Y292" i="5"/>
  <c r="Z292" i="5"/>
  <c r="AF292" i="5"/>
  <c r="AF280" i="5"/>
  <c r="AD280" i="5"/>
  <c r="AC280" i="5"/>
  <c r="AB280" i="5"/>
  <c r="AA280" i="5"/>
  <c r="Z280" i="5"/>
  <c r="AG280" i="5"/>
  <c r="AE280" i="5"/>
  <c r="Y280" i="5"/>
  <c r="AE268" i="5"/>
  <c r="AC268" i="5"/>
  <c r="AB268" i="5"/>
  <c r="AA268" i="5"/>
  <c r="Z268" i="5"/>
  <c r="AG268" i="5"/>
  <c r="AF268" i="5"/>
  <c r="AD268" i="5"/>
  <c r="Y268" i="5"/>
  <c r="Z256" i="5"/>
  <c r="Y256" i="5"/>
  <c r="AF256" i="5"/>
  <c r="AE256" i="5"/>
  <c r="AD256" i="5"/>
  <c r="AG256" i="5"/>
  <c r="AC256" i="5"/>
  <c r="AB256" i="5"/>
  <c r="AA256" i="5"/>
  <c r="AG244" i="5"/>
  <c r="AF244" i="5"/>
  <c r="AC244" i="5"/>
  <c r="AB244" i="5"/>
  <c r="AA244" i="5"/>
  <c r="AE244" i="5"/>
  <c r="AD244" i="5"/>
  <c r="Z244" i="5"/>
  <c r="Y244" i="5"/>
  <c r="AG232" i="5"/>
  <c r="AF232" i="5"/>
  <c r="AE232" i="5"/>
  <c r="AD232" i="5"/>
  <c r="AC232" i="5"/>
  <c r="AB232" i="5"/>
  <c r="AA232" i="5"/>
  <c r="Z232" i="5"/>
  <c r="Y232" i="5"/>
  <c r="AG220" i="5"/>
  <c r="AF220" i="5"/>
  <c r="AE220" i="5"/>
  <c r="AD220" i="5"/>
  <c r="AC220" i="5"/>
  <c r="AB220" i="5"/>
  <c r="AA220" i="5"/>
  <c r="Z220" i="5"/>
  <c r="Y220" i="5"/>
  <c r="Z208" i="5"/>
  <c r="Y208" i="5"/>
  <c r="AG208" i="5"/>
  <c r="AF208" i="5"/>
  <c r="AE208" i="5"/>
  <c r="AD208" i="5"/>
  <c r="AC208" i="5"/>
  <c r="AB208" i="5"/>
  <c r="AA208" i="5"/>
  <c r="AC196" i="5"/>
  <c r="AB196" i="5"/>
  <c r="AA196" i="5"/>
  <c r="Z196" i="5"/>
  <c r="Y196" i="5"/>
  <c r="AG196" i="5"/>
  <c r="AF196" i="5"/>
  <c r="AE196" i="5"/>
  <c r="AD196" i="5"/>
  <c r="AF184" i="5"/>
  <c r="AD184" i="5"/>
  <c r="AC184" i="5"/>
  <c r="AB184" i="5"/>
  <c r="AA184" i="5"/>
  <c r="Z184" i="5"/>
  <c r="AG184" i="5"/>
  <c r="AE184" i="5"/>
  <c r="Y184" i="5"/>
  <c r="AF172" i="5"/>
  <c r="AE172" i="5"/>
  <c r="AD172" i="5"/>
  <c r="AC172" i="5"/>
  <c r="Z172" i="5"/>
  <c r="Y172" i="5"/>
  <c r="AG172" i="5"/>
  <c r="AB172" i="5"/>
  <c r="AA172" i="5"/>
  <c r="AD160" i="5"/>
  <c r="AC160" i="5"/>
  <c r="AB160" i="5"/>
  <c r="AA160" i="5"/>
  <c r="Z160" i="5"/>
  <c r="Y160" i="5"/>
  <c r="AG160" i="5"/>
  <c r="AF160" i="5"/>
  <c r="AE160" i="5"/>
  <c r="AD418" i="5"/>
  <c r="AC418" i="5"/>
  <c r="AB418" i="5"/>
  <c r="AA418" i="5"/>
  <c r="AG418" i="5"/>
  <c r="AF418" i="5"/>
  <c r="AE418" i="5"/>
  <c r="Z418" i="5"/>
  <c r="Y418" i="5"/>
  <c r="AG322" i="5"/>
  <c r="AF322" i="5"/>
  <c r="AE322" i="5"/>
  <c r="AD322" i="5"/>
  <c r="AC322" i="5"/>
  <c r="AB322" i="5"/>
  <c r="AA322" i="5"/>
  <c r="Z322" i="5"/>
  <c r="Y322" i="5"/>
  <c r="AC439" i="5"/>
  <c r="AB439" i="5"/>
  <c r="AA439" i="5"/>
  <c r="Z439" i="5"/>
  <c r="Y439" i="5"/>
  <c r="AG439" i="5"/>
  <c r="AF439" i="5"/>
  <c r="AE439" i="5"/>
  <c r="AD439" i="5"/>
  <c r="AG379" i="5"/>
  <c r="AF379" i="5"/>
  <c r="AE379" i="5"/>
  <c r="AD379" i="5"/>
  <c r="AC379" i="5"/>
  <c r="AB379" i="5"/>
  <c r="AA379" i="5"/>
  <c r="Z379" i="5"/>
  <c r="Y379" i="5"/>
  <c r="AA307" i="5"/>
  <c r="Z307" i="5"/>
  <c r="Y307" i="5"/>
  <c r="AG307" i="5"/>
  <c r="AF307" i="5"/>
  <c r="AE307" i="5"/>
  <c r="AD307" i="5"/>
  <c r="AC307" i="5"/>
  <c r="AB307" i="5"/>
  <c r="AF211" i="5"/>
  <c r="AE211" i="5"/>
  <c r="AD211" i="5"/>
  <c r="AC211" i="5"/>
  <c r="AB211" i="5"/>
  <c r="AA211" i="5"/>
  <c r="Z211" i="5"/>
  <c r="Y211" i="5"/>
  <c r="AG211" i="5"/>
  <c r="AD507" i="5"/>
  <c r="AC507" i="5"/>
  <c r="AB507" i="5"/>
  <c r="AA507" i="5"/>
  <c r="Z507" i="5"/>
  <c r="Y507" i="5"/>
  <c r="AG507" i="5"/>
  <c r="AF507" i="5"/>
  <c r="AE507" i="5"/>
  <c r="AA495" i="5"/>
  <c r="Z495" i="5"/>
  <c r="Y495" i="5"/>
  <c r="AG495" i="5"/>
  <c r="AF495" i="5"/>
  <c r="AE495" i="5"/>
  <c r="AD495" i="5"/>
  <c r="AC495" i="5"/>
  <c r="AB495" i="5"/>
  <c r="AG483" i="5"/>
  <c r="AF483" i="5"/>
  <c r="AE483" i="5"/>
  <c r="AD483" i="5"/>
  <c r="AC483" i="5"/>
  <c r="AB483" i="5"/>
  <c r="AA483" i="5"/>
  <c r="Z483" i="5"/>
  <c r="Y483" i="5"/>
  <c r="AG471" i="5"/>
  <c r="AF471" i="5"/>
  <c r="AE471" i="5"/>
  <c r="AD471" i="5"/>
  <c r="AC471" i="5"/>
  <c r="AB471" i="5"/>
  <c r="AA471" i="5"/>
  <c r="Z471" i="5"/>
  <c r="Y471" i="5"/>
  <c r="AD459" i="5"/>
  <c r="AC459" i="5"/>
  <c r="AB459" i="5"/>
  <c r="AA459" i="5"/>
  <c r="Z459" i="5"/>
  <c r="Y459" i="5"/>
  <c r="AG459" i="5"/>
  <c r="AF459" i="5"/>
  <c r="AE459" i="5"/>
  <c r="AA447" i="5"/>
  <c r="Z447" i="5"/>
  <c r="Y447" i="5"/>
  <c r="AG447" i="5"/>
  <c r="AF447" i="5"/>
  <c r="AE447" i="5"/>
  <c r="AD447" i="5"/>
  <c r="AC447" i="5"/>
  <c r="AB447" i="5"/>
  <c r="AG435" i="5"/>
  <c r="AF435" i="5"/>
  <c r="AE435" i="5"/>
  <c r="AD435" i="5"/>
  <c r="AC435" i="5"/>
  <c r="AB435" i="5"/>
  <c r="AA435" i="5"/>
  <c r="Z435" i="5"/>
  <c r="Y435" i="5"/>
  <c r="AG423" i="5"/>
  <c r="AF423" i="5"/>
  <c r="AE423" i="5"/>
  <c r="AD423" i="5"/>
  <c r="AC423" i="5"/>
  <c r="AB423" i="5"/>
  <c r="AA423" i="5"/>
  <c r="Z423" i="5"/>
  <c r="Y423" i="5"/>
  <c r="AB411" i="5"/>
  <c r="AA411" i="5"/>
  <c r="Z411" i="5"/>
  <c r="Y411" i="5"/>
  <c r="AG411" i="5"/>
  <c r="AF411" i="5"/>
  <c r="AE411" i="5"/>
  <c r="AD411" i="5"/>
  <c r="AC411" i="5"/>
  <c r="Y399" i="5"/>
  <c r="AG399" i="5"/>
  <c r="AF399" i="5"/>
  <c r="AE399" i="5"/>
  <c r="AD399" i="5"/>
  <c r="AC399" i="5"/>
  <c r="AB399" i="5"/>
  <c r="AA399" i="5"/>
  <c r="Z399" i="5"/>
  <c r="AG387" i="5"/>
  <c r="AF387" i="5"/>
  <c r="AE387" i="5"/>
  <c r="AD387" i="5"/>
  <c r="AC387" i="5"/>
  <c r="AB387" i="5"/>
  <c r="AA387" i="5"/>
  <c r="Z387" i="5"/>
  <c r="Y387" i="5"/>
  <c r="AE375" i="5"/>
  <c r="AD375" i="5"/>
  <c r="AC375" i="5"/>
  <c r="AB375" i="5"/>
  <c r="AA375" i="5"/>
  <c r="Z375" i="5"/>
  <c r="Y375" i="5"/>
  <c r="AG375" i="5"/>
  <c r="AF375" i="5"/>
  <c r="AB363" i="5"/>
  <c r="AA363" i="5"/>
  <c r="Z363" i="5"/>
  <c r="Y363" i="5"/>
  <c r="AG363" i="5"/>
  <c r="AF363" i="5"/>
  <c r="AE363" i="5"/>
  <c r="AD363" i="5"/>
  <c r="AC363" i="5"/>
  <c r="AG351" i="5"/>
  <c r="AF351" i="5"/>
  <c r="AD351" i="5"/>
  <c r="AC351" i="5"/>
  <c r="AB351" i="5"/>
  <c r="AA351" i="5"/>
  <c r="AE351" i="5"/>
  <c r="Z351" i="5"/>
  <c r="Y351" i="5"/>
  <c r="AG339" i="5"/>
  <c r="AF339" i="5"/>
  <c r="AE339" i="5"/>
  <c r="AD339" i="5"/>
  <c r="AC339" i="5"/>
  <c r="AA339" i="5"/>
  <c r="Z339" i="5"/>
  <c r="Y339" i="5"/>
  <c r="AB339" i="5"/>
  <c r="AE327" i="5"/>
  <c r="AD327" i="5"/>
  <c r="AG327" i="5"/>
  <c r="AF327" i="5"/>
  <c r="AC327" i="5"/>
  <c r="AB327" i="5"/>
  <c r="AA327" i="5"/>
  <c r="Z327" i="5"/>
  <c r="Y327" i="5"/>
  <c r="AG315" i="5"/>
  <c r="AF315" i="5"/>
  <c r="AE315" i="5"/>
  <c r="AD315" i="5"/>
  <c r="AC315" i="5"/>
  <c r="AB315" i="5"/>
  <c r="AA315" i="5"/>
  <c r="Z315" i="5"/>
  <c r="Y315" i="5"/>
  <c r="AG303" i="5"/>
  <c r="AF303" i="5"/>
  <c r="AE303" i="5"/>
  <c r="AD303" i="5"/>
  <c r="AC303" i="5"/>
  <c r="AB303" i="5"/>
  <c r="AA303" i="5"/>
  <c r="Z303" i="5"/>
  <c r="Y303" i="5"/>
  <c r="AF291" i="5"/>
  <c r="AE291" i="5"/>
  <c r="AD291" i="5"/>
  <c r="AC291" i="5"/>
  <c r="AB291" i="5"/>
  <c r="Z291" i="5"/>
  <c r="Y291" i="5"/>
  <c r="AG291" i="5"/>
  <c r="AA291" i="5"/>
  <c r="AG279" i="5"/>
  <c r="AE279" i="5"/>
  <c r="AD279" i="5"/>
  <c r="AC279" i="5"/>
  <c r="AB279" i="5"/>
  <c r="AA279" i="5"/>
  <c r="Y279" i="5"/>
  <c r="AF279" i="5"/>
  <c r="Z279" i="5"/>
  <c r="AF267" i="5"/>
  <c r="AD267" i="5"/>
  <c r="AC267" i="5"/>
  <c r="AB267" i="5"/>
  <c r="AA267" i="5"/>
  <c r="AG267" i="5"/>
  <c r="AE267" i="5"/>
  <c r="Z267" i="5"/>
  <c r="Y267" i="5"/>
  <c r="AA255" i="5"/>
  <c r="Z255" i="5"/>
  <c r="Y255" i="5"/>
  <c r="AG255" i="5"/>
  <c r="AF255" i="5"/>
  <c r="AE255" i="5"/>
  <c r="AD255" i="5"/>
  <c r="AC255" i="5"/>
  <c r="AB255" i="5"/>
  <c r="AG243" i="5"/>
  <c r="AD243" i="5"/>
  <c r="AC243" i="5"/>
  <c r="AB243" i="5"/>
  <c r="AF243" i="5"/>
  <c r="AE243" i="5"/>
  <c r="AA243" i="5"/>
  <c r="Z243" i="5"/>
  <c r="Y243" i="5"/>
  <c r="AG231" i="5"/>
  <c r="AF231" i="5"/>
  <c r="AE231" i="5"/>
  <c r="AD231" i="5"/>
  <c r="AC231" i="5"/>
  <c r="AB231" i="5"/>
  <c r="AA231" i="5"/>
  <c r="Z231" i="5"/>
  <c r="Y231" i="5"/>
  <c r="Z219" i="5"/>
  <c r="Y219" i="5"/>
  <c r="AG219" i="5"/>
  <c r="AF219" i="5"/>
  <c r="AE219" i="5"/>
  <c r="AD219" i="5"/>
  <c r="AC219" i="5"/>
  <c r="AB219" i="5"/>
  <c r="AA219" i="5"/>
  <c r="AC207" i="5"/>
  <c r="AB207" i="5"/>
  <c r="AA207" i="5"/>
  <c r="Z207" i="5"/>
  <c r="Y207" i="5"/>
  <c r="AG207" i="5"/>
  <c r="AF207" i="5"/>
  <c r="AE207" i="5"/>
  <c r="AD207" i="5"/>
  <c r="AF195" i="5"/>
  <c r="AE195" i="5"/>
  <c r="AD195" i="5"/>
  <c r="AC195" i="5"/>
  <c r="AB195" i="5"/>
  <c r="AA195" i="5"/>
  <c r="Z195" i="5"/>
  <c r="Y195" i="5"/>
  <c r="AG195" i="5"/>
  <c r="AG183" i="5"/>
  <c r="AF183" i="5"/>
  <c r="AE183" i="5"/>
  <c r="AD183" i="5"/>
  <c r="AC183" i="5"/>
  <c r="Z183" i="5"/>
  <c r="Y183" i="5"/>
  <c r="AB183" i="5"/>
  <c r="AA183" i="5"/>
  <c r="Z171" i="5"/>
  <c r="AG171" i="5"/>
  <c r="AF171" i="5"/>
  <c r="AC171" i="5"/>
  <c r="AB171" i="5"/>
  <c r="AE171" i="5"/>
  <c r="AD171" i="5"/>
  <c r="AA171" i="5"/>
  <c r="Y171" i="5"/>
  <c r="AG442" i="5"/>
  <c r="AF442" i="5"/>
  <c r="AE442" i="5"/>
  <c r="AD442" i="5"/>
  <c r="AC442" i="5"/>
  <c r="AB442" i="5"/>
  <c r="AA442" i="5"/>
  <c r="Z442" i="5"/>
  <c r="Y442" i="5"/>
  <c r="AE334" i="5"/>
  <c r="AD334" i="5"/>
  <c r="AC334" i="5"/>
  <c r="AB334" i="5"/>
  <c r="AA334" i="5"/>
  <c r="Y334" i="5"/>
  <c r="AG334" i="5"/>
  <c r="AF334" i="5"/>
  <c r="Z334" i="5"/>
  <c r="AC487" i="5"/>
  <c r="AB487" i="5"/>
  <c r="AA487" i="5"/>
  <c r="Z487" i="5"/>
  <c r="Y487" i="5"/>
  <c r="AG487" i="5"/>
  <c r="AF487" i="5"/>
  <c r="AE487" i="5"/>
  <c r="AD487" i="5"/>
  <c r="Z427" i="5"/>
  <c r="Y427" i="5"/>
  <c r="AG427" i="5"/>
  <c r="AF427" i="5"/>
  <c r="AE427" i="5"/>
  <c r="AD427" i="5"/>
  <c r="AC427" i="5"/>
  <c r="AB427" i="5"/>
  <c r="AA427" i="5"/>
  <c r="AD355" i="5"/>
  <c r="AC355" i="5"/>
  <c r="AB355" i="5"/>
  <c r="AA355" i="5"/>
  <c r="Z355" i="5"/>
  <c r="Y355" i="5"/>
  <c r="AG355" i="5"/>
  <c r="AF355" i="5"/>
  <c r="AE355" i="5"/>
  <c r="AC235" i="5"/>
  <c r="AB235" i="5"/>
  <c r="AA235" i="5"/>
  <c r="Z235" i="5"/>
  <c r="Y235" i="5"/>
  <c r="AG235" i="5"/>
  <c r="AF235" i="5"/>
  <c r="AE235" i="5"/>
  <c r="AD235" i="5"/>
  <c r="AF506" i="5"/>
  <c r="AE506" i="5"/>
  <c r="AD506" i="5"/>
  <c r="AC506" i="5"/>
  <c r="AB506" i="5"/>
  <c r="AA506" i="5"/>
  <c r="Z506" i="5"/>
  <c r="Y506" i="5"/>
  <c r="AG506" i="5"/>
  <c r="AC494" i="5"/>
  <c r="AB494" i="5"/>
  <c r="AA494" i="5"/>
  <c r="Z494" i="5"/>
  <c r="Y494" i="5"/>
  <c r="AG494" i="5"/>
  <c r="AF494" i="5"/>
  <c r="AE494" i="5"/>
  <c r="AD494" i="5"/>
  <c r="Z482" i="5"/>
  <c r="Y482" i="5"/>
  <c r="AG482" i="5"/>
  <c r="AF482" i="5"/>
  <c r="AE482" i="5"/>
  <c r="AD482" i="5"/>
  <c r="AC482" i="5"/>
  <c r="AB482" i="5"/>
  <c r="AA482" i="5"/>
  <c r="AG470" i="5"/>
  <c r="AF470" i="5"/>
  <c r="AE470" i="5"/>
  <c r="AD470" i="5"/>
  <c r="AC470" i="5"/>
  <c r="AB470" i="5"/>
  <c r="AA470" i="5"/>
  <c r="Z470" i="5"/>
  <c r="Y470" i="5"/>
  <c r="AF458" i="5"/>
  <c r="AE458" i="5"/>
  <c r="AD458" i="5"/>
  <c r="AC458" i="5"/>
  <c r="AB458" i="5"/>
  <c r="AA458" i="5"/>
  <c r="Z458" i="5"/>
  <c r="Y458" i="5"/>
  <c r="AG458" i="5"/>
  <c r="AC446" i="5"/>
  <c r="AB446" i="5"/>
  <c r="AA446" i="5"/>
  <c r="Z446" i="5"/>
  <c r="Y446" i="5"/>
  <c r="AG446" i="5"/>
  <c r="AF446" i="5"/>
  <c r="AE446" i="5"/>
  <c r="AD446" i="5"/>
  <c r="Z434" i="5"/>
  <c r="Y434" i="5"/>
  <c r="AG434" i="5"/>
  <c r="AF434" i="5"/>
  <c r="AE434" i="5"/>
  <c r="AD434" i="5"/>
  <c r="AC434" i="5"/>
  <c r="AB434" i="5"/>
  <c r="AA434" i="5"/>
  <c r="AG422" i="5"/>
  <c r="AF422" i="5"/>
  <c r="AE422" i="5"/>
  <c r="AD422" i="5"/>
  <c r="AC422" i="5"/>
  <c r="AB422" i="5"/>
  <c r="AA422" i="5"/>
  <c r="Z422" i="5"/>
  <c r="Y422" i="5"/>
  <c r="AD410" i="5"/>
  <c r="AC410" i="5"/>
  <c r="AB410" i="5"/>
  <c r="AA410" i="5"/>
  <c r="Z410" i="5"/>
  <c r="Y410" i="5"/>
  <c r="AG410" i="5"/>
  <c r="AF410" i="5"/>
  <c r="AE410" i="5"/>
  <c r="AA398" i="5"/>
  <c r="Z398" i="5"/>
  <c r="Y398" i="5"/>
  <c r="AG398" i="5"/>
  <c r="AF398" i="5"/>
  <c r="AE398" i="5"/>
  <c r="AD398" i="5"/>
  <c r="AC398" i="5"/>
  <c r="AB398" i="5"/>
  <c r="AG386" i="5"/>
  <c r="AF386" i="5"/>
  <c r="AE386" i="5"/>
  <c r="AD386" i="5"/>
  <c r="AC386" i="5"/>
  <c r="AB386" i="5"/>
  <c r="AA386" i="5"/>
  <c r="Z386" i="5"/>
  <c r="Y386" i="5"/>
  <c r="AG374" i="5"/>
  <c r="AF374" i="5"/>
  <c r="AE374" i="5"/>
  <c r="AD374" i="5"/>
  <c r="AC374" i="5"/>
  <c r="AB374" i="5"/>
  <c r="AA374" i="5"/>
  <c r="Z374" i="5"/>
  <c r="Y374" i="5"/>
  <c r="AD362" i="5"/>
  <c r="AC362" i="5"/>
  <c r="AB362" i="5"/>
  <c r="AA362" i="5"/>
  <c r="Z362" i="5"/>
  <c r="Y362" i="5"/>
  <c r="AG362" i="5"/>
  <c r="AF362" i="5"/>
  <c r="AE362" i="5"/>
  <c r="Z350" i="5"/>
  <c r="Y350" i="5"/>
  <c r="AF350" i="5"/>
  <c r="AE350" i="5"/>
  <c r="AD350" i="5"/>
  <c r="AC350" i="5"/>
  <c r="AG350" i="5"/>
  <c r="AB350" i="5"/>
  <c r="AA350" i="5"/>
  <c r="AG338" i="5"/>
  <c r="AF338" i="5"/>
  <c r="AE338" i="5"/>
  <c r="AC338" i="5"/>
  <c r="AA338" i="5"/>
  <c r="Z338" i="5"/>
  <c r="AD338" i="5"/>
  <c r="AB338" i="5"/>
  <c r="Y338" i="5"/>
  <c r="Y326" i="5"/>
  <c r="AG326" i="5"/>
  <c r="AF326" i="5"/>
  <c r="AE326" i="5"/>
  <c r="AD326" i="5"/>
  <c r="AC326" i="5"/>
  <c r="AB326" i="5"/>
  <c r="AA326" i="5"/>
  <c r="Z326" i="5"/>
  <c r="Y314" i="5"/>
  <c r="AG314" i="5"/>
  <c r="AF314" i="5"/>
  <c r="AE314" i="5"/>
  <c r="AD314" i="5"/>
  <c r="AC314" i="5"/>
  <c r="AB314" i="5"/>
  <c r="AA314" i="5"/>
  <c r="Z314" i="5"/>
  <c r="Y302" i="5"/>
  <c r="AG302" i="5"/>
  <c r="AF302" i="5"/>
  <c r="AE302" i="5"/>
  <c r="AD302" i="5"/>
  <c r="AC302" i="5"/>
  <c r="AB302" i="5"/>
  <c r="AA302" i="5"/>
  <c r="Z302" i="5"/>
  <c r="AG290" i="5"/>
  <c r="AF290" i="5"/>
  <c r="AE290" i="5"/>
  <c r="AD290" i="5"/>
  <c r="AB290" i="5"/>
  <c r="AA290" i="5"/>
  <c r="Z290" i="5"/>
  <c r="AC290" i="5"/>
  <c r="Y290" i="5"/>
  <c r="AG278" i="5"/>
  <c r="AF278" i="5"/>
  <c r="AE278" i="5"/>
  <c r="AD278" i="5"/>
  <c r="AC278" i="5"/>
  <c r="AA278" i="5"/>
  <c r="Z278" i="5"/>
  <c r="Y278" i="5"/>
  <c r="AB278" i="5"/>
  <c r="AF266" i="5"/>
  <c r="AE266" i="5"/>
  <c r="AD266" i="5"/>
  <c r="AC266" i="5"/>
  <c r="Z266" i="5"/>
  <c r="Y266" i="5"/>
  <c r="AG266" i="5"/>
  <c r="AB266" i="5"/>
  <c r="AA266" i="5"/>
  <c r="AC254" i="5"/>
  <c r="AB254" i="5"/>
  <c r="AA254" i="5"/>
  <c r="Z254" i="5"/>
  <c r="AG254" i="5"/>
  <c r="AF254" i="5"/>
  <c r="AE254" i="5"/>
  <c r="AD254" i="5"/>
  <c r="Y254" i="5"/>
  <c r="Z242" i="5"/>
  <c r="AF242" i="5"/>
  <c r="AE242" i="5"/>
  <c r="AD242" i="5"/>
  <c r="AG242" i="5"/>
  <c r="AC242" i="5"/>
  <c r="AB242" i="5"/>
  <c r="AA242" i="5"/>
  <c r="Y242" i="5"/>
  <c r="Z230" i="5"/>
  <c r="Y230" i="5"/>
  <c r="AG230" i="5"/>
  <c r="AF230" i="5"/>
  <c r="AE230" i="5"/>
  <c r="AD230" i="5"/>
  <c r="AC230" i="5"/>
  <c r="AB230" i="5"/>
  <c r="AA230" i="5"/>
  <c r="AB218" i="5"/>
  <c r="AA218" i="5"/>
  <c r="Z218" i="5"/>
  <c r="Y218" i="5"/>
  <c r="AG218" i="5"/>
  <c r="AF218" i="5"/>
  <c r="AE218" i="5"/>
  <c r="AD218" i="5"/>
  <c r="AC218" i="5"/>
  <c r="AE206" i="5"/>
  <c r="AD206" i="5"/>
  <c r="AC206" i="5"/>
  <c r="AB206" i="5"/>
  <c r="AA206" i="5"/>
  <c r="Z206" i="5"/>
  <c r="Y206" i="5"/>
  <c r="AG206" i="5"/>
  <c r="AF206" i="5"/>
  <c r="AG194" i="5"/>
  <c r="AF194" i="5"/>
  <c r="AE194" i="5"/>
  <c r="AD194" i="5"/>
  <c r="AC194" i="5"/>
  <c r="AB194" i="5"/>
  <c r="AA194" i="5"/>
  <c r="Z194" i="5"/>
  <c r="Y194" i="5"/>
  <c r="Y182" i="5"/>
  <c r="AG182" i="5"/>
  <c r="AF182" i="5"/>
  <c r="AE182" i="5"/>
  <c r="AB182" i="5"/>
  <c r="AA182" i="5"/>
  <c r="AD182" i="5"/>
  <c r="AC182" i="5"/>
  <c r="Z182" i="5"/>
  <c r="AB170" i="5"/>
  <c r="Y170" i="5"/>
  <c r="AE170" i="5"/>
  <c r="AD170" i="5"/>
  <c r="AG170" i="5"/>
  <c r="AF170" i="5"/>
  <c r="AC170" i="5"/>
  <c r="AA170" i="5"/>
  <c r="Z170" i="5"/>
  <c r="AG298" i="5"/>
  <c r="AF298" i="5"/>
  <c r="AE298" i="5"/>
  <c r="AD298" i="5"/>
  <c r="AC298" i="5"/>
  <c r="AB298" i="5"/>
  <c r="AA298" i="5"/>
  <c r="Y298" i="5"/>
  <c r="Z298" i="5"/>
  <c r="AG505" i="5"/>
  <c r="AF505" i="5"/>
  <c r="AE505" i="5"/>
  <c r="AD505" i="5"/>
  <c r="AC505" i="5"/>
  <c r="AB505" i="5"/>
  <c r="AA505" i="5"/>
  <c r="Z505" i="5"/>
  <c r="Y505" i="5"/>
  <c r="Y469" i="5"/>
  <c r="AG469" i="5"/>
  <c r="AF469" i="5"/>
  <c r="AE469" i="5"/>
  <c r="AD469" i="5"/>
  <c r="AC469" i="5"/>
  <c r="AB469" i="5"/>
  <c r="AA469" i="5"/>
  <c r="Z469" i="5"/>
  <c r="AB433" i="5"/>
  <c r="AA433" i="5"/>
  <c r="Z433" i="5"/>
  <c r="Y433" i="5"/>
  <c r="AG433" i="5"/>
  <c r="AF433" i="5"/>
  <c r="AE433" i="5"/>
  <c r="AD433" i="5"/>
  <c r="AC433" i="5"/>
  <c r="Z385" i="5"/>
  <c r="Y385" i="5"/>
  <c r="AG385" i="5"/>
  <c r="AF385" i="5"/>
  <c r="AE385" i="5"/>
  <c r="AD385" i="5"/>
  <c r="AC385" i="5"/>
  <c r="AB385" i="5"/>
  <c r="AA385" i="5"/>
  <c r="AB349" i="5"/>
  <c r="AA349" i="5"/>
  <c r="Z349" i="5"/>
  <c r="Y349" i="5"/>
  <c r="AG349" i="5"/>
  <c r="AF349" i="5"/>
  <c r="AE349" i="5"/>
  <c r="AC349" i="5"/>
  <c r="AD349" i="5"/>
  <c r="AA325" i="5"/>
  <c r="Z325" i="5"/>
  <c r="Y325" i="5"/>
  <c r="AG325" i="5"/>
  <c r="AF325" i="5"/>
  <c r="AE325" i="5"/>
  <c r="AD325" i="5"/>
  <c r="AC325" i="5"/>
  <c r="AB325" i="5"/>
  <c r="AA301" i="5"/>
  <c r="Z301" i="5"/>
  <c r="Y301" i="5"/>
  <c r="AG301" i="5"/>
  <c r="AF301" i="5"/>
  <c r="AE301" i="5"/>
  <c r="AD301" i="5"/>
  <c r="AC301" i="5"/>
  <c r="AB301" i="5"/>
  <c r="Y277" i="5"/>
  <c r="AG277" i="5"/>
  <c r="AF277" i="5"/>
  <c r="AE277" i="5"/>
  <c r="AC277" i="5"/>
  <c r="AB277" i="5"/>
  <c r="AA277" i="5"/>
  <c r="AD277" i="5"/>
  <c r="Z277" i="5"/>
  <c r="AG265" i="5"/>
  <c r="AF265" i="5"/>
  <c r="AE265" i="5"/>
  <c r="AB265" i="5"/>
  <c r="AA265" i="5"/>
  <c r="Z265" i="5"/>
  <c r="AD265" i="5"/>
  <c r="AC265" i="5"/>
  <c r="Y265" i="5"/>
  <c r="AE253" i="5"/>
  <c r="AD253" i="5"/>
  <c r="AC253" i="5"/>
  <c r="AB253" i="5"/>
  <c r="Y253" i="5"/>
  <c r="AG253" i="5"/>
  <c r="AF253" i="5"/>
  <c r="AA253" i="5"/>
  <c r="Z253" i="5"/>
  <c r="AG241" i="5"/>
  <c r="AF241" i="5"/>
  <c r="AC241" i="5"/>
  <c r="AB241" i="5"/>
  <c r="AA241" i="5"/>
  <c r="Z241" i="5"/>
  <c r="Y241" i="5"/>
  <c r="AE241" i="5"/>
  <c r="AD241" i="5"/>
  <c r="AA229" i="5"/>
  <c r="Z229" i="5"/>
  <c r="Y229" i="5"/>
  <c r="AG229" i="5"/>
  <c r="AF229" i="5"/>
  <c r="AE229" i="5"/>
  <c r="AD229" i="5"/>
  <c r="AC229" i="5"/>
  <c r="AB229" i="5"/>
  <c r="AC217" i="5"/>
  <c r="AB217" i="5"/>
  <c r="AA217" i="5"/>
  <c r="Z217" i="5"/>
  <c r="Y217" i="5"/>
  <c r="AG217" i="5"/>
  <c r="AF217" i="5"/>
  <c r="AE217" i="5"/>
  <c r="AD217" i="5"/>
  <c r="Z181" i="5"/>
  <c r="AG181" i="5"/>
  <c r="AF181" i="5"/>
  <c r="AC181" i="5"/>
  <c r="AB181" i="5"/>
  <c r="AE181" i="5"/>
  <c r="AD181" i="5"/>
  <c r="AA181" i="5"/>
  <c r="Y181" i="5"/>
  <c r="AC169" i="5"/>
  <c r="Z169" i="5"/>
  <c r="Y169" i="5"/>
  <c r="AF169" i="5"/>
  <c r="AE169" i="5"/>
  <c r="AG169" i="5"/>
  <c r="AD169" i="5"/>
  <c r="AB169" i="5"/>
  <c r="AA169" i="5"/>
  <c r="AD466" i="5"/>
  <c r="AC466" i="5"/>
  <c r="AB466" i="5"/>
  <c r="AA466" i="5"/>
  <c r="Z466" i="5"/>
  <c r="Y466" i="5"/>
  <c r="AG466" i="5"/>
  <c r="AF466" i="5"/>
  <c r="AE466" i="5"/>
  <c r="AF286" i="5"/>
  <c r="AD286" i="5"/>
  <c r="AC286" i="5"/>
  <c r="AB286" i="5"/>
  <c r="AA286" i="5"/>
  <c r="Z286" i="5"/>
  <c r="AG286" i="5"/>
  <c r="AE286" i="5"/>
  <c r="Y286" i="5"/>
  <c r="AE493" i="5"/>
  <c r="AD493" i="5"/>
  <c r="AC493" i="5"/>
  <c r="AB493" i="5"/>
  <c r="AA493" i="5"/>
  <c r="Z493" i="5"/>
  <c r="Y493" i="5"/>
  <c r="AG493" i="5"/>
  <c r="AF493" i="5"/>
  <c r="AG457" i="5"/>
  <c r="AF457" i="5"/>
  <c r="AE457" i="5"/>
  <c r="AD457" i="5"/>
  <c r="AC457" i="5"/>
  <c r="AB457" i="5"/>
  <c r="AA457" i="5"/>
  <c r="Z457" i="5"/>
  <c r="Y457" i="5"/>
  <c r="Y421" i="5"/>
  <c r="AG421" i="5"/>
  <c r="AF421" i="5"/>
  <c r="AE421" i="5"/>
  <c r="AD421" i="5"/>
  <c r="AC421" i="5"/>
  <c r="AB421" i="5"/>
  <c r="AA421" i="5"/>
  <c r="Z421" i="5"/>
  <c r="AC397" i="5"/>
  <c r="AB397" i="5"/>
  <c r="AA397" i="5"/>
  <c r="Z397" i="5"/>
  <c r="Y397" i="5"/>
  <c r="AG397" i="5"/>
  <c r="AF397" i="5"/>
  <c r="AE397" i="5"/>
  <c r="AD397" i="5"/>
  <c r="AF361" i="5"/>
  <c r="AE361" i="5"/>
  <c r="AD361" i="5"/>
  <c r="AC361" i="5"/>
  <c r="AB361" i="5"/>
  <c r="AA361" i="5"/>
  <c r="Z361" i="5"/>
  <c r="Y361" i="5"/>
  <c r="AG361" i="5"/>
  <c r="AA313" i="5"/>
  <c r="Z313" i="5"/>
  <c r="Y313" i="5"/>
  <c r="AG313" i="5"/>
  <c r="AF313" i="5"/>
  <c r="AE313" i="5"/>
  <c r="AD313" i="5"/>
  <c r="AC313" i="5"/>
  <c r="AB313" i="5"/>
  <c r="AG193" i="5"/>
  <c r="AF193" i="5"/>
  <c r="AE193" i="5"/>
  <c r="AD193" i="5"/>
  <c r="AC193" i="5"/>
  <c r="AB193" i="5"/>
  <c r="AA193" i="5"/>
  <c r="Z193" i="5"/>
  <c r="Y193" i="5"/>
  <c r="AA516" i="5"/>
  <c r="Z516" i="5"/>
  <c r="Y516" i="5"/>
  <c r="AG516" i="5"/>
  <c r="AF516" i="5"/>
  <c r="AE516" i="5"/>
  <c r="AD516" i="5"/>
  <c r="AC516" i="5"/>
  <c r="AB516" i="5"/>
  <c r="AG504" i="5"/>
  <c r="AF504" i="5"/>
  <c r="AE504" i="5"/>
  <c r="AD504" i="5"/>
  <c r="AC504" i="5"/>
  <c r="AB504" i="5"/>
  <c r="AA504" i="5"/>
  <c r="Z504" i="5"/>
  <c r="Y504" i="5"/>
  <c r="AG492" i="5"/>
  <c r="AF492" i="5"/>
  <c r="AE492" i="5"/>
  <c r="AD492" i="5"/>
  <c r="AC492" i="5"/>
  <c r="AB492" i="5"/>
  <c r="AA492" i="5"/>
  <c r="Z492" i="5"/>
  <c r="Y492" i="5"/>
  <c r="AD480" i="5"/>
  <c r="AC480" i="5"/>
  <c r="AB480" i="5"/>
  <c r="AA480" i="5"/>
  <c r="Z480" i="5"/>
  <c r="Y480" i="5"/>
  <c r="AG480" i="5"/>
  <c r="AF480" i="5"/>
  <c r="AE480" i="5"/>
  <c r="AA468" i="5"/>
  <c r="Z468" i="5"/>
  <c r="Y468" i="5"/>
  <c r="AG468" i="5"/>
  <c r="AF468" i="5"/>
  <c r="AE468" i="5"/>
  <c r="AD468" i="5"/>
  <c r="AC468" i="5"/>
  <c r="AB468" i="5"/>
  <c r="AG456" i="5"/>
  <c r="AF456" i="5"/>
  <c r="AE456" i="5"/>
  <c r="AD456" i="5"/>
  <c r="AC456" i="5"/>
  <c r="AB456" i="5"/>
  <c r="AA456" i="5"/>
  <c r="Z456" i="5"/>
  <c r="Y456" i="5"/>
  <c r="AG444" i="5"/>
  <c r="AF444" i="5"/>
  <c r="AE444" i="5"/>
  <c r="AD444" i="5"/>
  <c r="AC444" i="5"/>
  <c r="AB444" i="5"/>
  <c r="AA444" i="5"/>
  <c r="Z444" i="5"/>
  <c r="Y444" i="5"/>
  <c r="AD432" i="5"/>
  <c r="AC432" i="5"/>
  <c r="AB432" i="5"/>
  <c r="AA432" i="5"/>
  <c r="Z432" i="5"/>
  <c r="Y432" i="5"/>
  <c r="AG432" i="5"/>
  <c r="AF432" i="5"/>
  <c r="AE432" i="5"/>
  <c r="AA420" i="5"/>
  <c r="Z420" i="5"/>
  <c r="Y420" i="5"/>
  <c r="AG420" i="5"/>
  <c r="AF420" i="5"/>
  <c r="AE420" i="5"/>
  <c r="AD420" i="5"/>
  <c r="AC420" i="5"/>
  <c r="AB420" i="5"/>
  <c r="AG408" i="5"/>
  <c r="AF408" i="5"/>
  <c r="AE408" i="5"/>
  <c r="AD408" i="5"/>
  <c r="AC408" i="5"/>
  <c r="AB408" i="5"/>
  <c r="AA408" i="5"/>
  <c r="Z408" i="5"/>
  <c r="Y408" i="5"/>
  <c r="AE396" i="5"/>
  <c r="AD396" i="5"/>
  <c r="AC396" i="5"/>
  <c r="AB396" i="5"/>
  <c r="AA396" i="5"/>
  <c r="Z396" i="5"/>
  <c r="Y396" i="5"/>
  <c r="AG396" i="5"/>
  <c r="AF396" i="5"/>
  <c r="AB384" i="5"/>
  <c r="AA384" i="5"/>
  <c r="Z384" i="5"/>
  <c r="Y384" i="5"/>
  <c r="AG384" i="5"/>
  <c r="AF384" i="5"/>
  <c r="AE384" i="5"/>
  <c r="AD384" i="5"/>
  <c r="AC384" i="5"/>
  <c r="Y372" i="5"/>
  <c r="AG372" i="5"/>
  <c r="AF372" i="5"/>
  <c r="AE372" i="5"/>
  <c r="AD372" i="5"/>
  <c r="AC372" i="5"/>
  <c r="AB372" i="5"/>
  <c r="AA372" i="5"/>
  <c r="Z372" i="5"/>
  <c r="AG360" i="5"/>
  <c r="AF360" i="5"/>
  <c r="AE360" i="5"/>
  <c r="AD360" i="5"/>
  <c r="AC360" i="5"/>
  <c r="AB360" i="5"/>
  <c r="AA360" i="5"/>
  <c r="Z360" i="5"/>
  <c r="Y360" i="5"/>
  <c r="AD348" i="5"/>
  <c r="AC348" i="5"/>
  <c r="AB348" i="5"/>
  <c r="AA348" i="5"/>
  <c r="Z348" i="5"/>
  <c r="AG348" i="5"/>
  <c r="AF348" i="5"/>
  <c r="AE348" i="5"/>
  <c r="Y348" i="5"/>
  <c r="AB336" i="5"/>
  <c r="AA336" i="5"/>
  <c r="Z336" i="5"/>
  <c r="Y336" i="5"/>
  <c r="AF336" i="5"/>
  <c r="AE336" i="5"/>
  <c r="AG336" i="5"/>
  <c r="AD336" i="5"/>
  <c r="AC336" i="5"/>
  <c r="AD324" i="5"/>
  <c r="AC324" i="5"/>
  <c r="AB324" i="5"/>
  <c r="AA324" i="5"/>
  <c r="Z324" i="5"/>
  <c r="Y324" i="5"/>
  <c r="AG324" i="5"/>
  <c r="AF324" i="5"/>
  <c r="AE324" i="5"/>
  <c r="AD312" i="5"/>
  <c r="AC312" i="5"/>
  <c r="AB312" i="5"/>
  <c r="AA312" i="5"/>
  <c r="Z312" i="5"/>
  <c r="Y312" i="5"/>
  <c r="AG312" i="5"/>
  <c r="AF312" i="5"/>
  <c r="AE312" i="5"/>
  <c r="AD300" i="5"/>
  <c r="AC300" i="5"/>
  <c r="AB300" i="5"/>
  <c r="AA300" i="5"/>
  <c r="Z300" i="5"/>
  <c r="Y300" i="5"/>
  <c r="AG300" i="5"/>
  <c r="AF300" i="5"/>
  <c r="AE300" i="5"/>
  <c r="AC288" i="5"/>
  <c r="AA288" i="5"/>
  <c r="Z288" i="5"/>
  <c r="Y288" i="5"/>
  <c r="AG288" i="5"/>
  <c r="AF288" i="5"/>
  <c r="AE288" i="5"/>
  <c r="AD288" i="5"/>
  <c r="AB288" i="5"/>
  <c r="AB276" i="5"/>
  <c r="Z276" i="5"/>
  <c r="Y276" i="5"/>
  <c r="AF276" i="5"/>
  <c r="AE276" i="5"/>
  <c r="AD276" i="5"/>
  <c r="AG276" i="5"/>
  <c r="AC276" i="5"/>
  <c r="AA276" i="5"/>
  <c r="Y264" i="5"/>
  <c r="AE264" i="5"/>
  <c r="AD264" i="5"/>
  <c r="AC264" i="5"/>
  <c r="AG264" i="5"/>
  <c r="AF264" i="5"/>
  <c r="AB264" i="5"/>
  <c r="AA264" i="5"/>
  <c r="Z264" i="5"/>
  <c r="AG252" i="5"/>
  <c r="AF252" i="5"/>
  <c r="AE252" i="5"/>
  <c r="AB252" i="5"/>
  <c r="AA252" i="5"/>
  <c r="Z252" i="5"/>
  <c r="AC252" i="5"/>
  <c r="Y252" i="5"/>
  <c r="AD252" i="5"/>
  <c r="AF240" i="5"/>
  <c r="AE240" i="5"/>
  <c r="AD240" i="5"/>
  <c r="AC240" i="5"/>
  <c r="AB240" i="5"/>
  <c r="AA240" i="5"/>
  <c r="Z240" i="5"/>
  <c r="Y240" i="5"/>
  <c r="AG240" i="5"/>
  <c r="AD228" i="5"/>
  <c r="AC228" i="5"/>
  <c r="AB228" i="5"/>
  <c r="AA228" i="5"/>
  <c r="Z228" i="5"/>
  <c r="Y228" i="5"/>
  <c r="AG228" i="5"/>
  <c r="AF228" i="5"/>
  <c r="AE228" i="5"/>
  <c r="AF216" i="5"/>
  <c r="AE216" i="5"/>
  <c r="AD216" i="5"/>
  <c r="AC216" i="5"/>
  <c r="AB216" i="5"/>
  <c r="AA216" i="5"/>
  <c r="Z216" i="5"/>
  <c r="Y216" i="5"/>
  <c r="AG216" i="5"/>
  <c r="AG204" i="5"/>
  <c r="AF204" i="5"/>
  <c r="AE204" i="5"/>
  <c r="AD204" i="5"/>
  <c r="AC204" i="5"/>
  <c r="AB204" i="5"/>
  <c r="AA204" i="5"/>
  <c r="Z204" i="5"/>
  <c r="Y204" i="5"/>
  <c r="Z192" i="5"/>
  <c r="Y192" i="5"/>
  <c r="AG192" i="5"/>
  <c r="AF192" i="5"/>
  <c r="AE192" i="5"/>
  <c r="AD192" i="5"/>
  <c r="AC192" i="5"/>
  <c r="AB192" i="5"/>
  <c r="AA192" i="5"/>
  <c r="AC180" i="5"/>
  <c r="Z180" i="5"/>
  <c r="Y180" i="5"/>
  <c r="AF180" i="5"/>
  <c r="AE180" i="5"/>
  <c r="AG180" i="5"/>
  <c r="AD180" i="5"/>
  <c r="AB180" i="5"/>
  <c r="AA180" i="5"/>
  <c r="AF168" i="5"/>
  <c r="AC168" i="5"/>
  <c r="AB168" i="5"/>
  <c r="AA168" i="5"/>
  <c r="Z168" i="5"/>
  <c r="AD168" i="5"/>
  <c r="Y168" i="5"/>
  <c r="AG168" i="5"/>
  <c r="AE168" i="5"/>
  <c r="AG490" i="5"/>
  <c r="AF490" i="5"/>
  <c r="AE490" i="5"/>
  <c r="AD490" i="5"/>
  <c r="AC490" i="5"/>
  <c r="AB490" i="5"/>
  <c r="AA490" i="5"/>
  <c r="Z490" i="5"/>
  <c r="Y490" i="5"/>
  <c r="AB262" i="5"/>
  <c r="AA262" i="5"/>
  <c r="Z262" i="5"/>
  <c r="Y262" i="5"/>
  <c r="AG262" i="5"/>
  <c r="AF262" i="5"/>
  <c r="AE262" i="5"/>
  <c r="AD262" i="5"/>
  <c r="AC262" i="5"/>
  <c r="Y517" i="5"/>
  <c r="AG517" i="5"/>
  <c r="AF517" i="5"/>
  <c r="AE517" i="5"/>
  <c r="AD517" i="5"/>
  <c r="AC517" i="5"/>
  <c r="AB517" i="5"/>
  <c r="AA517" i="5"/>
  <c r="Z517" i="5"/>
  <c r="AB481" i="5"/>
  <c r="AA481" i="5"/>
  <c r="Z481" i="5"/>
  <c r="Y481" i="5"/>
  <c r="AG481" i="5"/>
  <c r="AF481" i="5"/>
  <c r="AE481" i="5"/>
  <c r="AD481" i="5"/>
  <c r="AC481" i="5"/>
  <c r="AE445" i="5"/>
  <c r="AD445" i="5"/>
  <c r="AC445" i="5"/>
  <c r="AB445" i="5"/>
  <c r="AA445" i="5"/>
  <c r="Z445" i="5"/>
  <c r="Y445" i="5"/>
  <c r="AG445" i="5"/>
  <c r="AF445" i="5"/>
  <c r="AF409" i="5"/>
  <c r="AE409" i="5"/>
  <c r="AD409" i="5"/>
  <c r="AC409" i="5"/>
  <c r="AB409" i="5"/>
  <c r="AA409" i="5"/>
  <c r="Z409" i="5"/>
  <c r="Y409" i="5"/>
  <c r="AG409" i="5"/>
  <c r="AG373" i="5"/>
  <c r="AF373" i="5"/>
  <c r="AE373" i="5"/>
  <c r="AD373" i="5"/>
  <c r="AC373" i="5"/>
  <c r="AB373" i="5"/>
  <c r="AA373" i="5"/>
  <c r="Z373" i="5"/>
  <c r="Y373" i="5"/>
  <c r="Y337" i="5"/>
  <c r="AG337" i="5"/>
  <c r="AE337" i="5"/>
  <c r="AC337" i="5"/>
  <c r="AB337" i="5"/>
  <c r="Z337" i="5"/>
  <c r="AF337" i="5"/>
  <c r="AD337" i="5"/>
  <c r="AA337" i="5"/>
  <c r="Z289" i="5"/>
  <c r="AG289" i="5"/>
  <c r="AF289" i="5"/>
  <c r="AD289" i="5"/>
  <c r="AC289" i="5"/>
  <c r="AB289" i="5"/>
  <c r="AE289" i="5"/>
  <c r="AA289" i="5"/>
  <c r="Y289" i="5"/>
  <c r="AF205" i="5"/>
  <c r="AE205" i="5"/>
  <c r="AD205" i="5"/>
  <c r="AC205" i="5"/>
  <c r="AB205" i="5"/>
  <c r="AA205" i="5"/>
  <c r="Z205" i="5"/>
  <c r="Y205" i="5"/>
  <c r="AG205" i="5"/>
  <c r="AB515" i="5"/>
  <c r="AA515" i="5"/>
  <c r="Z515" i="5"/>
  <c r="Y515" i="5"/>
  <c r="AG515" i="5"/>
  <c r="AF515" i="5"/>
  <c r="AE515" i="5"/>
  <c r="AD515" i="5"/>
  <c r="AC515" i="5"/>
  <c r="Y503" i="5"/>
  <c r="AG503" i="5"/>
  <c r="AF503" i="5"/>
  <c r="AE503" i="5"/>
  <c r="AD503" i="5"/>
  <c r="AC503" i="5"/>
  <c r="AB503" i="5"/>
  <c r="AA503" i="5"/>
  <c r="Z503" i="5"/>
  <c r="AG491" i="5"/>
  <c r="AF491" i="5"/>
  <c r="AE491" i="5"/>
  <c r="AD491" i="5"/>
  <c r="AC491" i="5"/>
  <c r="AB491" i="5"/>
  <c r="AA491" i="5"/>
  <c r="Z491" i="5"/>
  <c r="Y491" i="5"/>
  <c r="AE479" i="5"/>
  <c r="AD479" i="5"/>
  <c r="AC479" i="5"/>
  <c r="AB479" i="5"/>
  <c r="AA479" i="5"/>
  <c r="Z479" i="5"/>
  <c r="Y479" i="5"/>
  <c r="AG479" i="5"/>
  <c r="AF479" i="5"/>
  <c r="AB467" i="5"/>
  <c r="AA467" i="5"/>
  <c r="Z467" i="5"/>
  <c r="Y467" i="5"/>
  <c r="AG467" i="5"/>
  <c r="AF467" i="5"/>
  <c r="AE467" i="5"/>
  <c r="AD467" i="5"/>
  <c r="AC467" i="5"/>
  <c r="Y455" i="5"/>
  <c r="AG455" i="5"/>
  <c r="AF455" i="5"/>
  <c r="AE455" i="5"/>
  <c r="AD455" i="5"/>
  <c r="AC455" i="5"/>
  <c r="AB455" i="5"/>
  <c r="AA455" i="5"/>
  <c r="Z455" i="5"/>
  <c r="AG443" i="5"/>
  <c r="AF443" i="5"/>
  <c r="AE443" i="5"/>
  <c r="AD443" i="5"/>
  <c r="AC443" i="5"/>
  <c r="AB443" i="5"/>
  <c r="AA443" i="5"/>
  <c r="Z443" i="5"/>
  <c r="Y443" i="5"/>
  <c r="AE431" i="5"/>
  <c r="AD431" i="5"/>
  <c r="AC431" i="5"/>
  <c r="AB431" i="5"/>
  <c r="AA431" i="5"/>
  <c r="Z431" i="5"/>
  <c r="Y431" i="5"/>
  <c r="AG431" i="5"/>
  <c r="AF431" i="5"/>
  <c r="AB419" i="5"/>
  <c r="AA419" i="5"/>
  <c r="Z419" i="5"/>
  <c r="Y419" i="5"/>
  <c r="AG419" i="5"/>
  <c r="AF419" i="5"/>
  <c r="AE419" i="5"/>
  <c r="AD419" i="5"/>
  <c r="AC419" i="5"/>
  <c r="AG407" i="5"/>
  <c r="AF407" i="5"/>
  <c r="AE407" i="5"/>
  <c r="AD407" i="5"/>
  <c r="AC407" i="5"/>
  <c r="AB407" i="5"/>
  <c r="AA407" i="5"/>
  <c r="Z407" i="5"/>
  <c r="Y407" i="5"/>
  <c r="AF395" i="5"/>
  <c r="AE395" i="5"/>
  <c r="AD395" i="5"/>
  <c r="AC395" i="5"/>
  <c r="AB395" i="5"/>
  <c r="AA395" i="5"/>
  <c r="Z395" i="5"/>
  <c r="Y395" i="5"/>
  <c r="AG395" i="5"/>
  <c r="AC383" i="5"/>
  <c r="AB383" i="5"/>
  <c r="AA383" i="5"/>
  <c r="Z383" i="5"/>
  <c r="Y383" i="5"/>
  <c r="AG383" i="5"/>
  <c r="AF383" i="5"/>
  <c r="AE383" i="5"/>
  <c r="AD383" i="5"/>
  <c r="Z371" i="5"/>
  <c r="Y371" i="5"/>
  <c r="AG371" i="5"/>
  <c r="AF371" i="5"/>
  <c r="AE371" i="5"/>
  <c r="AD371" i="5"/>
  <c r="AC371" i="5"/>
  <c r="AB371" i="5"/>
  <c r="AA371" i="5"/>
  <c r="AG359" i="5"/>
  <c r="AF359" i="5"/>
  <c r="AE359" i="5"/>
  <c r="AD359" i="5"/>
  <c r="AC359" i="5"/>
  <c r="AB359" i="5"/>
  <c r="AA359" i="5"/>
  <c r="Z359" i="5"/>
  <c r="Y359" i="5"/>
  <c r="AE347" i="5"/>
  <c r="AD347" i="5"/>
  <c r="AC347" i="5"/>
  <c r="AB347" i="5"/>
  <c r="AA347" i="5"/>
  <c r="Y347" i="5"/>
  <c r="AG347" i="5"/>
  <c r="AF347" i="5"/>
  <c r="Z347" i="5"/>
  <c r="AC335" i="5"/>
  <c r="AB335" i="5"/>
  <c r="AA335" i="5"/>
  <c r="Z335" i="5"/>
  <c r="Y335" i="5"/>
  <c r="AG335" i="5"/>
  <c r="AF335" i="5"/>
  <c r="AE335" i="5"/>
  <c r="AD335" i="5"/>
  <c r="AE323" i="5"/>
  <c r="AD323" i="5"/>
  <c r="AC323" i="5"/>
  <c r="AB323" i="5"/>
  <c r="AA323" i="5"/>
  <c r="Z323" i="5"/>
  <c r="Y323" i="5"/>
  <c r="AG323" i="5"/>
  <c r="AF323" i="5"/>
  <c r="AE311" i="5"/>
  <c r="AD311" i="5"/>
  <c r="AC311" i="5"/>
  <c r="AB311" i="5"/>
  <c r="AA311" i="5"/>
  <c r="Z311" i="5"/>
  <c r="Y311" i="5"/>
  <c r="AG311" i="5"/>
  <c r="AF311" i="5"/>
  <c r="AE299" i="5"/>
  <c r="AD299" i="5"/>
  <c r="AC299" i="5"/>
  <c r="AB299" i="5"/>
  <c r="AA299" i="5"/>
  <c r="Z299" i="5"/>
  <c r="Y299" i="5"/>
  <c r="AG299" i="5"/>
  <c r="AF299" i="5"/>
  <c r="AD287" i="5"/>
  <c r="AB287" i="5"/>
  <c r="AA287" i="5"/>
  <c r="Z287" i="5"/>
  <c r="Y287" i="5"/>
  <c r="AG287" i="5"/>
  <c r="AF287" i="5"/>
  <c r="AE287" i="5"/>
  <c r="AC287" i="5"/>
  <c r="AC275" i="5"/>
  <c r="AA275" i="5"/>
  <c r="Z275" i="5"/>
  <c r="Y275" i="5"/>
  <c r="AG275" i="5"/>
  <c r="AF275" i="5"/>
  <c r="AE275" i="5"/>
  <c r="AD275" i="5"/>
  <c r="AB275" i="5"/>
  <c r="Z263" i="5"/>
  <c r="Y263" i="5"/>
  <c r="AF263" i="5"/>
  <c r="AE263" i="5"/>
  <c r="AD263" i="5"/>
  <c r="AA263" i="5"/>
  <c r="AG263" i="5"/>
  <c r="AC263" i="5"/>
  <c r="AB263" i="5"/>
  <c r="AG251" i="5"/>
  <c r="AF251" i="5"/>
  <c r="AC251" i="5"/>
  <c r="AB251" i="5"/>
  <c r="AA251" i="5"/>
  <c r="AE251" i="5"/>
  <c r="AD251" i="5"/>
  <c r="Z251" i="5"/>
  <c r="Y251" i="5"/>
  <c r="AG239" i="5"/>
  <c r="AF239" i="5"/>
  <c r="AE239" i="5"/>
  <c r="AD239" i="5"/>
  <c r="AC239" i="5"/>
  <c r="AB239" i="5"/>
  <c r="AA239" i="5"/>
  <c r="Z239" i="5"/>
  <c r="Y239" i="5"/>
  <c r="AF227" i="5"/>
  <c r="AE227" i="5"/>
  <c r="AD227" i="5"/>
  <c r="AC227" i="5"/>
  <c r="AB227" i="5"/>
  <c r="AA227" i="5"/>
  <c r="Z227" i="5"/>
  <c r="Y227" i="5"/>
  <c r="AG227" i="5"/>
  <c r="AG215" i="5"/>
  <c r="AF215" i="5"/>
  <c r="AE215" i="5"/>
  <c r="AD215" i="5"/>
  <c r="AC215" i="5"/>
  <c r="AB215" i="5"/>
  <c r="AA215" i="5"/>
  <c r="Z215" i="5"/>
  <c r="Y215" i="5"/>
  <c r="Z203" i="5"/>
  <c r="Y203" i="5"/>
  <c r="AG203" i="5"/>
  <c r="AF203" i="5"/>
  <c r="AE203" i="5"/>
  <c r="AD203" i="5"/>
  <c r="AC203" i="5"/>
  <c r="AB203" i="5"/>
  <c r="AA203" i="5"/>
  <c r="AC191" i="5"/>
  <c r="AB191" i="5"/>
  <c r="AA191" i="5"/>
  <c r="Z191" i="5"/>
  <c r="Y191" i="5"/>
  <c r="AG191" i="5"/>
  <c r="AF191" i="5"/>
  <c r="AE191" i="5"/>
  <c r="AD191" i="5"/>
  <c r="AF179" i="5"/>
  <c r="AC179" i="5"/>
  <c r="AB179" i="5"/>
  <c r="AA179" i="5"/>
  <c r="Z179" i="5"/>
  <c r="AD179" i="5"/>
  <c r="Y179" i="5"/>
  <c r="AG179" i="5"/>
  <c r="AE179" i="5"/>
  <c r="AF167" i="5"/>
  <c r="AE167" i="5"/>
  <c r="AD167" i="5"/>
  <c r="AC167" i="5"/>
  <c r="Y167" i="5"/>
  <c r="AG167" i="5"/>
  <c r="AB167" i="5"/>
  <c r="AA167" i="5"/>
  <c r="Z167" i="5"/>
  <c r="U51" i="8"/>
  <c r="AB51" i="8" s="1"/>
  <c r="AB50" i="8"/>
  <c r="A2" i="5"/>
  <c r="F1" i="4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5" i="5"/>
  <c r="X4" i="4"/>
  <c r="W4" i="4"/>
  <c r="V4" i="4"/>
  <c r="X4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U4" i="4" s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U3" i="1"/>
  <c r="T3" i="1"/>
  <c r="S3" i="1"/>
  <c r="R3" i="1"/>
  <c r="Q3" i="1"/>
  <c r="U2" i="1"/>
  <c r="T2" i="1"/>
  <c r="S2" i="1"/>
  <c r="R2" i="1"/>
  <c r="Q2" i="1"/>
  <c r="H18" i="7"/>
  <c r="B7" i="7"/>
  <c r="B6" i="7"/>
  <c r="X218" i="5" l="1"/>
  <c r="W218" i="5"/>
  <c r="V218" i="5"/>
  <c r="V350" i="5"/>
  <c r="X350" i="5"/>
  <c r="W350" i="5"/>
  <c r="X494" i="5"/>
  <c r="W494" i="5"/>
  <c r="V494" i="5"/>
  <c r="X171" i="5"/>
  <c r="W171" i="5"/>
  <c r="V171" i="5"/>
  <c r="V183" i="5"/>
  <c r="X183" i="5"/>
  <c r="W183" i="5"/>
  <c r="W195" i="5"/>
  <c r="V195" i="5"/>
  <c r="X195" i="5"/>
  <c r="X207" i="5"/>
  <c r="W207" i="5"/>
  <c r="V207" i="5"/>
  <c r="X219" i="5"/>
  <c r="W219" i="5"/>
  <c r="V219" i="5"/>
  <c r="X231" i="5"/>
  <c r="W231" i="5"/>
  <c r="V231" i="5"/>
  <c r="V243" i="5"/>
  <c r="X243" i="5"/>
  <c r="W243" i="5"/>
  <c r="X255" i="5"/>
  <c r="W255" i="5"/>
  <c r="V255" i="5"/>
  <c r="X267" i="5"/>
  <c r="W267" i="5"/>
  <c r="V267" i="5"/>
  <c r="X279" i="5"/>
  <c r="W279" i="5"/>
  <c r="V279" i="5"/>
  <c r="W291" i="5"/>
  <c r="V291" i="5"/>
  <c r="X291" i="5"/>
  <c r="X303" i="5"/>
  <c r="W303" i="5"/>
  <c r="V303" i="5"/>
  <c r="W315" i="5"/>
  <c r="V315" i="5"/>
  <c r="X315" i="5"/>
  <c r="X327" i="5"/>
  <c r="W327" i="5"/>
  <c r="V327" i="5"/>
  <c r="W339" i="5"/>
  <c r="V339" i="5"/>
  <c r="X339" i="5"/>
  <c r="X351" i="5"/>
  <c r="W351" i="5"/>
  <c r="V351" i="5"/>
  <c r="X363" i="5"/>
  <c r="W363" i="5"/>
  <c r="V363" i="5"/>
  <c r="X375" i="5"/>
  <c r="W375" i="5"/>
  <c r="V375" i="5"/>
  <c r="X387" i="5"/>
  <c r="W387" i="5"/>
  <c r="V387" i="5"/>
  <c r="W399" i="5"/>
  <c r="V399" i="5"/>
  <c r="X399" i="5"/>
  <c r="X411" i="5"/>
  <c r="W411" i="5"/>
  <c r="V411" i="5"/>
  <c r="X423" i="5"/>
  <c r="W423" i="5"/>
  <c r="V423" i="5"/>
  <c r="X435" i="5"/>
  <c r="W435" i="5"/>
  <c r="V435" i="5"/>
  <c r="X447" i="5"/>
  <c r="W447" i="5"/>
  <c r="V447" i="5"/>
  <c r="X459" i="5"/>
  <c r="W459" i="5"/>
  <c r="V459" i="5"/>
  <c r="X471" i="5"/>
  <c r="W471" i="5"/>
  <c r="V471" i="5"/>
  <c r="X483" i="5"/>
  <c r="W483" i="5"/>
  <c r="V483" i="5"/>
  <c r="W495" i="5"/>
  <c r="V495" i="5"/>
  <c r="X495" i="5"/>
  <c r="X507" i="5"/>
  <c r="W507" i="5"/>
  <c r="V507" i="5"/>
  <c r="X386" i="5"/>
  <c r="W386" i="5"/>
  <c r="V386" i="5"/>
  <c r="X160" i="5"/>
  <c r="W160" i="5"/>
  <c r="V160" i="5"/>
  <c r="X172" i="5"/>
  <c r="W172" i="5"/>
  <c r="V172" i="5"/>
  <c r="X184" i="5"/>
  <c r="W184" i="5"/>
  <c r="V184" i="5"/>
  <c r="X196" i="5"/>
  <c r="W196" i="5"/>
  <c r="V196" i="5"/>
  <c r="X208" i="5"/>
  <c r="W208" i="5"/>
  <c r="V208" i="5"/>
  <c r="X220" i="5"/>
  <c r="W220" i="5"/>
  <c r="V220" i="5"/>
  <c r="X232" i="5"/>
  <c r="W232" i="5"/>
  <c r="V232" i="5"/>
  <c r="X244" i="5"/>
  <c r="W244" i="5"/>
  <c r="V244" i="5"/>
  <c r="V256" i="5"/>
  <c r="X256" i="5"/>
  <c r="W256" i="5"/>
  <c r="X268" i="5"/>
  <c r="W268" i="5"/>
  <c r="V268" i="5"/>
  <c r="W280" i="5"/>
  <c r="V280" i="5"/>
  <c r="X280" i="5"/>
  <c r="W292" i="5"/>
  <c r="V292" i="5"/>
  <c r="X292" i="5"/>
  <c r="X304" i="5"/>
  <c r="W304" i="5"/>
  <c r="V304" i="5"/>
  <c r="X316" i="5"/>
  <c r="W316" i="5"/>
  <c r="V316" i="5"/>
  <c r="X328" i="5"/>
  <c r="W328" i="5"/>
  <c r="V328" i="5"/>
  <c r="X340" i="5"/>
  <c r="W340" i="5"/>
  <c r="V340" i="5"/>
  <c r="X352" i="5"/>
  <c r="W352" i="5"/>
  <c r="V352" i="5"/>
  <c r="X364" i="5"/>
  <c r="W364" i="5"/>
  <c r="V364" i="5"/>
  <c r="X376" i="5"/>
  <c r="W376" i="5"/>
  <c r="V376" i="5"/>
  <c r="X388" i="5"/>
  <c r="W388" i="5"/>
  <c r="V388" i="5"/>
  <c r="X400" i="5"/>
  <c r="W400" i="5"/>
  <c r="V400" i="5"/>
  <c r="X412" i="5"/>
  <c r="W412" i="5"/>
  <c r="V412" i="5"/>
  <c r="X424" i="5"/>
  <c r="W424" i="5"/>
  <c r="V424" i="5"/>
  <c r="X436" i="5"/>
  <c r="W436" i="5"/>
  <c r="V436" i="5"/>
  <c r="X448" i="5"/>
  <c r="W448" i="5"/>
  <c r="V448" i="5"/>
  <c r="X460" i="5"/>
  <c r="W460" i="5"/>
  <c r="V460" i="5"/>
  <c r="X472" i="5"/>
  <c r="W472" i="5"/>
  <c r="V472" i="5"/>
  <c r="X484" i="5"/>
  <c r="W484" i="5"/>
  <c r="V484" i="5"/>
  <c r="X496" i="5"/>
  <c r="W496" i="5"/>
  <c r="V496" i="5"/>
  <c r="X508" i="5"/>
  <c r="W508" i="5"/>
  <c r="V508" i="5"/>
  <c r="X170" i="5"/>
  <c r="W170" i="5"/>
  <c r="V170" i="5"/>
  <c r="X290" i="5"/>
  <c r="W290" i="5"/>
  <c r="V290" i="5"/>
  <c r="X398" i="5"/>
  <c r="W398" i="5"/>
  <c r="V398" i="5"/>
  <c r="X161" i="5"/>
  <c r="W161" i="5"/>
  <c r="V161" i="5"/>
  <c r="X173" i="5"/>
  <c r="W173" i="5"/>
  <c r="V173" i="5"/>
  <c r="W185" i="5"/>
  <c r="V185" i="5"/>
  <c r="X185" i="5"/>
  <c r="X197" i="5"/>
  <c r="W197" i="5"/>
  <c r="V197" i="5"/>
  <c r="X209" i="5"/>
  <c r="W209" i="5"/>
  <c r="V209" i="5"/>
  <c r="X221" i="5"/>
  <c r="W221" i="5"/>
  <c r="V221" i="5"/>
  <c r="X233" i="5"/>
  <c r="W233" i="5"/>
  <c r="V233" i="5"/>
  <c r="X245" i="5"/>
  <c r="W245" i="5"/>
  <c r="V245" i="5"/>
  <c r="X257" i="5"/>
  <c r="W257" i="5"/>
  <c r="V257" i="5"/>
  <c r="W269" i="5"/>
  <c r="X269" i="5"/>
  <c r="V269" i="5"/>
  <c r="X281" i="5"/>
  <c r="W281" i="5"/>
  <c r="V281" i="5"/>
  <c r="X293" i="5"/>
  <c r="W293" i="5"/>
  <c r="V293" i="5"/>
  <c r="X305" i="5"/>
  <c r="W305" i="5"/>
  <c r="V305" i="5"/>
  <c r="X317" i="5"/>
  <c r="W317" i="5"/>
  <c r="V317" i="5"/>
  <c r="X329" i="5"/>
  <c r="W329" i="5"/>
  <c r="V329" i="5"/>
  <c r="X341" i="5"/>
  <c r="W341" i="5"/>
  <c r="V341" i="5"/>
  <c r="X353" i="5"/>
  <c r="W353" i="5"/>
  <c r="V353" i="5"/>
  <c r="X365" i="5"/>
  <c r="W365" i="5"/>
  <c r="V365" i="5"/>
  <c r="X377" i="5"/>
  <c r="W377" i="5"/>
  <c r="V377" i="5"/>
  <c r="X389" i="5"/>
  <c r="W389" i="5"/>
  <c r="V389" i="5"/>
  <c r="X401" i="5"/>
  <c r="W401" i="5"/>
  <c r="V401" i="5"/>
  <c r="V413" i="5"/>
  <c r="X413" i="5"/>
  <c r="W413" i="5"/>
  <c r="X425" i="5"/>
  <c r="W425" i="5"/>
  <c r="V425" i="5"/>
  <c r="X437" i="5"/>
  <c r="W437" i="5"/>
  <c r="V437" i="5"/>
  <c r="V449" i="5"/>
  <c r="X449" i="5"/>
  <c r="W449" i="5"/>
  <c r="X461" i="5"/>
  <c r="W461" i="5"/>
  <c r="V461" i="5"/>
  <c r="X473" i="5"/>
  <c r="W473" i="5"/>
  <c r="V473" i="5"/>
  <c r="X485" i="5"/>
  <c r="W485" i="5"/>
  <c r="V485" i="5"/>
  <c r="X497" i="5"/>
  <c r="W497" i="5"/>
  <c r="V497" i="5"/>
  <c r="X509" i="5"/>
  <c r="W509" i="5"/>
  <c r="V509" i="5"/>
  <c r="X242" i="5"/>
  <c r="W242" i="5"/>
  <c r="V242" i="5"/>
  <c r="V374" i="5"/>
  <c r="X374" i="5"/>
  <c r="W374" i="5"/>
  <c r="X506" i="5"/>
  <c r="W506" i="5"/>
  <c r="V506" i="5"/>
  <c r="X162" i="5"/>
  <c r="W162" i="5"/>
  <c r="V162" i="5"/>
  <c r="X174" i="5"/>
  <c r="W174" i="5"/>
  <c r="V174" i="5"/>
  <c r="X186" i="5"/>
  <c r="W186" i="5"/>
  <c r="V186" i="5"/>
  <c r="X198" i="5"/>
  <c r="W198" i="5"/>
  <c r="V198" i="5"/>
  <c r="V210" i="5"/>
  <c r="X210" i="5"/>
  <c r="W210" i="5"/>
  <c r="W222" i="5"/>
  <c r="V222" i="5"/>
  <c r="X222" i="5"/>
  <c r="X234" i="5"/>
  <c r="W234" i="5"/>
  <c r="V234" i="5"/>
  <c r="X246" i="5"/>
  <c r="W246" i="5"/>
  <c r="V246" i="5"/>
  <c r="X258" i="5"/>
  <c r="W258" i="5"/>
  <c r="V258" i="5"/>
  <c r="V270" i="5"/>
  <c r="X270" i="5"/>
  <c r="W270" i="5"/>
  <c r="X282" i="5"/>
  <c r="W282" i="5"/>
  <c r="V282" i="5"/>
  <c r="V294" i="5"/>
  <c r="X294" i="5"/>
  <c r="W294" i="5"/>
  <c r="X306" i="5"/>
  <c r="W306" i="5"/>
  <c r="V306" i="5"/>
  <c r="V318" i="5"/>
  <c r="X318" i="5"/>
  <c r="W318" i="5"/>
  <c r="X330" i="5"/>
  <c r="W330" i="5"/>
  <c r="V330" i="5"/>
  <c r="V342" i="5"/>
  <c r="X342" i="5"/>
  <c r="W342" i="5"/>
  <c r="X354" i="5"/>
  <c r="W354" i="5"/>
  <c r="V354" i="5"/>
  <c r="W366" i="5"/>
  <c r="V366" i="5"/>
  <c r="X366" i="5"/>
  <c r="X378" i="5"/>
  <c r="W378" i="5"/>
  <c r="V378" i="5"/>
  <c r="X390" i="5"/>
  <c r="W390" i="5"/>
  <c r="V390" i="5"/>
  <c r="V402" i="5"/>
  <c r="X402" i="5"/>
  <c r="W402" i="5"/>
  <c r="X414" i="5"/>
  <c r="W414" i="5"/>
  <c r="V414" i="5"/>
  <c r="X426" i="5"/>
  <c r="W426" i="5"/>
  <c r="V426" i="5"/>
  <c r="W438" i="5"/>
  <c r="V438" i="5"/>
  <c r="X438" i="5"/>
  <c r="X450" i="5"/>
  <c r="W450" i="5"/>
  <c r="V450" i="5"/>
  <c r="W462" i="5"/>
  <c r="V462" i="5"/>
  <c r="X462" i="5"/>
  <c r="X474" i="5"/>
  <c r="W474" i="5"/>
  <c r="V474" i="5"/>
  <c r="X486" i="5"/>
  <c r="W486" i="5"/>
  <c r="V486" i="5"/>
  <c r="V498" i="5"/>
  <c r="X498" i="5"/>
  <c r="W498" i="5"/>
  <c r="X510" i="5"/>
  <c r="W510" i="5"/>
  <c r="V510" i="5"/>
  <c r="X182" i="5"/>
  <c r="W182" i="5"/>
  <c r="V182" i="5"/>
  <c r="X314" i="5"/>
  <c r="W314" i="5"/>
  <c r="V314" i="5"/>
  <c r="X434" i="5"/>
  <c r="W434" i="5"/>
  <c r="V434" i="5"/>
  <c r="W163" i="5"/>
  <c r="V163" i="5"/>
  <c r="X163" i="5"/>
  <c r="X175" i="5"/>
  <c r="W175" i="5"/>
  <c r="V175" i="5"/>
  <c r="X187" i="5"/>
  <c r="W187" i="5"/>
  <c r="V187" i="5"/>
  <c r="X199" i="5"/>
  <c r="W199" i="5"/>
  <c r="V199" i="5"/>
  <c r="X211" i="5"/>
  <c r="W211" i="5"/>
  <c r="V211" i="5"/>
  <c r="X223" i="5"/>
  <c r="W223" i="5"/>
  <c r="V223" i="5"/>
  <c r="W235" i="5"/>
  <c r="V235" i="5"/>
  <c r="X235" i="5"/>
  <c r="X247" i="5"/>
  <c r="W247" i="5"/>
  <c r="V247" i="5"/>
  <c r="V259" i="5"/>
  <c r="X259" i="5"/>
  <c r="W259" i="5"/>
  <c r="X271" i="5"/>
  <c r="V271" i="5"/>
  <c r="W271" i="5"/>
  <c r="V283" i="5"/>
  <c r="X283" i="5"/>
  <c r="W283" i="5"/>
  <c r="X295" i="5"/>
  <c r="V295" i="5"/>
  <c r="W295" i="5"/>
  <c r="X307" i="5"/>
  <c r="W307" i="5"/>
  <c r="V307" i="5"/>
  <c r="X319" i="5"/>
  <c r="W319" i="5"/>
  <c r="V319" i="5"/>
  <c r="X331" i="5"/>
  <c r="W331" i="5"/>
  <c r="V331" i="5"/>
  <c r="X343" i="5"/>
  <c r="W343" i="5"/>
  <c r="V343" i="5"/>
  <c r="X355" i="5"/>
  <c r="W355" i="5"/>
  <c r="V355" i="5"/>
  <c r="X367" i="5"/>
  <c r="W367" i="5"/>
  <c r="V367" i="5"/>
  <c r="X379" i="5"/>
  <c r="W379" i="5"/>
  <c r="V379" i="5"/>
  <c r="X391" i="5"/>
  <c r="W391" i="5"/>
  <c r="V391" i="5"/>
  <c r="X403" i="5"/>
  <c r="W403" i="5"/>
  <c r="V403" i="5"/>
  <c r="X415" i="5"/>
  <c r="W415" i="5"/>
  <c r="V415" i="5"/>
  <c r="V427" i="5"/>
  <c r="X427" i="5"/>
  <c r="W427" i="5"/>
  <c r="X439" i="5"/>
  <c r="W439" i="5"/>
  <c r="V439" i="5"/>
  <c r="X451" i="5"/>
  <c r="W451" i="5"/>
  <c r="V451" i="5"/>
  <c r="X463" i="5"/>
  <c r="W463" i="5"/>
  <c r="V463" i="5"/>
  <c r="X475" i="5"/>
  <c r="W475" i="5"/>
  <c r="V475" i="5"/>
  <c r="V487" i="5"/>
  <c r="X487" i="5"/>
  <c r="W487" i="5"/>
  <c r="X499" i="5"/>
  <c r="W499" i="5"/>
  <c r="V499" i="5"/>
  <c r="W511" i="5"/>
  <c r="V511" i="5"/>
  <c r="X511" i="5"/>
  <c r="W266" i="5"/>
  <c r="V266" i="5"/>
  <c r="X266" i="5"/>
  <c r="X422" i="5"/>
  <c r="W422" i="5"/>
  <c r="V422" i="5"/>
  <c r="X164" i="5"/>
  <c r="W164" i="5"/>
  <c r="V164" i="5"/>
  <c r="X176" i="5"/>
  <c r="W176" i="5"/>
  <c r="V176" i="5"/>
  <c r="X188" i="5"/>
  <c r="W188" i="5"/>
  <c r="V188" i="5"/>
  <c r="W200" i="5"/>
  <c r="V200" i="5"/>
  <c r="X200" i="5"/>
  <c r="W212" i="5"/>
  <c r="V212" i="5"/>
  <c r="X212" i="5"/>
  <c r="X224" i="5"/>
  <c r="W224" i="5"/>
  <c r="V224" i="5"/>
  <c r="X236" i="5"/>
  <c r="W236" i="5"/>
  <c r="V236" i="5"/>
  <c r="X248" i="5"/>
  <c r="W248" i="5"/>
  <c r="V248" i="5"/>
  <c r="V260" i="5"/>
  <c r="X260" i="5"/>
  <c r="W260" i="5"/>
  <c r="W272" i="5"/>
  <c r="X272" i="5"/>
  <c r="V272" i="5"/>
  <c r="X284" i="5"/>
  <c r="W284" i="5"/>
  <c r="V284" i="5"/>
  <c r="X296" i="5"/>
  <c r="W296" i="5"/>
  <c r="V296" i="5"/>
  <c r="X308" i="5"/>
  <c r="W308" i="5"/>
  <c r="V308" i="5"/>
  <c r="X320" i="5"/>
  <c r="W320" i="5"/>
  <c r="V320" i="5"/>
  <c r="X332" i="5"/>
  <c r="W332" i="5"/>
  <c r="V332" i="5"/>
  <c r="X344" i="5"/>
  <c r="W344" i="5"/>
  <c r="V344" i="5"/>
  <c r="X356" i="5"/>
  <c r="W356" i="5"/>
  <c r="V356" i="5"/>
  <c r="X368" i="5"/>
  <c r="W368" i="5"/>
  <c r="V368" i="5"/>
  <c r="X380" i="5"/>
  <c r="W380" i="5"/>
  <c r="V380" i="5"/>
  <c r="X392" i="5"/>
  <c r="W392" i="5"/>
  <c r="V392" i="5"/>
  <c r="X404" i="5"/>
  <c r="W404" i="5"/>
  <c r="V404" i="5"/>
  <c r="X416" i="5"/>
  <c r="W416" i="5"/>
  <c r="V416" i="5"/>
  <c r="X428" i="5"/>
  <c r="W428" i="5"/>
  <c r="V428" i="5"/>
  <c r="X440" i="5"/>
  <c r="W440" i="5"/>
  <c r="V440" i="5"/>
  <c r="X452" i="5"/>
  <c r="W452" i="5"/>
  <c r="V452" i="5"/>
  <c r="X464" i="5"/>
  <c r="W464" i="5"/>
  <c r="V464" i="5"/>
  <c r="W476" i="5"/>
  <c r="V476" i="5"/>
  <c r="X476" i="5"/>
  <c r="X488" i="5"/>
  <c r="W488" i="5"/>
  <c r="V488" i="5"/>
  <c r="X500" i="5"/>
  <c r="W500" i="5"/>
  <c r="V500" i="5"/>
  <c r="X512" i="5"/>
  <c r="W512" i="5"/>
  <c r="V512" i="5"/>
  <c r="X206" i="5"/>
  <c r="W206" i="5"/>
  <c r="V206" i="5"/>
  <c r="V302" i="5"/>
  <c r="X302" i="5"/>
  <c r="W302" i="5"/>
  <c r="W410" i="5"/>
  <c r="V410" i="5"/>
  <c r="X410" i="5"/>
  <c r="X165" i="5"/>
  <c r="W165" i="5"/>
  <c r="V165" i="5"/>
  <c r="X177" i="5"/>
  <c r="W177" i="5"/>
  <c r="V177" i="5"/>
  <c r="X189" i="5"/>
  <c r="W189" i="5"/>
  <c r="V189" i="5"/>
  <c r="X201" i="5"/>
  <c r="W201" i="5"/>
  <c r="V201" i="5"/>
  <c r="X213" i="5"/>
  <c r="W213" i="5"/>
  <c r="V213" i="5"/>
  <c r="X225" i="5"/>
  <c r="W225" i="5"/>
  <c r="V225" i="5"/>
  <c r="X237" i="5"/>
  <c r="W237" i="5"/>
  <c r="V237" i="5"/>
  <c r="X249" i="5"/>
  <c r="W249" i="5"/>
  <c r="V249" i="5"/>
  <c r="W261" i="5"/>
  <c r="X261" i="5"/>
  <c r="V261" i="5"/>
  <c r="X273" i="5"/>
  <c r="W273" i="5"/>
  <c r="V273" i="5"/>
  <c r="X285" i="5"/>
  <c r="W285" i="5"/>
  <c r="V285" i="5"/>
  <c r="X297" i="5"/>
  <c r="W297" i="5"/>
  <c r="V297" i="5"/>
  <c r="X309" i="5"/>
  <c r="W309" i="5"/>
  <c r="V309" i="5"/>
  <c r="X321" i="5"/>
  <c r="W321" i="5"/>
  <c r="V321" i="5"/>
  <c r="X333" i="5"/>
  <c r="W333" i="5"/>
  <c r="V333" i="5"/>
  <c r="X345" i="5"/>
  <c r="W345" i="5"/>
  <c r="V345" i="5"/>
  <c r="X357" i="5"/>
  <c r="W357" i="5"/>
  <c r="V357" i="5"/>
  <c r="X369" i="5"/>
  <c r="W369" i="5"/>
  <c r="V369" i="5"/>
  <c r="X381" i="5"/>
  <c r="W381" i="5"/>
  <c r="V381" i="5"/>
  <c r="X393" i="5"/>
  <c r="W393" i="5"/>
  <c r="V393" i="5"/>
  <c r="X405" i="5"/>
  <c r="W405" i="5"/>
  <c r="V405" i="5"/>
  <c r="X417" i="5"/>
  <c r="W417" i="5"/>
  <c r="V417" i="5"/>
  <c r="X429" i="5"/>
  <c r="W429" i="5"/>
  <c r="V429" i="5"/>
  <c r="X441" i="5"/>
  <c r="W441" i="5"/>
  <c r="V441" i="5"/>
  <c r="X453" i="5"/>
  <c r="W453" i="5"/>
  <c r="V453" i="5"/>
  <c r="V465" i="5"/>
  <c r="X465" i="5"/>
  <c r="W465" i="5"/>
  <c r="X477" i="5"/>
  <c r="W477" i="5"/>
  <c r="V477" i="5"/>
  <c r="X489" i="5"/>
  <c r="W489" i="5"/>
  <c r="V489" i="5"/>
  <c r="X501" i="5"/>
  <c r="W501" i="5"/>
  <c r="V501" i="5"/>
  <c r="X513" i="5"/>
  <c r="W513" i="5"/>
  <c r="V513" i="5"/>
  <c r="V278" i="5"/>
  <c r="X278" i="5"/>
  <c r="W278" i="5"/>
  <c r="W446" i="5"/>
  <c r="V446" i="5"/>
  <c r="X446" i="5"/>
  <c r="X166" i="5"/>
  <c r="W166" i="5"/>
  <c r="V166" i="5"/>
  <c r="V178" i="5"/>
  <c r="X178" i="5"/>
  <c r="W178" i="5"/>
  <c r="W190" i="5"/>
  <c r="V190" i="5"/>
  <c r="X190" i="5"/>
  <c r="X202" i="5"/>
  <c r="W202" i="5"/>
  <c r="V202" i="5"/>
  <c r="X214" i="5"/>
  <c r="W214" i="5"/>
  <c r="V214" i="5"/>
  <c r="X226" i="5"/>
  <c r="W226" i="5"/>
  <c r="V226" i="5"/>
  <c r="X238" i="5"/>
  <c r="W238" i="5"/>
  <c r="V238" i="5"/>
  <c r="X250" i="5"/>
  <c r="W250" i="5"/>
  <c r="V250" i="5"/>
  <c r="V262" i="5"/>
  <c r="X262" i="5"/>
  <c r="W262" i="5"/>
  <c r="W274" i="5"/>
  <c r="V274" i="5"/>
  <c r="X274" i="5"/>
  <c r="W286" i="5"/>
  <c r="V286" i="5"/>
  <c r="X286" i="5"/>
  <c r="X298" i="5"/>
  <c r="W298" i="5"/>
  <c r="V298" i="5"/>
  <c r="V310" i="5"/>
  <c r="X310" i="5"/>
  <c r="W310" i="5"/>
  <c r="X322" i="5"/>
  <c r="W322" i="5"/>
  <c r="V322" i="5"/>
  <c r="W334" i="5"/>
  <c r="V334" i="5"/>
  <c r="X334" i="5"/>
  <c r="X346" i="5"/>
  <c r="W346" i="5"/>
  <c r="V346" i="5"/>
  <c r="X358" i="5"/>
  <c r="W358" i="5"/>
  <c r="V358" i="5"/>
  <c r="X370" i="5"/>
  <c r="W370" i="5"/>
  <c r="V370" i="5"/>
  <c r="W382" i="5"/>
  <c r="V382" i="5"/>
  <c r="X382" i="5"/>
  <c r="X394" i="5"/>
  <c r="W394" i="5"/>
  <c r="V394" i="5"/>
  <c r="X406" i="5"/>
  <c r="W406" i="5"/>
  <c r="V406" i="5"/>
  <c r="X418" i="5"/>
  <c r="W418" i="5"/>
  <c r="V418" i="5"/>
  <c r="X430" i="5"/>
  <c r="W430" i="5"/>
  <c r="V430" i="5"/>
  <c r="X442" i="5"/>
  <c r="W442" i="5"/>
  <c r="V442" i="5"/>
  <c r="V454" i="5"/>
  <c r="X454" i="5"/>
  <c r="W454" i="5"/>
  <c r="X466" i="5"/>
  <c r="W466" i="5"/>
  <c r="V466" i="5"/>
  <c r="X478" i="5"/>
  <c r="W478" i="5"/>
  <c r="V478" i="5"/>
  <c r="X490" i="5"/>
  <c r="W490" i="5"/>
  <c r="V490" i="5"/>
  <c r="X502" i="5"/>
  <c r="W502" i="5"/>
  <c r="V502" i="5"/>
  <c r="V514" i="5"/>
  <c r="X514" i="5"/>
  <c r="W514" i="5"/>
  <c r="V230" i="5"/>
  <c r="X230" i="5"/>
  <c r="W230" i="5"/>
  <c r="X338" i="5"/>
  <c r="W338" i="5"/>
  <c r="V338" i="5"/>
  <c r="X470" i="5"/>
  <c r="W470" i="5"/>
  <c r="V470" i="5"/>
  <c r="X167" i="5"/>
  <c r="W167" i="5"/>
  <c r="V167" i="5"/>
  <c r="X179" i="5"/>
  <c r="W179" i="5"/>
  <c r="V179" i="5"/>
  <c r="X191" i="5"/>
  <c r="W191" i="5"/>
  <c r="V191" i="5"/>
  <c r="X203" i="5"/>
  <c r="W203" i="5"/>
  <c r="V203" i="5"/>
  <c r="V215" i="5"/>
  <c r="X215" i="5"/>
  <c r="W215" i="5"/>
  <c r="W227" i="5"/>
  <c r="V227" i="5"/>
  <c r="X227" i="5"/>
  <c r="X239" i="5"/>
  <c r="W239" i="5"/>
  <c r="V239" i="5"/>
  <c r="V251" i="5"/>
  <c r="X251" i="5"/>
  <c r="W251" i="5"/>
  <c r="X263" i="5"/>
  <c r="W263" i="5"/>
  <c r="V263" i="5"/>
  <c r="W275" i="5"/>
  <c r="V275" i="5"/>
  <c r="X275" i="5"/>
  <c r="X287" i="5"/>
  <c r="W287" i="5"/>
  <c r="V287" i="5"/>
  <c r="X299" i="5"/>
  <c r="W299" i="5"/>
  <c r="V299" i="5"/>
  <c r="X311" i="5"/>
  <c r="W311" i="5"/>
  <c r="V311" i="5"/>
  <c r="X323" i="5"/>
  <c r="W323" i="5"/>
  <c r="V323" i="5"/>
  <c r="X335" i="5"/>
  <c r="W335" i="5"/>
  <c r="V335" i="5"/>
  <c r="X347" i="5"/>
  <c r="W347" i="5"/>
  <c r="V347" i="5"/>
  <c r="X359" i="5"/>
  <c r="W359" i="5"/>
  <c r="V359" i="5"/>
  <c r="X371" i="5"/>
  <c r="W371" i="5"/>
  <c r="V371" i="5"/>
  <c r="X383" i="5"/>
  <c r="W383" i="5"/>
  <c r="V383" i="5"/>
  <c r="X395" i="5"/>
  <c r="W395" i="5"/>
  <c r="V395" i="5"/>
  <c r="X407" i="5"/>
  <c r="W407" i="5"/>
  <c r="V407" i="5"/>
  <c r="X419" i="5"/>
  <c r="W419" i="5"/>
  <c r="V419" i="5"/>
  <c r="X431" i="5"/>
  <c r="W431" i="5"/>
  <c r="V431" i="5"/>
  <c r="X443" i="5"/>
  <c r="W443" i="5"/>
  <c r="V443" i="5"/>
  <c r="X455" i="5"/>
  <c r="W455" i="5"/>
  <c r="V455" i="5"/>
  <c r="X467" i="5"/>
  <c r="W467" i="5"/>
  <c r="V467" i="5"/>
  <c r="V479" i="5"/>
  <c r="X479" i="5"/>
  <c r="W479" i="5"/>
  <c r="X491" i="5"/>
  <c r="W491" i="5"/>
  <c r="V491" i="5"/>
  <c r="W503" i="5"/>
  <c r="V503" i="5"/>
  <c r="X503" i="5"/>
  <c r="X515" i="5"/>
  <c r="W515" i="5"/>
  <c r="V515" i="5"/>
  <c r="X254" i="5"/>
  <c r="W254" i="5"/>
  <c r="V254" i="5"/>
  <c r="X362" i="5"/>
  <c r="W362" i="5"/>
  <c r="V362" i="5"/>
  <c r="X458" i="5"/>
  <c r="W458" i="5"/>
  <c r="V458" i="5"/>
  <c r="W180" i="5"/>
  <c r="V180" i="5"/>
  <c r="X180" i="5"/>
  <c r="X192" i="5"/>
  <c r="W192" i="5"/>
  <c r="V192" i="5"/>
  <c r="X204" i="5"/>
  <c r="W204" i="5"/>
  <c r="V204" i="5"/>
  <c r="X216" i="5"/>
  <c r="W216" i="5"/>
  <c r="V216" i="5"/>
  <c r="X228" i="5"/>
  <c r="W228" i="5"/>
  <c r="V228" i="5"/>
  <c r="X240" i="5"/>
  <c r="W240" i="5"/>
  <c r="V240" i="5"/>
  <c r="X252" i="5"/>
  <c r="W252" i="5"/>
  <c r="V252" i="5"/>
  <c r="V264" i="5"/>
  <c r="X264" i="5"/>
  <c r="W264" i="5"/>
  <c r="X276" i="5"/>
  <c r="W276" i="5"/>
  <c r="V276" i="5"/>
  <c r="X288" i="5"/>
  <c r="W288" i="5"/>
  <c r="V288" i="5"/>
  <c r="X300" i="5"/>
  <c r="W300" i="5"/>
  <c r="V300" i="5"/>
  <c r="X312" i="5"/>
  <c r="W312" i="5"/>
  <c r="V312" i="5"/>
  <c r="X324" i="5"/>
  <c r="W324" i="5"/>
  <c r="V324" i="5"/>
  <c r="X336" i="5"/>
  <c r="W336" i="5"/>
  <c r="V336" i="5"/>
  <c r="X348" i="5"/>
  <c r="W348" i="5"/>
  <c r="V348" i="5"/>
  <c r="X360" i="5"/>
  <c r="W360" i="5"/>
  <c r="V360" i="5"/>
  <c r="X372" i="5"/>
  <c r="W372" i="5"/>
  <c r="V372" i="5"/>
  <c r="X384" i="5"/>
  <c r="W384" i="5"/>
  <c r="V384" i="5"/>
  <c r="W396" i="5"/>
  <c r="V396" i="5"/>
  <c r="X396" i="5"/>
  <c r="X408" i="5"/>
  <c r="W408" i="5"/>
  <c r="V408" i="5"/>
  <c r="X420" i="5"/>
  <c r="W420" i="5"/>
  <c r="V420" i="5"/>
  <c r="X432" i="5"/>
  <c r="W432" i="5"/>
  <c r="V432" i="5"/>
  <c r="X444" i="5"/>
  <c r="W444" i="5"/>
  <c r="V444" i="5"/>
  <c r="X456" i="5"/>
  <c r="W456" i="5"/>
  <c r="V456" i="5"/>
  <c r="V468" i="5"/>
  <c r="X468" i="5"/>
  <c r="W468" i="5"/>
  <c r="X480" i="5"/>
  <c r="W480" i="5"/>
  <c r="V480" i="5"/>
  <c r="X492" i="5"/>
  <c r="W492" i="5"/>
  <c r="V492" i="5"/>
  <c r="X504" i="5"/>
  <c r="W504" i="5"/>
  <c r="V504" i="5"/>
  <c r="X516" i="5"/>
  <c r="W516" i="5"/>
  <c r="V516" i="5"/>
  <c r="X194" i="5"/>
  <c r="W194" i="5"/>
  <c r="V194" i="5"/>
  <c r="V326" i="5"/>
  <c r="X326" i="5"/>
  <c r="W326" i="5"/>
  <c r="X482" i="5"/>
  <c r="W482" i="5"/>
  <c r="V482" i="5"/>
  <c r="W168" i="5"/>
  <c r="V168" i="5"/>
  <c r="X168" i="5"/>
  <c r="X169" i="5"/>
  <c r="W169" i="5"/>
  <c r="V169" i="5"/>
  <c r="X181" i="5"/>
  <c r="W181" i="5"/>
  <c r="V181" i="5"/>
  <c r="X193" i="5"/>
  <c r="W193" i="5"/>
  <c r="V193" i="5"/>
  <c r="X205" i="5"/>
  <c r="W205" i="5"/>
  <c r="V205" i="5"/>
  <c r="W217" i="5"/>
  <c r="V217" i="5"/>
  <c r="X217" i="5"/>
  <c r="X229" i="5"/>
  <c r="W229" i="5"/>
  <c r="V229" i="5"/>
  <c r="X241" i="5"/>
  <c r="W241" i="5"/>
  <c r="V241" i="5"/>
  <c r="X253" i="5"/>
  <c r="W253" i="5"/>
  <c r="V253" i="5"/>
  <c r="X265" i="5"/>
  <c r="W265" i="5"/>
  <c r="V265" i="5"/>
  <c r="X277" i="5"/>
  <c r="V277" i="5"/>
  <c r="W277" i="5"/>
  <c r="W289" i="5"/>
  <c r="V289" i="5"/>
  <c r="X289" i="5"/>
  <c r="X301" i="5"/>
  <c r="W301" i="5"/>
  <c r="V301" i="5"/>
  <c r="X313" i="5"/>
  <c r="W313" i="5"/>
  <c r="V313" i="5"/>
  <c r="X325" i="5"/>
  <c r="W325" i="5"/>
  <c r="V325" i="5"/>
  <c r="X337" i="5"/>
  <c r="W337" i="5"/>
  <c r="V337" i="5"/>
  <c r="X349" i="5"/>
  <c r="W349" i="5"/>
  <c r="V349" i="5"/>
  <c r="W361" i="5"/>
  <c r="V361" i="5"/>
  <c r="X361" i="5"/>
  <c r="X373" i="5"/>
  <c r="W373" i="5"/>
  <c r="V373" i="5"/>
  <c r="W385" i="5"/>
  <c r="V385" i="5"/>
  <c r="X385" i="5"/>
  <c r="X397" i="5"/>
  <c r="W397" i="5"/>
  <c r="V397" i="5"/>
  <c r="X409" i="5"/>
  <c r="W409" i="5"/>
  <c r="V409" i="5"/>
  <c r="X421" i="5"/>
  <c r="W421" i="5"/>
  <c r="V421" i="5"/>
  <c r="X433" i="5"/>
  <c r="W433" i="5"/>
  <c r="V433" i="5"/>
  <c r="X445" i="5"/>
  <c r="W445" i="5"/>
  <c r="V445" i="5"/>
  <c r="X457" i="5"/>
  <c r="W457" i="5"/>
  <c r="V457" i="5"/>
  <c r="X469" i="5"/>
  <c r="W469" i="5"/>
  <c r="V469" i="5"/>
  <c r="X481" i="5"/>
  <c r="W481" i="5"/>
  <c r="V481" i="5"/>
  <c r="X493" i="5"/>
  <c r="W493" i="5"/>
  <c r="V493" i="5"/>
  <c r="X505" i="5"/>
  <c r="W505" i="5"/>
  <c r="V505" i="5"/>
  <c r="X517" i="5"/>
  <c r="W517" i="5"/>
  <c r="V517" i="5"/>
  <c r="W10" i="5"/>
  <c r="V10" i="5"/>
  <c r="X10" i="5"/>
  <c r="P4" i="4"/>
  <c r="R4" i="4"/>
  <c r="Q4" i="4"/>
  <c r="F5" i="5" l="1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G5" i="1"/>
  <c r="G4" i="1"/>
  <c r="F3" i="1"/>
  <c r="B4" i="1"/>
  <c r="A4" i="1" s="1"/>
  <c r="F2" i="1"/>
  <c r="E5" i="5" l="1"/>
  <c r="AA5" i="4"/>
  <c r="L5" i="5" s="1"/>
  <c r="D5" i="5"/>
  <c r="P5" i="5"/>
  <c r="M5" i="5"/>
  <c r="O5" i="5"/>
  <c r="N5" i="5"/>
  <c r="B40" i="1"/>
  <c r="B116" i="9" s="1"/>
  <c r="N116" i="9" l="1"/>
  <c r="M116" i="9"/>
  <c r="L116" i="9"/>
  <c r="Q5" i="5"/>
  <c r="AA5" i="5"/>
  <c r="AC5" i="5"/>
  <c r="Q5" i="4" s="1"/>
  <c r="Y5" i="5"/>
  <c r="AD5" i="5"/>
  <c r="R5" i="4" s="1"/>
  <c r="AB5" i="5"/>
  <c r="P5" i="4" s="1"/>
  <c r="Z5" i="5"/>
  <c r="L6" i="5"/>
  <c r="H5" i="5"/>
  <c r="I5" i="5"/>
  <c r="R40" i="1"/>
  <c r="Q40" i="1"/>
  <c r="H40" i="1"/>
  <c r="B39" i="1"/>
  <c r="B115" i="9" s="1"/>
  <c r="D40" i="1"/>
  <c r="C40" i="1"/>
  <c r="B41" i="1"/>
  <c r="J40" i="1"/>
  <c r="M40" i="1" s="1"/>
  <c r="B121" i="9" l="1"/>
  <c r="B117" i="9"/>
  <c r="B137" i="9"/>
  <c r="M115" i="9"/>
  <c r="N115" i="9"/>
  <c r="L115" i="9"/>
  <c r="U5" i="4"/>
  <c r="AG5" i="5" s="1"/>
  <c r="L7" i="5"/>
  <c r="X5" i="4"/>
  <c r="V5" i="4"/>
  <c r="W5" i="4"/>
  <c r="F40" i="1"/>
  <c r="I40" i="1" s="1"/>
  <c r="Q41" i="1"/>
  <c r="R41" i="1"/>
  <c r="R39" i="1"/>
  <c r="Q39" i="1"/>
  <c r="C39" i="1"/>
  <c r="J39" i="1"/>
  <c r="M39" i="1" s="1"/>
  <c r="H39" i="1"/>
  <c r="B38" i="1"/>
  <c r="B114" i="9" s="1"/>
  <c r="D39" i="1"/>
  <c r="B42" i="1"/>
  <c r="D41" i="1"/>
  <c r="J41" i="1"/>
  <c r="M41" i="1" s="1"/>
  <c r="H41" i="1"/>
  <c r="N114" i="9" l="1"/>
  <c r="M114" i="9"/>
  <c r="L114" i="9"/>
  <c r="B85" i="9"/>
  <c r="B84" i="9"/>
  <c r="N137" i="9"/>
  <c r="M137" i="9"/>
  <c r="L137" i="9"/>
  <c r="M117" i="9"/>
  <c r="N117" i="9"/>
  <c r="L117" i="9"/>
  <c r="M121" i="9"/>
  <c r="N121" i="9"/>
  <c r="L121" i="9"/>
  <c r="L8" i="5"/>
  <c r="G40" i="1"/>
  <c r="F39" i="1"/>
  <c r="I39" i="1" s="1"/>
  <c r="F41" i="1"/>
  <c r="I41" i="1" s="1"/>
  <c r="R42" i="1"/>
  <c r="Q42" i="1"/>
  <c r="R38" i="1"/>
  <c r="Q38" i="1"/>
  <c r="D42" i="1"/>
  <c r="C42" i="1"/>
  <c r="B43" i="1"/>
  <c r="H42" i="1"/>
  <c r="J42" i="1"/>
  <c r="M42" i="1" s="1"/>
  <c r="C38" i="1"/>
  <c r="J38" i="1"/>
  <c r="M38" i="1" s="1"/>
  <c r="H38" i="1"/>
  <c r="B37" i="1"/>
  <c r="B113" i="9" s="1"/>
  <c r="D38" i="1"/>
  <c r="N113" i="9" l="1"/>
  <c r="M113" i="9"/>
  <c r="L113" i="9"/>
  <c r="N84" i="9"/>
  <c r="M84" i="9"/>
  <c r="L84" i="9"/>
  <c r="M85" i="9"/>
  <c r="N85" i="9"/>
  <c r="L85" i="9"/>
  <c r="B87" i="9"/>
  <c r="B86" i="9"/>
  <c r="G41" i="1"/>
  <c r="G39" i="1"/>
  <c r="F38" i="1"/>
  <c r="G38" i="1" s="1"/>
  <c r="F42" i="1"/>
  <c r="Q43" i="1"/>
  <c r="R43" i="1"/>
  <c r="Q37" i="1"/>
  <c r="R37" i="1"/>
  <c r="H37" i="1"/>
  <c r="B36" i="1"/>
  <c r="B112" i="9" s="1"/>
  <c r="D37" i="1"/>
  <c r="C37" i="1"/>
  <c r="J37" i="1"/>
  <c r="M37" i="1" s="1"/>
  <c r="H43" i="1"/>
  <c r="D43" i="1"/>
  <c r="C43" i="1"/>
  <c r="B44" i="1"/>
  <c r="J43" i="1"/>
  <c r="M43" i="1" s="1"/>
  <c r="I42" i="1"/>
  <c r="G42" i="1"/>
  <c r="N87" i="9" l="1"/>
  <c r="M87" i="9"/>
  <c r="L87" i="9"/>
  <c r="N86" i="9"/>
  <c r="M86" i="9"/>
  <c r="L86" i="9"/>
  <c r="N112" i="9"/>
  <c r="M112" i="9"/>
  <c r="L112" i="9"/>
  <c r="B88" i="9"/>
  <c r="B76" i="9"/>
  <c r="B74" i="9"/>
  <c r="B82" i="9"/>
  <c r="B79" i="9"/>
  <c r="B138" i="9"/>
  <c r="B78" i="9"/>
  <c r="B77" i="9"/>
  <c r="I38" i="1"/>
  <c r="F43" i="1"/>
  <c r="I43" i="1" s="1"/>
  <c r="F37" i="1"/>
  <c r="G37" i="1" s="1"/>
  <c r="R36" i="1"/>
  <c r="Q36" i="1"/>
  <c r="R44" i="1"/>
  <c r="Q44" i="1"/>
  <c r="D44" i="1"/>
  <c r="B45" i="1"/>
  <c r="C44" i="1"/>
  <c r="J44" i="1"/>
  <c r="H44" i="1"/>
  <c r="C36" i="1"/>
  <c r="J36" i="1"/>
  <c r="M36" i="1" s="1"/>
  <c r="B35" i="1"/>
  <c r="B120" i="9" s="1"/>
  <c r="H36" i="1"/>
  <c r="D36" i="1"/>
  <c r="N82" i="9" l="1"/>
  <c r="M82" i="9"/>
  <c r="L82" i="9"/>
  <c r="N74" i="9"/>
  <c r="M74" i="9"/>
  <c r="L74" i="9"/>
  <c r="N88" i="9"/>
  <c r="M88" i="9"/>
  <c r="L88" i="9"/>
  <c r="N76" i="9"/>
  <c r="M76" i="9"/>
  <c r="L76" i="9"/>
  <c r="N77" i="9"/>
  <c r="M77" i="9"/>
  <c r="L77" i="9"/>
  <c r="N78" i="9"/>
  <c r="M78" i="9"/>
  <c r="L78" i="9"/>
  <c r="N120" i="9"/>
  <c r="M120" i="9"/>
  <c r="L120" i="9"/>
  <c r="N138" i="9"/>
  <c r="M138" i="9"/>
  <c r="L138" i="9"/>
  <c r="B64" i="9"/>
  <c r="B75" i="9"/>
  <c r="B81" i="9"/>
  <c r="B83" i="9"/>
  <c r="B80" i="9"/>
  <c r="B139" i="9"/>
  <c r="B89" i="9"/>
  <c r="M79" i="9"/>
  <c r="N79" i="9"/>
  <c r="L79" i="9"/>
  <c r="I37" i="1"/>
  <c r="G43" i="1"/>
  <c r="N44" i="1"/>
  <c r="M44" i="1"/>
  <c r="F36" i="1"/>
  <c r="F44" i="1"/>
  <c r="Q45" i="1"/>
  <c r="R45" i="1"/>
  <c r="R35" i="1"/>
  <c r="Q35" i="1"/>
  <c r="J35" i="1"/>
  <c r="M35" i="1" s="1"/>
  <c r="C35" i="1"/>
  <c r="H35" i="1"/>
  <c r="B34" i="1"/>
  <c r="D35" i="1"/>
  <c r="D45" i="1"/>
  <c r="B46" i="1"/>
  <c r="C45" i="1"/>
  <c r="J45" i="1"/>
  <c r="H45" i="1"/>
  <c r="G36" i="1"/>
  <c r="I36" i="1"/>
  <c r="I44" i="1"/>
  <c r="G44" i="1"/>
  <c r="N89" i="9" l="1"/>
  <c r="M89" i="9"/>
  <c r="L89" i="9"/>
  <c r="M139" i="9"/>
  <c r="N139" i="9"/>
  <c r="L139" i="9"/>
  <c r="N80" i="9"/>
  <c r="M80" i="9"/>
  <c r="L80" i="9"/>
  <c r="N83" i="9"/>
  <c r="M83" i="9"/>
  <c r="L83" i="9"/>
  <c r="B146" i="9"/>
  <c r="B122" i="9"/>
  <c r="B140" i="9"/>
  <c r="B90" i="9"/>
  <c r="B65" i="9"/>
  <c r="N81" i="9"/>
  <c r="M81" i="9"/>
  <c r="L81" i="9"/>
  <c r="M75" i="9"/>
  <c r="N75" i="9"/>
  <c r="L75" i="9"/>
  <c r="N64" i="9"/>
  <c r="M64" i="9"/>
  <c r="L64" i="9"/>
  <c r="M45" i="1"/>
  <c r="N45" i="1"/>
  <c r="F35" i="1"/>
  <c r="F45" i="1"/>
  <c r="I45" i="1" s="1"/>
  <c r="Q34" i="1"/>
  <c r="R34" i="1"/>
  <c r="Q46" i="1"/>
  <c r="R46" i="1"/>
  <c r="I35" i="1"/>
  <c r="G35" i="1"/>
  <c r="H46" i="1"/>
  <c r="D46" i="1"/>
  <c r="C46" i="1"/>
  <c r="B47" i="1"/>
  <c r="J46" i="1"/>
  <c r="H34" i="1"/>
  <c r="B33" i="1"/>
  <c r="D34" i="1"/>
  <c r="C34" i="1"/>
  <c r="J34" i="1"/>
  <c r="M34" i="1" s="1"/>
  <c r="N146" i="9" l="1"/>
  <c r="M146" i="9"/>
  <c r="L146" i="9"/>
  <c r="N65" i="9"/>
  <c r="M65" i="9"/>
  <c r="L65" i="9"/>
  <c r="B145" i="9"/>
  <c r="B119" i="9"/>
  <c r="N90" i="9"/>
  <c r="M90" i="9"/>
  <c r="L90" i="9"/>
  <c r="B59" i="9"/>
  <c r="B141" i="9"/>
  <c r="B58" i="9"/>
  <c r="B91" i="9"/>
  <c r="B67" i="9"/>
  <c r="B66" i="9"/>
  <c r="N140" i="9"/>
  <c r="M140" i="9"/>
  <c r="L140" i="9"/>
  <c r="N122" i="9"/>
  <c r="M122" i="9"/>
  <c r="L122" i="9"/>
  <c r="G45" i="1"/>
  <c r="N46" i="1"/>
  <c r="M46" i="1"/>
  <c r="F34" i="1"/>
  <c r="F46" i="1"/>
  <c r="R47" i="1"/>
  <c r="Q47" i="1"/>
  <c r="Q33" i="1"/>
  <c r="R33" i="1"/>
  <c r="I46" i="1"/>
  <c r="G46" i="1"/>
  <c r="C33" i="1"/>
  <c r="H33" i="1"/>
  <c r="B32" i="1"/>
  <c r="J33" i="1"/>
  <c r="M33" i="1" s="1"/>
  <c r="D33" i="1"/>
  <c r="D47" i="1"/>
  <c r="B48" i="1"/>
  <c r="J47" i="1"/>
  <c r="M47" i="1" s="1"/>
  <c r="C47" i="1"/>
  <c r="H47" i="1"/>
  <c r="G34" i="1"/>
  <c r="I34" i="1"/>
  <c r="M145" i="9" l="1"/>
  <c r="N145" i="9"/>
  <c r="L145" i="9"/>
  <c r="N119" i="9"/>
  <c r="M119" i="9"/>
  <c r="L119" i="9"/>
  <c r="B57" i="9"/>
  <c r="B111" i="9"/>
  <c r="B60" i="9"/>
  <c r="B142" i="9"/>
  <c r="B92" i="9"/>
  <c r="N66" i="9"/>
  <c r="M66" i="9"/>
  <c r="L66" i="9"/>
  <c r="M67" i="9"/>
  <c r="N67" i="9"/>
  <c r="L67" i="9"/>
  <c r="N59" i="9"/>
  <c r="M59" i="9"/>
  <c r="L59" i="9"/>
  <c r="M91" i="9"/>
  <c r="N91" i="9"/>
  <c r="L91" i="9"/>
  <c r="N58" i="9"/>
  <c r="M58" i="9"/>
  <c r="L58" i="9"/>
  <c r="B144" i="9"/>
  <c r="B118" i="9"/>
  <c r="N141" i="9"/>
  <c r="M141" i="9"/>
  <c r="L141" i="9"/>
  <c r="F47" i="1"/>
  <c r="I47" i="1" s="1"/>
  <c r="F33" i="1"/>
  <c r="I33" i="1" s="1"/>
  <c r="R48" i="1"/>
  <c r="Q48" i="1"/>
  <c r="Q32" i="1"/>
  <c r="R32" i="1"/>
  <c r="J32" i="1"/>
  <c r="M32" i="1" s="1"/>
  <c r="H32" i="1"/>
  <c r="C32" i="1"/>
  <c r="B31" i="1"/>
  <c r="D32" i="1"/>
  <c r="D48" i="1"/>
  <c r="C48" i="1"/>
  <c r="B49" i="1"/>
  <c r="B123" i="9" s="1"/>
  <c r="J48" i="1"/>
  <c r="M48" i="1" s="1"/>
  <c r="N47" i="1" s="1"/>
  <c r="H48" i="1"/>
  <c r="N92" i="9" l="1"/>
  <c r="M92" i="9"/>
  <c r="L92" i="9"/>
  <c r="N60" i="9"/>
  <c r="M60" i="9"/>
  <c r="L60" i="9"/>
  <c r="N111" i="9"/>
  <c r="M111" i="9"/>
  <c r="L111" i="9"/>
  <c r="M57" i="9"/>
  <c r="N57" i="9"/>
  <c r="L57" i="9"/>
  <c r="G47" i="1"/>
  <c r="N118" i="9"/>
  <c r="M118" i="9"/>
  <c r="L118" i="9"/>
  <c r="N144" i="9"/>
  <c r="M144" i="9"/>
  <c r="L144" i="9"/>
  <c r="B143" i="9"/>
  <c r="B125" i="9"/>
  <c r="G33" i="1"/>
  <c r="N142" i="9"/>
  <c r="M142" i="9"/>
  <c r="L142" i="9"/>
  <c r="M123" i="9"/>
  <c r="N123" i="9"/>
  <c r="L123" i="9"/>
  <c r="F32" i="1"/>
  <c r="F48" i="1"/>
  <c r="R31" i="1"/>
  <c r="Q31" i="1"/>
  <c r="R49" i="1"/>
  <c r="Q49" i="1"/>
  <c r="H31" i="1"/>
  <c r="B30" i="1"/>
  <c r="B124" i="9" s="1"/>
  <c r="D31" i="1"/>
  <c r="C31" i="1"/>
  <c r="J31" i="1"/>
  <c r="M31" i="1" s="1"/>
  <c r="I32" i="1"/>
  <c r="G32" i="1"/>
  <c r="H49" i="1"/>
  <c r="D49" i="1"/>
  <c r="C49" i="1"/>
  <c r="B50" i="1"/>
  <c r="J49" i="1"/>
  <c r="I48" i="1"/>
  <c r="G48" i="1"/>
  <c r="N143" i="9" l="1"/>
  <c r="M143" i="9"/>
  <c r="L143" i="9"/>
  <c r="B63" i="9"/>
  <c r="B93" i="9"/>
  <c r="B62" i="9"/>
  <c r="B38" i="9"/>
  <c r="B61" i="9"/>
  <c r="B68" i="9"/>
  <c r="B3" i="9"/>
  <c r="N125" i="9"/>
  <c r="M125" i="9"/>
  <c r="L125" i="9"/>
  <c r="N124" i="9"/>
  <c r="M124" i="9"/>
  <c r="L124" i="9"/>
  <c r="N49" i="1"/>
  <c r="M49" i="1"/>
  <c r="F49" i="1"/>
  <c r="I49" i="1" s="1"/>
  <c r="F31" i="1"/>
  <c r="G31" i="1" s="1"/>
  <c r="R30" i="1"/>
  <c r="Q30" i="1"/>
  <c r="R50" i="1"/>
  <c r="Q50" i="1"/>
  <c r="B51" i="1"/>
  <c r="J50" i="1"/>
  <c r="M50" i="1" s="1"/>
  <c r="D50" i="1"/>
  <c r="H50" i="1"/>
  <c r="C50" i="1"/>
  <c r="C30" i="1"/>
  <c r="H30" i="1"/>
  <c r="J30" i="1"/>
  <c r="M30" i="1" s="1"/>
  <c r="B29" i="1"/>
  <c r="B127" i="9" s="1"/>
  <c r="D30" i="1"/>
  <c r="L3" i="9" l="1"/>
  <c r="N3" i="9"/>
  <c r="M3" i="9"/>
  <c r="N68" i="9"/>
  <c r="M68" i="9"/>
  <c r="L68" i="9"/>
  <c r="M61" i="9"/>
  <c r="N61" i="9"/>
  <c r="L61" i="9"/>
  <c r="N38" i="9"/>
  <c r="M38" i="9"/>
  <c r="L38" i="9"/>
  <c r="N62" i="9"/>
  <c r="M62" i="9"/>
  <c r="L62" i="9"/>
  <c r="M93" i="9"/>
  <c r="N93" i="9"/>
  <c r="L93" i="9"/>
  <c r="M63" i="9"/>
  <c r="N63" i="9"/>
  <c r="L63" i="9"/>
  <c r="M127" i="9"/>
  <c r="N127" i="9"/>
  <c r="L127" i="9"/>
  <c r="B39" i="9"/>
  <c r="B94" i="9"/>
  <c r="B70" i="9"/>
  <c r="B69" i="9"/>
  <c r="I31" i="1"/>
  <c r="G49" i="1"/>
  <c r="F30" i="1"/>
  <c r="G30" i="1" s="1"/>
  <c r="F50" i="1"/>
  <c r="I50" i="1" s="1"/>
  <c r="R51" i="1"/>
  <c r="Q51" i="1"/>
  <c r="H15" i="7"/>
  <c r="X1" i="1"/>
  <c r="X2" i="1" s="1"/>
  <c r="Q29" i="1"/>
  <c r="R29" i="1"/>
  <c r="J29" i="1"/>
  <c r="M29" i="1" s="1"/>
  <c r="H29" i="1"/>
  <c r="B28" i="1"/>
  <c r="D29" i="1"/>
  <c r="C29" i="1"/>
  <c r="D51" i="1"/>
  <c r="C51" i="1"/>
  <c r="B52" i="1"/>
  <c r="J51" i="1"/>
  <c r="M51" i="1" s="1"/>
  <c r="H51" i="1"/>
  <c r="G50" i="1" l="1"/>
  <c r="N94" i="9"/>
  <c r="M94" i="9"/>
  <c r="L94" i="9"/>
  <c r="B128" i="9"/>
  <c r="B126" i="9"/>
  <c r="N69" i="9"/>
  <c r="M69" i="9"/>
  <c r="L69" i="9"/>
  <c r="B40" i="9"/>
  <c r="B4" i="9"/>
  <c r="B95" i="9"/>
  <c r="B7" i="9"/>
  <c r="B6" i="9"/>
  <c r="B5" i="9"/>
  <c r="N70" i="9"/>
  <c r="M70" i="9"/>
  <c r="L70" i="9"/>
  <c r="N39" i="9"/>
  <c r="M39" i="9"/>
  <c r="L39" i="9"/>
  <c r="I30" i="1"/>
  <c r="F51" i="1"/>
  <c r="I51" i="1" s="1"/>
  <c r="H16" i="7"/>
  <c r="H17" i="7"/>
  <c r="K7" i="5"/>
  <c r="K6" i="5"/>
  <c r="K8" i="5"/>
  <c r="R28" i="1"/>
  <c r="Q28" i="1"/>
  <c r="R52" i="1"/>
  <c r="Q52" i="1"/>
  <c r="F29" i="1"/>
  <c r="I29" i="1" s="1"/>
  <c r="H52" i="1"/>
  <c r="D52" i="1"/>
  <c r="C52" i="1"/>
  <c r="B53" i="1"/>
  <c r="J52" i="1"/>
  <c r="M52" i="1" s="1"/>
  <c r="H28" i="1"/>
  <c r="B27" i="1"/>
  <c r="D28" i="1"/>
  <c r="C28" i="1"/>
  <c r="J28" i="1"/>
  <c r="M28" i="1" s="1"/>
  <c r="N6" i="9" l="1"/>
  <c r="M6" i="9"/>
  <c r="L6" i="9"/>
  <c r="M4" i="9"/>
  <c r="L4" i="9"/>
  <c r="N4" i="9"/>
  <c r="N40" i="9"/>
  <c r="M40" i="9"/>
  <c r="L40" i="9"/>
  <c r="M7" i="9"/>
  <c r="N7" i="9"/>
  <c r="L7" i="9"/>
  <c r="N126" i="9"/>
  <c r="M126" i="9"/>
  <c r="L126" i="9"/>
  <c r="N95" i="9"/>
  <c r="M95" i="9"/>
  <c r="L95" i="9"/>
  <c r="N128" i="9"/>
  <c r="M128" i="9"/>
  <c r="L128" i="9"/>
  <c r="B96" i="9"/>
  <c r="B9" i="9"/>
  <c r="B8" i="9"/>
  <c r="B41" i="9"/>
  <c r="B136" i="9"/>
  <c r="B134" i="9"/>
  <c r="B132" i="9"/>
  <c r="B131" i="9"/>
  <c r="G51" i="1"/>
  <c r="N5" i="9"/>
  <c r="M5" i="9"/>
  <c r="L5" i="9"/>
  <c r="F52" i="1"/>
  <c r="I52" i="1" s="1"/>
  <c r="Q27" i="1"/>
  <c r="R27" i="1"/>
  <c r="R53" i="1"/>
  <c r="Q53" i="1"/>
  <c r="G29" i="1"/>
  <c r="F28" i="1"/>
  <c r="G28" i="1" s="1"/>
  <c r="C27" i="1"/>
  <c r="J27" i="1"/>
  <c r="M27" i="1" s="1"/>
  <c r="H27" i="1"/>
  <c r="B26" i="1"/>
  <c r="B130" i="9" s="1"/>
  <c r="D27" i="1"/>
  <c r="B54" i="1"/>
  <c r="J53" i="1"/>
  <c r="M53" i="1" s="1"/>
  <c r="D53" i="1"/>
  <c r="H53" i="1"/>
  <c r="C53" i="1"/>
  <c r="N96" i="9" l="1"/>
  <c r="M96" i="9"/>
  <c r="L96" i="9"/>
  <c r="N8" i="9"/>
  <c r="M8" i="9"/>
  <c r="L8" i="9"/>
  <c r="N131" i="9"/>
  <c r="M131" i="9"/>
  <c r="L131" i="9"/>
  <c r="B97" i="9"/>
  <c r="B11" i="9"/>
  <c r="B10" i="9"/>
  <c r="B42" i="9"/>
  <c r="N132" i="9"/>
  <c r="M132" i="9"/>
  <c r="L132" i="9"/>
  <c r="N130" i="9"/>
  <c r="M130" i="9"/>
  <c r="L130" i="9"/>
  <c r="N41" i="9"/>
  <c r="M41" i="9"/>
  <c r="L41" i="9"/>
  <c r="N9" i="9"/>
  <c r="M9" i="9"/>
  <c r="L9" i="9"/>
  <c r="N134" i="9"/>
  <c r="M134" i="9"/>
  <c r="L134" i="9"/>
  <c r="N136" i="9"/>
  <c r="M136" i="9"/>
  <c r="L136" i="9"/>
  <c r="F27" i="1"/>
  <c r="G27" i="1" s="1"/>
  <c r="G52" i="1"/>
  <c r="I28" i="1"/>
  <c r="F53" i="1"/>
  <c r="I53" i="1" s="1"/>
  <c r="R26" i="1"/>
  <c r="Q26" i="1"/>
  <c r="R54" i="1"/>
  <c r="Q54" i="1"/>
  <c r="D54" i="1"/>
  <c r="B55" i="1"/>
  <c r="C54" i="1"/>
  <c r="H54" i="1"/>
  <c r="J54" i="1"/>
  <c r="M54" i="1" s="1"/>
  <c r="J26" i="1"/>
  <c r="M26" i="1" s="1"/>
  <c r="H26" i="1"/>
  <c r="B25" i="1"/>
  <c r="B129" i="9" s="1"/>
  <c r="C26" i="1"/>
  <c r="D26" i="1"/>
  <c r="N11" i="9" l="1"/>
  <c r="M11" i="9"/>
  <c r="L11" i="9"/>
  <c r="M97" i="9"/>
  <c r="N97" i="9"/>
  <c r="L97" i="9"/>
  <c r="N10" i="9"/>
  <c r="M10" i="9"/>
  <c r="L10" i="9"/>
  <c r="B98" i="9"/>
  <c r="B13" i="9"/>
  <c r="B12" i="9"/>
  <c r="B43" i="9"/>
  <c r="G53" i="1"/>
  <c r="M129" i="9"/>
  <c r="N129" i="9"/>
  <c r="L129" i="9"/>
  <c r="N42" i="9"/>
  <c r="M42" i="9"/>
  <c r="L42" i="9"/>
  <c r="I27" i="1"/>
  <c r="F54" i="1"/>
  <c r="I54" i="1" s="1"/>
  <c r="F26" i="1"/>
  <c r="I26" i="1" s="1"/>
  <c r="Q55" i="1"/>
  <c r="R55" i="1"/>
  <c r="Q25" i="1"/>
  <c r="R25" i="1"/>
  <c r="H55" i="1"/>
  <c r="D55" i="1"/>
  <c r="C55" i="1"/>
  <c r="B56" i="1"/>
  <c r="J55" i="1"/>
  <c r="M55" i="1" s="1"/>
  <c r="H25" i="1"/>
  <c r="B24" i="1"/>
  <c r="B133" i="9" s="1"/>
  <c r="D25" i="1"/>
  <c r="C25" i="1"/>
  <c r="J25" i="1"/>
  <c r="M25" i="1" s="1"/>
  <c r="N98" i="9" l="1"/>
  <c r="M98" i="9"/>
  <c r="L98" i="9"/>
  <c r="N12" i="9"/>
  <c r="M12" i="9"/>
  <c r="L12" i="9"/>
  <c r="M13" i="9"/>
  <c r="N13" i="9"/>
  <c r="L13" i="9"/>
  <c r="G26" i="1"/>
  <c r="G54" i="1"/>
  <c r="B15" i="9"/>
  <c r="B99" i="9"/>
  <c r="B14" i="9"/>
  <c r="B44" i="9"/>
  <c r="M133" i="9"/>
  <c r="N133" i="9"/>
  <c r="L133" i="9"/>
  <c r="M43" i="9"/>
  <c r="N43" i="9"/>
  <c r="L43" i="9"/>
  <c r="F25" i="1"/>
  <c r="I25" i="1" s="1"/>
  <c r="F55" i="1"/>
  <c r="G55" i="1" s="1"/>
  <c r="R56" i="1"/>
  <c r="Q56" i="1"/>
  <c r="R24" i="1"/>
  <c r="Q24" i="1"/>
  <c r="C24" i="1"/>
  <c r="H24" i="1"/>
  <c r="B23" i="1"/>
  <c r="B135" i="9" s="1"/>
  <c r="J24" i="1"/>
  <c r="M24" i="1" s="1"/>
  <c r="D24" i="1"/>
  <c r="B57" i="1"/>
  <c r="J56" i="1"/>
  <c r="M56" i="1" s="1"/>
  <c r="D56" i="1"/>
  <c r="C56" i="1"/>
  <c r="H56" i="1"/>
  <c r="B100" i="9" l="1"/>
  <c r="B16" i="9"/>
  <c r="B45" i="9"/>
  <c r="B17" i="9"/>
  <c r="N135" i="9"/>
  <c r="M135" i="9"/>
  <c r="L135" i="9"/>
  <c r="N44" i="9"/>
  <c r="M44" i="9"/>
  <c r="L44" i="9"/>
  <c r="N14" i="9"/>
  <c r="M14" i="9"/>
  <c r="L14" i="9"/>
  <c r="M15" i="9"/>
  <c r="N15" i="9"/>
  <c r="L15" i="9"/>
  <c r="I55" i="1"/>
  <c r="M99" i="9"/>
  <c r="N99" i="9"/>
  <c r="L99" i="9"/>
  <c r="G25" i="1"/>
  <c r="F56" i="1"/>
  <c r="G56" i="1" s="1"/>
  <c r="F24" i="1"/>
  <c r="I24" i="1" s="1"/>
  <c r="Q57" i="1"/>
  <c r="R57" i="1"/>
  <c r="R23" i="1"/>
  <c r="Q23" i="1"/>
  <c r="B22" i="1"/>
  <c r="J23" i="1"/>
  <c r="M23" i="1" s="1"/>
  <c r="H23" i="1"/>
  <c r="C23" i="1"/>
  <c r="D23" i="1"/>
  <c r="D57" i="1"/>
  <c r="C57" i="1"/>
  <c r="B58" i="1"/>
  <c r="H57" i="1"/>
  <c r="J57" i="1"/>
  <c r="M57" i="1" s="1"/>
  <c r="B147" i="9" l="1"/>
  <c r="B150" i="9"/>
  <c r="I56" i="1"/>
  <c r="N17" i="9"/>
  <c r="M17" i="9"/>
  <c r="L17" i="9"/>
  <c r="N45" i="9"/>
  <c r="M45" i="9"/>
  <c r="L45" i="9"/>
  <c r="N16" i="9"/>
  <c r="M16" i="9"/>
  <c r="L16" i="9"/>
  <c r="G24" i="1"/>
  <c r="B46" i="9"/>
  <c r="B19" i="9"/>
  <c r="B18" i="9"/>
  <c r="B101" i="9"/>
  <c r="N100" i="9"/>
  <c r="M100" i="9"/>
  <c r="L100" i="9"/>
  <c r="F57" i="1"/>
  <c r="I57" i="1" s="1"/>
  <c r="F23" i="1"/>
  <c r="I23" i="1" s="1"/>
  <c r="R58" i="1"/>
  <c r="Q58" i="1"/>
  <c r="Q22" i="1"/>
  <c r="R22" i="1"/>
  <c r="H58" i="1"/>
  <c r="D58" i="1"/>
  <c r="C58" i="1"/>
  <c r="B59" i="1"/>
  <c r="J58" i="1"/>
  <c r="M58" i="1" s="1"/>
  <c r="H22" i="1"/>
  <c r="B21" i="1"/>
  <c r="D22" i="1"/>
  <c r="C22" i="1"/>
  <c r="J22" i="1"/>
  <c r="M22" i="1" s="1"/>
  <c r="G23" i="1" l="1"/>
  <c r="N18" i="9"/>
  <c r="M18" i="9"/>
  <c r="L18" i="9"/>
  <c r="B148" i="9"/>
  <c r="B149" i="9"/>
  <c r="B47" i="9"/>
  <c r="B20" i="9"/>
  <c r="B21" i="9"/>
  <c r="B102" i="9"/>
  <c r="M19" i="9"/>
  <c r="N19" i="9"/>
  <c r="L19" i="9"/>
  <c r="N46" i="9"/>
  <c r="M46" i="9"/>
  <c r="L46" i="9"/>
  <c r="N150" i="9"/>
  <c r="M150" i="9"/>
  <c r="L150" i="9"/>
  <c r="N101" i="9"/>
  <c r="M101" i="9"/>
  <c r="L101" i="9"/>
  <c r="N147" i="9"/>
  <c r="M147" i="9"/>
  <c r="L147" i="9"/>
  <c r="G57" i="1"/>
  <c r="F22" i="1"/>
  <c r="F58" i="1"/>
  <c r="I58" i="1" s="1"/>
  <c r="Q21" i="1"/>
  <c r="R21" i="1"/>
  <c r="R59" i="1"/>
  <c r="Q59" i="1"/>
  <c r="G22" i="1"/>
  <c r="I22" i="1"/>
  <c r="C21" i="1"/>
  <c r="J21" i="1"/>
  <c r="M21" i="1" s="1"/>
  <c r="B20" i="1"/>
  <c r="B151" i="9" s="1"/>
  <c r="H21" i="1"/>
  <c r="D21" i="1"/>
  <c r="D59" i="1"/>
  <c r="B60" i="1"/>
  <c r="C59" i="1"/>
  <c r="J59" i="1"/>
  <c r="M59" i="1" s="1"/>
  <c r="H59" i="1"/>
  <c r="N102" i="9" l="1"/>
  <c r="M102" i="9"/>
  <c r="L102" i="9"/>
  <c r="N21" i="9"/>
  <c r="M21" i="9"/>
  <c r="L21" i="9"/>
  <c r="N20" i="9"/>
  <c r="M20" i="9"/>
  <c r="L20" i="9"/>
  <c r="N47" i="9"/>
  <c r="M47" i="9"/>
  <c r="L47" i="9"/>
  <c r="N149" i="9"/>
  <c r="M149" i="9"/>
  <c r="L149" i="9"/>
  <c r="N148" i="9"/>
  <c r="M148" i="9"/>
  <c r="L148" i="9"/>
  <c r="B49" i="9"/>
  <c r="B48" i="9"/>
  <c r="B23" i="9"/>
  <c r="B22" i="9"/>
  <c r="B103" i="9"/>
  <c r="G58" i="1"/>
  <c r="M151" i="9"/>
  <c r="N151" i="9"/>
  <c r="L151" i="9"/>
  <c r="F21" i="1"/>
  <c r="G21" i="1" s="1"/>
  <c r="F59" i="1"/>
  <c r="Q20" i="1"/>
  <c r="R20" i="1"/>
  <c r="R60" i="1"/>
  <c r="Q60" i="1"/>
  <c r="D60" i="1"/>
  <c r="C60" i="1"/>
  <c r="H60" i="1"/>
  <c r="B61" i="1"/>
  <c r="J60" i="1"/>
  <c r="M60" i="1" s="1"/>
  <c r="J20" i="1"/>
  <c r="M20" i="1" s="1"/>
  <c r="H20" i="1"/>
  <c r="B19" i="1"/>
  <c r="C20" i="1"/>
  <c r="D20" i="1"/>
  <c r="G59" i="1"/>
  <c r="I59" i="1"/>
  <c r="M49" i="9" l="1"/>
  <c r="N49" i="9"/>
  <c r="L49" i="9"/>
  <c r="N22" i="9"/>
  <c r="M22" i="9"/>
  <c r="L22" i="9"/>
  <c r="N48" i="9"/>
  <c r="M48" i="9"/>
  <c r="L48" i="9"/>
  <c r="G5" i="4"/>
  <c r="S5" i="5" s="1"/>
  <c r="B152" i="9"/>
  <c r="B153" i="9"/>
  <c r="M103" i="9"/>
  <c r="N103" i="9"/>
  <c r="L103" i="9"/>
  <c r="N23" i="9"/>
  <c r="M23" i="9"/>
  <c r="L23" i="9"/>
  <c r="B50" i="9"/>
  <c r="B25" i="9"/>
  <c r="B24" i="9"/>
  <c r="B104" i="9"/>
  <c r="I21" i="1"/>
  <c r="F20" i="1"/>
  <c r="G20" i="1" s="1"/>
  <c r="F60" i="1"/>
  <c r="G60" i="1" s="1"/>
  <c r="Q61" i="1"/>
  <c r="R61" i="1"/>
  <c r="Q19" i="1"/>
  <c r="S4" i="4" s="1"/>
  <c r="R19" i="1"/>
  <c r="T4" i="4" s="1"/>
  <c r="H19" i="1"/>
  <c r="B18" i="1"/>
  <c r="B154" i="9" s="1"/>
  <c r="D19" i="1"/>
  <c r="I5" i="4" s="1"/>
  <c r="U5" i="5" s="1"/>
  <c r="C19" i="1"/>
  <c r="H5" i="4" s="1"/>
  <c r="T5" i="5" s="1"/>
  <c r="J19" i="1"/>
  <c r="H61" i="1"/>
  <c r="D61" i="1"/>
  <c r="C61" i="1"/>
  <c r="B62" i="1"/>
  <c r="J61" i="1"/>
  <c r="M61" i="1" s="1"/>
  <c r="N152" i="9" l="1"/>
  <c r="M152" i="9"/>
  <c r="L152" i="9"/>
  <c r="N104" i="9"/>
  <c r="M104" i="9"/>
  <c r="L104" i="9"/>
  <c r="N24" i="9"/>
  <c r="M24" i="9"/>
  <c r="L24" i="9"/>
  <c r="I20" i="1"/>
  <c r="N50" i="9"/>
  <c r="M50" i="9"/>
  <c r="L50" i="9"/>
  <c r="M25" i="9"/>
  <c r="N25" i="9"/>
  <c r="L25" i="9"/>
  <c r="N153" i="9"/>
  <c r="M153" i="9"/>
  <c r="L153" i="9"/>
  <c r="N154" i="9"/>
  <c r="M154" i="9"/>
  <c r="L154" i="9"/>
  <c r="B51" i="9"/>
  <c r="B27" i="9"/>
  <c r="B26" i="9"/>
  <c r="B105" i="9"/>
  <c r="I60" i="1"/>
  <c r="M19" i="1"/>
  <c r="Z5" i="4"/>
  <c r="K5" i="5" s="1"/>
  <c r="F61" i="1"/>
  <c r="I61" i="1" s="1"/>
  <c r="F19" i="1"/>
  <c r="I19" i="1" s="1"/>
  <c r="Q18" i="1"/>
  <c r="R18" i="1"/>
  <c r="Q62" i="1"/>
  <c r="R62" i="1"/>
  <c r="G19" i="1"/>
  <c r="C18" i="1"/>
  <c r="H18" i="1"/>
  <c r="J18" i="1"/>
  <c r="M18" i="1" s="1"/>
  <c r="B17" i="1"/>
  <c r="D18" i="1"/>
  <c r="C62" i="1"/>
  <c r="B63" i="1"/>
  <c r="D62" i="1"/>
  <c r="J62" i="1"/>
  <c r="M62" i="1" s="1"/>
  <c r="H62" i="1"/>
  <c r="M27" i="9" l="1"/>
  <c r="N27" i="9"/>
  <c r="L27" i="9"/>
  <c r="N51" i="9"/>
  <c r="M51" i="9"/>
  <c r="L51" i="9"/>
  <c r="B52" i="9"/>
  <c r="B28" i="9"/>
  <c r="B106" i="9"/>
  <c r="B29" i="9"/>
  <c r="B3" i="11"/>
  <c r="A2" i="10"/>
  <c r="B155" i="9"/>
  <c r="A20" i="10"/>
  <c r="B15" i="11"/>
  <c r="M105" i="9"/>
  <c r="N105" i="9"/>
  <c r="L105" i="9"/>
  <c r="N26" i="9"/>
  <c r="M26" i="9"/>
  <c r="L26" i="9"/>
  <c r="G61" i="1"/>
  <c r="F62" i="1"/>
  <c r="G62" i="1" s="1"/>
  <c r="F18" i="1"/>
  <c r="I18" i="1" s="1"/>
  <c r="Q17" i="1"/>
  <c r="R17" i="1"/>
  <c r="Q63" i="1"/>
  <c r="R63" i="1"/>
  <c r="D63" i="1"/>
  <c r="C63" i="1"/>
  <c r="B64" i="1"/>
  <c r="J63" i="1"/>
  <c r="M63" i="1" s="1"/>
  <c r="H63" i="1"/>
  <c r="J17" i="1"/>
  <c r="H16" i="11" s="1"/>
  <c r="H17" i="1"/>
  <c r="C17" i="1"/>
  <c r="B16" i="1"/>
  <c r="D17" i="1"/>
  <c r="V1" i="10" l="1"/>
  <c r="J1" i="10"/>
  <c r="P1" i="10"/>
  <c r="D1" i="10"/>
  <c r="G1" i="10"/>
  <c r="S1" i="10"/>
  <c r="M1" i="10"/>
  <c r="N106" i="9"/>
  <c r="M106" i="9"/>
  <c r="L106" i="9"/>
  <c r="N28" i="9"/>
  <c r="M28" i="9"/>
  <c r="L28" i="9"/>
  <c r="B6" i="11"/>
  <c r="B4" i="11"/>
  <c r="B8" i="11"/>
  <c r="C8" i="11" s="1"/>
  <c r="E4" i="11"/>
  <c r="N52" i="9"/>
  <c r="M52" i="9"/>
  <c r="L52" i="9"/>
  <c r="N29" i="9"/>
  <c r="M29" i="9"/>
  <c r="L29" i="9"/>
  <c r="B107" i="9"/>
  <c r="B31" i="9"/>
  <c r="B30" i="9"/>
  <c r="B53" i="9"/>
  <c r="H14" i="11"/>
  <c r="E15" i="11"/>
  <c r="B14" i="11"/>
  <c r="B16" i="11"/>
  <c r="B17" i="11"/>
  <c r="E13" i="11"/>
  <c r="E14" i="11" s="1"/>
  <c r="B2" i="10"/>
  <c r="B20" i="10"/>
  <c r="I62" i="1"/>
  <c r="J19" i="10"/>
  <c r="P19" i="10"/>
  <c r="D19" i="10"/>
  <c r="M19" i="10"/>
  <c r="S19" i="10"/>
  <c r="G19" i="10"/>
  <c r="C22" i="11"/>
  <c r="C23" i="11"/>
  <c r="C20" i="11"/>
  <c r="C21" i="11"/>
  <c r="C2" i="10"/>
  <c r="C20" i="10"/>
  <c r="N155" i="9"/>
  <c r="M155" i="9"/>
  <c r="L155" i="9"/>
  <c r="G18" i="1"/>
  <c r="S5" i="4"/>
  <c r="AE5" i="5" s="1"/>
  <c r="T5" i="4"/>
  <c r="AF5" i="5" s="1"/>
  <c r="B1" i="12"/>
  <c r="M17" i="1"/>
  <c r="F17" i="1"/>
  <c r="G17" i="1" s="1"/>
  <c r="F63" i="1"/>
  <c r="I63" i="1" s="1"/>
  <c r="R64" i="1"/>
  <c r="Q64" i="1"/>
  <c r="R16" i="1"/>
  <c r="Q16" i="1"/>
  <c r="H64" i="1"/>
  <c r="D64" i="1"/>
  <c r="C64" i="1"/>
  <c r="B65" i="1"/>
  <c r="J64" i="1"/>
  <c r="M64" i="1" s="1"/>
  <c r="H16" i="1"/>
  <c r="B15" i="1"/>
  <c r="D16" i="1"/>
  <c r="C16" i="1"/>
  <c r="J16" i="1"/>
  <c r="F16" i="1" s="1"/>
  <c r="B33" i="9" l="1"/>
  <c r="B108" i="9"/>
  <c r="B71" i="9"/>
  <c r="B32" i="9"/>
  <c r="B54" i="9"/>
  <c r="N53" i="9"/>
  <c r="M53" i="9"/>
  <c r="L53" i="9"/>
  <c r="N30" i="9"/>
  <c r="M30" i="9"/>
  <c r="L30" i="9"/>
  <c r="U1" i="10"/>
  <c r="R1" i="10"/>
  <c r="F1" i="10"/>
  <c r="L1" i="10"/>
  <c r="X1" i="10"/>
  <c r="O1" i="10"/>
  <c r="I1" i="10"/>
  <c r="T19" i="10"/>
  <c r="K19" i="10"/>
  <c r="N19" i="10"/>
  <c r="E19" i="10"/>
  <c r="H19" i="10"/>
  <c r="Q19" i="10"/>
  <c r="M31" i="9"/>
  <c r="N31" i="9"/>
  <c r="L31" i="9"/>
  <c r="L19" i="10"/>
  <c r="O19" i="10"/>
  <c r="U19" i="10"/>
  <c r="F19" i="10"/>
  <c r="I19" i="10"/>
  <c r="R19" i="10"/>
  <c r="W1" i="10"/>
  <c r="T1" i="10"/>
  <c r="K1" i="10"/>
  <c r="E1" i="10"/>
  <c r="Q1" i="10"/>
  <c r="N1" i="10"/>
  <c r="H1" i="10"/>
  <c r="N107" i="9"/>
  <c r="M107" i="9"/>
  <c r="L107" i="9"/>
  <c r="B3" i="12" a="1"/>
  <c r="B3" i="12" s="1"/>
  <c r="C3" i="12" a="1"/>
  <c r="C3" i="12" s="1"/>
  <c r="I17" i="1"/>
  <c r="G63" i="1"/>
  <c r="F64" i="1"/>
  <c r="I64" i="1" s="1"/>
  <c r="Q65" i="1"/>
  <c r="R65" i="1"/>
  <c r="Q15" i="1"/>
  <c r="R15" i="1"/>
  <c r="C15" i="1"/>
  <c r="H15" i="1"/>
  <c r="B14" i="1"/>
  <c r="J15" i="1"/>
  <c r="F15" i="1" s="1"/>
  <c r="D15" i="1"/>
  <c r="B66" i="1"/>
  <c r="J65" i="1"/>
  <c r="M65" i="1" s="1"/>
  <c r="D65" i="1"/>
  <c r="C65" i="1"/>
  <c r="H65" i="1"/>
  <c r="G16" i="1"/>
  <c r="I16" i="1"/>
  <c r="G64" i="1" l="1"/>
  <c r="N54" i="9"/>
  <c r="M54" i="9"/>
  <c r="L54" i="9"/>
  <c r="N32" i="9"/>
  <c r="M32" i="9"/>
  <c r="L32" i="9"/>
  <c r="N71" i="9"/>
  <c r="M71" i="9"/>
  <c r="L71" i="9"/>
  <c r="N108" i="9"/>
  <c r="M108" i="9"/>
  <c r="L108" i="9"/>
  <c r="B109" i="9"/>
  <c r="B73" i="9"/>
  <c r="B72" i="9"/>
  <c r="B35" i="9"/>
  <c r="B34" i="9"/>
  <c r="B55" i="9"/>
  <c r="M33" i="9"/>
  <c r="N33" i="9"/>
  <c r="L33" i="9"/>
  <c r="D3" i="12"/>
  <c r="F65" i="1"/>
  <c r="G65" i="1" s="1"/>
  <c r="R66" i="1"/>
  <c r="Q66" i="1"/>
  <c r="Q14" i="1"/>
  <c r="R14" i="1"/>
  <c r="G15" i="1"/>
  <c r="I15" i="1"/>
  <c r="D66" i="1"/>
  <c r="H66" i="1"/>
  <c r="C66" i="1"/>
  <c r="B67" i="1"/>
  <c r="J66" i="1"/>
  <c r="M66" i="1" s="1"/>
  <c r="B13" i="1"/>
  <c r="J14" i="1"/>
  <c r="F14" i="1" s="1"/>
  <c r="H14" i="1"/>
  <c r="D14" i="1"/>
  <c r="C14" i="1"/>
  <c r="I65" i="1" l="1"/>
  <c r="N34" i="9"/>
  <c r="M34" i="9"/>
  <c r="L34" i="9"/>
  <c r="N35" i="9"/>
  <c r="M35" i="9"/>
  <c r="L35" i="9"/>
  <c r="N72" i="9"/>
  <c r="M72" i="9"/>
  <c r="L72" i="9"/>
  <c r="B110" i="9"/>
  <c r="B37" i="9"/>
  <c r="B36" i="9"/>
  <c r="B56" i="9"/>
  <c r="M73" i="9"/>
  <c r="N73" i="9"/>
  <c r="L73" i="9"/>
  <c r="B5" i="11"/>
  <c r="M55" i="9"/>
  <c r="N55" i="9"/>
  <c r="L55" i="9"/>
  <c r="M109" i="9"/>
  <c r="N109" i="9"/>
  <c r="L109" i="9"/>
  <c r="F66" i="1"/>
  <c r="I66" i="1" s="1"/>
  <c r="R67" i="1"/>
  <c r="Q67" i="1"/>
  <c r="R13" i="1"/>
  <c r="Q13" i="1"/>
  <c r="H13" i="1"/>
  <c r="B12" i="1"/>
  <c r="D13" i="1"/>
  <c r="C13" i="1"/>
  <c r="J13" i="1"/>
  <c r="F13" i="1" s="1"/>
  <c r="I14" i="1"/>
  <c r="G14" i="1"/>
  <c r="H67" i="1"/>
  <c r="D67" i="1"/>
  <c r="C67" i="1"/>
  <c r="J67" i="1"/>
  <c r="M67" i="1" s="1"/>
  <c r="M1" i="1" s="1"/>
  <c r="N110" i="9" l="1"/>
  <c r="M110" i="9"/>
  <c r="L110" i="9"/>
  <c r="M37" i="9"/>
  <c r="N37" i="9"/>
  <c r="L37" i="9"/>
  <c r="N36" i="9"/>
  <c r="M36" i="9"/>
  <c r="L36" i="9"/>
  <c r="N56" i="9"/>
  <c r="M56" i="9"/>
  <c r="L56" i="9"/>
  <c r="G66" i="1"/>
  <c r="M68" i="1"/>
  <c r="F67" i="1"/>
  <c r="R12" i="1"/>
  <c r="Q12" i="1"/>
  <c r="G13" i="1"/>
  <c r="I13" i="1"/>
  <c r="I67" i="1"/>
  <c r="G67" i="1"/>
  <c r="C12" i="1"/>
  <c r="H12" i="1"/>
  <c r="B11" i="1"/>
  <c r="J12" i="1"/>
  <c r="F12" i="1" s="1"/>
  <c r="D12" i="1"/>
  <c r="N66" i="1" l="1"/>
  <c r="N61" i="1"/>
  <c r="N56" i="1"/>
  <c r="N55" i="1"/>
  <c r="N62" i="1"/>
  <c r="N57" i="1"/>
  <c r="N60" i="1"/>
  <c r="N58" i="1"/>
  <c r="N59" i="1"/>
  <c r="N67" i="1"/>
  <c r="N65" i="1"/>
  <c r="N64" i="1"/>
  <c r="N63" i="1"/>
  <c r="R11" i="1"/>
  <c r="Q11" i="1"/>
  <c r="I12" i="1"/>
  <c r="G12" i="1"/>
  <c r="C11" i="1"/>
  <c r="J11" i="1"/>
  <c r="F11" i="1" s="1"/>
  <c r="H11" i="1"/>
  <c r="B10" i="1"/>
  <c r="D11" i="1"/>
  <c r="Q10" i="1" l="1"/>
  <c r="R10" i="1"/>
  <c r="H10" i="1"/>
  <c r="B9" i="1"/>
  <c r="D10" i="1"/>
  <c r="C10" i="1"/>
  <c r="J10" i="1"/>
  <c r="F10" i="1" s="1"/>
  <c r="G11" i="1"/>
  <c r="I11" i="1"/>
  <c r="Q9" i="1" l="1"/>
  <c r="R9" i="1"/>
  <c r="G10" i="1"/>
  <c r="I10" i="1"/>
  <c r="C9" i="1"/>
  <c r="J9" i="1"/>
  <c r="F9" i="1" s="1"/>
  <c r="H9" i="1"/>
  <c r="B8" i="1"/>
  <c r="D9" i="1"/>
  <c r="Q8" i="1" l="1"/>
  <c r="R8" i="1"/>
  <c r="C8" i="1"/>
  <c r="J8" i="1"/>
  <c r="F8" i="1" s="1"/>
  <c r="H8" i="1"/>
  <c r="B7" i="1"/>
  <c r="D8" i="1"/>
  <c r="G9" i="1"/>
  <c r="I9" i="1"/>
  <c r="Q7" i="1" l="1"/>
  <c r="R7" i="1"/>
  <c r="H7" i="1"/>
  <c r="D7" i="1"/>
  <c r="C7" i="1"/>
  <c r="J7" i="1"/>
  <c r="F7" i="1" s="1"/>
  <c r="I8" i="1"/>
  <c r="G8" i="1"/>
  <c r="G7" i="1" l="1"/>
  <c r="I7" i="1"/>
  <c r="X85" i="4" l="1"/>
  <c r="W85" i="4"/>
  <c r="V85" i="4"/>
  <c r="P86" i="4" l="1"/>
  <c r="O86" i="4"/>
  <c r="N86" i="4"/>
  <c r="X86" i="4"/>
  <c r="W86" i="4"/>
  <c r="V86" i="4"/>
  <c r="U86" i="4"/>
  <c r="T86" i="4"/>
  <c r="R86" i="4"/>
  <c r="S86" i="4"/>
  <c r="Q86" i="4"/>
  <c r="M86" i="4" l="1"/>
  <c r="P87" i="4"/>
  <c r="O87" i="4"/>
  <c r="N87" i="4"/>
  <c r="X87" i="4"/>
  <c r="W87" i="4"/>
  <c r="V87" i="4"/>
  <c r="U87" i="4"/>
  <c r="T87" i="4"/>
  <c r="R87" i="4"/>
  <c r="Q87" i="4"/>
  <c r="S87" i="4"/>
  <c r="P88" i="4" l="1"/>
  <c r="O88" i="4"/>
  <c r="N88" i="4"/>
  <c r="X88" i="4"/>
  <c r="W88" i="4"/>
  <c r="V88" i="4"/>
  <c r="U88" i="4"/>
  <c r="T88" i="4"/>
  <c r="R88" i="4"/>
  <c r="S88" i="4"/>
  <c r="Q88" i="4"/>
  <c r="M87" i="4"/>
  <c r="P89" i="4" l="1"/>
  <c r="O89" i="4"/>
  <c r="N89" i="4"/>
  <c r="X89" i="4"/>
  <c r="W89" i="4"/>
  <c r="V89" i="4"/>
  <c r="U89" i="4"/>
  <c r="T89" i="4"/>
  <c r="R89" i="4"/>
  <c r="Q89" i="4"/>
  <c r="S89" i="4"/>
  <c r="M88" i="4"/>
  <c r="M89" i="4" l="1"/>
  <c r="P90" i="4"/>
  <c r="O90" i="4"/>
  <c r="N90" i="4"/>
  <c r="X90" i="4"/>
  <c r="W90" i="4"/>
  <c r="V90" i="4"/>
  <c r="U90" i="4"/>
  <c r="T90" i="4"/>
  <c r="R90" i="4"/>
  <c r="S90" i="4"/>
  <c r="Q90" i="4"/>
  <c r="M90" i="4" l="1"/>
  <c r="P91" i="4"/>
  <c r="O91" i="4"/>
  <c r="N91" i="4"/>
  <c r="X91" i="4"/>
  <c r="W91" i="4"/>
  <c r="V91" i="4"/>
  <c r="U91" i="4"/>
  <c r="T91" i="4"/>
  <c r="R91" i="4"/>
  <c r="Q91" i="4"/>
  <c r="S91" i="4"/>
  <c r="M91" i="4" l="1"/>
  <c r="P92" i="4"/>
  <c r="O92" i="4"/>
  <c r="N92" i="4"/>
  <c r="X92" i="4"/>
  <c r="W92" i="4"/>
  <c r="V92" i="4"/>
  <c r="U92" i="4"/>
  <c r="T92" i="4"/>
  <c r="R92" i="4"/>
  <c r="S92" i="4"/>
  <c r="Q92" i="4"/>
  <c r="P93" i="4" l="1"/>
  <c r="O93" i="4"/>
  <c r="N93" i="4"/>
  <c r="X93" i="4"/>
  <c r="W93" i="4"/>
  <c r="V93" i="4"/>
  <c r="U93" i="4"/>
  <c r="T93" i="4"/>
  <c r="R93" i="4"/>
  <c r="Q93" i="4"/>
  <c r="S93" i="4"/>
  <c r="M92" i="4"/>
  <c r="M93" i="4" l="1"/>
  <c r="P94" i="4"/>
  <c r="O94" i="4"/>
  <c r="N94" i="4"/>
  <c r="X94" i="4"/>
  <c r="W94" i="4"/>
  <c r="V94" i="4"/>
  <c r="U94" i="4"/>
  <c r="T94" i="4"/>
  <c r="R94" i="4"/>
  <c r="S94" i="4"/>
  <c r="Q94" i="4"/>
  <c r="M94" i="4" l="1"/>
  <c r="P95" i="4"/>
  <c r="O95" i="4"/>
  <c r="N95" i="4"/>
  <c r="X95" i="4"/>
  <c r="W95" i="4"/>
  <c r="V95" i="4"/>
  <c r="U95" i="4"/>
  <c r="T95" i="4"/>
  <c r="R95" i="4"/>
  <c r="Q95" i="4"/>
  <c r="S95" i="4"/>
  <c r="V96" i="4" l="1"/>
  <c r="P96" i="4"/>
  <c r="R96" i="4"/>
  <c r="Q96" i="4"/>
  <c r="O96" i="4"/>
  <c r="X96" i="4"/>
  <c r="W96" i="4"/>
  <c r="T96" i="4"/>
  <c r="U96" i="4"/>
  <c r="S96" i="4"/>
  <c r="N96" i="4"/>
  <c r="M95" i="4"/>
  <c r="V97" i="4" l="1"/>
  <c r="P97" i="4"/>
  <c r="W97" i="4"/>
  <c r="U97" i="4"/>
  <c r="T97" i="4"/>
  <c r="R97" i="4"/>
  <c r="Q97" i="4"/>
  <c r="O97" i="4"/>
  <c r="N97" i="4"/>
  <c r="X97" i="4"/>
  <c r="S97" i="4"/>
  <c r="M96" i="4"/>
  <c r="M97" i="4" l="1"/>
  <c r="V98" i="4"/>
  <c r="P98" i="4"/>
  <c r="W98" i="4"/>
  <c r="U98" i="4"/>
  <c r="T98" i="4"/>
  <c r="S98" i="4"/>
  <c r="R98" i="4"/>
  <c r="O98" i="4"/>
  <c r="X98" i="4"/>
  <c r="Q98" i="4"/>
  <c r="N98" i="4"/>
  <c r="M98" i="4" l="1"/>
  <c r="V99" i="4"/>
  <c r="P99" i="4"/>
  <c r="R99" i="4"/>
  <c r="Q99" i="4"/>
  <c r="O99" i="4"/>
  <c r="X99" i="4"/>
  <c r="W99" i="4"/>
  <c r="T99" i="4"/>
  <c r="U99" i="4"/>
  <c r="S99" i="4"/>
  <c r="N99" i="4"/>
  <c r="M99" i="4" l="1"/>
  <c r="V100" i="4"/>
  <c r="P100" i="4"/>
  <c r="W100" i="4"/>
  <c r="U100" i="4"/>
  <c r="T100" i="4"/>
  <c r="R100" i="4"/>
  <c r="Q100" i="4"/>
  <c r="O100" i="4"/>
  <c r="N100" i="4"/>
  <c r="X100" i="4"/>
  <c r="S100" i="4"/>
  <c r="V101" i="4" l="1"/>
  <c r="P101" i="4"/>
  <c r="W101" i="4"/>
  <c r="U101" i="4"/>
  <c r="T101" i="4"/>
  <c r="S101" i="4"/>
  <c r="R101" i="4"/>
  <c r="O101" i="4"/>
  <c r="X101" i="4"/>
  <c r="Q101" i="4"/>
  <c r="N101" i="4"/>
  <c r="M100" i="4"/>
  <c r="V102" i="4" l="1"/>
  <c r="P102" i="4"/>
  <c r="R102" i="4"/>
  <c r="Q102" i="4"/>
  <c r="O102" i="4"/>
  <c r="X102" i="4"/>
  <c r="W102" i="4"/>
  <c r="T102" i="4"/>
  <c r="S102" i="4"/>
  <c r="N102" i="4"/>
  <c r="U102" i="4"/>
  <c r="M101" i="4"/>
  <c r="V103" i="4" l="1"/>
  <c r="P103" i="4"/>
  <c r="W103" i="4"/>
  <c r="U103" i="4"/>
  <c r="T103" i="4"/>
  <c r="R103" i="4"/>
  <c r="Q103" i="4"/>
  <c r="O103" i="4"/>
  <c r="N103" i="4"/>
  <c r="X103" i="4"/>
  <c r="S103" i="4"/>
  <c r="M102" i="4"/>
  <c r="V104" i="4" l="1"/>
  <c r="P104" i="4"/>
  <c r="X104" i="4"/>
  <c r="W104" i="4"/>
  <c r="U104" i="4"/>
  <c r="T104" i="4"/>
  <c r="S104" i="4"/>
  <c r="R104" i="4"/>
  <c r="O104" i="4"/>
  <c r="Q104" i="4"/>
  <c r="N104" i="4"/>
  <c r="M103" i="4"/>
  <c r="V105" i="4" l="1"/>
  <c r="P105" i="4"/>
  <c r="R105" i="4"/>
  <c r="Q105" i="4"/>
  <c r="O105" i="4"/>
  <c r="N105" i="4"/>
  <c r="X105" i="4"/>
  <c r="W105" i="4"/>
  <c r="U105" i="4"/>
  <c r="T105" i="4"/>
  <c r="S105" i="4"/>
  <c r="M104" i="4"/>
  <c r="V106" i="4" l="1"/>
  <c r="P106" i="4"/>
  <c r="W106" i="4"/>
  <c r="U106" i="4"/>
  <c r="T106" i="4"/>
  <c r="S106" i="4"/>
  <c r="R106" i="4"/>
  <c r="Q106" i="4"/>
  <c r="O106" i="4"/>
  <c r="N106" i="4"/>
  <c r="X106" i="4"/>
  <c r="M105" i="4"/>
  <c r="V107" i="4" l="1"/>
  <c r="P107" i="4"/>
  <c r="X107" i="4"/>
  <c r="W107" i="4"/>
  <c r="U107" i="4"/>
  <c r="T107" i="4"/>
  <c r="S107" i="4"/>
  <c r="R107" i="4"/>
  <c r="Q107" i="4"/>
  <c r="O107" i="4"/>
  <c r="N107" i="4"/>
  <c r="M106" i="4"/>
  <c r="M107" i="4" l="1"/>
  <c r="V108" i="4"/>
  <c r="P108" i="4"/>
  <c r="R108" i="4"/>
  <c r="Q108" i="4"/>
  <c r="O108" i="4"/>
  <c r="N108" i="4"/>
  <c r="X108" i="4"/>
  <c r="W108" i="4"/>
  <c r="U108" i="4"/>
  <c r="T108" i="4"/>
  <c r="S108" i="4"/>
  <c r="V109" i="4" l="1"/>
  <c r="P109" i="4"/>
  <c r="W109" i="4"/>
  <c r="U109" i="4"/>
  <c r="T109" i="4"/>
  <c r="S109" i="4"/>
  <c r="R109" i="4"/>
  <c r="Q109" i="4"/>
  <c r="O109" i="4"/>
  <c r="N109" i="4"/>
  <c r="X109" i="4"/>
  <c r="M108" i="4"/>
  <c r="V110" i="4" l="1"/>
  <c r="P110" i="4"/>
  <c r="X110" i="4"/>
  <c r="W110" i="4"/>
  <c r="U110" i="4"/>
  <c r="T110" i="4"/>
  <c r="S110" i="4"/>
  <c r="R110" i="4"/>
  <c r="Q110" i="4"/>
  <c r="O110" i="4"/>
  <c r="N110" i="4"/>
  <c r="M109" i="4"/>
  <c r="M110" i="4" l="1"/>
  <c r="V111" i="4"/>
  <c r="P111" i="4"/>
  <c r="T111" i="4"/>
  <c r="R111" i="4"/>
  <c r="Q111" i="4"/>
  <c r="O111" i="4"/>
  <c r="N111" i="4"/>
  <c r="X111" i="4"/>
  <c r="W111" i="4"/>
  <c r="U111" i="4"/>
  <c r="S111" i="4"/>
  <c r="M111" i="4" l="1"/>
  <c r="V112" i="4"/>
  <c r="P112" i="4"/>
  <c r="X112" i="4"/>
  <c r="W112" i="4"/>
  <c r="U112" i="4"/>
  <c r="T112" i="4"/>
  <c r="S112" i="4"/>
  <c r="R112" i="4"/>
  <c r="Q112" i="4"/>
  <c r="O112" i="4"/>
  <c r="N112" i="4"/>
  <c r="V113" i="4" l="1"/>
  <c r="P113" i="4"/>
  <c r="O113" i="4"/>
  <c r="R113" i="4"/>
  <c r="Q113" i="4"/>
  <c r="N113" i="4"/>
  <c r="X113" i="4"/>
  <c r="W113" i="4"/>
  <c r="U113" i="4"/>
  <c r="T113" i="4"/>
  <c r="S113" i="4"/>
  <c r="M112" i="4"/>
  <c r="V114" i="4" l="1"/>
  <c r="P114" i="4"/>
  <c r="T114" i="4"/>
  <c r="X114" i="4"/>
  <c r="W114" i="4"/>
  <c r="U114" i="4"/>
  <c r="S114" i="4"/>
  <c r="R114" i="4"/>
  <c r="Q114" i="4"/>
  <c r="O114" i="4"/>
  <c r="N114" i="4"/>
  <c r="M113" i="4"/>
  <c r="M114" i="4" l="1"/>
  <c r="V115" i="4"/>
  <c r="P115" i="4"/>
  <c r="Q115" i="4"/>
  <c r="O115" i="4"/>
  <c r="N115" i="4"/>
  <c r="X115" i="4"/>
  <c r="W115" i="4"/>
  <c r="U115" i="4"/>
  <c r="T115" i="4"/>
  <c r="S115" i="4"/>
  <c r="R115" i="4"/>
  <c r="V116" i="4" l="1"/>
  <c r="P116" i="4"/>
  <c r="O116" i="4"/>
  <c r="X116" i="4"/>
  <c r="W116" i="4"/>
  <c r="U116" i="4"/>
  <c r="T116" i="4"/>
  <c r="S116" i="4"/>
  <c r="R116" i="4"/>
  <c r="Q116" i="4"/>
  <c r="N116" i="4"/>
  <c r="M115" i="4"/>
  <c r="M116" i="4" l="1"/>
  <c r="V117" i="4"/>
  <c r="P117" i="4"/>
  <c r="T117" i="4"/>
  <c r="O117" i="4"/>
  <c r="N117" i="4"/>
  <c r="X117" i="4"/>
  <c r="W117" i="4"/>
  <c r="U117" i="4"/>
  <c r="S117" i="4"/>
  <c r="R117" i="4"/>
  <c r="Q117" i="4"/>
  <c r="V118" i="4" l="1"/>
  <c r="P118" i="4"/>
  <c r="W118" i="4"/>
  <c r="U118" i="4"/>
  <c r="T118" i="4"/>
  <c r="S118" i="4"/>
  <c r="R118" i="4"/>
  <c r="Q118" i="4"/>
  <c r="O118" i="4"/>
  <c r="N118" i="4"/>
  <c r="X118" i="4"/>
  <c r="M117" i="4"/>
  <c r="M118" i="4" l="1"/>
  <c r="V119" i="4"/>
  <c r="P119" i="4"/>
  <c r="O119" i="4"/>
  <c r="N119" i="4"/>
  <c r="X119" i="4"/>
  <c r="W119" i="4"/>
  <c r="U119" i="4"/>
  <c r="T119" i="4"/>
  <c r="S119" i="4"/>
  <c r="R119" i="4"/>
  <c r="Q119" i="4"/>
  <c r="M119" i="4" l="1"/>
  <c r="V120" i="4"/>
  <c r="P120" i="4"/>
  <c r="T120" i="4"/>
  <c r="W120" i="4"/>
  <c r="U120" i="4"/>
  <c r="S120" i="4"/>
  <c r="R120" i="4"/>
  <c r="Q120" i="4"/>
  <c r="O120" i="4"/>
  <c r="N120" i="4"/>
  <c r="X120" i="4"/>
  <c r="M120" i="4" l="1"/>
  <c r="V121" i="4"/>
  <c r="P121" i="4"/>
  <c r="N121" i="4"/>
  <c r="X121" i="4"/>
  <c r="W121" i="4"/>
  <c r="U121" i="4"/>
  <c r="T121" i="4"/>
  <c r="S121" i="4"/>
  <c r="R121" i="4"/>
  <c r="Q121" i="4"/>
  <c r="O121" i="4"/>
  <c r="M121" i="4" l="1"/>
  <c r="V122" i="4"/>
  <c r="P122" i="4"/>
  <c r="O122" i="4"/>
  <c r="U122" i="4"/>
  <c r="T122" i="4"/>
  <c r="S122" i="4"/>
  <c r="R122" i="4"/>
  <c r="Q122" i="4"/>
  <c r="N122" i="4"/>
  <c r="X122" i="4"/>
  <c r="W122" i="4"/>
  <c r="V123" i="4" l="1"/>
  <c r="P123" i="4"/>
  <c r="T123" i="4"/>
  <c r="X123" i="4"/>
  <c r="W123" i="4"/>
  <c r="U123" i="4"/>
  <c r="S123" i="4"/>
  <c r="R123" i="4"/>
  <c r="Q123" i="4"/>
  <c r="O123" i="4"/>
  <c r="N123" i="4"/>
  <c r="M122" i="4"/>
  <c r="V124" i="4" l="1"/>
  <c r="P124" i="4"/>
  <c r="T124" i="4"/>
  <c r="S124" i="4"/>
  <c r="R124" i="4"/>
  <c r="Q124" i="4"/>
  <c r="AF124" i="4"/>
  <c r="Q124" i="5" s="1"/>
  <c r="O124" i="4"/>
  <c r="AE124" i="4"/>
  <c r="P124" i="5" s="1"/>
  <c r="N124" i="4"/>
  <c r="X124" i="4"/>
  <c r="W124" i="4"/>
  <c r="U124" i="4"/>
  <c r="M123" i="4"/>
  <c r="M124" i="4" l="1"/>
  <c r="V125" i="4"/>
  <c r="P125" i="4"/>
  <c r="AE125" i="4"/>
  <c r="P125" i="5" s="1"/>
  <c r="O125" i="4"/>
  <c r="N125" i="4"/>
  <c r="AF125" i="4"/>
  <c r="Q125" i="5" s="1"/>
  <c r="X125" i="4"/>
  <c r="W125" i="4"/>
  <c r="U125" i="4"/>
  <c r="T125" i="4"/>
  <c r="S125" i="4"/>
  <c r="R125" i="4"/>
  <c r="Q125" i="4"/>
  <c r="M125" i="4" l="1"/>
  <c r="V126" i="4"/>
  <c r="P126" i="4"/>
  <c r="T126" i="4"/>
  <c r="S126" i="4"/>
  <c r="R126" i="4"/>
  <c r="X126" i="4"/>
  <c r="W126" i="4"/>
  <c r="U126" i="4"/>
  <c r="Q126" i="4"/>
  <c r="O126" i="4"/>
  <c r="N126" i="4"/>
  <c r="AF126" i="4"/>
  <c r="Q126" i="5" s="1"/>
  <c r="AE126" i="4"/>
  <c r="P126" i="5" s="1"/>
  <c r="M126" i="4" l="1"/>
  <c r="V127" i="4"/>
  <c r="P127" i="4"/>
  <c r="X127" i="4"/>
  <c r="W127" i="4"/>
  <c r="T127" i="4"/>
  <c r="S127" i="4"/>
  <c r="R127" i="4"/>
  <c r="Q127" i="4"/>
  <c r="O127" i="4"/>
  <c r="N127" i="4"/>
  <c r="AF127" i="4"/>
  <c r="Q127" i="5" s="1"/>
  <c r="AE127" i="4"/>
  <c r="P127" i="5" s="1"/>
  <c r="U127" i="4"/>
  <c r="V128" i="4" l="1"/>
  <c r="P128" i="4"/>
  <c r="AE128" i="4"/>
  <c r="P128" i="5" s="1"/>
  <c r="O128" i="4"/>
  <c r="N128" i="4"/>
  <c r="R128" i="4"/>
  <c r="Q128" i="4"/>
  <c r="AF128" i="4"/>
  <c r="Q128" i="5" s="1"/>
  <c r="X128" i="4"/>
  <c r="W128" i="4"/>
  <c r="U128" i="4"/>
  <c r="T128" i="4"/>
  <c r="S128" i="4"/>
  <c r="M127" i="4"/>
  <c r="M128" i="4" l="1"/>
  <c r="V129" i="4"/>
  <c r="P129" i="4"/>
  <c r="T129" i="4"/>
  <c r="S129" i="4"/>
  <c r="R129" i="4"/>
  <c r="AF129" i="4"/>
  <c r="Q129" i="5" s="1"/>
  <c r="AE129" i="4"/>
  <c r="P129" i="5" s="1"/>
  <c r="X129" i="4"/>
  <c r="W129" i="4"/>
  <c r="U129" i="4"/>
  <c r="Q129" i="4"/>
  <c r="O129" i="4"/>
  <c r="N129" i="4"/>
  <c r="V130" i="4" l="1"/>
  <c r="P130" i="4"/>
  <c r="X130" i="4"/>
  <c r="W130" i="4"/>
  <c r="AF130" i="4"/>
  <c r="Q130" i="5" s="1"/>
  <c r="Q130" i="4"/>
  <c r="AE130" i="4"/>
  <c r="P130" i="5" s="1"/>
  <c r="U130" i="4"/>
  <c r="T130" i="4"/>
  <c r="S130" i="4"/>
  <c r="R130" i="4"/>
  <c r="O130" i="4"/>
  <c r="N130" i="4"/>
  <c r="M129" i="4"/>
  <c r="M130" i="4" l="1"/>
  <c r="V131" i="4"/>
  <c r="P131" i="4"/>
  <c r="AE131" i="4"/>
  <c r="P131" i="5" s="1"/>
  <c r="O131" i="4"/>
  <c r="N131" i="4"/>
  <c r="X131" i="4"/>
  <c r="U131" i="4"/>
  <c r="AF131" i="4"/>
  <c r="Q131" i="5" s="1"/>
  <c r="W131" i="4"/>
  <c r="T131" i="4"/>
  <c r="S131" i="4"/>
  <c r="R131" i="4"/>
  <c r="Q131" i="4"/>
  <c r="M131" i="4" l="1"/>
  <c r="V132" i="4"/>
  <c r="P132" i="4"/>
  <c r="T132" i="4"/>
  <c r="S132" i="4"/>
  <c r="R132" i="4"/>
  <c r="AE132" i="4"/>
  <c r="P132" i="5" s="1"/>
  <c r="O132" i="4"/>
  <c r="N132" i="4"/>
  <c r="AF132" i="4"/>
  <c r="Q132" i="5" s="1"/>
  <c r="X132" i="4"/>
  <c r="W132" i="4"/>
  <c r="U132" i="4"/>
  <c r="Q132" i="4"/>
  <c r="V133" i="4" l="1"/>
  <c r="P133" i="4"/>
  <c r="X133" i="4"/>
  <c r="W133" i="4"/>
  <c r="T133" i="4"/>
  <c r="S133" i="4"/>
  <c r="AF133" i="4"/>
  <c r="Q133" i="5" s="1"/>
  <c r="Q133" i="4"/>
  <c r="R133" i="4"/>
  <c r="O133" i="4"/>
  <c r="N133" i="4"/>
  <c r="AE133" i="4"/>
  <c r="P133" i="5" s="1"/>
  <c r="U133" i="4"/>
  <c r="M132" i="4"/>
  <c r="M133" i="4" l="1"/>
  <c r="V134" i="4"/>
  <c r="P134" i="4"/>
  <c r="AE134" i="4"/>
  <c r="P134" i="5" s="1"/>
  <c r="O134" i="4"/>
  <c r="N134" i="4"/>
  <c r="X134" i="4"/>
  <c r="W134" i="4"/>
  <c r="U134" i="4"/>
  <c r="AF134" i="4"/>
  <c r="Q134" i="5" s="1"/>
  <c r="T134" i="4"/>
  <c r="S134" i="4"/>
  <c r="R134" i="4"/>
  <c r="Q134" i="4"/>
  <c r="M134" i="4" l="1"/>
  <c r="V135" i="4"/>
  <c r="P135" i="4"/>
  <c r="T135" i="4"/>
  <c r="S135" i="4"/>
  <c r="R135" i="4"/>
  <c r="AE135" i="4"/>
  <c r="P135" i="5" s="1"/>
  <c r="O135" i="4"/>
  <c r="N135" i="4"/>
  <c r="AF135" i="4"/>
  <c r="Q135" i="5" s="1"/>
  <c r="X135" i="4"/>
  <c r="W135" i="4"/>
  <c r="U135" i="4"/>
  <c r="Q135" i="4"/>
  <c r="M135" i="4" l="1"/>
  <c r="V136" i="4"/>
  <c r="P136" i="4"/>
  <c r="X136" i="4"/>
  <c r="W136" i="4"/>
  <c r="T136" i="4"/>
  <c r="S136" i="4"/>
  <c r="R136" i="4"/>
  <c r="AF136" i="4"/>
  <c r="Q136" i="5" s="1"/>
  <c r="Q136" i="4"/>
  <c r="N136" i="4"/>
  <c r="AE136" i="4"/>
  <c r="P136" i="5" s="1"/>
  <c r="U136" i="4"/>
  <c r="O136" i="4"/>
  <c r="V137" i="4" l="1"/>
  <c r="P137" i="4"/>
  <c r="AE137" i="4"/>
  <c r="P137" i="5" s="1"/>
  <c r="O137" i="4"/>
  <c r="N137" i="4"/>
  <c r="X137" i="4"/>
  <c r="W137" i="4"/>
  <c r="U137" i="4"/>
  <c r="T137" i="4"/>
  <c r="S137" i="4"/>
  <c r="R137" i="4"/>
  <c r="Q137" i="4"/>
  <c r="AF137" i="4"/>
  <c r="Q137" i="5" s="1"/>
  <c r="M136" i="4"/>
  <c r="V138" i="4" l="1"/>
  <c r="P138" i="4"/>
  <c r="T138" i="4"/>
  <c r="S138" i="4"/>
  <c r="R138" i="4"/>
  <c r="AE138" i="4"/>
  <c r="P138" i="5" s="1"/>
  <c r="O138" i="4"/>
  <c r="N138" i="4"/>
  <c r="AF138" i="4"/>
  <c r="Q138" i="5" s="1"/>
  <c r="X138" i="4"/>
  <c r="W138" i="4"/>
  <c r="U138" i="4"/>
  <c r="Q138" i="4"/>
  <c r="M137" i="4"/>
  <c r="M138" i="4" l="1"/>
  <c r="V139" i="4"/>
  <c r="P139" i="4"/>
  <c r="X139" i="4"/>
  <c r="W139" i="4"/>
  <c r="T139" i="4"/>
  <c r="S139" i="4"/>
  <c r="R139" i="4"/>
  <c r="AF139" i="4"/>
  <c r="Q139" i="5" s="1"/>
  <c r="Q139" i="4"/>
  <c r="AE139" i="4"/>
  <c r="P139" i="5" s="1"/>
  <c r="O139" i="4"/>
  <c r="U139" i="4"/>
  <c r="N139" i="4"/>
  <c r="V140" i="4" l="1"/>
  <c r="P140" i="4"/>
  <c r="AE140" i="4"/>
  <c r="P140" i="5" s="1"/>
  <c r="O140" i="4"/>
  <c r="N140" i="4"/>
  <c r="X140" i="4"/>
  <c r="W140" i="4"/>
  <c r="U140" i="4"/>
  <c r="T140" i="4"/>
  <c r="R140" i="4"/>
  <c r="AF140" i="4"/>
  <c r="Q140" i="5" s="1"/>
  <c r="S140" i="4"/>
  <c r="Q140" i="4"/>
  <c r="M139" i="4"/>
  <c r="M140" i="4" l="1"/>
  <c r="V141" i="4"/>
  <c r="P141" i="4"/>
  <c r="T141" i="4"/>
  <c r="S141" i="4"/>
  <c r="R141" i="4"/>
  <c r="AE141" i="4"/>
  <c r="P141" i="5" s="1"/>
  <c r="O141" i="4"/>
  <c r="N141" i="4"/>
  <c r="W141" i="4"/>
  <c r="Q141" i="4"/>
  <c r="AF141" i="4"/>
  <c r="Q141" i="5" s="1"/>
  <c r="X141" i="4"/>
  <c r="U141" i="4"/>
  <c r="V142" i="4" l="1"/>
  <c r="AE142" i="4"/>
  <c r="P142" i="5" s="1"/>
  <c r="R142" i="4"/>
  <c r="P142" i="4"/>
  <c r="X142" i="4"/>
  <c r="U142" i="4"/>
  <c r="T142" i="4"/>
  <c r="S142" i="4"/>
  <c r="Q142" i="4"/>
  <c r="O142" i="4"/>
  <c r="AF142" i="4"/>
  <c r="Q142" i="5" s="1"/>
  <c r="W142" i="4"/>
  <c r="N142" i="4"/>
  <c r="M141" i="4"/>
  <c r="V143" i="4" l="1"/>
  <c r="AE143" i="4"/>
  <c r="P143" i="5" s="1"/>
  <c r="R143" i="4"/>
  <c r="P143" i="4"/>
  <c r="S143" i="4"/>
  <c r="Q143" i="4"/>
  <c r="O143" i="4"/>
  <c r="X143" i="4"/>
  <c r="U143" i="4"/>
  <c r="AF143" i="4"/>
  <c r="Q143" i="5" s="1"/>
  <c r="W143" i="4"/>
  <c r="T143" i="4"/>
  <c r="N143" i="4"/>
  <c r="M142" i="4"/>
  <c r="M143" i="4" l="1"/>
  <c r="V144" i="4"/>
  <c r="AE144" i="4"/>
  <c r="P144" i="5" s="1"/>
  <c r="R144" i="4"/>
  <c r="P144" i="4"/>
  <c r="X144" i="4"/>
  <c r="U144" i="4"/>
  <c r="T144" i="4"/>
  <c r="S144" i="4"/>
  <c r="Q144" i="4"/>
  <c r="O144" i="4"/>
  <c r="AF144" i="4"/>
  <c r="Q144" i="5" s="1"/>
  <c r="W144" i="4"/>
  <c r="N144" i="4"/>
  <c r="M144" i="4" l="1"/>
  <c r="V145" i="4"/>
  <c r="AE145" i="4"/>
  <c r="P145" i="5" s="1"/>
  <c r="R145" i="4"/>
  <c r="P145" i="4"/>
  <c r="S145" i="4"/>
  <c r="Q145" i="4"/>
  <c r="O145" i="4"/>
  <c r="X145" i="4"/>
  <c r="U145" i="4"/>
  <c r="AF145" i="4"/>
  <c r="Q145" i="5" s="1"/>
  <c r="W145" i="4"/>
  <c r="T145" i="4"/>
  <c r="N145" i="4"/>
  <c r="M145" i="4" l="1"/>
  <c r="V146" i="4"/>
  <c r="AE146" i="4"/>
  <c r="P146" i="5" s="1"/>
  <c r="R146" i="4"/>
  <c r="P146" i="4"/>
  <c r="X146" i="4"/>
  <c r="U146" i="4"/>
  <c r="T146" i="4"/>
  <c r="S146" i="4"/>
  <c r="Q146" i="4"/>
  <c r="O146" i="4"/>
  <c r="W146" i="4"/>
  <c r="N146" i="4"/>
  <c r="AF146" i="4"/>
  <c r="Q146" i="5" s="1"/>
  <c r="V147" i="4" l="1"/>
  <c r="AE147" i="4"/>
  <c r="P147" i="5" s="1"/>
  <c r="R147" i="4"/>
  <c r="P147" i="4"/>
  <c r="S147" i="4"/>
  <c r="Q147" i="4"/>
  <c r="O147" i="4"/>
  <c r="X147" i="4"/>
  <c r="U147" i="4"/>
  <c r="AF147" i="4"/>
  <c r="Q147" i="5" s="1"/>
  <c r="W147" i="4"/>
  <c r="T147" i="4"/>
  <c r="N147" i="4"/>
  <c r="M146" i="4"/>
  <c r="M147" i="4" l="1"/>
  <c r="V148" i="4"/>
  <c r="AE148" i="4"/>
  <c r="P148" i="5" s="1"/>
  <c r="R148" i="4"/>
  <c r="P148" i="4"/>
  <c r="X148" i="4"/>
  <c r="U148" i="4"/>
  <c r="T148" i="4"/>
  <c r="S148" i="4"/>
  <c r="Q148" i="4"/>
  <c r="O148" i="4"/>
  <c r="AF148" i="4"/>
  <c r="Q148" i="5" s="1"/>
  <c r="W148" i="4"/>
  <c r="N148" i="4"/>
  <c r="M148" i="4" l="1"/>
  <c r="V149" i="4"/>
  <c r="AE149" i="4"/>
  <c r="P149" i="5" s="1"/>
  <c r="R149" i="4"/>
  <c r="P149" i="4"/>
  <c r="S149" i="4"/>
  <c r="Q149" i="4"/>
  <c r="O149" i="4"/>
  <c r="X149" i="4"/>
  <c r="U149" i="4"/>
  <c r="N149" i="4"/>
  <c r="AF149" i="4"/>
  <c r="Q149" i="5" s="1"/>
  <c r="W149" i="4"/>
  <c r="T149" i="4"/>
  <c r="V150" i="4" l="1"/>
  <c r="AE150" i="4"/>
  <c r="P150" i="5" s="1"/>
  <c r="R150" i="4"/>
  <c r="P150" i="4"/>
  <c r="X150" i="4"/>
  <c r="U150" i="4"/>
  <c r="T150" i="4"/>
  <c r="S150" i="4"/>
  <c r="Q150" i="4"/>
  <c r="O150" i="4"/>
  <c r="AF150" i="4"/>
  <c r="Q150" i="5" s="1"/>
  <c r="W150" i="4"/>
  <c r="N150" i="4"/>
  <c r="M149" i="4"/>
  <c r="V151" i="4" l="1"/>
  <c r="AE151" i="4"/>
  <c r="P151" i="5" s="1"/>
  <c r="R151" i="4"/>
  <c r="P151" i="4"/>
  <c r="S151" i="4"/>
  <c r="Q151" i="4"/>
  <c r="O151" i="4"/>
  <c r="X151" i="4"/>
  <c r="U151" i="4"/>
  <c r="AF151" i="4"/>
  <c r="Q151" i="5" s="1"/>
  <c r="W151" i="4"/>
  <c r="T151" i="4"/>
  <c r="N151" i="4"/>
  <c r="M150" i="4"/>
  <c r="V152" i="4" l="1"/>
  <c r="AE152" i="4"/>
  <c r="P152" i="5" s="1"/>
  <c r="R152" i="4"/>
  <c r="P152" i="4"/>
  <c r="X152" i="4"/>
  <c r="U152" i="4"/>
  <c r="T152" i="4"/>
  <c r="S152" i="4"/>
  <c r="Q152" i="4"/>
  <c r="O152" i="4"/>
  <c r="AF152" i="4"/>
  <c r="Q152" i="5" s="1"/>
  <c r="W152" i="4"/>
  <c r="N152" i="4"/>
  <c r="M151" i="4"/>
  <c r="M152" i="4" l="1"/>
  <c r="V153" i="4"/>
  <c r="AE153" i="4"/>
  <c r="P153" i="5" s="1"/>
  <c r="R153" i="4"/>
  <c r="P153" i="4"/>
  <c r="AF153" i="4"/>
  <c r="Q153" i="5" s="1"/>
  <c r="N153" i="4"/>
  <c r="T153" i="4"/>
  <c r="S153" i="4"/>
  <c r="Q153" i="4"/>
  <c r="W153" i="4"/>
  <c r="X153" i="4"/>
  <c r="U153" i="4"/>
  <c r="O153" i="4"/>
  <c r="M153" i="4" l="1"/>
  <c r="V154" i="4"/>
  <c r="AE154" i="4"/>
  <c r="P154" i="5" s="1"/>
  <c r="R154" i="4"/>
  <c r="P154" i="4"/>
  <c r="W154" i="4"/>
  <c r="AF154" i="4"/>
  <c r="Q154" i="5" s="1"/>
  <c r="X154" i="4"/>
  <c r="U154" i="4"/>
  <c r="T154" i="4"/>
  <c r="S154" i="4"/>
  <c r="O154" i="4"/>
  <c r="Q154" i="4"/>
  <c r="N154" i="4"/>
  <c r="V155" i="4" l="1"/>
  <c r="AE155" i="4"/>
  <c r="P155" i="5" s="1"/>
  <c r="R155" i="4"/>
  <c r="P155" i="4"/>
  <c r="AF155" i="4"/>
  <c r="Q155" i="5" s="1"/>
  <c r="N155" i="4"/>
  <c r="X155" i="4"/>
  <c r="W155" i="4"/>
  <c r="U155" i="4"/>
  <c r="S155" i="4"/>
  <c r="Q155" i="4"/>
  <c r="O155" i="4"/>
  <c r="T155" i="4"/>
  <c r="M154" i="4"/>
  <c r="V156" i="4" l="1"/>
  <c r="AE156" i="4"/>
  <c r="P156" i="5" s="1"/>
  <c r="R156" i="4"/>
  <c r="P156" i="4"/>
  <c r="W156" i="4"/>
  <c r="Q156" i="4"/>
  <c r="O156" i="4"/>
  <c r="N156" i="4"/>
  <c r="X156" i="4"/>
  <c r="T156" i="4"/>
  <c r="AF156" i="4"/>
  <c r="Q156" i="5" s="1"/>
  <c r="U156" i="4"/>
  <c r="S156" i="4"/>
  <c r="M155" i="4"/>
  <c r="M156" i="4" l="1"/>
  <c r="V157" i="4"/>
  <c r="AE157" i="4"/>
  <c r="P157" i="5" s="1"/>
  <c r="R157" i="4"/>
  <c r="P157" i="4"/>
  <c r="AF157" i="4"/>
  <c r="Q157" i="5" s="1"/>
  <c r="N157" i="4"/>
  <c r="W157" i="4"/>
  <c r="U157" i="4"/>
  <c r="T157" i="4"/>
  <c r="S157" i="4"/>
  <c r="Q157" i="4"/>
  <c r="X157" i="4"/>
  <c r="O157" i="4"/>
  <c r="V158" i="4" l="1"/>
  <c r="AE158" i="4"/>
  <c r="P158" i="5" s="1"/>
  <c r="R158" i="4"/>
  <c r="P158" i="4"/>
  <c r="W158" i="4"/>
  <c r="U158" i="4"/>
  <c r="T158" i="4"/>
  <c r="S158" i="4"/>
  <c r="O158" i="4"/>
  <c r="N158" i="4"/>
  <c r="AF158" i="4"/>
  <c r="Q158" i="5" s="1"/>
  <c r="X158" i="4"/>
  <c r="Q158" i="4"/>
  <c r="M157" i="4"/>
  <c r="V159" i="4" l="1"/>
  <c r="AE159" i="4"/>
  <c r="P159" i="5" s="1"/>
  <c r="R159" i="4"/>
  <c r="P159" i="4"/>
  <c r="AF159" i="4"/>
  <c r="Q159" i="5" s="1"/>
  <c r="N159" i="4"/>
  <c r="O159" i="4"/>
  <c r="X159" i="4"/>
  <c r="W159" i="4"/>
  <c r="U159" i="4"/>
  <c r="S159" i="4"/>
  <c r="T159" i="4"/>
  <c r="Q159" i="4"/>
  <c r="M158" i="4"/>
  <c r="M159" i="4" l="1"/>
  <c r="V160" i="4"/>
  <c r="AE160" i="4"/>
  <c r="P160" i="5" s="1"/>
  <c r="R160" i="4"/>
  <c r="P160" i="4"/>
  <c r="W160" i="4"/>
  <c r="X160" i="4"/>
  <c r="T160" i="4"/>
  <c r="S160" i="4"/>
  <c r="Q160" i="4"/>
  <c r="O160" i="4"/>
  <c r="N160" i="4"/>
  <c r="U160" i="4"/>
  <c r="AF160" i="4"/>
  <c r="Q160" i="5" s="1"/>
  <c r="V161" i="4" l="1"/>
  <c r="AE161" i="4"/>
  <c r="P161" i="5" s="1"/>
  <c r="R161" i="4"/>
  <c r="P161" i="4"/>
  <c r="AF161" i="4"/>
  <c r="Q161" i="5" s="1"/>
  <c r="N161" i="4"/>
  <c r="T161" i="4"/>
  <c r="S161" i="4"/>
  <c r="Q161" i="4"/>
  <c r="W161" i="4"/>
  <c r="X161" i="4"/>
  <c r="U161" i="4"/>
  <c r="O161" i="4"/>
  <c r="M160" i="4"/>
  <c r="M161" i="4" l="1"/>
  <c r="V162" i="4"/>
  <c r="AE162" i="4"/>
  <c r="P162" i="5" s="1"/>
  <c r="R162" i="4"/>
  <c r="P162" i="4"/>
  <c r="W162" i="4"/>
  <c r="AF162" i="4"/>
  <c r="Q162" i="5" s="1"/>
  <c r="X162" i="4"/>
  <c r="U162" i="4"/>
  <c r="T162" i="4"/>
  <c r="S162" i="4"/>
  <c r="O162" i="4"/>
  <c r="Q162" i="4"/>
  <c r="N162" i="4"/>
  <c r="M162" i="4" l="1"/>
  <c r="V163" i="4"/>
  <c r="AE163" i="4"/>
  <c r="P163" i="5" s="1"/>
  <c r="R163" i="4"/>
  <c r="AC163" i="4"/>
  <c r="P163" i="4"/>
  <c r="AF163" i="4"/>
  <c r="Q163" i="5" s="1"/>
  <c r="N163" i="4"/>
  <c r="X163" i="4"/>
  <c r="W163" i="4"/>
  <c r="U163" i="4"/>
  <c r="S163" i="4"/>
  <c r="Q163" i="4"/>
  <c r="O163" i="4"/>
  <c r="T163" i="4"/>
  <c r="AB163" i="4"/>
  <c r="V164" i="4" l="1"/>
  <c r="AE164" i="4"/>
  <c r="P164" i="5" s="1"/>
  <c r="R164" i="4"/>
  <c r="AC164" i="4"/>
  <c r="P164" i="4"/>
  <c r="W164" i="4"/>
  <c r="Q164" i="4"/>
  <c r="O164" i="4"/>
  <c r="N164" i="4"/>
  <c r="AB164" i="4"/>
  <c r="X164" i="4"/>
  <c r="T164" i="4"/>
  <c r="AF164" i="4"/>
  <c r="Q164" i="5" s="1"/>
  <c r="U164" i="4"/>
  <c r="S164" i="4"/>
  <c r="M163" i="4"/>
  <c r="V165" i="4" l="1"/>
  <c r="AE165" i="4"/>
  <c r="P165" i="5" s="1"/>
  <c r="R165" i="4"/>
  <c r="AC165" i="4"/>
  <c r="P165" i="4"/>
  <c r="AF165" i="4"/>
  <c r="Q165" i="5" s="1"/>
  <c r="N165" i="4"/>
  <c r="AB165" i="4"/>
  <c r="X165" i="4"/>
  <c r="W165" i="4"/>
  <c r="U165" i="4"/>
  <c r="T165" i="4"/>
  <c r="S165" i="4"/>
  <c r="O165" i="4"/>
  <c r="Q165" i="4"/>
  <c r="M164" i="4"/>
  <c r="AF166" i="4" l="1"/>
  <c r="Q166" i="5" s="1"/>
  <c r="V166" i="4"/>
  <c r="R166" i="4"/>
  <c r="P166" i="4"/>
  <c r="W166" i="4"/>
  <c r="U166" i="4"/>
  <c r="T166" i="4"/>
  <c r="AC166" i="4"/>
  <c r="AB166" i="4"/>
  <c r="S166" i="4"/>
  <c r="Q166" i="4"/>
  <c r="O166" i="4"/>
  <c r="N166" i="4"/>
  <c r="X166" i="4"/>
  <c r="AE166" i="4"/>
  <c r="P166" i="5" s="1"/>
  <c r="M165" i="4"/>
  <c r="AF167" i="4" l="1"/>
  <c r="Q167" i="5" s="1"/>
  <c r="S167" i="4"/>
  <c r="AB167" i="4"/>
  <c r="V167" i="4"/>
  <c r="T167" i="4"/>
  <c r="Q167" i="4"/>
  <c r="P167" i="4"/>
  <c r="O167" i="4"/>
  <c r="AC167" i="4"/>
  <c r="W167" i="4"/>
  <c r="U167" i="4"/>
  <c r="R167" i="4"/>
  <c r="N167" i="4"/>
  <c r="AE167" i="4"/>
  <c r="P167" i="5" s="1"/>
  <c r="X167" i="4"/>
  <c r="M166" i="4"/>
  <c r="M167" i="4" l="1"/>
  <c r="AF168" i="4"/>
  <c r="Q168" i="5" s="1"/>
  <c r="S168" i="4"/>
  <c r="Q168" i="4"/>
  <c r="AB168" i="4"/>
  <c r="X168" i="4"/>
  <c r="N168" i="4"/>
  <c r="AE168" i="4"/>
  <c r="P168" i="5" s="1"/>
  <c r="AC168" i="4"/>
  <c r="V168" i="4"/>
  <c r="U168" i="4"/>
  <c r="T168" i="4"/>
  <c r="R168" i="4"/>
  <c r="P168" i="4"/>
  <c r="W168" i="4"/>
  <c r="O168" i="4"/>
  <c r="M168" i="4" l="1"/>
  <c r="AF169" i="4"/>
  <c r="Q169" i="5" s="1"/>
  <c r="S169" i="4"/>
  <c r="V169" i="4"/>
  <c r="Q169" i="4"/>
  <c r="O169" i="4"/>
  <c r="AB169" i="4"/>
  <c r="X169" i="4"/>
  <c r="AE169" i="4"/>
  <c r="P169" i="5" s="1"/>
  <c r="W169" i="4"/>
  <c r="U169" i="4"/>
  <c r="T169" i="4"/>
  <c r="R169" i="4"/>
  <c r="P169" i="4"/>
  <c r="AC169" i="4"/>
  <c r="N169" i="4"/>
  <c r="M169" i="4" l="1"/>
  <c r="AF170" i="4"/>
  <c r="Q170" i="5" s="1"/>
  <c r="S170" i="4"/>
  <c r="AB170" i="4"/>
  <c r="V170" i="4"/>
  <c r="T170" i="4"/>
  <c r="W170" i="4"/>
  <c r="U170" i="4"/>
  <c r="R170" i="4"/>
  <c r="AE170" i="4"/>
  <c r="P170" i="5" s="1"/>
  <c r="AC170" i="4"/>
  <c r="X170" i="4"/>
  <c r="Q170" i="4"/>
  <c r="P170" i="4"/>
  <c r="N170" i="4"/>
  <c r="O170" i="4"/>
  <c r="AF171" i="4" l="1"/>
  <c r="Q171" i="5" s="1"/>
  <c r="S171" i="4"/>
  <c r="Q171" i="4"/>
  <c r="AB171" i="4"/>
  <c r="X171" i="4"/>
  <c r="R171" i="4"/>
  <c r="P171" i="4"/>
  <c r="O171" i="4"/>
  <c r="AE171" i="4"/>
  <c r="P171" i="5" s="1"/>
  <c r="AC171" i="4"/>
  <c r="W171" i="4"/>
  <c r="V171" i="4"/>
  <c r="U171" i="4"/>
  <c r="N171" i="4"/>
  <c r="T171" i="4"/>
  <c r="M170" i="4"/>
  <c r="AF172" i="4" l="1"/>
  <c r="Q172" i="5" s="1"/>
  <c r="S172" i="4"/>
  <c r="V172" i="4"/>
  <c r="Q172" i="4"/>
  <c r="O172" i="4"/>
  <c r="AE172" i="4"/>
  <c r="P172" i="5" s="1"/>
  <c r="AC172" i="4"/>
  <c r="P172" i="4"/>
  <c r="N172" i="4"/>
  <c r="AB172" i="4"/>
  <c r="X172" i="4"/>
  <c r="W172" i="4"/>
  <c r="T172" i="4"/>
  <c r="U172" i="4"/>
  <c r="R172" i="4"/>
  <c r="M171" i="4"/>
  <c r="AF173" i="4" l="1"/>
  <c r="Q173" i="5" s="1"/>
  <c r="S173" i="4"/>
  <c r="Q173" i="4"/>
  <c r="AB173" i="4"/>
  <c r="V173" i="4"/>
  <c r="T173" i="4"/>
  <c r="AC173" i="4"/>
  <c r="W173" i="4"/>
  <c r="U173" i="4"/>
  <c r="R173" i="4"/>
  <c r="P173" i="4"/>
  <c r="O173" i="4"/>
  <c r="AE173" i="4"/>
  <c r="P173" i="5" s="1"/>
  <c r="X173" i="4"/>
  <c r="N173" i="4"/>
  <c r="M172" i="4"/>
  <c r="M173" i="4" l="1"/>
  <c r="AF174" i="4"/>
  <c r="Q174" i="5" s="1"/>
  <c r="S174" i="4"/>
  <c r="V174" i="4"/>
  <c r="Q174" i="4"/>
  <c r="AE174" i="4"/>
  <c r="P174" i="5" s="1"/>
  <c r="AB174" i="4"/>
  <c r="X174" i="4"/>
  <c r="AC174" i="4"/>
  <c r="W174" i="4"/>
  <c r="T174" i="4"/>
  <c r="R174" i="4"/>
  <c r="U174" i="4"/>
  <c r="P174" i="4"/>
  <c r="O174" i="4"/>
  <c r="N174" i="4"/>
  <c r="M174" i="4" l="1"/>
  <c r="AF175" i="4"/>
  <c r="Q175" i="5" s="1"/>
  <c r="S175" i="4"/>
  <c r="AB175" i="4"/>
  <c r="V175" i="4"/>
  <c r="U175" i="4"/>
  <c r="Q175" i="4"/>
  <c r="O175" i="4"/>
  <c r="AC175" i="4"/>
  <c r="X175" i="4"/>
  <c r="T175" i="4"/>
  <c r="R175" i="4"/>
  <c r="AE175" i="4"/>
  <c r="P175" i="5" s="1"/>
  <c r="P175" i="4"/>
  <c r="W175" i="4"/>
  <c r="N175" i="4"/>
  <c r="AF176" i="4" l="1"/>
  <c r="Q176" i="5" s="1"/>
  <c r="S176" i="4"/>
  <c r="Q176" i="4"/>
  <c r="AB176" i="4"/>
  <c r="V176" i="4"/>
  <c r="T176" i="4"/>
  <c r="AC176" i="4"/>
  <c r="X176" i="4"/>
  <c r="U176" i="4"/>
  <c r="R176" i="4"/>
  <c r="AE176" i="4"/>
  <c r="P176" i="5" s="1"/>
  <c r="W176" i="4"/>
  <c r="O176" i="4"/>
  <c r="N176" i="4"/>
  <c r="P176" i="4"/>
  <c r="M175" i="4"/>
  <c r="AF177" i="4" l="1"/>
  <c r="Q177" i="5" s="1"/>
  <c r="S177" i="4"/>
  <c r="V177" i="4"/>
  <c r="Q177" i="4"/>
  <c r="AE177" i="4"/>
  <c r="P177" i="5" s="1"/>
  <c r="P177" i="4"/>
  <c r="AB177" i="4"/>
  <c r="X177" i="4"/>
  <c r="AC177" i="4"/>
  <c r="U177" i="4"/>
  <c r="T177" i="4"/>
  <c r="W177" i="4"/>
  <c r="R177" i="4"/>
  <c r="N177" i="4"/>
  <c r="O177" i="4"/>
  <c r="M176" i="4"/>
  <c r="AF178" i="4" l="1"/>
  <c r="Q178" i="5" s="1"/>
  <c r="S178" i="4"/>
  <c r="AB178" i="4"/>
  <c r="V178" i="4"/>
  <c r="U178" i="4"/>
  <c r="Q178" i="4"/>
  <c r="O178" i="4"/>
  <c r="AE178" i="4"/>
  <c r="P178" i="5" s="1"/>
  <c r="AC178" i="4"/>
  <c r="W178" i="4"/>
  <c r="T178" i="4"/>
  <c r="X178" i="4"/>
  <c r="R178" i="4"/>
  <c r="P178" i="4"/>
  <c r="N178" i="4"/>
  <c r="M177" i="4"/>
  <c r="AF179" i="4" l="1"/>
  <c r="Q179" i="5" s="1"/>
  <c r="S179" i="4"/>
  <c r="Q179" i="4"/>
  <c r="AB179" i="4"/>
  <c r="V179" i="4"/>
  <c r="T179" i="4"/>
  <c r="AE179" i="4"/>
  <c r="P179" i="5" s="1"/>
  <c r="AC179" i="4"/>
  <c r="W179" i="4"/>
  <c r="U179" i="4"/>
  <c r="X179" i="4"/>
  <c r="R179" i="4"/>
  <c r="P179" i="4"/>
  <c r="O179" i="4"/>
  <c r="N179" i="4"/>
  <c r="M178" i="4"/>
  <c r="AF180" i="4" l="1"/>
  <c r="Q180" i="5" s="1"/>
  <c r="S180" i="4"/>
  <c r="V180" i="4"/>
  <c r="Q180" i="4"/>
  <c r="AE180" i="4"/>
  <c r="P180" i="5" s="1"/>
  <c r="P180" i="4"/>
  <c r="AB180" i="4"/>
  <c r="X180" i="4"/>
  <c r="AC180" i="4"/>
  <c r="W180" i="4"/>
  <c r="U180" i="4"/>
  <c r="R180" i="4"/>
  <c r="T180" i="4"/>
  <c r="O180" i="4"/>
  <c r="N180" i="4"/>
  <c r="M179" i="4"/>
  <c r="AF181" i="4" l="1"/>
  <c r="Q181" i="5" s="1"/>
  <c r="S181" i="4"/>
  <c r="AB181" i="4"/>
  <c r="V181" i="4"/>
  <c r="U181" i="4"/>
  <c r="Q181" i="4"/>
  <c r="O181" i="4"/>
  <c r="AE181" i="4"/>
  <c r="P181" i="5" s="1"/>
  <c r="AC181" i="4"/>
  <c r="X181" i="4"/>
  <c r="W181" i="4"/>
  <c r="R181" i="4"/>
  <c r="T181" i="4"/>
  <c r="P181" i="4"/>
  <c r="N181" i="4"/>
  <c r="M180" i="4"/>
  <c r="AF182" i="4" l="1"/>
  <c r="Q182" i="5" s="1"/>
  <c r="S182" i="4"/>
  <c r="Q182" i="4"/>
  <c r="AB182" i="4"/>
  <c r="V182" i="4"/>
  <c r="T182" i="4"/>
  <c r="AE182" i="4"/>
  <c r="P182" i="5" s="1"/>
  <c r="X182" i="4"/>
  <c r="W182" i="4"/>
  <c r="R182" i="4"/>
  <c r="U182" i="4"/>
  <c r="P182" i="4"/>
  <c r="O182" i="4"/>
  <c r="AC182" i="4"/>
  <c r="N182" i="4"/>
  <c r="M181" i="4"/>
  <c r="AF183" i="4" l="1"/>
  <c r="Q183" i="5" s="1"/>
  <c r="S183" i="4"/>
  <c r="V183" i="4"/>
  <c r="Q183" i="4"/>
  <c r="AE183" i="4"/>
  <c r="P183" i="5" s="1"/>
  <c r="P183" i="4"/>
  <c r="AB183" i="4"/>
  <c r="X183" i="4"/>
  <c r="W183" i="4"/>
  <c r="U183" i="4"/>
  <c r="T183" i="4"/>
  <c r="AC183" i="4"/>
  <c r="R183" i="4"/>
  <c r="O183" i="4"/>
  <c r="N183" i="4"/>
  <c r="M182" i="4"/>
  <c r="AF184" i="4" l="1"/>
  <c r="Q184" i="5" s="1"/>
  <c r="S184" i="4"/>
  <c r="AB184" i="4"/>
  <c r="V184" i="4"/>
  <c r="U184" i="4"/>
  <c r="Q184" i="4"/>
  <c r="O184" i="4"/>
  <c r="AE184" i="4"/>
  <c r="P184" i="5" s="1"/>
  <c r="X184" i="4"/>
  <c r="W184" i="4"/>
  <c r="T184" i="4"/>
  <c r="AC184" i="4"/>
  <c r="R184" i="4"/>
  <c r="N184" i="4"/>
  <c r="P184" i="4"/>
  <c r="M183" i="4"/>
  <c r="AF185" i="4" l="1"/>
  <c r="Q185" i="5" s="1"/>
  <c r="S185" i="4"/>
  <c r="Q185" i="4"/>
  <c r="AB185" i="4"/>
  <c r="V185" i="4"/>
  <c r="T185" i="4"/>
  <c r="AE185" i="4"/>
  <c r="P185" i="5" s="1"/>
  <c r="AC185" i="4"/>
  <c r="X185" i="4"/>
  <c r="W185" i="4"/>
  <c r="U185" i="4"/>
  <c r="O185" i="4"/>
  <c r="N185" i="4"/>
  <c r="R185" i="4"/>
  <c r="P185" i="4"/>
  <c r="M184" i="4"/>
  <c r="AF186" i="4" l="1"/>
  <c r="Q186" i="5" s="1"/>
  <c r="S186" i="4"/>
  <c r="V186" i="4"/>
  <c r="Q186" i="4"/>
  <c r="AE186" i="4"/>
  <c r="P186" i="5" s="1"/>
  <c r="P186" i="4"/>
  <c r="AB186" i="4"/>
  <c r="X186" i="4"/>
  <c r="AC186" i="4"/>
  <c r="W186" i="4"/>
  <c r="U186" i="4"/>
  <c r="O186" i="4"/>
  <c r="T186" i="4"/>
  <c r="R186" i="4"/>
  <c r="N186" i="4"/>
  <c r="M185" i="4"/>
  <c r="AF187" i="4" l="1"/>
  <c r="Q187" i="5" s="1"/>
  <c r="S187" i="4"/>
  <c r="AB187" i="4"/>
  <c r="V187" i="4"/>
  <c r="U187" i="4"/>
  <c r="Q187" i="4"/>
  <c r="O187" i="4"/>
  <c r="AC187" i="4"/>
  <c r="X187" i="4"/>
  <c r="W187" i="4"/>
  <c r="P187" i="4"/>
  <c r="AE187" i="4"/>
  <c r="P187" i="5" s="1"/>
  <c r="T187" i="4"/>
  <c r="N187" i="4"/>
  <c r="R187" i="4"/>
  <c r="M186" i="4"/>
  <c r="AF188" i="4" l="1"/>
  <c r="Q188" i="5" s="1"/>
  <c r="S188" i="4"/>
  <c r="Q188" i="4"/>
  <c r="AB188" i="4"/>
  <c r="V188" i="4"/>
  <c r="T188" i="4"/>
  <c r="AE188" i="4"/>
  <c r="P188" i="5" s="1"/>
  <c r="U188" i="4"/>
  <c r="N188" i="4"/>
  <c r="AC188" i="4"/>
  <c r="X188" i="4"/>
  <c r="P188" i="4"/>
  <c r="O188" i="4"/>
  <c r="W188" i="4"/>
  <c r="R188" i="4"/>
  <c r="M187" i="4"/>
  <c r="AF189" i="4" l="1"/>
  <c r="Q189" i="5" s="1"/>
  <c r="S189" i="4"/>
  <c r="V189" i="4"/>
  <c r="Q189" i="4"/>
  <c r="AE189" i="4"/>
  <c r="P189" i="5" s="1"/>
  <c r="P189" i="4"/>
  <c r="AB189" i="4"/>
  <c r="X189" i="4"/>
  <c r="U189" i="4"/>
  <c r="R189" i="4"/>
  <c r="O189" i="4"/>
  <c r="N189" i="4"/>
  <c r="W189" i="4"/>
  <c r="AC189" i="4"/>
  <c r="T189" i="4"/>
  <c r="M188" i="4"/>
  <c r="AF190" i="4" l="1"/>
  <c r="Q190" i="5" s="1"/>
  <c r="S190" i="4"/>
  <c r="AB190" i="4"/>
  <c r="V190" i="4"/>
  <c r="U190" i="4"/>
  <c r="Q190" i="4"/>
  <c r="O190" i="4"/>
  <c r="W190" i="4"/>
  <c r="X190" i="4"/>
  <c r="T190" i="4"/>
  <c r="R190" i="4"/>
  <c r="N190" i="4"/>
  <c r="AC190" i="4"/>
  <c r="P190" i="4"/>
  <c r="AE190" i="4"/>
  <c r="P190" i="5" s="1"/>
  <c r="M189" i="4"/>
  <c r="AF191" i="4" l="1"/>
  <c r="Q191" i="5" s="1"/>
  <c r="S191" i="4"/>
  <c r="Q191" i="4"/>
  <c r="AB191" i="4"/>
  <c r="V191" i="4"/>
  <c r="T191" i="4"/>
  <c r="W191" i="4"/>
  <c r="AC191" i="4"/>
  <c r="X191" i="4"/>
  <c r="R191" i="4"/>
  <c r="P191" i="4"/>
  <c r="O191" i="4"/>
  <c r="N191" i="4"/>
  <c r="AE191" i="4"/>
  <c r="P191" i="5" s="1"/>
  <c r="U191" i="4"/>
  <c r="M190" i="4"/>
  <c r="M191" i="4" l="1"/>
  <c r="U192" i="4"/>
  <c r="AF192" i="4"/>
  <c r="Q192" i="5" s="1"/>
  <c r="S192" i="4"/>
  <c r="X192" i="4"/>
  <c r="R192" i="4"/>
  <c r="Q192" i="4"/>
  <c r="N192" i="4"/>
  <c r="AB192" i="4"/>
  <c r="AC192" i="4"/>
  <c r="W192" i="4"/>
  <c r="V192" i="4"/>
  <c r="T192" i="4"/>
  <c r="P192" i="4"/>
  <c r="AE192" i="4"/>
  <c r="P192" i="5" s="1"/>
  <c r="O192" i="4"/>
  <c r="U193" i="4" l="1"/>
  <c r="AF193" i="4"/>
  <c r="Q193" i="5" s="1"/>
  <c r="S193" i="4"/>
  <c r="P193" i="4"/>
  <c r="AB193" i="4"/>
  <c r="V193" i="4"/>
  <c r="R193" i="4"/>
  <c r="N193" i="4"/>
  <c r="O193" i="4"/>
  <c r="AE193" i="4"/>
  <c r="P193" i="5" s="1"/>
  <c r="AC193" i="4"/>
  <c r="X193" i="4"/>
  <c r="T193" i="4"/>
  <c r="W193" i="4"/>
  <c r="Q193" i="4"/>
  <c r="M192" i="4"/>
  <c r="U194" i="4" l="1"/>
  <c r="AF194" i="4"/>
  <c r="Q194" i="5" s="1"/>
  <c r="S194" i="4"/>
  <c r="X194" i="4"/>
  <c r="R194" i="4"/>
  <c r="Q194" i="4"/>
  <c r="N194" i="4"/>
  <c r="AB194" i="4"/>
  <c r="P194" i="4"/>
  <c r="W194" i="4"/>
  <c r="V194" i="4"/>
  <c r="T194" i="4"/>
  <c r="AC194" i="4"/>
  <c r="AE194" i="4"/>
  <c r="P194" i="5" s="1"/>
  <c r="O194" i="4"/>
  <c r="M193" i="4"/>
  <c r="M194" i="4" l="1"/>
  <c r="U195" i="4"/>
  <c r="AF195" i="4"/>
  <c r="Q195" i="5" s="1"/>
  <c r="S195" i="4"/>
  <c r="P195" i="4"/>
  <c r="AB195" i="4"/>
  <c r="V195" i="4"/>
  <c r="R195" i="4"/>
  <c r="T195" i="4"/>
  <c r="AE195" i="4"/>
  <c r="P195" i="5" s="1"/>
  <c r="AC195" i="4"/>
  <c r="W195" i="4"/>
  <c r="Q195" i="4"/>
  <c r="O195" i="4"/>
  <c r="N195" i="4"/>
  <c r="X195" i="4"/>
  <c r="U196" i="4" l="1"/>
  <c r="AF196" i="4"/>
  <c r="Q196" i="5" s="1"/>
  <c r="S196" i="4"/>
  <c r="X196" i="4"/>
  <c r="R196" i="4"/>
  <c r="Q196" i="4"/>
  <c r="N196" i="4"/>
  <c r="AB196" i="4"/>
  <c r="W196" i="4"/>
  <c r="AE196" i="4"/>
  <c r="P196" i="5" s="1"/>
  <c r="AC196" i="4"/>
  <c r="V196" i="4"/>
  <c r="T196" i="4"/>
  <c r="O196" i="4"/>
  <c r="P196" i="4"/>
  <c r="M195" i="4"/>
  <c r="U197" i="4" l="1"/>
  <c r="AF197" i="4"/>
  <c r="Q197" i="5" s="1"/>
  <c r="S197" i="4"/>
  <c r="P197" i="4"/>
  <c r="AB197" i="4"/>
  <c r="V197" i="4"/>
  <c r="R197" i="4"/>
  <c r="AC197" i="4"/>
  <c r="O197" i="4"/>
  <c r="Q197" i="4"/>
  <c r="N197" i="4"/>
  <c r="AE197" i="4"/>
  <c r="P197" i="5" s="1"/>
  <c r="W197" i="4"/>
  <c r="X197" i="4"/>
  <c r="T197" i="4"/>
  <c r="M196" i="4"/>
  <c r="M197" i="4" l="1"/>
  <c r="U198" i="4"/>
  <c r="AF198" i="4"/>
  <c r="Q198" i="5" s="1"/>
  <c r="S198" i="4"/>
  <c r="X198" i="4"/>
  <c r="R198" i="4"/>
  <c r="Q198" i="4"/>
  <c r="N198" i="4"/>
  <c r="AB198" i="4"/>
  <c r="AE198" i="4"/>
  <c r="P198" i="5" s="1"/>
  <c r="T198" i="4"/>
  <c r="W198" i="4"/>
  <c r="V198" i="4"/>
  <c r="O198" i="4"/>
  <c r="AC198" i="4"/>
  <c r="P198" i="4"/>
  <c r="M198" i="4" l="1"/>
  <c r="U199" i="4"/>
  <c r="AF199" i="4"/>
  <c r="Q199" i="5" s="1"/>
  <c r="S199" i="4"/>
  <c r="P199" i="4"/>
  <c r="AB199" i="4"/>
  <c r="V199" i="4"/>
  <c r="R199" i="4"/>
  <c r="W199" i="4"/>
  <c r="AE199" i="4"/>
  <c r="P199" i="5" s="1"/>
  <c r="X199" i="4"/>
  <c r="T199" i="4"/>
  <c r="Q199" i="4"/>
  <c r="O199" i="4"/>
  <c r="N199" i="4"/>
  <c r="AC199" i="4"/>
  <c r="U200" i="4" l="1"/>
  <c r="AF200" i="4"/>
  <c r="Q200" i="5" s="1"/>
  <c r="S200" i="4"/>
  <c r="X200" i="4"/>
  <c r="R200" i="4"/>
  <c r="Q200" i="4"/>
  <c r="N200" i="4"/>
  <c r="AB200" i="4"/>
  <c r="AE200" i="4"/>
  <c r="P200" i="5" s="1"/>
  <c r="AC200" i="4"/>
  <c r="W200" i="4"/>
  <c r="V200" i="4"/>
  <c r="P200" i="4"/>
  <c r="T200" i="4"/>
  <c r="O200" i="4"/>
  <c r="M199" i="4"/>
  <c r="U201" i="4" l="1"/>
  <c r="AF201" i="4"/>
  <c r="Q201" i="5" s="1"/>
  <c r="S201" i="4"/>
  <c r="P201" i="4"/>
  <c r="AB201" i="4"/>
  <c r="V201" i="4"/>
  <c r="R201" i="4"/>
  <c r="N201" i="4"/>
  <c r="T201" i="4"/>
  <c r="Q201" i="4"/>
  <c r="O201" i="4"/>
  <c r="AE201" i="4"/>
  <c r="P201" i="5" s="1"/>
  <c r="X201" i="4"/>
  <c r="AC201" i="4"/>
  <c r="W201" i="4"/>
  <c r="M200" i="4"/>
  <c r="U202" i="4" l="1"/>
  <c r="AF202" i="4"/>
  <c r="Q202" i="5" s="1"/>
  <c r="S202" i="4"/>
  <c r="X202" i="4"/>
  <c r="R202" i="4"/>
  <c r="Q202" i="4"/>
  <c r="N202" i="4"/>
  <c r="AB202" i="4"/>
  <c r="P202" i="4"/>
  <c r="AC202" i="4"/>
  <c r="W202" i="4"/>
  <c r="T202" i="4"/>
  <c r="O202" i="4"/>
  <c r="V202" i="4"/>
  <c r="AE202" i="4"/>
  <c r="P202" i="5" s="1"/>
  <c r="M201" i="4"/>
  <c r="M202" i="4" l="1"/>
  <c r="U203" i="4"/>
  <c r="AF203" i="4"/>
  <c r="Q203" i="5" s="1"/>
  <c r="S203" i="4"/>
  <c r="P203" i="4"/>
  <c r="AB203" i="4"/>
  <c r="V203" i="4"/>
  <c r="R203" i="4"/>
  <c r="T203" i="4"/>
  <c r="AE203" i="4"/>
  <c r="P203" i="5" s="1"/>
  <c r="AC203" i="4"/>
  <c r="X203" i="4"/>
  <c r="W203" i="4"/>
  <c r="Q203" i="4"/>
  <c r="O203" i="4"/>
  <c r="N203" i="4"/>
  <c r="U204" i="4" l="1"/>
  <c r="AF204" i="4"/>
  <c r="Q204" i="5" s="1"/>
  <c r="S204" i="4"/>
  <c r="X204" i="4"/>
  <c r="R204" i="4"/>
  <c r="Q204" i="4"/>
  <c r="N204" i="4"/>
  <c r="AB204" i="4"/>
  <c r="W204" i="4"/>
  <c r="O204" i="4"/>
  <c r="AE204" i="4"/>
  <c r="P204" i="5" s="1"/>
  <c r="AC204" i="4"/>
  <c r="T204" i="4"/>
  <c r="V204" i="4"/>
  <c r="P204" i="4"/>
  <c r="M203" i="4"/>
  <c r="M204" i="4" l="1"/>
  <c r="U205" i="4"/>
  <c r="AF205" i="4"/>
  <c r="Q205" i="5" s="1"/>
  <c r="S205" i="4"/>
  <c r="P205" i="4"/>
  <c r="AB205" i="4"/>
  <c r="V205" i="4"/>
  <c r="R205" i="4"/>
  <c r="AC205" i="4"/>
  <c r="O205" i="4"/>
  <c r="W205" i="4"/>
  <c r="T205" i="4"/>
  <c r="Q205" i="4"/>
  <c r="AE205" i="4"/>
  <c r="P205" i="5" s="1"/>
  <c r="X205" i="4"/>
  <c r="N205" i="4"/>
  <c r="M205" i="4" l="1"/>
  <c r="U206" i="4"/>
  <c r="AF206" i="4"/>
  <c r="Q206" i="5" s="1"/>
  <c r="S206" i="4"/>
  <c r="X206" i="4"/>
  <c r="R206" i="4"/>
  <c r="Q206" i="4"/>
  <c r="N206" i="4"/>
  <c r="AB206" i="4"/>
  <c r="AE206" i="4"/>
  <c r="P206" i="5" s="1"/>
  <c r="T206" i="4"/>
  <c r="AC206" i="4"/>
  <c r="V206" i="4"/>
  <c r="P206" i="4"/>
  <c r="O206" i="4"/>
  <c r="W206" i="4"/>
  <c r="M206" i="4" l="1"/>
  <c r="U207" i="4"/>
  <c r="AF207" i="4"/>
  <c r="Q207" i="5" s="1"/>
  <c r="S207" i="4"/>
  <c r="P207" i="4"/>
  <c r="AB207" i="4"/>
  <c r="V207" i="4"/>
  <c r="R207" i="4"/>
  <c r="W207" i="4"/>
  <c r="AC207" i="4"/>
  <c r="X207" i="4"/>
  <c r="T207" i="4"/>
  <c r="Q207" i="4"/>
  <c r="N207" i="4"/>
  <c r="AE207" i="4"/>
  <c r="P207" i="5" s="1"/>
  <c r="O207" i="4"/>
  <c r="M207" i="4" l="1"/>
  <c r="U208" i="4"/>
  <c r="AF208" i="4"/>
  <c r="Q208" i="5" s="1"/>
  <c r="S208" i="4"/>
  <c r="X208" i="4"/>
  <c r="R208" i="4"/>
  <c r="Q208" i="4"/>
  <c r="N208" i="4"/>
  <c r="AB208" i="4"/>
  <c r="P208" i="4"/>
  <c r="O208" i="4"/>
  <c r="AE208" i="4"/>
  <c r="P208" i="5" s="1"/>
  <c r="AC208" i="4"/>
  <c r="V208" i="4"/>
  <c r="W208" i="4"/>
  <c r="T208" i="4"/>
  <c r="M208" i="4" l="1"/>
  <c r="U209" i="4"/>
  <c r="AF209" i="4"/>
  <c r="Q209" i="5" s="1"/>
  <c r="S209" i="4"/>
  <c r="P209" i="4"/>
  <c r="AB209" i="4"/>
  <c r="V209" i="4"/>
  <c r="R209" i="4"/>
  <c r="N209" i="4"/>
  <c r="X209" i="4"/>
  <c r="W209" i="4"/>
  <c r="T209" i="4"/>
  <c r="O209" i="4"/>
  <c r="AE209" i="4"/>
  <c r="P209" i="5" s="1"/>
  <c r="AC209" i="4"/>
  <c r="Q209" i="4"/>
  <c r="U210" i="4" l="1"/>
  <c r="AF210" i="4"/>
  <c r="Q210" i="5" s="1"/>
  <c r="S210" i="4"/>
  <c r="X210" i="4"/>
  <c r="R210" i="4"/>
  <c r="Q210" i="4"/>
  <c r="N210" i="4"/>
  <c r="AB210" i="4"/>
  <c r="P210" i="4"/>
  <c r="AE210" i="4"/>
  <c r="P210" i="5" s="1"/>
  <c r="AC210" i="4"/>
  <c r="W210" i="4"/>
  <c r="V210" i="4"/>
  <c r="T210" i="4"/>
  <c r="O210" i="4"/>
  <c r="M209" i="4"/>
  <c r="M210" i="4" l="1"/>
  <c r="U211" i="4"/>
  <c r="AF211" i="4"/>
  <c r="Q211" i="5" s="1"/>
  <c r="S211" i="4"/>
  <c r="P211" i="4"/>
  <c r="AB211" i="4"/>
  <c r="V211" i="4"/>
  <c r="R211" i="4"/>
  <c r="T211" i="4"/>
  <c r="AE211" i="4"/>
  <c r="P211" i="5" s="1"/>
  <c r="AC211" i="4"/>
  <c r="X211" i="4"/>
  <c r="W211" i="4"/>
  <c r="O211" i="4"/>
  <c r="Q211" i="4"/>
  <c r="N211" i="4"/>
  <c r="U212" i="4" l="1"/>
  <c r="AF212" i="4"/>
  <c r="Q212" i="5" s="1"/>
  <c r="S212" i="4"/>
  <c r="X212" i="4"/>
  <c r="R212" i="4"/>
  <c r="Q212" i="4"/>
  <c r="N212" i="4"/>
  <c r="AB212" i="4"/>
  <c r="W212" i="4"/>
  <c r="T212" i="4"/>
  <c r="P212" i="4"/>
  <c r="O212" i="4"/>
  <c r="AE212" i="4"/>
  <c r="P212" i="5" s="1"/>
  <c r="AC212" i="4"/>
  <c r="V212" i="4"/>
  <c r="M211" i="4"/>
  <c r="M212" i="4" l="1"/>
  <c r="U213" i="4"/>
  <c r="AF213" i="4"/>
  <c r="Q213" i="5" s="1"/>
  <c r="S213" i="4"/>
  <c r="P213" i="4"/>
  <c r="AB213" i="4"/>
  <c r="V213" i="4"/>
  <c r="R213" i="4"/>
  <c r="AC213" i="4"/>
  <c r="O213" i="4"/>
  <c r="X213" i="4"/>
  <c r="W213" i="4"/>
  <c r="Q213" i="4"/>
  <c r="N213" i="4"/>
  <c r="T213" i="4"/>
  <c r="AE213" i="4"/>
  <c r="P213" i="5" s="1"/>
  <c r="U214" i="4" l="1"/>
  <c r="AF214" i="4"/>
  <c r="Q214" i="5" s="1"/>
  <c r="S214" i="4"/>
  <c r="X214" i="4"/>
  <c r="R214" i="4"/>
  <c r="Q214" i="4"/>
  <c r="N214" i="4"/>
  <c r="AB214" i="4"/>
  <c r="AE214" i="4"/>
  <c r="P214" i="5" s="1"/>
  <c r="T214" i="4"/>
  <c r="W214" i="4"/>
  <c r="V214" i="4"/>
  <c r="P214" i="4"/>
  <c r="O214" i="4"/>
  <c r="AC214" i="4"/>
  <c r="M213" i="4"/>
  <c r="M214" i="4" l="1"/>
  <c r="U215" i="4"/>
  <c r="AF215" i="4"/>
  <c r="Q215" i="5" s="1"/>
  <c r="S215" i="4"/>
  <c r="P215" i="4"/>
  <c r="AB215" i="4"/>
  <c r="V215" i="4"/>
  <c r="R215" i="4"/>
  <c r="W215" i="4"/>
  <c r="N215" i="4"/>
  <c r="AE215" i="4"/>
  <c r="P215" i="5" s="1"/>
  <c r="AC215" i="4"/>
  <c r="X215" i="4"/>
  <c r="Q215" i="4"/>
  <c r="T215" i="4"/>
  <c r="O215" i="4"/>
  <c r="U216" i="4" l="1"/>
  <c r="AF216" i="4"/>
  <c r="Q216" i="5" s="1"/>
  <c r="S216" i="4"/>
  <c r="X216" i="4"/>
  <c r="R216" i="4"/>
  <c r="Q216" i="4"/>
  <c r="N216" i="4"/>
  <c r="AB216" i="4"/>
  <c r="V216" i="4"/>
  <c r="T216" i="4"/>
  <c r="P216" i="4"/>
  <c r="AC216" i="4"/>
  <c r="AE216" i="4"/>
  <c r="P216" i="5" s="1"/>
  <c r="W216" i="4"/>
  <c r="O216" i="4"/>
  <c r="M215" i="4"/>
  <c r="M216" i="4" l="1"/>
  <c r="U217" i="4"/>
  <c r="AF217" i="4"/>
  <c r="Q217" i="5" s="1"/>
  <c r="S217" i="4"/>
  <c r="P217" i="4"/>
  <c r="AB217" i="4"/>
  <c r="V217" i="4"/>
  <c r="R217" i="4"/>
  <c r="N217" i="4"/>
  <c r="AE217" i="4"/>
  <c r="P217" i="5" s="1"/>
  <c r="AC217" i="4"/>
  <c r="X217" i="4"/>
  <c r="T217" i="4"/>
  <c r="Q217" i="4"/>
  <c r="O217" i="4"/>
  <c r="W217" i="4"/>
  <c r="U218" i="4" l="1"/>
  <c r="AF218" i="4"/>
  <c r="Q218" i="5" s="1"/>
  <c r="S218" i="4"/>
  <c r="X218" i="4"/>
  <c r="R218" i="4"/>
  <c r="Q218" i="4"/>
  <c r="N218" i="4"/>
  <c r="AB218" i="4"/>
  <c r="P218" i="4"/>
  <c r="AC218" i="4"/>
  <c r="W218" i="4"/>
  <c r="V218" i="4"/>
  <c r="T218" i="4"/>
  <c r="AE218" i="4"/>
  <c r="P218" i="5" s="1"/>
  <c r="O218" i="4"/>
  <c r="M217" i="4"/>
  <c r="U219" i="4" l="1"/>
  <c r="AF219" i="4"/>
  <c r="Q219" i="5" s="1"/>
  <c r="S219" i="4"/>
  <c r="P219" i="4"/>
  <c r="AB219" i="4"/>
  <c r="V219" i="4"/>
  <c r="R219" i="4"/>
  <c r="T219" i="4"/>
  <c r="O219" i="4"/>
  <c r="N219" i="4"/>
  <c r="AE219" i="4"/>
  <c r="P219" i="5" s="1"/>
  <c r="AC219" i="4"/>
  <c r="W219" i="4"/>
  <c r="X219" i="4"/>
  <c r="Q219" i="4"/>
  <c r="M218" i="4"/>
  <c r="M219" i="4" l="1"/>
  <c r="Q220" i="4"/>
  <c r="X220" i="4"/>
  <c r="U220" i="4"/>
  <c r="AF220" i="4"/>
  <c r="Q220" i="5" s="1"/>
  <c r="S220" i="4"/>
  <c r="AC220" i="4"/>
  <c r="V220" i="4"/>
  <c r="T220" i="4"/>
  <c r="O220" i="4"/>
  <c r="AB220" i="4"/>
  <c r="N220" i="4"/>
  <c r="AE220" i="4"/>
  <c r="P220" i="5" s="1"/>
  <c r="W220" i="4"/>
  <c r="P220" i="4"/>
  <c r="R220" i="4"/>
  <c r="M220" i="4" l="1"/>
  <c r="Q221" i="4"/>
  <c r="X221" i="4"/>
  <c r="U221" i="4"/>
  <c r="AF221" i="4"/>
  <c r="Q221" i="5" s="1"/>
  <c r="S221" i="4"/>
  <c r="R221" i="4"/>
  <c r="P221" i="4"/>
  <c r="AC221" i="4"/>
  <c r="W221" i="4"/>
  <c r="AE221" i="4"/>
  <c r="P221" i="5" s="1"/>
  <c r="AB221" i="4"/>
  <c r="V221" i="4"/>
  <c r="T221" i="4"/>
  <c r="N221" i="4"/>
  <c r="O221" i="4"/>
  <c r="Q222" i="4" l="1"/>
  <c r="X222" i="4"/>
  <c r="U222" i="4"/>
  <c r="AF222" i="4"/>
  <c r="Q222" i="5" s="1"/>
  <c r="S222" i="4"/>
  <c r="V222" i="4"/>
  <c r="O222" i="4"/>
  <c r="N222" i="4"/>
  <c r="AC222" i="4"/>
  <c r="P222" i="4"/>
  <c r="W222" i="4"/>
  <c r="T222" i="4"/>
  <c r="R222" i="4"/>
  <c r="AE222" i="4"/>
  <c r="P222" i="5" s="1"/>
  <c r="AB222" i="4"/>
  <c r="M221" i="4"/>
  <c r="W223" i="4" l="1"/>
  <c r="AF223" i="4"/>
  <c r="Q223" i="5" s="1"/>
  <c r="Q223" i="4"/>
  <c r="U223" i="4"/>
  <c r="S223" i="4"/>
  <c r="R223" i="4"/>
  <c r="AB223" i="4"/>
  <c r="V223" i="4"/>
  <c r="AC223" i="4"/>
  <c r="N223" i="4"/>
  <c r="AE223" i="4"/>
  <c r="P223" i="5" s="1"/>
  <c r="X223" i="4"/>
  <c r="T223" i="4"/>
  <c r="P223" i="4"/>
  <c r="O223" i="4"/>
  <c r="M222" i="4"/>
  <c r="M223" i="4" l="1"/>
  <c r="W224" i="4"/>
  <c r="Q224" i="4"/>
  <c r="U224" i="4"/>
  <c r="AF224" i="4"/>
  <c r="Q224" i="5" s="1"/>
  <c r="P224" i="4"/>
  <c r="AE224" i="4"/>
  <c r="P224" i="5" s="1"/>
  <c r="O224" i="4"/>
  <c r="X224" i="4"/>
  <c r="S224" i="4"/>
  <c r="AB224" i="4"/>
  <c r="V224" i="4"/>
  <c r="AC224" i="4"/>
  <c r="T224" i="4"/>
  <c r="R224" i="4"/>
  <c r="N224" i="4"/>
  <c r="W225" i="4" l="1"/>
  <c r="Q225" i="4"/>
  <c r="U225" i="4"/>
  <c r="T225" i="4"/>
  <c r="AF225" i="4"/>
  <c r="Q225" i="5" s="1"/>
  <c r="P225" i="4"/>
  <c r="AC225" i="4"/>
  <c r="N225" i="4"/>
  <c r="S225" i="4"/>
  <c r="AB225" i="4"/>
  <c r="X225" i="4"/>
  <c r="V225" i="4"/>
  <c r="AE225" i="4"/>
  <c r="P225" i="5" s="1"/>
  <c r="R225" i="4"/>
  <c r="O225" i="4"/>
  <c r="M224" i="4"/>
  <c r="W226" i="4" l="1"/>
  <c r="Q226" i="4"/>
  <c r="AF226" i="4"/>
  <c r="Q226" i="5" s="1"/>
  <c r="P226" i="4"/>
  <c r="U226" i="4"/>
  <c r="S226" i="4"/>
  <c r="T226" i="4"/>
  <c r="AC226" i="4"/>
  <c r="X226" i="4"/>
  <c r="V226" i="4"/>
  <c r="AB226" i="4"/>
  <c r="R226" i="4"/>
  <c r="O226" i="4"/>
  <c r="N226" i="4"/>
  <c r="AE226" i="4"/>
  <c r="P226" i="5" s="1"/>
  <c r="M225" i="4"/>
  <c r="M226" i="4" l="1"/>
  <c r="W227" i="4"/>
  <c r="Q227" i="4"/>
  <c r="U227" i="4"/>
  <c r="AF227" i="4"/>
  <c r="Q227" i="5" s="1"/>
  <c r="P227" i="4"/>
  <c r="AE227" i="4"/>
  <c r="P227" i="5" s="1"/>
  <c r="O227" i="4"/>
  <c r="X227" i="4"/>
  <c r="T227" i="4"/>
  <c r="AC227" i="4"/>
  <c r="R227" i="4"/>
  <c r="AB227" i="4"/>
  <c r="V227" i="4"/>
  <c r="S227" i="4"/>
  <c r="N227" i="4"/>
  <c r="M227" i="4" l="1"/>
  <c r="W228" i="4"/>
  <c r="Q228" i="4"/>
  <c r="U228" i="4"/>
  <c r="T228" i="4"/>
  <c r="AF228" i="4"/>
  <c r="Q228" i="5" s="1"/>
  <c r="P228" i="4"/>
  <c r="AC228" i="4"/>
  <c r="N228" i="4"/>
  <c r="V228" i="4"/>
  <c r="AE228" i="4"/>
  <c r="P228" i="5" s="1"/>
  <c r="R228" i="4"/>
  <c r="AB228" i="4"/>
  <c r="X228" i="4"/>
  <c r="S228" i="4"/>
  <c r="O228" i="4"/>
  <c r="M228" i="4" l="1"/>
  <c r="W229" i="4"/>
  <c r="Q229" i="4"/>
  <c r="AF229" i="4"/>
  <c r="Q229" i="5" s="1"/>
  <c r="P229" i="4"/>
  <c r="U229" i="4"/>
  <c r="S229" i="4"/>
  <c r="V229" i="4"/>
  <c r="N229" i="4"/>
  <c r="AE229" i="4"/>
  <c r="P229" i="5" s="1"/>
  <c r="AB229" i="4"/>
  <c r="AC229" i="4"/>
  <c r="X229" i="4"/>
  <c r="T229" i="4"/>
  <c r="O229" i="4"/>
  <c r="R229" i="4"/>
  <c r="W230" i="4" l="1"/>
  <c r="Q230" i="4"/>
  <c r="U230" i="4"/>
  <c r="AF230" i="4"/>
  <c r="Q230" i="5" s="1"/>
  <c r="P230" i="4"/>
  <c r="AE230" i="4"/>
  <c r="P230" i="5" s="1"/>
  <c r="O230" i="4"/>
  <c r="X230" i="4"/>
  <c r="V230" i="4"/>
  <c r="N230" i="4"/>
  <c r="AB230" i="4"/>
  <c r="AC230" i="4"/>
  <c r="S230" i="4"/>
  <c r="R230" i="4"/>
  <c r="T230" i="4"/>
  <c r="M229" i="4"/>
  <c r="M230" i="4" l="1"/>
  <c r="W231" i="4"/>
  <c r="Q231" i="4"/>
  <c r="U231" i="4"/>
  <c r="T231" i="4"/>
  <c r="AF231" i="4"/>
  <c r="Q231" i="5" s="1"/>
  <c r="P231" i="4"/>
  <c r="AC231" i="4"/>
  <c r="N231" i="4"/>
  <c r="X231" i="4"/>
  <c r="O231" i="4"/>
  <c r="AB231" i="4"/>
  <c r="AE231" i="4"/>
  <c r="P231" i="5" s="1"/>
  <c r="R231" i="4"/>
  <c r="V231" i="4"/>
  <c r="S231" i="4"/>
  <c r="M231" i="4" l="1"/>
  <c r="W232" i="4"/>
  <c r="Q232" i="4"/>
  <c r="AF232" i="4"/>
  <c r="Q232" i="5" s="1"/>
  <c r="P232" i="4"/>
  <c r="U232" i="4"/>
  <c r="S232" i="4"/>
  <c r="X232" i="4"/>
  <c r="O232" i="4"/>
  <c r="N232" i="4"/>
  <c r="AC232" i="4"/>
  <c r="V232" i="4"/>
  <c r="AE232" i="4"/>
  <c r="P232" i="5" s="1"/>
  <c r="AB232" i="4"/>
  <c r="T232" i="4"/>
  <c r="R232" i="4"/>
  <c r="W233" i="4" l="1"/>
  <c r="Q233" i="4"/>
  <c r="U233" i="4"/>
  <c r="AF233" i="4"/>
  <c r="Q233" i="5" s="1"/>
  <c r="P233" i="4"/>
  <c r="AE233" i="4"/>
  <c r="P233" i="5" s="1"/>
  <c r="O233" i="4"/>
  <c r="X233" i="4"/>
  <c r="R233" i="4"/>
  <c r="N233" i="4"/>
  <c r="AC233" i="4"/>
  <c r="V233" i="4"/>
  <c r="AB233" i="4"/>
  <c r="T233" i="4"/>
  <c r="S233" i="4"/>
  <c r="M232" i="4"/>
  <c r="M233" i="4" l="1"/>
  <c r="W234" i="4"/>
  <c r="Q234" i="4"/>
  <c r="U234" i="4"/>
  <c r="T234" i="4"/>
  <c r="AF234" i="4"/>
  <c r="Q234" i="5" s="1"/>
  <c r="P234" i="4"/>
  <c r="AC234" i="4"/>
  <c r="N234" i="4"/>
  <c r="R234" i="4"/>
  <c r="O234" i="4"/>
  <c r="AE234" i="4"/>
  <c r="P234" i="5" s="1"/>
  <c r="S234" i="4"/>
  <c r="AB234" i="4"/>
  <c r="X234" i="4"/>
  <c r="V234" i="4"/>
  <c r="W235" i="4" l="1"/>
  <c r="Q235" i="4"/>
  <c r="AF235" i="4"/>
  <c r="Q235" i="5" s="1"/>
  <c r="P235" i="4"/>
  <c r="U235" i="4"/>
  <c r="S235" i="4"/>
  <c r="AB235" i="4"/>
  <c r="R235" i="4"/>
  <c r="O235" i="4"/>
  <c r="AE235" i="4"/>
  <c r="P235" i="5" s="1"/>
  <c r="X235" i="4"/>
  <c r="T235" i="4"/>
  <c r="V235" i="4"/>
  <c r="N235" i="4"/>
  <c r="AC235" i="4"/>
  <c r="M234" i="4"/>
  <c r="W236" i="4" l="1"/>
  <c r="Q236" i="4"/>
  <c r="U236" i="4"/>
  <c r="AF236" i="4"/>
  <c r="Q236" i="5" s="1"/>
  <c r="P236" i="4"/>
  <c r="AE236" i="4"/>
  <c r="P236" i="5" s="1"/>
  <c r="O236" i="4"/>
  <c r="X236" i="4"/>
  <c r="AB236" i="4"/>
  <c r="S236" i="4"/>
  <c r="R236" i="4"/>
  <c r="V236" i="4"/>
  <c r="T236" i="4"/>
  <c r="N236" i="4"/>
  <c r="AC236" i="4"/>
  <c r="M235" i="4"/>
  <c r="M236" i="4" l="1"/>
  <c r="W237" i="4"/>
  <c r="Q237" i="4"/>
  <c r="U237" i="4"/>
  <c r="T237" i="4"/>
  <c r="AF237" i="4"/>
  <c r="Q237" i="5" s="1"/>
  <c r="P237" i="4"/>
  <c r="AC237" i="4"/>
  <c r="N237" i="4"/>
  <c r="AB237" i="4"/>
  <c r="S237" i="4"/>
  <c r="R237" i="4"/>
  <c r="AE237" i="4"/>
  <c r="P237" i="5" s="1"/>
  <c r="V237" i="4"/>
  <c r="X237" i="4"/>
  <c r="O237" i="4"/>
  <c r="M237" i="4" l="1"/>
  <c r="W238" i="4"/>
  <c r="Q238" i="4"/>
  <c r="AF238" i="4"/>
  <c r="Q238" i="5" s="1"/>
  <c r="P238" i="4"/>
  <c r="U238" i="4"/>
  <c r="S238" i="4"/>
  <c r="AC238" i="4"/>
  <c r="T238" i="4"/>
  <c r="R238" i="4"/>
  <c r="AE238" i="4"/>
  <c r="P238" i="5" s="1"/>
  <c r="O238" i="4"/>
  <c r="AB238" i="4"/>
  <c r="X238" i="4"/>
  <c r="N238" i="4"/>
  <c r="V238" i="4"/>
  <c r="M238" i="4" l="1"/>
  <c r="W239" i="4"/>
  <c r="Q239" i="4"/>
  <c r="U239" i="4"/>
  <c r="AF239" i="4"/>
  <c r="Q239" i="5" s="1"/>
  <c r="P239" i="4"/>
  <c r="AE239" i="4"/>
  <c r="P239" i="5" s="1"/>
  <c r="O239" i="4"/>
  <c r="X239" i="4"/>
  <c r="AC239" i="4"/>
  <c r="T239" i="4"/>
  <c r="S239" i="4"/>
  <c r="N239" i="4"/>
  <c r="V239" i="4"/>
  <c r="AB239" i="4"/>
  <c r="R239" i="4"/>
  <c r="M239" i="4" l="1"/>
  <c r="W240" i="4"/>
  <c r="Q240" i="4"/>
  <c r="U240" i="4"/>
  <c r="T240" i="4"/>
  <c r="AF240" i="4"/>
  <c r="Q240" i="5" s="1"/>
  <c r="P240" i="4"/>
  <c r="AC240" i="4"/>
  <c r="N240" i="4"/>
  <c r="AE240" i="4"/>
  <c r="P240" i="5" s="1"/>
  <c r="V240" i="4"/>
  <c r="S240" i="4"/>
  <c r="AB240" i="4"/>
  <c r="X240" i="4"/>
  <c r="R240" i="4"/>
  <c r="O240" i="4"/>
  <c r="M240" i="4" l="1"/>
  <c r="W241" i="4"/>
  <c r="Q241" i="4"/>
  <c r="AF241" i="4"/>
  <c r="Q241" i="5" s="1"/>
  <c r="P241" i="4"/>
  <c r="U241" i="4"/>
  <c r="S241" i="4"/>
  <c r="AE241" i="4"/>
  <c r="P241" i="5" s="1"/>
  <c r="V241" i="4"/>
  <c r="T241" i="4"/>
  <c r="N241" i="4"/>
  <c r="R241" i="4"/>
  <c r="AC241" i="4"/>
  <c r="AB241" i="4"/>
  <c r="X241" i="4"/>
  <c r="O241" i="4"/>
  <c r="W242" i="4" l="1"/>
  <c r="Q242" i="4"/>
  <c r="U242" i="4"/>
  <c r="AF242" i="4"/>
  <c r="Q242" i="5" s="1"/>
  <c r="P242" i="4"/>
  <c r="AE242" i="4"/>
  <c r="P242" i="5" s="1"/>
  <c r="O242" i="4"/>
  <c r="X242" i="4"/>
  <c r="V242" i="4"/>
  <c r="T242" i="4"/>
  <c r="N242" i="4"/>
  <c r="AB242" i="4"/>
  <c r="S242" i="4"/>
  <c r="AC242" i="4"/>
  <c r="R242" i="4"/>
  <c r="M241" i="4"/>
  <c r="M242" i="4" l="1"/>
  <c r="W243" i="4"/>
  <c r="Q243" i="4"/>
  <c r="U243" i="4"/>
  <c r="T243" i="4"/>
  <c r="AF243" i="4"/>
  <c r="Q243" i="5" s="1"/>
  <c r="P243" i="4"/>
  <c r="AC243" i="4"/>
  <c r="N243" i="4"/>
  <c r="X243" i="4"/>
  <c r="V243" i="4"/>
  <c r="O243" i="4"/>
  <c r="AE243" i="4"/>
  <c r="P243" i="5" s="1"/>
  <c r="S243" i="4"/>
  <c r="R243" i="4"/>
  <c r="AB243" i="4"/>
  <c r="W244" i="4" l="1"/>
  <c r="Q244" i="4"/>
  <c r="AF244" i="4"/>
  <c r="Q244" i="5" s="1"/>
  <c r="P244" i="4"/>
  <c r="U244" i="4"/>
  <c r="S244" i="4"/>
  <c r="X244" i="4"/>
  <c r="V244" i="4"/>
  <c r="O244" i="4"/>
  <c r="AE244" i="4"/>
  <c r="P244" i="5" s="1"/>
  <c r="T244" i="4"/>
  <c r="N244" i="4"/>
  <c r="R244" i="4"/>
  <c r="AC244" i="4"/>
  <c r="AB244" i="4"/>
  <c r="M243" i="4"/>
  <c r="W245" i="4" l="1"/>
  <c r="Q245" i="4"/>
  <c r="U245" i="4"/>
  <c r="AF245" i="4"/>
  <c r="Q245" i="5" s="1"/>
  <c r="P245" i="4"/>
  <c r="AE245" i="4"/>
  <c r="P245" i="5" s="1"/>
  <c r="O245" i="4"/>
  <c r="X245" i="4"/>
  <c r="V245" i="4"/>
  <c r="R245" i="4"/>
  <c r="S245" i="4"/>
  <c r="AC245" i="4"/>
  <c r="AB245" i="4"/>
  <c r="T245" i="4"/>
  <c r="N245" i="4"/>
  <c r="M244" i="4"/>
  <c r="W246" i="4" l="1"/>
  <c r="Q246" i="4"/>
  <c r="U246" i="4"/>
  <c r="T246" i="4"/>
  <c r="AF246" i="4"/>
  <c r="Q246" i="5" s="1"/>
  <c r="P246" i="4"/>
  <c r="AC246" i="4"/>
  <c r="N246" i="4"/>
  <c r="X246" i="4"/>
  <c r="R246" i="4"/>
  <c r="AB246" i="4"/>
  <c r="O246" i="4"/>
  <c r="AE246" i="4"/>
  <c r="P246" i="5" s="1"/>
  <c r="V246" i="4"/>
  <c r="S246" i="4"/>
  <c r="M245" i="4"/>
  <c r="M246" i="4" l="1"/>
  <c r="W247" i="4"/>
  <c r="Q247" i="4"/>
  <c r="AF247" i="4"/>
  <c r="Q247" i="5" s="1"/>
  <c r="P247" i="4"/>
  <c r="U247" i="4"/>
  <c r="S247" i="4"/>
  <c r="AB247" i="4"/>
  <c r="X247" i="4"/>
  <c r="R247" i="4"/>
  <c r="N247" i="4"/>
  <c r="AC247" i="4"/>
  <c r="AE247" i="4"/>
  <c r="P247" i="5" s="1"/>
  <c r="T247" i="4"/>
  <c r="V247" i="4"/>
  <c r="O247" i="4"/>
  <c r="M247" i="4" l="1"/>
  <c r="W248" i="4"/>
  <c r="Q248" i="4"/>
  <c r="U248" i="4"/>
  <c r="AF248" i="4"/>
  <c r="Q248" i="5" s="1"/>
  <c r="P248" i="4"/>
  <c r="AE248" i="4"/>
  <c r="P248" i="5" s="1"/>
  <c r="O248" i="4"/>
  <c r="X248" i="4"/>
  <c r="AB248" i="4"/>
  <c r="S248" i="4"/>
  <c r="N248" i="4"/>
  <c r="T248" i="4"/>
  <c r="AC248" i="4"/>
  <c r="V248" i="4"/>
  <c r="R248" i="4"/>
  <c r="W249" i="4" l="1"/>
  <c r="Q249" i="4"/>
  <c r="U249" i="4"/>
  <c r="T249" i="4"/>
  <c r="AF249" i="4"/>
  <c r="Q249" i="5" s="1"/>
  <c r="P249" i="4"/>
  <c r="AC249" i="4"/>
  <c r="N249" i="4"/>
  <c r="AB249" i="4"/>
  <c r="S249" i="4"/>
  <c r="O249" i="4"/>
  <c r="AE249" i="4"/>
  <c r="P249" i="5" s="1"/>
  <c r="V249" i="4"/>
  <c r="X249" i="4"/>
  <c r="R249" i="4"/>
  <c r="M248" i="4"/>
  <c r="M249" i="4" l="1"/>
  <c r="W250" i="4"/>
  <c r="Q250" i="4"/>
  <c r="AF250" i="4"/>
  <c r="Q250" i="5" s="1"/>
  <c r="P250" i="4"/>
  <c r="U250" i="4"/>
  <c r="S250" i="4"/>
  <c r="AC250" i="4"/>
  <c r="AB250" i="4"/>
  <c r="T250" i="4"/>
  <c r="O250" i="4"/>
  <c r="N250" i="4"/>
  <c r="X250" i="4"/>
  <c r="AE250" i="4"/>
  <c r="P250" i="5" s="1"/>
  <c r="V250" i="4"/>
  <c r="R250" i="4"/>
  <c r="M250" i="4" l="1"/>
  <c r="W251" i="4"/>
  <c r="AF251" i="4"/>
  <c r="Q251" i="5" s="1"/>
  <c r="Q251" i="4"/>
  <c r="U251" i="4"/>
  <c r="P251" i="4"/>
  <c r="AE251" i="4"/>
  <c r="P251" i="5" s="1"/>
  <c r="O251" i="4"/>
  <c r="X251" i="4"/>
  <c r="AC251" i="4"/>
  <c r="AB251" i="4"/>
  <c r="T251" i="4"/>
  <c r="R251" i="4"/>
  <c r="V251" i="4"/>
  <c r="N251" i="4"/>
  <c r="S251" i="4"/>
  <c r="M251" i="4" l="1"/>
  <c r="W252" i="4"/>
  <c r="AF252" i="4"/>
  <c r="Q252" i="5" s="1"/>
  <c r="S252" i="4"/>
  <c r="Q252" i="4"/>
  <c r="AC252" i="4"/>
  <c r="X252" i="4"/>
  <c r="V252" i="4"/>
  <c r="R252" i="4"/>
  <c r="O252" i="4"/>
  <c r="N252" i="4"/>
  <c r="AE252" i="4"/>
  <c r="P252" i="5" s="1"/>
  <c r="T252" i="4"/>
  <c r="AB252" i="4"/>
  <c r="U252" i="4"/>
  <c r="P252" i="4"/>
  <c r="W253" i="4" l="1"/>
  <c r="AF253" i="4"/>
  <c r="Q253" i="5" s="1"/>
  <c r="S253" i="4"/>
  <c r="Q253" i="4"/>
  <c r="U253" i="4"/>
  <c r="O253" i="4"/>
  <c r="AE253" i="4"/>
  <c r="P253" i="5" s="1"/>
  <c r="N253" i="4"/>
  <c r="X253" i="4"/>
  <c r="R253" i="4"/>
  <c r="AB253" i="4"/>
  <c r="V253" i="4"/>
  <c r="T253" i="4"/>
  <c r="AC253" i="4"/>
  <c r="P253" i="4"/>
  <c r="M252" i="4"/>
  <c r="W254" i="4" l="1"/>
  <c r="AF254" i="4"/>
  <c r="Q254" i="5" s="1"/>
  <c r="S254" i="4"/>
  <c r="Q254" i="4"/>
  <c r="AC254" i="4"/>
  <c r="X254" i="4"/>
  <c r="V254" i="4"/>
  <c r="R254" i="4"/>
  <c r="O254" i="4"/>
  <c r="U254" i="4"/>
  <c r="AE254" i="4"/>
  <c r="P254" i="5" s="1"/>
  <c r="AB254" i="4"/>
  <c r="T254" i="4"/>
  <c r="P254" i="4"/>
  <c r="N254" i="4"/>
  <c r="M253" i="4"/>
  <c r="W255" i="4" l="1"/>
  <c r="AF255" i="4"/>
  <c r="Q255" i="5" s="1"/>
  <c r="S255" i="4"/>
  <c r="Q255" i="4"/>
  <c r="U255" i="4"/>
  <c r="O255" i="4"/>
  <c r="AE255" i="4"/>
  <c r="P255" i="5" s="1"/>
  <c r="N255" i="4"/>
  <c r="X255" i="4"/>
  <c r="P255" i="4"/>
  <c r="AC255" i="4"/>
  <c r="T255" i="4"/>
  <c r="AB255" i="4"/>
  <c r="V255" i="4"/>
  <c r="R255" i="4"/>
  <c r="M254" i="4"/>
  <c r="W256" i="4" l="1"/>
  <c r="AF256" i="4"/>
  <c r="Q256" i="5" s="1"/>
  <c r="S256" i="4"/>
  <c r="Q256" i="4"/>
  <c r="AC256" i="4"/>
  <c r="X256" i="4"/>
  <c r="V256" i="4"/>
  <c r="R256" i="4"/>
  <c r="O256" i="4"/>
  <c r="AB256" i="4"/>
  <c r="T256" i="4"/>
  <c r="P256" i="4"/>
  <c r="U256" i="4"/>
  <c r="AE256" i="4"/>
  <c r="P256" i="5" s="1"/>
  <c r="N256" i="4"/>
  <c r="M255" i="4"/>
  <c r="M256" i="4" l="1"/>
  <c r="W257" i="4"/>
  <c r="X257" i="4"/>
  <c r="S257" i="4"/>
  <c r="AF257" i="4"/>
  <c r="Q257" i="5" s="1"/>
  <c r="Q257" i="4"/>
  <c r="U257" i="4"/>
  <c r="O257" i="4"/>
  <c r="N257" i="4"/>
  <c r="AB257" i="4"/>
  <c r="V257" i="4"/>
  <c r="T257" i="4"/>
  <c r="AE257" i="4"/>
  <c r="P257" i="5" s="1"/>
  <c r="R257" i="4"/>
  <c r="AC257" i="4"/>
  <c r="P257" i="4"/>
  <c r="Q258" i="4" l="1"/>
  <c r="W258" i="4"/>
  <c r="AC258" i="4"/>
  <c r="N258" i="4"/>
  <c r="X258" i="4"/>
  <c r="U258" i="4"/>
  <c r="P258" i="4"/>
  <c r="AE258" i="4"/>
  <c r="P258" i="5" s="1"/>
  <c r="AB258" i="4"/>
  <c r="V258" i="4"/>
  <c r="S258" i="4"/>
  <c r="AF258" i="4"/>
  <c r="Q258" i="5" s="1"/>
  <c r="T258" i="4"/>
  <c r="O258" i="4"/>
  <c r="R258" i="4"/>
  <c r="M258" i="4"/>
  <c r="M257" i="4"/>
  <c r="Q259" i="4" l="1"/>
  <c r="W259" i="4"/>
  <c r="S259" i="4"/>
  <c r="AC259" i="4"/>
  <c r="N259" i="4"/>
  <c r="AF259" i="4"/>
  <c r="Q259" i="5" s="1"/>
  <c r="X259" i="4"/>
  <c r="V259" i="4"/>
  <c r="R259" i="4"/>
  <c r="O259" i="4"/>
  <c r="T259" i="4"/>
  <c r="AE259" i="4"/>
  <c r="P259" i="5" s="1"/>
  <c r="AB259" i="4"/>
  <c r="P259" i="4"/>
  <c r="U259" i="4"/>
  <c r="M259" i="4"/>
  <c r="Q260" i="4" l="1"/>
  <c r="W260" i="4"/>
  <c r="X260" i="4"/>
  <c r="S260" i="4"/>
  <c r="AF260" i="4"/>
  <c r="Q260" i="5" s="1"/>
  <c r="P260" i="4"/>
  <c r="T260" i="4"/>
  <c r="R260" i="4"/>
  <c r="M260" i="4"/>
  <c r="AC260" i="4"/>
  <c r="AB260" i="4"/>
  <c r="O260" i="4"/>
  <c r="N260" i="4"/>
  <c r="U260" i="4"/>
  <c r="AE260" i="4"/>
  <c r="P260" i="5" s="1"/>
  <c r="V260" i="4"/>
  <c r="Q261" i="4" l="1"/>
  <c r="W261" i="4"/>
  <c r="AC261" i="4"/>
  <c r="N261" i="4"/>
  <c r="X261" i="4"/>
  <c r="U261" i="4"/>
  <c r="T261" i="4"/>
  <c r="O261" i="4"/>
  <c r="M261" i="4"/>
  <c r="AB261" i="4"/>
  <c r="V261" i="4"/>
  <c r="P261" i="4"/>
  <c r="AE261" i="4"/>
  <c r="P261" i="5" s="1"/>
  <c r="R261" i="4"/>
  <c r="AF261" i="4"/>
  <c r="Q261" i="5" s="1"/>
  <c r="S261" i="4"/>
  <c r="Q262" i="4" l="1"/>
  <c r="W262" i="4"/>
  <c r="S262" i="4"/>
  <c r="AC262" i="4"/>
  <c r="N262" i="4"/>
  <c r="P262" i="4"/>
  <c r="AE262" i="4"/>
  <c r="P262" i="5" s="1"/>
  <c r="AB262" i="4"/>
  <c r="V262" i="4"/>
  <c r="T262" i="4"/>
  <c r="M262" i="4"/>
  <c r="X262" i="4"/>
  <c r="R262" i="4"/>
  <c r="U262" i="4"/>
  <c r="O262" i="4"/>
  <c r="AF262" i="4"/>
  <c r="Q262" i="5" s="1"/>
  <c r="Q263" i="4" l="1"/>
  <c r="W263" i="4"/>
  <c r="X263" i="4"/>
  <c r="S263" i="4"/>
  <c r="AF263" i="4"/>
  <c r="Q263" i="5" s="1"/>
  <c r="P263" i="4"/>
  <c r="AE263" i="4"/>
  <c r="P263" i="5" s="1"/>
  <c r="V263" i="4"/>
  <c r="R263" i="4"/>
  <c r="N263" i="4"/>
  <c r="U263" i="4"/>
  <c r="AB263" i="4"/>
  <c r="O263" i="4"/>
  <c r="AC263" i="4"/>
  <c r="T263" i="4"/>
  <c r="M263" i="4"/>
  <c r="Q264" i="4" l="1"/>
  <c r="W264" i="4"/>
  <c r="AC264" i="4"/>
  <c r="N264" i="4"/>
  <c r="X264" i="4"/>
  <c r="U264" i="4"/>
  <c r="S264" i="4"/>
  <c r="R264" i="4"/>
  <c r="M264" i="4"/>
  <c r="AE264" i="4"/>
  <c r="P264" i="5" s="1"/>
  <c r="AF264" i="4"/>
  <c r="Q264" i="5" s="1"/>
  <c r="T264" i="4"/>
  <c r="P264" i="4"/>
  <c r="V264" i="4"/>
  <c r="AB264" i="4"/>
  <c r="O264" i="4"/>
  <c r="Q265" i="4" l="1"/>
  <c r="W265" i="4"/>
  <c r="S265" i="4"/>
  <c r="AC265" i="4"/>
  <c r="N265" i="4"/>
  <c r="U265" i="4"/>
  <c r="O265" i="4"/>
  <c r="M265" i="4"/>
  <c r="AB265" i="4"/>
  <c r="X265" i="4"/>
  <c r="AE265" i="4"/>
  <c r="P265" i="5" s="1"/>
  <c r="R265" i="4"/>
  <c r="V265" i="4"/>
  <c r="AF265" i="4"/>
  <c r="Q265" i="5" s="1"/>
  <c r="T265" i="4"/>
  <c r="P265" i="4"/>
  <c r="Q266" i="4" l="1"/>
  <c r="W266" i="4"/>
  <c r="X266" i="4"/>
  <c r="S266" i="4"/>
  <c r="AF266" i="4"/>
  <c r="Q266" i="5" s="1"/>
  <c r="P266" i="4"/>
  <c r="O266" i="4"/>
  <c r="AC266" i="4"/>
  <c r="AB266" i="4"/>
  <c r="V266" i="4"/>
  <c r="T266" i="4"/>
  <c r="N266" i="4"/>
  <c r="U266" i="4"/>
  <c r="AE266" i="4"/>
  <c r="P266" i="5" s="1"/>
  <c r="R266" i="4"/>
  <c r="M266" i="4"/>
  <c r="Q267" i="4" l="1"/>
  <c r="W267" i="4"/>
  <c r="AC267" i="4"/>
  <c r="N267" i="4"/>
  <c r="X267" i="4"/>
  <c r="U267" i="4"/>
  <c r="AF267" i="4"/>
  <c r="Q267" i="5" s="1"/>
  <c r="V267" i="4"/>
  <c r="R267" i="4"/>
  <c r="O267" i="4"/>
  <c r="M267" i="4"/>
  <c r="AE267" i="4"/>
  <c r="P267" i="5" s="1"/>
  <c r="S267" i="4"/>
  <c r="AB267" i="4"/>
  <c r="T267" i="4"/>
  <c r="P267" i="4"/>
  <c r="Q268" i="4" l="1"/>
  <c r="W268" i="4"/>
  <c r="S268" i="4"/>
  <c r="AC268" i="4"/>
  <c r="N268" i="4"/>
  <c r="T268" i="4"/>
  <c r="R268" i="4"/>
  <c r="M268" i="4"/>
  <c r="AE268" i="4"/>
  <c r="P268" i="5" s="1"/>
  <c r="V268" i="4"/>
  <c r="U268" i="4"/>
  <c r="AB268" i="4"/>
  <c r="P268" i="4"/>
  <c r="X268" i="4"/>
  <c r="AF268" i="4"/>
  <c r="Q268" i="5" s="1"/>
  <c r="O268" i="4"/>
  <c r="Q269" i="4" l="1"/>
  <c r="W269" i="4"/>
  <c r="X269" i="4"/>
  <c r="S269" i="4"/>
  <c r="AF269" i="4"/>
  <c r="Q269" i="5" s="1"/>
  <c r="P269" i="4"/>
  <c r="U269" i="4"/>
  <c r="N269" i="4"/>
  <c r="M269" i="4"/>
  <c r="AB269" i="4"/>
  <c r="AE269" i="4"/>
  <c r="P269" i="5" s="1"/>
  <c r="AC269" i="4"/>
  <c r="T269" i="4"/>
  <c r="O269" i="4"/>
  <c r="V269" i="4"/>
  <c r="R269" i="4"/>
  <c r="Q270" i="4" l="1"/>
  <c r="W270" i="4"/>
  <c r="AC270" i="4"/>
  <c r="N270" i="4"/>
  <c r="X270" i="4"/>
  <c r="U270" i="4"/>
  <c r="P270" i="4"/>
  <c r="AE270" i="4"/>
  <c r="P270" i="5" s="1"/>
  <c r="AB270" i="4"/>
  <c r="V270" i="4"/>
  <c r="S270" i="4"/>
  <c r="R270" i="4"/>
  <c r="AF270" i="4"/>
  <c r="Q270" i="5" s="1"/>
  <c r="O270" i="4"/>
  <c r="T270" i="4"/>
  <c r="M270" i="4"/>
  <c r="Q271" i="4" l="1"/>
  <c r="W271" i="4"/>
  <c r="S271" i="4"/>
  <c r="AC271" i="4"/>
  <c r="N271" i="4"/>
  <c r="AF271" i="4"/>
  <c r="Q271" i="5" s="1"/>
  <c r="X271" i="4"/>
  <c r="V271" i="4"/>
  <c r="R271" i="4"/>
  <c r="O271" i="4"/>
  <c r="AB271" i="4"/>
  <c r="P271" i="4"/>
  <c r="M271" i="4"/>
  <c r="U271" i="4"/>
  <c r="AE271" i="4"/>
  <c r="P271" i="5" s="1"/>
  <c r="T271" i="4"/>
  <c r="Q272" i="4" l="1"/>
  <c r="W272" i="4"/>
  <c r="X272" i="4"/>
  <c r="S272" i="4"/>
  <c r="AF272" i="4"/>
  <c r="Q272" i="5" s="1"/>
  <c r="P272" i="4"/>
  <c r="T272" i="4"/>
  <c r="R272" i="4"/>
  <c r="M272" i="4"/>
  <c r="AC272" i="4"/>
  <c r="V272" i="4"/>
  <c r="N272" i="4"/>
  <c r="AB272" i="4"/>
  <c r="U272" i="4"/>
  <c r="AE272" i="4"/>
  <c r="P272" i="5" s="1"/>
  <c r="O272" i="4"/>
  <c r="Q273" i="4" l="1"/>
  <c r="W273" i="4"/>
  <c r="AC273" i="4"/>
  <c r="N273" i="4"/>
  <c r="X273" i="4"/>
  <c r="U273" i="4"/>
  <c r="T273" i="4"/>
  <c r="O273" i="4"/>
  <c r="M273" i="4"/>
  <c r="AB273" i="4"/>
  <c r="AF273" i="4"/>
  <c r="Q273" i="5" s="1"/>
  <c r="V273" i="4"/>
  <c r="R273" i="4"/>
  <c r="AE273" i="4"/>
  <c r="P273" i="5" s="1"/>
  <c r="S273" i="4"/>
  <c r="P273" i="4"/>
  <c r="Q274" i="4" l="1"/>
  <c r="W274" i="4"/>
  <c r="S274" i="4"/>
  <c r="AC274" i="4"/>
  <c r="N274" i="4"/>
  <c r="P274" i="4"/>
  <c r="AE274" i="4"/>
  <c r="P274" i="5" s="1"/>
  <c r="AB274" i="4"/>
  <c r="V274" i="4"/>
  <c r="T274" i="4"/>
  <c r="U274" i="4"/>
  <c r="R274" i="4"/>
  <c r="X274" i="4"/>
  <c r="O274" i="4"/>
  <c r="M274" i="4"/>
  <c r="AF274" i="4"/>
  <c r="Q274" i="5" s="1"/>
  <c r="Q275" i="4" l="1"/>
  <c r="W275" i="4"/>
  <c r="X275" i="4"/>
  <c r="S275" i="4"/>
  <c r="AF275" i="4"/>
  <c r="Q275" i="5" s="1"/>
  <c r="P275" i="4"/>
  <c r="AE275" i="4"/>
  <c r="P275" i="5" s="1"/>
  <c r="V275" i="4"/>
  <c r="R275" i="4"/>
  <c r="N275" i="4"/>
  <c r="AC275" i="4"/>
  <c r="T275" i="4"/>
  <c r="O275" i="4"/>
  <c r="AB275" i="4"/>
  <c r="U275" i="4"/>
  <c r="M275" i="4"/>
  <c r="Q276" i="4" l="1"/>
  <c r="W276" i="4"/>
  <c r="AC276" i="4"/>
  <c r="N276" i="4"/>
  <c r="X276" i="4"/>
  <c r="U276" i="4"/>
  <c r="S276" i="4"/>
  <c r="R276" i="4"/>
  <c r="M276" i="4"/>
  <c r="AE276" i="4"/>
  <c r="P276" i="5" s="1"/>
  <c r="AB276" i="4"/>
  <c r="P276" i="4"/>
  <c r="AF276" i="4"/>
  <c r="Q276" i="5" s="1"/>
  <c r="O276" i="4"/>
  <c r="V276" i="4"/>
  <c r="T276" i="4"/>
  <c r="Q277" i="4" l="1"/>
  <c r="W277" i="4"/>
  <c r="S277" i="4"/>
  <c r="AC277" i="4"/>
  <c r="N277" i="4"/>
  <c r="U277" i="4"/>
  <c r="O277" i="4"/>
  <c r="M277" i="4"/>
  <c r="AB277" i="4"/>
  <c r="X277" i="4"/>
  <c r="P277" i="4"/>
  <c r="T277" i="4"/>
  <c r="AE277" i="4"/>
  <c r="P277" i="5" s="1"/>
  <c r="R277" i="4"/>
  <c r="AF277" i="4"/>
  <c r="Q277" i="5" s="1"/>
  <c r="V277" i="4"/>
  <c r="Q278" i="4" l="1"/>
  <c r="W278" i="4"/>
  <c r="X278" i="4"/>
  <c r="S278" i="4"/>
  <c r="AF278" i="4"/>
  <c r="Q278" i="5" s="1"/>
  <c r="P278" i="4"/>
  <c r="O278" i="4"/>
  <c r="AC278" i="4"/>
  <c r="AB278" i="4"/>
  <c r="V278" i="4"/>
  <c r="T278" i="4"/>
  <c r="M278" i="4"/>
  <c r="AE278" i="4"/>
  <c r="P278" i="5" s="1"/>
  <c r="U278" i="4"/>
  <c r="N278" i="4"/>
  <c r="R278" i="4"/>
  <c r="Q279" i="4" l="1"/>
  <c r="W279" i="4"/>
  <c r="AC279" i="4"/>
  <c r="N279" i="4"/>
  <c r="X279" i="4"/>
  <c r="U279" i="4"/>
  <c r="AF279" i="4"/>
  <c r="Q279" i="5" s="1"/>
  <c r="V279" i="4"/>
  <c r="R279" i="4"/>
  <c r="O279" i="4"/>
  <c r="T279" i="4"/>
  <c r="S279" i="4"/>
  <c r="M279" i="4"/>
  <c r="AB279" i="4"/>
  <c r="AE279" i="4"/>
  <c r="P279" i="5" s="1"/>
  <c r="P279" i="4"/>
  <c r="Q280" i="4" l="1"/>
  <c r="W280" i="4"/>
  <c r="S280" i="4"/>
  <c r="AC280" i="4"/>
  <c r="N280" i="4"/>
  <c r="T280" i="4"/>
  <c r="R280" i="4"/>
  <c r="M280" i="4"/>
  <c r="AE280" i="4"/>
  <c r="P280" i="5" s="1"/>
  <c r="AF280" i="4"/>
  <c r="Q280" i="5" s="1"/>
  <c r="AB280" i="4"/>
  <c r="U280" i="4"/>
  <c r="O280" i="4"/>
  <c r="V280" i="4"/>
  <c r="X280" i="4"/>
  <c r="P280" i="4"/>
  <c r="Q281" i="4" l="1"/>
  <c r="W281" i="4"/>
  <c r="X281" i="4"/>
  <c r="S281" i="4"/>
  <c r="AF281" i="4"/>
  <c r="Q281" i="5" s="1"/>
  <c r="P281" i="4"/>
  <c r="U281" i="4"/>
  <c r="N281" i="4"/>
  <c r="M281" i="4"/>
  <c r="AB281" i="4"/>
  <c r="R281" i="4"/>
  <c r="AC281" i="4"/>
  <c r="V281" i="4"/>
  <c r="T281" i="4"/>
  <c r="AE281" i="4"/>
  <c r="P281" i="5" s="1"/>
  <c r="O281" i="4"/>
  <c r="Q282" i="4" l="1"/>
  <c r="W282" i="4"/>
  <c r="AC282" i="4"/>
  <c r="N282" i="4"/>
  <c r="X282" i="4"/>
  <c r="U282" i="4"/>
  <c r="P282" i="4"/>
  <c r="AE282" i="4"/>
  <c r="P282" i="5" s="1"/>
  <c r="AB282" i="4"/>
  <c r="V282" i="4"/>
  <c r="S282" i="4"/>
  <c r="O282" i="4"/>
  <c r="M282" i="4"/>
  <c r="AF282" i="4"/>
  <c r="Q282" i="5" s="1"/>
  <c r="T282" i="4"/>
  <c r="R282" i="4"/>
  <c r="Q283" i="4" l="1"/>
  <c r="W283" i="4"/>
  <c r="S283" i="4"/>
  <c r="AC283" i="4"/>
  <c r="N283" i="4"/>
  <c r="AF283" i="4"/>
  <c r="Q283" i="5" s="1"/>
  <c r="X283" i="4"/>
  <c r="V283" i="4"/>
  <c r="R283" i="4"/>
  <c r="O283" i="4"/>
  <c r="U283" i="4"/>
  <c r="M283" i="4"/>
  <c r="AE283" i="4"/>
  <c r="P283" i="5" s="1"/>
  <c r="P283" i="4"/>
  <c r="AB283" i="4"/>
  <c r="T283" i="4"/>
  <c r="Q284" i="4" l="1"/>
  <c r="W284" i="4"/>
  <c r="X284" i="4"/>
  <c r="S284" i="4"/>
  <c r="AF284" i="4"/>
  <c r="Q284" i="5" s="1"/>
  <c r="P284" i="4"/>
  <c r="T284" i="4"/>
  <c r="R284" i="4"/>
  <c r="M284" i="4"/>
  <c r="AC284" i="4"/>
  <c r="AE284" i="4"/>
  <c r="P284" i="5" s="1"/>
  <c r="V284" i="4"/>
  <c r="O284" i="4"/>
  <c r="AB284" i="4"/>
  <c r="U284" i="4"/>
  <c r="N284" i="4"/>
  <c r="Q285" i="4" l="1"/>
  <c r="X285" i="4"/>
  <c r="W285" i="4"/>
  <c r="AF285" i="4"/>
  <c r="Q285" i="5" s="1"/>
  <c r="O285" i="4"/>
  <c r="V285" i="4"/>
  <c r="U285" i="4"/>
  <c r="P285" i="4"/>
  <c r="N285" i="4"/>
  <c r="AE285" i="4"/>
  <c r="P285" i="5" s="1"/>
  <c r="AB285" i="4"/>
  <c r="T285" i="4"/>
  <c r="AC285" i="4"/>
  <c r="R285" i="4"/>
  <c r="S285" i="4"/>
  <c r="M285" i="4"/>
  <c r="Q286" i="4" l="1"/>
  <c r="X286" i="4"/>
  <c r="W286" i="4"/>
  <c r="V286" i="4"/>
  <c r="R286" i="4"/>
  <c r="AF286" i="4"/>
  <c r="Q286" i="5" s="1"/>
  <c r="O286" i="4"/>
  <c r="T286" i="4"/>
  <c r="M286" i="4"/>
  <c r="AB286" i="4"/>
  <c r="U286" i="4"/>
  <c r="S286" i="4"/>
  <c r="P286" i="4"/>
  <c r="AE286" i="4"/>
  <c r="P286" i="5" s="1"/>
  <c r="AC286" i="4"/>
  <c r="N286" i="4"/>
  <c r="Q287" i="4" l="1"/>
  <c r="X287" i="4"/>
  <c r="W287" i="4"/>
  <c r="AF287" i="4"/>
  <c r="Q287" i="5" s="1"/>
  <c r="O287" i="4"/>
  <c r="V287" i="4"/>
  <c r="R287" i="4"/>
  <c r="AE287" i="4"/>
  <c r="P287" i="5" s="1"/>
  <c r="T287" i="4"/>
  <c r="M287" i="4"/>
  <c r="U287" i="4"/>
  <c r="P287" i="4"/>
  <c r="AC287" i="4"/>
  <c r="S287" i="4"/>
  <c r="AB287" i="4"/>
  <c r="N287" i="4"/>
  <c r="Q288" i="4" l="1"/>
  <c r="X288" i="4"/>
  <c r="W288" i="4"/>
  <c r="V288" i="4"/>
  <c r="R288" i="4"/>
  <c r="AF288" i="4"/>
  <c r="Q288" i="5" s="1"/>
  <c r="O288" i="4"/>
  <c r="N288" i="4"/>
  <c r="AC288" i="4"/>
  <c r="AB288" i="4"/>
  <c r="U288" i="4"/>
  <c r="S288" i="4"/>
  <c r="AE288" i="4"/>
  <c r="P288" i="5" s="1"/>
  <c r="P288" i="4"/>
  <c r="T288" i="4"/>
  <c r="M288" i="4"/>
  <c r="Q289" i="4" l="1"/>
  <c r="X289" i="4"/>
  <c r="W289" i="4"/>
  <c r="AF289" i="4"/>
  <c r="Q289" i="5" s="1"/>
  <c r="O289" i="4"/>
  <c r="V289" i="4"/>
  <c r="M289" i="4"/>
  <c r="AB289" i="4"/>
  <c r="S289" i="4"/>
  <c r="P289" i="4"/>
  <c r="U289" i="4"/>
  <c r="T289" i="4"/>
  <c r="AC289" i="4"/>
  <c r="AE289" i="4"/>
  <c r="P289" i="5" s="1"/>
  <c r="N289" i="4"/>
  <c r="R289" i="4"/>
  <c r="Q290" i="4" l="1"/>
  <c r="X290" i="4"/>
  <c r="W290" i="4"/>
  <c r="V290" i="4"/>
  <c r="R290" i="4"/>
  <c r="AF290" i="4"/>
  <c r="Q290" i="5" s="1"/>
  <c r="O290" i="4"/>
  <c r="AE290" i="4"/>
  <c r="P290" i="5" s="1"/>
  <c r="U290" i="4"/>
  <c r="P290" i="4"/>
  <c r="M290" i="4"/>
  <c r="S290" i="4"/>
  <c r="AC290" i="4"/>
  <c r="T290" i="4"/>
  <c r="AB290" i="4"/>
  <c r="N290" i="4"/>
  <c r="Q291" i="4" l="1"/>
  <c r="X291" i="4"/>
  <c r="W291" i="4"/>
  <c r="AF291" i="4"/>
  <c r="Q291" i="5" s="1"/>
  <c r="O291" i="4"/>
  <c r="V291" i="4"/>
  <c r="AC291" i="4"/>
  <c r="T291" i="4"/>
  <c r="S291" i="4"/>
  <c r="N291" i="4"/>
  <c r="M291" i="4"/>
  <c r="AE291" i="4"/>
  <c r="P291" i="5" s="1"/>
  <c r="U291" i="4"/>
  <c r="R291" i="4"/>
  <c r="P291" i="4"/>
  <c r="AB291" i="4"/>
  <c r="Q292" i="4" l="1"/>
  <c r="X292" i="4"/>
  <c r="W292" i="4"/>
  <c r="V292" i="4"/>
  <c r="R292" i="4"/>
  <c r="AF292" i="4"/>
  <c r="Q292" i="5" s="1"/>
  <c r="O292" i="4"/>
  <c r="S292" i="4"/>
  <c r="P292" i="4"/>
  <c r="AC292" i="4"/>
  <c r="U292" i="4"/>
  <c r="M292" i="4"/>
  <c r="AB292" i="4"/>
  <c r="N292" i="4"/>
  <c r="AE292" i="4"/>
  <c r="P292" i="5" s="1"/>
  <c r="T292" i="4"/>
  <c r="Q293" i="4" l="1"/>
  <c r="X293" i="4"/>
  <c r="W293" i="4"/>
  <c r="AF293" i="4"/>
  <c r="Q293" i="5" s="1"/>
  <c r="O293" i="4"/>
  <c r="V293" i="4"/>
  <c r="U293" i="4"/>
  <c r="P293" i="4"/>
  <c r="N293" i="4"/>
  <c r="AE293" i="4"/>
  <c r="P293" i="5" s="1"/>
  <c r="AB293" i="4"/>
  <c r="M293" i="4"/>
  <c r="S293" i="4"/>
  <c r="T293" i="4"/>
  <c r="AC293" i="4"/>
  <c r="R293" i="4"/>
  <c r="Q294" i="4" l="1"/>
  <c r="X294" i="4"/>
  <c r="W294" i="4"/>
  <c r="V294" i="4"/>
  <c r="R294" i="4"/>
  <c r="AF294" i="4"/>
  <c r="Q294" i="5" s="1"/>
  <c r="O294" i="4"/>
  <c r="T294" i="4"/>
  <c r="M294" i="4"/>
  <c r="AB294" i="4"/>
  <c r="N294" i="4"/>
  <c r="AE294" i="4"/>
  <c r="P294" i="5" s="1"/>
  <c r="P294" i="4"/>
  <c r="AC294" i="4"/>
  <c r="U294" i="4"/>
  <c r="S294" i="4"/>
  <c r="Q295" i="4" l="1"/>
  <c r="X295" i="4"/>
  <c r="W295" i="4"/>
  <c r="AF295" i="4"/>
  <c r="Q295" i="5" s="1"/>
  <c r="O295" i="4"/>
  <c r="V295" i="4"/>
  <c r="R295" i="4"/>
  <c r="AE295" i="4"/>
  <c r="P295" i="5" s="1"/>
  <c r="T295" i="4"/>
  <c r="AB295" i="4"/>
  <c r="U295" i="4"/>
  <c r="N295" i="4"/>
  <c r="AC295" i="4"/>
  <c r="P295" i="4"/>
  <c r="S295" i="4"/>
  <c r="M295" i="4"/>
  <c r="Q296" i="4" l="1"/>
  <c r="X296" i="4"/>
  <c r="W296" i="4"/>
  <c r="V296" i="4"/>
  <c r="R296" i="4"/>
  <c r="AF296" i="4"/>
  <c r="Q296" i="5" s="1"/>
  <c r="O296" i="4"/>
  <c r="N296" i="4"/>
  <c r="AC296" i="4"/>
  <c r="AB296" i="4"/>
  <c r="U296" i="4"/>
  <c r="S296" i="4"/>
  <c r="M296" i="4"/>
  <c r="T296" i="4"/>
  <c r="AE296" i="4"/>
  <c r="P296" i="5" s="1"/>
  <c r="P296" i="4"/>
  <c r="Q297" i="4" l="1"/>
  <c r="X297" i="4"/>
  <c r="W297" i="4"/>
  <c r="AF297" i="4"/>
  <c r="Q297" i="5" s="1"/>
  <c r="O297" i="4"/>
  <c r="V297" i="4"/>
  <c r="M297" i="4"/>
  <c r="AB297" i="4"/>
  <c r="S297" i="4"/>
  <c r="P297" i="4"/>
  <c r="AC297" i="4"/>
  <c r="N297" i="4"/>
  <c r="AE297" i="4"/>
  <c r="P297" i="5" s="1"/>
  <c r="T297" i="4"/>
  <c r="R297" i="4"/>
  <c r="U297" i="4"/>
  <c r="Q298" i="4" l="1"/>
  <c r="X298" i="4"/>
  <c r="W298" i="4"/>
  <c r="V298" i="4"/>
  <c r="R298" i="4"/>
  <c r="AF298" i="4"/>
  <c r="Q298" i="5" s="1"/>
  <c r="O298" i="4"/>
  <c r="AE298" i="4"/>
  <c r="P298" i="5" s="1"/>
  <c r="U298" i="4"/>
  <c r="P298" i="4"/>
  <c r="M298" i="4"/>
  <c r="AB298" i="4"/>
  <c r="N298" i="4"/>
  <c r="AC298" i="4"/>
  <c r="S298" i="4"/>
  <c r="T298" i="4"/>
  <c r="Q299" i="4" l="1"/>
  <c r="X299" i="4"/>
  <c r="W299" i="4"/>
  <c r="AF299" i="4"/>
  <c r="Q299" i="5" s="1"/>
  <c r="O299" i="4"/>
  <c r="V299" i="4"/>
  <c r="AC299" i="4"/>
  <c r="T299" i="4"/>
  <c r="S299" i="4"/>
  <c r="N299" i="4"/>
  <c r="P299" i="4"/>
  <c r="AB299" i="4"/>
  <c r="U299" i="4"/>
  <c r="R299" i="4"/>
  <c r="AE299" i="4"/>
  <c r="P299" i="5" s="1"/>
  <c r="M299" i="4"/>
  <c r="Q300" i="4" l="1"/>
  <c r="X300" i="4"/>
  <c r="W300" i="4"/>
  <c r="V300" i="4"/>
  <c r="R300" i="4"/>
  <c r="AF300" i="4"/>
  <c r="Q300" i="5" s="1"/>
  <c r="O300" i="4"/>
  <c r="S300" i="4"/>
  <c r="P300" i="4"/>
  <c r="AC300" i="4"/>
  <c r="AB300" i="4"/>
  <c r="N300" i="4"/>
  <c r="M300" i="4"/>
  <c r="AE300" i="4"/>
  <c r="P300" i="5" s="1"/>
  <c r="U300" i="4"/>
  <c r="T300" i="4"/>
  <c r="Q301" i="4" l="1"/>
  <c r="X301" i="4"/>
  <c r="W301" i="4"/>
  <c r="AF301" i="4"/>
  <c r="Q301" i="5" s="1"/>
  <c r="O301" i="4"/>
  <c r="V301" i="4"/>
  <c r="U301" i="4"/>
  <c r="P301" i="4"/>
  <c r="N301" i="4"/>
  <c r="AE301" i="4"/>
  <c r="P301" i="5" s="1"/>
  <c r="AB301" i="4"/>
  <c r="AC301" i="4"/>
  <c r="R301" i="4"/>
  <c r="S301" i="4"/>
  <c r="T301" i="4"/>
  <c r="M301" i="4"/>
  <c r="Q302" i="4" l="1"/>
  <c r="X302" i="4"/>
  <c r="W302" i="4"/>
  <c r="V302" i="4"/>
  <c r="R302" i="4"/>
  <c r="AF302" i="4"/>
  <c r="Q302" i="5" s="1"/>
  <c r="O302" i="4"/>
  <c r="T302" i="4"/>
  <c r="M302" i="4"/>
  <c r="AB302" i="4"/>
  <c r="P302" i="4"/>
  <c r="AC302" i="4"/>
  <c r="U302" i="4"/>
  <c r="S302" i="4"/>
  <c r="AE302" i="4"/>
  <c r="P302" i="5" s="1"/>
  <c r="N302" i="4"/>
  <c r="Q303" i="4" l="1"/>
  <c r="X303" i="4"/>
  <c r="W303" i="4"/>
  <c r="AF303" i="4"/>
  <c r="Q303" i="5" s="1"/>
  <c r="O303" i="4"/>
  <c r="V303" i="4"/>
  <c r="R303" i="4"/>
  <c r="AE303" i="4"/>
  <c r="P303" i="5" s="1"/>
  <c r="T303" i="4"/>
  <c r="AC303" i="4"/>
  <c r="P303" i="4"/>
  <c r="N303" i="4"/>
  <c r="U303" i="4"/>
  <c r="M303" i="4"/>
  <c r="AB303" i="4"/>
  <c r="S303" i="4"/>
  <c r="Q304" i="4" l="1"/>
  <c r="X304" i="4"/>
  <c r="W304" i="4"/>
  <c r="V304" i="4"/>
  <c r="R304" i="4"/>
  <c r="AF304" i="4"/>
  <c r="Q304" i="5" s="1"/>
  <c r="O304" i="4"/>
  <c r="N304" i="4"/>
  <c r="AC304" i="4"/>
  <c r="AB304" i="4"/>
  <c r="U304" i="4"/>
  <c r="S304" i="4"/>
  <c r="AE304" i="4"/>
  <c r="P304" i="5" s="1"/>
  <c r="P304" i="4"/>
  <c r="T304" i="4"/>
  <c r="M304" i="4"/>
  <c r="Q305" i="4" l="1"/>
  <c r="X305" i="4"/>
  <c r="W305" i="4"/>
  <c r="AF305" i="4"/>
  <c r="Q305" i="5" s="1"/>
  <c r="O305" i="4"/>
  <c r="AE305" i="4"/>
  <c r="P305" i="5" s="1"/>
  <c r="V305" i="4"/>
  <c r="M305" i="4"/>
  <c r="AB305" i="4"/>
  <c r="S305" i="4"/>
  <c r="P305" i="4"/>
  <c r="R305" i="4"/>
  <c r="U305" i="4"/>
  <c r="AC305" i="4"/>
  <c r="N305" i="4"/>
  <c r="T305" i="4"/>
  <c r="Q306" i="4" l="1"/>
  <c r="X306" i="4"/>
  <c r="W306" i="4"/>
  <c r="AC306" i="4"/>
  <c r="M306" i="4"/>
  <c r="V306" i="4"/>
  <c r="U306" i="4"/>
  <c r="R306" i="4"/>
  <c r="AF306" i="4"/>
  <c r="Q306" i="5" s="1"/>
  <c r="O306" i="4"/>
  <c r="AE306" i="4"/>
  <c r="P306" i="5" s="1"/>
  <c r="AB306" i="4"/>
  <c r="T306" i="4"/>
  <c r="P306" i="4"/>
  <c r="S306" i="4"/>
  <c r="N306" i="4"/>
  <c r="T307" i="4" l="1"/>
  <c r="AF307" i="4"/>
  <c r="Q307" i="5" s="1"/>
  <c r="Q307" i="4"/>
  <c r="X307" i="4"/>
  <c r="U307" i="4"/>
  <c r="O307" i="4"/>
  <c r="N307" i="4"/>
  <c r="AC307" i="4"/>
  <c r="W307" i="4"/>
  <c r="P307" i="4"/>
  <c r="AB307" i="4"/>
  <c r="S307" i="4"/>
  <c r="M307" i="4"/>
  <c r="AE307" i="4"/>
  <c r="P307" i="5" s="1"/>
  <c r="V307" i="4"/>
  <c r="R307" i="4"/>
  <c r="N308" i="4" l="1"/>
  <c r="T308" i="4"/>
  <c r="V308" i="4"/>
  <c r="AE308" i="4"/>
  <c r="P308" i="5" s="1"/>
  <c r="P308" i="4"/>
  <c r="O308" i="4"/>
  <c r="Q308" i="4"/>
  <c r="AC308" i="4"/>
  <c r="AB308" i="4"/>
  <c r="W308" i="4"/>
  <c r="S308" i="4"/>
  <c r="X308" i="4"/>
  <c r="AF308" i="4"/>
  <c r="Q308" i="5" s="1"/>
  <c r="U308" i="4"/>
  <c r="R308" i="4"/>
  <c r="M308" i="4"/>
  <c r="N309" i="4" l="1"/>
  <c r="T309" i="4"/>
  <c r="AB309" i="4"/>
  <c r="U309" i="4"/>
  <c r="S309" i="4"/>
  <c r="AE309" i="4"/>
  <c r="P309" i="5" s="1"/>
  <c r="X309" i="4"/>
  <c r="W309" i="4"/>
  <c r="Q309" i="4"/>
  <c r="O309" i="4"/>
  <c r="AF309" i="4"/>
  <c r="Q309" i="5" s="1"/>
  <c r="V309" i="4"/>
  <c r="R309" i="4"/>
  <c r="P309" i="4"/>
  <c r="AC309" i="4"/>
  <c r="M309" i="4"/>
  <c r="N310" i="4" l="1"/>
  <c r="T310" i="4"/>
  <c r="AF310" i="4"/>
  <c r="Q310" i="5" s="1"/>
  <c r="Q310" i="4"/>
  <c r="X310" i="4"/>
  <c r="AB310" i="4"/>
  <c r="S310" i="4"/>
  <c r="R310" i="4"/>
  <c r="M310" i="4"/>
  <c r="AE310" i="4"/>
  <c r="P310" i="5" s="1"/>
  <c r="AC310" i="4"/>
  <c r="U310" i="4"/>
  <c r="O310" i="4"/>
  <c r="P310" i="4"/>
  <c r="W310" i="4"/>
  <c r="V310" i="4"/>
  <c r="N311" i="4" l="1"/>
  <c r="T311" i="4"/>
  <c r="V311" i="4"/>
  <c r="AE311" i="4"/>
  <c r="P311" i="5" s="1"/>
  <c r="P311" i="4"/>
  <c r="O311" i="4"/>
  <c r="U311" i="4"/>
  <c r="M311" i="4"/>
  <c r="AB311" i="4"/>
  <c r="X311" i="4"/>
  <c r="R311" i="4"/>
  <c r="AC311" i="4"/>
  <c r="W311" i="4"/>
  <c r="AF311" i="4"/>
  <c r="Q311" i="5" s="1"/>
  <c r="Q311" i="4"/>
  <c r="S311" i="4"/>
  <c r="N312" i="4" l="1"/>
  <c r="T312" i="4"/>
  <c r="AB312" i="4"/>
  <c r="U312" i="4"/>
  <c r="S312" i="4"/>
  <c r="P312" i="4"/>
  <c r="AC312" i="4"/>
  <c r="W312" i="4"/>
  <c r="R312" i="4"/>
  <c r="O312" i="4"/>
  <c r="M312" i="4"/>
  <c r="AF312" i="4"/>
  <c r="Q312" i="5" s="1"/>
  <c r="X312" i="4"/>
  <c r="Q312" i="4"/>
  <c r="AE312" i="4"/>
  <c r="P312" i="5" s="1"/>
  <c r="V312" i="4"/>
  <c r="N313" i="4" l="1"/>
  <c r="T313" i="4"/>
  <c r="AF313" i="4"/>
  <c r="Q313" i="5" s="1"/>
  <c r="Q313" i="4"/>
  <c r="X313" i="4"/>
  <c r="AE313" i="4"/>
  <c r="P313" i="5" s="1"/>
  <c r="W313" i="4"/>
  <c r="V313" i="4"/>
  <c r="R313" i="4"/>
  <c r="O313" i="4"/>
  <c r="AB313" i="4"/>
  <c r="U313" i="4"/>
  <c r="M313" i="4"/>
  <c r="S313" i="4"/>
  <c r="P313" i="4"/>
  <c r="AC313" i="4"/>
  <c r="N314" i="4" l="1"/>
  <c r="T314" i="4"/>
  <c r="V314" i="4"/>
  <c r="AE314" i="4"/>
  <c r="P314" i="5" s="1"/>
  <c r="P314" i="4"/>
  <c r="O314" i="4"/>
  <c r="S314" i="4"/>
  <c r="R314" i="4"/>
  <c r="AC314" i="4"/>
  <c r="AF314" i="4"/>
  <c r="Q314" i="5" s="1"/>
  <c r="W314" i="4"/>
  <c r="Q314" i="4"/>
  <c r="M314" i="4"/>
  <c r="X314" i="4"/>
  <c r="AB314" i="4"/>
  <c r="U314" i="4"/>
  <c r="N315" i="4" l="1"/>
  <c r="T315" i="4"/>
  <c r="AB315" i="4"/>
  <c r="U315" i="4"/>
  <c r="S315" i="4"/>
  <c r="V315" i="4"/>
  <c r="O315" i="4"/>
  <c r="AF315" i="4"/>
  <c r="Q315" i="5" s="1"/>
  <c r="M315" i="4"/>
  <c r="AC315" i="4"/>
  <c r="X315" i="4"/>
  <c r="R315" i="4"/>
  <c r="AE315" i="4"/>
  <c r="P315" i="5" s="1"/>
  <c r="W315" i="4"/>
  <c r="Q315" i="4"/>
  <c r="P315" i="4"/>
  <c r="N316" i="4" l="1"/>
  <c r="T316" i="4"/>
  <c r="AF316" i="4"/>
  <c r="Q316" i="5" s="1"/>
  <c r="Q316" i="4"/>
  <c r="X316" i="4"/>
  <c r="P316" i="4"/>
  <c r="AC316" i="4"/>
  <c r="V316" i="4"/>
  <c r="S316" i="4"/>
  <c r="AE316" i="4"/>
  <c r="P316" i="5" s="1"/>
  <c r="R316" i="4"/>
  <c r="O316" i="4"/>
  <c r="W316" i="4"/>
  <c r="AB316" i="4"/>
  <c r="U316" i="4"/>
  <c r="M316" i="4"/>
  <c r="N317" i="4" l="1"/>
  <c r="T317" i="4"/>
  <c r="V317" i="4"/>
  <c r="AE317" i="4"/>
  <c r="P317" i="5" s="1"/>
  <c r="P317" i="4"/>
  <c r="O317" i="4"/>
  <c r="AF317" i="4"/>
  <c r="Q317" i="5" s="1"/>
  <c r="X317" i="4"/>
  <c r="W317" i="4"/>
  <c r="R317" i="4"/>
  <c r="M317" i="4"/>
  <c r="AB317" i="4"/>
  <c r="Q317" i="4"/>
  <c r="S317" i="4"/>
  <c r="U317" i="4"/>
  <c r="AC317" i="4"/>
  <c r="N318" i="4" l="1"/>
  <c r="T318" i="4"/>
  <c r="AB318" i="4"/>
  <c r="U318" i="4"/>
  <c r="S318" i="4"/>
  <c r="R318" i="4"/>
  <c r="Q318" i="4"/>
  <c r="AF318" i="4"/>
  <c r="Q318" i="5" s="1"/>
  <c r="M318" i="4"/>
  <c r="O318" i="4"/>
  <c r="X318" i="4"/>
  <c r="V318" i="4"/>
  <c r="AE318" i="4"/>
  <c r="P318" i="5" s="1"/>
  <c r="AC318" i="4"/>
  <c r="P318" i="4"/>
  <c r="W318" i="4"/>
  <c r="N319" i="4" l="1"/>
  <c r="T319" i="4"/>
  <c r="AF319" i="4"/>
  <c r="Q319" i="5" s="1"/>
  <c r="Q319" i="4"/>
  <c r="X319" i="4"/>
  <c r="U319" i="4"/>
  <c r="O319" i="4"/>
  <c r="M319" i="4"/>
  <c r="AC319" i="4"/>
  <c r="W319" i="4"/>
  <c r="V319" i="4"/>
  <c r="AB319" i="4"/>
  <c r="R319" i="4"/>
  <c r="AE319" i="4"/>
  <c r="P319" i="5" s="1"/>
  <c r="S319" i="4"/>
  <c r="P319" i="4"/>
  <c r="N320" i="4" l="1"/>
  <c r="T320" i="4"/>
  <c r="V320" i="4"/>
  <c r="AE320" i="4"/>
  <c r="P320" i="5" s="1"/>
  <c r="P320" i="4"/>
  <c r="O320" i="4"/>
  <c r="Q320" i="4"/>
  <c r="AC320" i="4"/>
  <c r="AB320" i="4"/>
  <c r="W320" i="4"/>
  <c r="S320" i="4"/>
  <c r="U320" i="4"/>
  <c r="R320" i="4"/>
  <c r="X320" i="4"/>
  <c r="M320" i="4"/>
  <c r="AF320" i="4"/>
  <c r="Q320" i="5" s="1"/>
  <c r="N321" i="4" l="1"/>
  <c r="T321" i="4"/>
  <c r="AB321" i="4"/>
  <c r="U321" i="4"/>
  <c r="S321" i="4"/>
  <c r="AE321" i="4"/>
  <c r="P321" i="5" s="1"/>
  <c r="X321" i="4"/>
  <c r="W321" i="4"/>
  <c r="Q321" i="4"/>
  <c r="O321" i="4"/>
  <c r="AC321" i="4"/>
  <c r="R321" i="4"/>
  <c r="M321" i="4"/>
  <c r="P321" i="4"/>
  <c r="V321" i="4"/>
  <c r="AF321" i="4"/>
  <c r="Q321" i="5" s="1"/>
  <c r="N322" i="4" l="1"/>
  <c r="T322" i="4"/>
  <c r="AF322" i="4"/>
  <c r="Q322" i="5" s="1"/>
  <c r="Q322" i="4"/>
  <c r="X322" i="4"/>
  <c r="AB322" i="4"/>
  <c r="S322" i="4"/>
  <c r="R322" i="4"/>
  <c r="M322" i="4"/>
  <c r="P322" i="4"/>
  <c r="AC322" i="4"/>
  <c r="V322" i="4"/>
  <c r="AE322" i="4"/>
  <c r="P322" i="5" s="1"/>
  <c r="W322" i="4"/>
  <c r="O322" i="4"/>
  <c r="U322" i="4"/>
  <c r="N323" i="4" l="1"/>
  <c r="T323" i="4"/>
  <c r="V323" i="4"/>
  <c r="AE323" i="4"/>
  <c r="P323" i="5" s="1"/>
  <c r="P323" i="4"/>
  <c r="O323" i="4"/>
  <c r="U323" i="4"/>
  <c r="M323" i="4"/>
  <c r="AB323" i="4"/>
  <c r="X323" i="4"/>
  <c r="Q323" i="4"/>
  <c r="AF323" i="4"/>
  <c r="Q323" i="5" s="1"/>
  <c r="W323" i="4"/>
  <c r="AC323" i="4"/>
  <c r="S323" i="4"/>
  <c r="R323" i="4"/>
  <c r="N324" i="4" l="1"/>
  <c r="U324" i="4"/>
  <c r="T324" i="4"/>
  <c r="M324" i="4"/>
  <c r="W324" i="4"/>
  <c r="V324" i="4"/>
  <c r="Q324" i="4"/>
  <c r="AF324" i="4"/>
  <c r="Q324" i="5" s="1"/>
  <c r="AE324" i="4"/>
  <c r="P324" i="5" s="1"/>
  <c r="S324" i="4"/>
  <c r="AB324" i="4"/>
  <c r="X324" i="4"/>
  <c r="O324" i="4"/>
  <c r="R324" i="4"/>
  <c r="AC324" i="4"/>
  <c r="P324" i="4"/>
  <c r="N325" i="4" l="1"/>
  <c r="U325" i="4"/>
  <c r="T325" i="4"/>
  <c r="V325" i="4"/>
  <c r="AE325" i="4"/>
  <c r="P325" i="5" s="1"/>
  <c r="O325" i="4"/>
  <c r="M325" i="4"/>
  <c r="P325" i="4"/>
  <c r="AC325" i="4"/>
  <c r="AB325" i="4"/>
  <c r="W325" i="4"/>
  <c r="R325" i="4"/>
  <c r="S325" i="4"/>
  <c r="Q325" i="4"/>
  <c r="AF325" i="4"/>
  <c r="Q325" i="5" s="1"/>
  <c r="X325" i="4"/>
  <c r="N326" i="4" l="1"/>
  <c r="U326" i="4"/>
  <c r="T326" i="4"/>
  <c r="M326" i="4"/>
  <c r="W326" i="4"/>
  <c r="V326" i="4"/>
  <c r="AB326" i="4"/>
  <c r="R326" i="4"/>
  <c r="P326" i="4"/>
  <c r="AC326" i="4"/>
  <c r="O326" i="4"/>
  <c r="AF326" i="4"/>
  <c r="Q326" i="5" s="1"/>
  <c r="Q326" i="4"/>
  <c r="X326" i="4"/>
  <c r="S326" i="4"/>
  <c r="AE326" i="4"/>
  <c r="P326" i="5" s="1"/>
  <c r="N327" i="4" l="1"/>
  <c r="U327" i="4"/>
  <c r="T327" i="4"/>
  <c r="V327" i="4"/>
  <c r="AE327" i="4"/>
  <c r="P327" i="5" s="1"/>
  <c r="O327" i="4"/>
  <c r="M327" i="4"/>
  <c r="AF327" i="4"/>
  <c r="Q327" i="5" s="1"/>
  <c r="X327" i="4"/>
  <c r="W327" i="4"/>
  <c r="Q327" i="4"/>
  <c r="AB327" i="4"/>
  <c r="P327" i="4"/>
  <c r="AC327" i="4"/>
  <c r="R327" i="4"/>
  <c r="S327" i="4"/>
  <c r="N328" i="4" l="1"/>
  <c r="U328" i="4"/>
  <c r="T328" i="4"/>
  <c r="M328" i="4"/>
  <c r="W328" i="4"/>
  <c r="V328" i="4"/>
  <c r="AC328" i="4"/>
  <c r="S328" i="4"/>
  <c r="R328" i="4"/>
  <c r="O328" i="4"/>
  <c r="AF328" i="4"/>
  <c r="Q328" i="5" s="1"/>
  <c r="P328" i="4"/>
  <c r="AB328" i="4"/>
  <c r="X328" i="4"/>
  <c r="AE328" i="4"/>
  <c r="P328" i="5" s="1"/>
  <c r="Q328" i="4"/>
  <c r="N329" i="4" l="1"/>
  <c r="U329" i="4"/>
  <c r="T329" i="4"/>
  <c r="V329" i="4"/>
  <c r="AE329" i="4"/>
  <c r="P329" i="5" s="1"/>
  <c r="O329" i="4"/>
  <c r="M329" i="4"/>
  <c r="R329" i="4"/>
  <c r="Q329" i="4"/>
  <c r="AC329" i="4"/>
  <c r="AB329" i="4"/>
  <c r="P329" i="4"/>
  <c r="X329" i="4"/>
  <c r="S329" i="4"/>
  <c r="W329" i="4"/>
  <c r="AF329" i="4"/>
  <c r="Q329" i="5" s="1"/>
  <c r="N330" i="4" l="1"/>
  <c r="U330" i="4"/>
  <c r="T330" i="4"/>
  <c r="M330" i="4"/>
  <c r="W330" i="4"/>
  <c r="V330" i="4"/>
  <c r="X330" i="4"/>
  <c r="P330" i="4"/>
  <c r="O330" i="4"/>
  <c r="AE330" i="4"/>
  <c r="P330" i="5" s="1"/>
  <c r="AB330" i="4"/>
  <c r="AC330" i="4"/>
  <c r="Q330" i="4"/>
  <c r="S330" i="4"/>
  <c r="R330" i="4"/>
  <c r="AF330" i="4"/>
  <c r="Q330" i="5" s="1"/>
  <c r="N331" i="4" l="1"/>
  <c r="U331" i="4"/>
  <c r="T331" i="4"/>
  <c r="V331" i="4"/>
  <c r="AE331" i="4"/>
  <c r="P331" i="5" s="1"/>
  <c r="O331" i="4"/>
  <c r="M331" i="4"/>
  <c r="S331" i="4"/>
  <c r="AB331" i="4"/>
  <c r="X331" i="4"/>
  <c r="Q331" i="4"/>
  <c r="AC331" i="4"/>
  <c r="W331" i="4"/>
  <c r="R331" i="4"/>
  <c r="AF331" i="4"/>
  <c r="Q331" i="5" s="1"/>
  <c r="P331" i="4"/>
  <c r="N332" i="4" l="1"/>
  <c r="U332" i="4"/>
  <c r="T332" i="4"/>
  <c r="M332" i="4"/>
  <c r="W332" i="4"/>
  <c r="V332" i="4"/>
  <c r="Q332" i="4"/>
  <c r="AF332" i="4"/>
  <c r="Q332" i="5" s="1"/>
  <c r="AE332" i="4"/>
  <c r="P332" i="5" s="1"/>
  <c r="S332" i="4"/>
  <c r="AC332" i="4"/>
  <c r="P332" i="4"/>
  <c r="O332" i="4"/>
  <c r="R332" i="4"/>
  <c r="AB332" i="4"/>
  <c r="X332" i="4"/>
  <c r="N333" i="4" l="1"/>
  <c r="U333" i="4"/>
  <c r="T333" i="4"/>
  <c r="V333" i="4"/>
  <c r="AE333" i="4"/>
  <c r="P333" i="5" s="1"/>
  <c r="O333" i="4"/>
  <c r="M333" i="4"/>
  <c r="P333" i="4"/>
  <c r="AC333" i="4"/>
  <c r="AB333" i="4"/>
  <c r="W333" i="4"/>
  <c r="R333" i="4"/>
  <c r="AF333" i="4"/>
  <c r="Q333" i="5" s="1"/>
  <c r="Q333" i="4"/>
  <c r="X333" i="4"/>
  <c r="S333" i="4"/>
  <c r="N334" i="4" l="1"/>
  <c r="U334" i="4"/>
  <c r="T334" i="4"/>
  <c r="M334" i="4"/>
  <c r="W334" i="4"/>
  <c r="V334" i="4"/>
  <c r="AB334" i="4"/>
  <c r="R334" i="4"/>
  <c r="P334" i="4"/>
  <c r="Q334" i="4"/>
  <c r="AE334" i="4"/>
  <c r="P334" i="5" s="1"/>
  <c r="X334" i="4"/>
  <c r="AF334" i="4"/>
  <c r="Q334" i="5" s="1"/>
  <c r="S334" i="4"/>
  <c r="AC334" i="4"/>
  <c r="O334" i="4"/>
  <c r="N335" i="4" l="1"/>
  <c r="U335" i="4"/>
  <c r="T335" i="4"/>
  <c r="V335" i="4"/>
  <c r="AE335" i="4"/>
  <c r="P335" i="5" s="1"/>
  <c r="O335" i="4"/>
  <c r="M335" i="4"/>
  <c r="AF335" i="4"/>
  <c r="Q335" i="5" s="1"/>
  <c r="X335" i="4"/>
  <c r="W335" i="4"/>
  <c r="Q335" i="4"/>
  <c r="AC335" i="4"/>
  <c r="R335" i="4"/>
  <c r="P335" i="4"/>
  <c r="AB335" i="4"/>
  <c r="S335" i="4"/>
  <c r="N336" i="4" l="1"/>
  <c r="U336" i="4"/>
  <c r="T336" i="4"/>
  <c r="M336" i="4"/>
  <c r="W336" i="4"/>
  <c r="V336" i="4"/>
  <c r="AC336" i="4"/>
  <c r="S336" i="4"/>
  <c r="R336" i="4"/>
  <c r="O336" i="4"/>
  <c r="AF336" i="4"/>
  <c r="Q336" i="5" s="1"/>
  <c r="AE336" i="4"/>
  <c r="P336" i="5" s="1"/>
  <c r="AB336" i="4"/>
  <c r="Q336" i="4"/>
  <c r="P336" i="4"/>
  <c r="X336" i="4"/>
  <c r="N337" i="4" l="1"/>
  <c r="U337" i="4"/>
  <c r="T337" i="4"/>
  <c r="V337" i="4"/>
  <c r="AE337" i="4"/>
  <c r="P337" i="5" s="1"/>
  <c r="O337" i="4"/>
  <c r="M337" i="4"/>
  <c r="R337" i="4"/>
  <c r="Q337" i="4"/>
  <c r="AC337" i="4"/>
  <c r="S337" i="4"/>
  <c r="AF337" i="4"/>
  <c r="Q337" i="5" s="1"/>
  <c r="X337" i="4"/>
  <c r="W337" i="4"/>
  <c r="P337" i="4"/>
  <c r="AB337" i="4"/>
  <c r="N338" i="4" l="1"/>
  <c r="U338" i="4"/>
  <c r="T338" i="4"/>
  <c r="M338" i="4"/>
  <c r="W338" i="4"/>
  <c r="V338" i="4"/>
  <c r="X338" i="4"/>
  <c r="P338" i="4"/>
  <c r="O338" i="4"/>
  <c r="AE338" i="4"/>
  <c r="P338" i="5" s="1"/>
  <c r="AB338" i="4"/>
  <c r="AF338" i="4"/>
  <c r="Q338" i="5" s="1"/>
  <c r="R338" i="4"/>
  <c r="Q338" i="4"/>
  <c r="S338" i="4"/>
  <c r="AC338" i="4"/>
  <c r="N339" i="4" l="1"/>
  <c r="U339" i="4"/>
  <c r="T339" i="4"/>
  <c r="V339" i="4"/>
  <c r="AE339" i="4"/>
  <c r="P339" i="5" s="1"/>
  <c r="O339" i="4"/>
  <c r="M339" i="4"/>
  <c r="S339" i="4"/>
  <c r="AB339" i="4"/>
  <c r="X339" i="4"/>
  <c r="AF339" i="4"/>
  <c r="Q339" i="5" s="1"/>
  <c r="AC339" i="4"/>
  <c r="R339" i="4"/>
  <c r="P339" i="4"/>
  <c r="Q339" i="4"/>
  <c r="W339" i="4"/>
  <c r="N340" i="4" l="1"/>
  <c r="U340" i="4"/>
  <c r="T340" i="4"/>
  <c r="M340" i="4"/>
  <c r="W340" i="4"/>
  <c r="V340" i="4"/>
  <c r="Q340" i="4"/>
  <c r="AF340" i="4"/>
  <c r="Q340" i="5" s="1"/>
  <c r="AE340" i="4"/>
  <c r="P340" i="5" s="1"/>
  <c r="S340" i="4"/>
  <c r="R340" i="4"/>
  <c r="AB340" i="4"/>
  <c r="AC340" i="4"/>
  <c r="O340" i="4"/>
  <c r="X340" i="4"/>
  <c r="P340" i="4"/>
  <c r="N341" i="4" l="1"/>
  <c r="U341" i="4"/>
  <c r="T341" i="4"/>
  <c r="V341" i="4"/>
  <c r="AE341" i="4"/>
  <c r="P341" i="5" s="1"/>
  <c r="O341" i="4"/>
  <c r="M341" i="4"/>
  <c r="P341" i="4"/>
  <c r="AC341" i="4"/>
  <c r="AB341" i="4"/>
  <c r="W341" i="4"/>
  <c r="R341" i="4"/>
  <c r="S341" i="4"/>
  <c r="Q341" i="4"/>
  <c r="AF341" i="4"/>
  <c r="Q341" i="5" s="1"/>
  <c r="X341" i="4"/>
  <c r="N342" i="4" l="1"/>
  <c r="U342" i="4"/>
  <c r="T342" i="4"/>
  <c r="R342" i="4"/>
  <c r="M342" i="4"/>
  <c r="AC342" i="4"/>
  <c r="W342" i="4"/>
  <c r="V342" i="4"/>
  <c r="O342" i="4"/>
  <c r="AF342" i="4"/>
  <c r="Q342" i="5" s="1"/>
  <c r="AE342" i="4"/>
  <c r="P342" i="5" s="1"/>
  <c r="X342" i="4"/>
  <c r="Q342" i="4"/>
  <c r="P342" i="4"/>
  <c r="S342" i="4"/>
  <c r="AB342" i="4"/>
  <c r="N343" i="4" l="1"/>
  <c r="U343" i="4"/>
  <c r="T343" i="4"/>
  <c r="AB343" i="4"/>
  <c r="V343" i="4"/>
  <c r="S343" i="4"/>
  <c r="AE343" i="4"/>
  <c r="P343" i="5" s="1"/>
  <c r="O343" i="4"/>
  <c r="M343" i="4"/>
  <c r="Q343" i="4"/>
  <c r="W343" i="4"/>
  <c r="AF343" i="4"/>
  <c r="Q343" i="5" s="1"/>
  <c r="P343" i="4"/>
  <c r="AC343" i="4"/>
  <c r="R343" i="4"/>
  <c r="X343" i="4"/>
  <c r="N344" i="4" l="1"/>
  <c r="U344" i="4"/>
  <c r="T344" i="4"/>
  <c r="R344" i="4"/>
  <c r="M344" i="4"/>
  <c r="AC344" i="4"/>
  <c r="W344" i="4"/>
  <c r="V344" i="4"/>
  <c r="S344" i="4"/>
  <c r="AE344" i="4"/>
  <c r="P344" i="5" s="1"/>
  <c r="X344" i="4"/>
  <c r="P344" i="4"/>
  <c r="O344" i="4"/>
  <c r="AF344" i="4"/>
  <c r="Q344" i="5" s="1"/>
  <c r="Q344" i="4"/>
  <c r="AB344" i="4"/>
  <c r="N345" i="4" l="1"/>
  <c r="U345" i="4"/>
  <c r="T345" i="4"/>
  <c r="AB345" i="4"/>
  <c r="V345" i="4"/>
  <c r="S345" i="4"/>
  <c r="AE345" i="4"/>
  <c r="P345" i="5" s="1"/>
  <c r="O345" i="4"/>
  <c r="M345" i="4"/>
  <c r="X345" i="4"/>
  <c r="P345" i="4"/>
  <c r="AC345" i="4"/>
  <c r="AF345" i="4"/>
  <c r="Q345" i="5" s="1"/>
  <c r="Q345" i="4"/>
  <c r="R345" i="4"/>
  <c r="W345" i="4"/>
  <c r="N346" i="4" l="1"/>
  <c r="U346" i="4"/>
  <c r="T346" i="4"/>
  <c r="R346" i="4"/>
  <c r="M346" i="4"/>
  <c r="AC346" i="4"/>
  <c r="W346" i="4"/>
  <c r="V346" i="4"/>
  <c r="AB346" i="4"/>
  <c r="Q346" i="4"/>
  <c r="P346" i="4"/>
  <c r="AF346" i="4"/>
  <c r="Q346" i="5" s="1"/>
  <c r="X346" i="4"/>
  <c r="O346" i="4"/>
  <c r="S346" i="4"/>
  <c r="AE346" i="4"/>
  <c r="P346" i="5" s="1"/>
  <c r="N347" i="4" l="1"/>
  <c r="U347" i="4"/>
  <c r="T347" i="4"/>
  <c r="AB347" i="4"/>
  <c r="V347" i="4"/>
  <c r="S347" i="4"/>
  <c r="AE347" i="4"/>
  <c r="P347" i="5" s="1"/>
  <c r="O347" i="4"/>
  <c r="M347" i="4"/>
  <c r="AF347" i="4"/>
  <c r="Q347" i="5" s="1"/>
  <c r="W347" i="4"/>
  <c r="R347" i="4"/>
  <c r="AC347" i="4"/>
  <c r="P347" i="4"/>
  <c r="X347" i="4"/>
  <c r="Q347" i="4"/>
  <c r="N348" i="4" l="1"/>
  <c r="U348" i="4"/>
  <c r="T348" i="4"/>
  <c r="R348" i="4"/>
  <c r="M348" i="4"/>
  <c r="AC348" i="4"/>
  <c r="W348" i="4"/>
  <c r="V348" i="4"/>
  <c r="X348" i="4"/>
  <c r="P348" i="4"/>
  <c r="AF348" i="4"/>
  <c r="Q348" i="5" s="1"/>
  <c r="S348" i="4"/>
  <c r="O348" i="4"/>
  <c r="AB348" i="4"/>
  <c r="AE348" i="4"/>
  <c r="P348" i="5" s="1"/>
  <c r="Q348" i="4"/>
  <c r="N349" i="4" l="1"/>
  <c r="U349" i="4"/>
  <c r="T349" i="4"/>
  <c r="AB349" i="4"/>
  <c r="V349" i="4"/>
  <c r="S349" i="4"/>
  <c r="AE349" i="4"/>
  <c r="P349" i="5" s="1"/>
  <c r="O349" i="4"/>
  <c r="M349" i="4"/>
  <c r="AC349" i="4"/>
  <c r="R349" i="4"/>
  <c r="P349" i="4"/>
  <c r="AF349" i="4"/>
  <c r="Q349" i="5" s="1"/>
  <c r="X349" i="4"/>
  <c r="Q349" i="4"/>
  <c r="W349" i="4"/>
  <c r="N350" i="4" l="1"/>
  <c r="U350" i="4"/>
  <c r="T350" i="4"/>
  <c r="R350" i="4"/>
  <c r="M350" i="4"/>
  <c r="AC350" i="4"/>
  <c r="W350" i="4"/>
  <c r="V350" i="4"/>
  <c r="O350" i="4"/>
  <c r="AF350" i="4"/>
  <c r="Q350" i="5" s="1"/>
  <c r="AE350" i="4"/>
  <c r="P350" i="5" s="1"/>
  <c r="X350" i="4"/>
  <c r="Q350" i="4"/>
  <c r="S350" i="4"/>
  <c r="AB350" i="4"/>
  <c r="P350" i="4"/>
  <c r="N351" i="4" l="1"/>
  <c r="U351" i="4"/>
  <c r="T351" i="4"/>
  <c r="AB351" i="4"/>
  <c r="V351" i="4"/>
  <c r="S351" i="4"/>
  <c r="AE351" i="4"/>
  <c r="P351" i="5" s="1"/>
  <c r="O351" i="4"/>
  <c r="M351" i="4"/>
  <c r="Q351" i="4"/>
  <c r="W351" i="4"/>
  <c r="AC351" i="4"/>
  <c r="AF351" i="4"/>
  <c r="Q351" i="5" s="1"/>
  <c r="X351" i="4"/>
  <c r="P351" i="4"/>
  <c r="R351" i="4"/>
  <c r="N352" i="4" l="1"/>
  <c r="U352" i="4"/>
  <c r="T352" i="4"/>
  <c r="R352" i="4"/>
  <c r="M352" i="4"/>
  <c r="AC352" i="4"/>
  <c r="W352" i="4"/>
  <c r="V352" i="4"/>
  <c r="S352" i="4"/>
  <c r="AE352" i="4"/>
  <c r="P352" i="5" s="1"/>
  <c r="AF352" i="4"/>
  <c r="Q352" i="5" s="1"/>
  <c r="Q352" i="4"/>
  <c r="O352" i="4"/>
  <c r="X352" i="4"/>
  <c r="AB352" i="4"/>
  <c r="P352" i="4"/>
  <c r="N353" i="4" l="1"/>
  <c r="U353" i="4"/>
  <c r="T353" i="4"/>
  <c r="AB353" i="4"/>
  <c r="V353" i="4"/>
  <c r="S353" i="4"/>
  <c r="AE353" i="4"/>
  <c r="P353" i="5" s="1"/>
  <c r="O353" i="4"/>
  <c r="M353" i="4"/>
  <c r="X353" i="4"/>
  <c r="P353" i="4"/>
  <c r="AC353" i="4"/>
  <c r="AF353" i="4"/>
  <c r="Q353" i="5" s="1"/>
  <c r="Q353" i="4"/>
  <c r="R353" i="4"/>
  <c r="W353" i="4"/>
  <c r="N354" i="4" l="1"/>
  <c r="U354" i="4"/>
  <c r="T354" i="4"/>
  <c r="R354" i="4"/>
  <c r="M354" i="4"/>
  <c r="AC354" i="4"/>
  <c r="W354" i="4"/>
  <c r="V354" i="4"/>
  <c r="AB354" i="4"/>
  <c r="Q354" i="4"/>
  <c r="P354" i="4"/>
  <c r="AF354" i="4"/>
  <c r="Q354" i="5" s="1"/>
  <c r="AE354" i="4"/>
  <c r="P354" i="5" s="1"/>
  <c r="S354" i="4"/>
  <c r="O354" i="4"/>
  <c r="X354" i="4"/>
  <c r="N355" i="4" l="1"/>
  <c r="U355" i="4"/>
  <c r="T355" i="4"/>
  <c r="AB355" i="4"/>
  <c r="V355" i="4"/>
  <c r="S355" i="4"/>
  <c r="AE355" i="4"/>
  <c r="P355" i="5" s="1"/>
  <c r="O355" i="4"/>
  <c r="M355" i="4"/>
  <c r="AF355" i="4"/>
  <c r="Q355" i="5" s="1"/>
  <c r="W355" i="4"/>
  <c r="R355" i="4"/>
  <c r="Q355" i="4"/>
  <c r="AC355" i="4"/>
  <c r="X355" i="4"/>
  <c r="P355" i="4"/>
  <c r="N356" i="4" l="1"/>
  <c r="U356" i="4"/>
  <c r="T356" i="4"/>
  <c r="R356" i="4"/>
  <c r="M356" i="4"/>
  <c r="AC356" i="4"/>
  <c r="W356" i="4"/>
  <c r="V356" i="4"/>
  <c r="X356" i="4"/>
  <c r="P356" i="4"/>
  <c r="AF356" i="4"/>
  <c r="Q356" i="5" s="1"/>
  <c r="AE356" i="4"/>
  <c r="P356" i="5" s="1"/>
  <c r="Q356" i="4"/>
  <c r="S356" i="4"/>
  <c r="AB356" i="4"/>
  <c r="O356" i="4"/>
  <c r="N357" i="4" l="1"/>
  <c r="U357" i="4"/>
  <c r="T357" i="4"/>
  <c r="AB357" i="4"/>
  <c r="V357" i="4"/>
  <c r="S357" i="4"/>
  <c r="AE357" i="4"/>
  <c r="P357" i="5" s="1"/>
  <c r="O357" i="4"/>
  <c r="M357" i="4"/>
  <c r="AC357" i="4"/>
  <c r="R357" i="4"/>
  <c r="P357" i="4"/>
  <c r="X357" i="4"/>
  <c r="W357" i="4"/>
  <c r="Q357" i="4"/>
  <c r="AF357" i="4"/>
  <c r="Q357" i="5" s="1"/>
  <c r="N358" i="4" l="1"/>
  <c r="U358" i="4"/>
  <c r="T358" i="4"/>
  <c r="R358" i="4"/>
  <c r="M358" i="4"/>
  <c r="AC358" i="4"/>
  <c r="W358" i="4"/>
  <c r="V358" i="4"/>
  <c r="O358" i="4"/>
  <c r="AF358" i="4"/>
  <c r="Q358" i="5" s="1"/>
  <c r="AE358" i="4"/>
  <c r="P358" i="5" s="1"/>
  <c r="X358" i="4"/>
  <c r="Q358" i="4"/>
  <c r="AB358" i="4"/>
  <c r="P358" i="4"/>
  <c r="S358" i="4"/>
  <c r="N359" i="4" l="1"/>
  <c r="U359" i="4"/>
  <c r="T359" i="4"/>
  <c r="AB359" i="4"/>
  <c r="V359" i="4"/>
  <c r="S359" i="4"/>
  <c r="AE359" i="4"/>
  <c r="P359" i="5" s="1"/>
  <c r="O359" i="4"/>
  <c r="M359" i="4"/>
  <c r="Q359" i="4"/>
  <c r="W359" i="4"/>
  <c r="X359" i="4"/>
  <c r="AF359" i="4"/>
  <c r="Q359" i="5" s="1"/>
  <c r="AC359" i="4"/>
  <c r="P359" i="4"/>
  <c r="R359" i="4"/>
  <c r="N360" i="4" l="1"/>
  <c r="U360" i="4"/>
  <c r="T360" i="4"/>
  <c r="R360" i="4"/>
  <c r="M360" i="4"/>
  <c r="AC360" i="4"/>
  <c r="W360" i="4"/>
  <c r="V360" i="4"/>
  <c r="S360" i="4"/>
  <c r="AE360" i="4"/>
  <c r="P360" i="5" s="1"/>
  <c r="AF360" i="4"/>
  <c r="Q360" i="5" s="1"/>
  <c r="AB360" i="4"/>
  <c r="P360" i="4"/>
  <c r="X360" i="4"/>
  <c r="Q360" i="4"/>
  <c r="O360" i="4"/>
  <c r="N361" i="4" l="1"/>
  <c r="U361" i="4"/>
  <c r="T361" i="4"/>
  <c r="AB361" i="4"/>
  <c r="V361" i="4"/>
  <c r="S361" i="4"/>
  <c r="AE361" i="4"/>
  <c r="P361" i="5" s="1"/>
  <c r="O361" i="4"/>
  <c r="M361" i="4"/>
  <c r="X361" i="4"/>
  <c r="P361" i="4"/>
  <c r="AC361" i="4"/>
  <c r="W361" i="4"/>
  <c r="AF361" i="4"/>
  <c r="Q361" i="5" s="1"/>
  <c r="R361" i="4"/>
  <c r="Q361" i="4"/>
  <c r="N362" i="4" l="1"/>
  <c r="U362" i="4"/>
  <c r="T362" i="4"/>
  <c r="R362" i="4"/>
  <c r="M362" i="4"/>
  <c r="AC362" i="4"/>
  <c r="W362" i="4"/>
  <c r="V362" i="4"/>
  <c r="AB362" i="4"/>
  <c r="Q362" i="4"/>
  <c r="P362" i="4"/>
  <c r="AF362" i="4"/>
  <c r="Q362" i="5" s="1"/>
  <c r="AE362" i="4"/>
  <c r="P362" i="5" s="1"/>
  <c r="O362" i="4"/>
  <c r="X362" i="4"/>
  <c r="S362" i="4"/>
  <c r="N363" i="4" l="1"/>
  <c r="U363" i="4"/>
  <c r="T363" i="4"/>
  <c r="AB363" i="4"/>
  <c r="V363" i="4"/>
  <c r="S363" i="4"/>
  <c r="AE363" i="4"/>
  <c r="P363" i="5" s="1"/>
  <c r="O363" i="4"/>
  <c r="M363" i="4"/>
  <c r="AF363" i="4"/>
  <c r="Q363" i="5" s="1"/>
  <c r="W363" i="4"/>
  <c r="R363" i="4"/>
  <c r="X363" i="4"/>
  <c r="AC363" i="4"/>
  <c r="P363" i="4"/>
  <c r="Q363" i="4"/>
  <c r="N364" i="4" l="1"/>
  <c r="U364" i="4"/>
  <c r="T364" i="4"/>
  <c r="R364" i="4"/>
  <c r="M364" i="4"/>
  <c r="AC364" i="4"/>
  <c r="W364" i="4"/>
  <c r="V364" i="4"/>
  <c r="X364" i="4"/>
  <c r="P364" i="4"/>
  <c r="AE364" i="4"/>
  <c r="P364" i="5" s="1"/>
  <c r="AB364" i="4"/>
  <c r="O364" i="4"/>
  <c r="Q364" i="4"/>
  <c r="AF364" i="4"/>
  <c r="Q364" i="5" s="1"/>
  <c r="S364" i="4"/>
  <c r="N365" i="4" l="1"/>
  <c r="X365" i="4"/>
  <c r="AE365" i="4"/>
  <c r="P365" i="5" s="1"/>
  <c r="P365" i="4"/>
  <c r="W365" i="4"/>
  <c r="V365" i="4"/>
  <c r="AF365" i="4"/>
  <c r="Q365" i="5" s="1"/>
  <c r="U365" i="4"/>
  <c r="Q365" i="4"/>
  <c r="O365" i="4"/>
  <c r="T365" i="4"/>
  <c r="R365" i="4"/>
  <c r="AB365" i="4"/>
  <c r="S365" i="4"/>
  <c r="AC365" i="4"/>
  <c r="M365" i="4"/>
  <c r="N366" i="4" l="1"/>
  <c r="X366" i="4"/>
  <c r="T366" i="4"/>
  <c r="O366" i="4"/>
  <c r="AC366" i="4"/>
  <c r="M366" i="4"/>
  <c r="S366" i="4"/>
  <c r="R366" i="4"/>
  <c r="AF366" i="4"/>
  <c r="Q366" i="5" s="1"/>
  <c r="AE366" i="4"/>
  <c r="P366" i="5" s="1"/>
  <c r="U366" i="4"/>
  <c r="W366" i="4"/>
  <c r="Q366" i="4"/>
  <c r="AB366" i="4"/>
  <c r="P366" i="4"/>
  <c r="V366" i="4"/>
  <c r="N367" i="4" l="1"/>
  <c r="X367" i="4"/>
  <c r="S367" i="4"/>
  <c r="R367" i="4"/>
  <c r="U367" i="4"/>
  <c r="O367" i="4"/>
  <c r="AF367" i="4"/>
  <c r="Q367" i="5" s="1"/>
  <c r="M367" i="4"/>
  <c r="AB367" i="4"/>
  <c r="W367" i="4"/>
  <c r="Q367" i="4"/>
  <c r="P367" i="4"/>
  <c r="AE367" i="4"/>
  <c r="P367" i="5" s="1"/>
  <c r="AC367" i="4"/>
  <c r="V367" i="4"/>
  <c r="T367" i="4"/>
  <c r="N368" i="4" l="1"/>
  <c r="X368" i="4"/>
  <c r="AE368" i="4"/>
  <c r="P368" i="5" s="1"/>
  <c r="P368" i="4"/>
  <c r="W368" i="4"/>
  <c r="V368" i="4"/>
  <c r="Q368" i="4"/>
  <c r="AC368" i="4"/>
  <c r="T368" i="4"/>
  <c r="S368" i="4"/>
  <c r="AB368" i="4"/>
  <c r="O368" i="4"/>
  <c r="AF368" i="4"/>
  <c r="Q368" i="5" s="1"/>
  <c r="R368" i="4"/>
  <c r="M368" i="4"/>
  <c r="U368" i="4"/>
  <c r="N369" i="4" l="1"/>
  <c r="X369" i="4"/>
  <c r="T369" i="4"/>
  <c r="O369" i="4"/>
  <c r="AC369" i="4"/>
  <c r="M369" i="4"/>
  <c r="AF369" i="4"/>
  <c r="Q369" i="5" s="1"/>
  <c r="W369" i="4"/>
  <c r="V369" i="4"/>
  <c r="Q369" i="4"/>
  <c r="P369" i="4"/>
  <c r="S369" i="4"/>
  <c r="U369" i="4"/>
  <c r="R369" i="4"/>
  <c r="AB369" i="4"/>
  <c r="AE369" i="4"/>
  <c r="P369" i="5" s="1"/>
  <c r="N370" i="4" l="1"/>
  <c r="X370" i="4"/>
  <c r="S370" i="4"/>
  <c r="R370" i="4"/>
  <c r="AB370" i="4"/>
  <c r="T370" i="4"/>
  <c r="Q370" i="4"/>
  <c r="AE370" i="4"/>
  <c r="P370" i="5" s="1"/>
  <c r="V370" i="4"/>
  <c r="M370" i="4"/>
  <c r="AC370" i="4"/>
  <c r="P370" i="4"/>
  <c r="W370" i="4"/>
  <c r="AF370" i="4"/>
  <c r="Q370" i="5" s="1"/>
  <c r="O370" i="4"/>
  <c r="U370" i="4"/>
  <c r="AE371" i="4" l="1"/>
  <c r="P371" i="5" s="1"/>
  <c r="R371" i="4"/>
  <c r="X371" i="4"/>
  <c r="AC371" i="4"/>
  <c r="N371" i="4"/>
  <c r="P371" i="4"/>
  <c r="W371" i="4"/>
  <c r="U371" i="4"/>
  <c r="O371" i="4"/>
  <c r="M371" i="4"/>
  <c r="AB371" i="4"/>
  <c r="T371" i="4"/>
  <c r="S371" i="4"/>
  <c r="AF371" i="4"/>
  <c r="Q371" i="5" s="1"/>
  <c r="V371" i="4"/>
  <c r="Q371" i="4"/>
  <c r="AE372" i="4" l="1"/>
  <c r="P372" i="5" s="1"/>
  <c r="R372" i="4"/>
  <c r="X372" i="4"/>
  <c r="S372" i="4"/>
  <c r="AF372" i="4"/>
  <c r="Q372" i="5" s="1"/>
  <c r="P372" i="4"/>
  <c r="AB372" i="4"/>
  <c r="T372" i="4"/>
  <c r="Q372" i="4"/>
  <c r="V372" i="4"/>
  <c r="M372" i="4"/>
  <c r="AC372" i="4"/>
  <c r="W372" i="4"/>
  <c r="O372" i="4"/>
  <c r="U372" i="4"/>
  <c r="N372" i="4"/>
  <c r="AE373" i="4" l="1"/>
  <c r="P373" i="5" s="1"/>
  <c r="R373" i="4"/>
  <c r="X373" i="4"/>
  <c r="W373" i="4"/>
  <c r="V373" i="4"/>
  <c r="U373" i="4"/>
  <c r="O373" i="4"/>
  <c r="P373" i="4"/>
  <c r="N373" i="4"/>
  <c r="AB373" i="4"/>
  <c r="Q373" i="4"/>
  <c r="M373" i="4"/>
  <c r="AF373" i="4"/>
  <c r="Q373" i="5" s="1"/>
  <c r="S373" i="4"/>
  <c r="AC373" i="4"/>
  <c r="T373" i="4"/>
  <c r="AE374" i="4" l="1"/>
  <c r="P374" i="5" s="1"/>
  <c r="R374" i="4"/>
  <c r="X374" i="4"/>
  <c r="AC374" i="4"/>
  <c r="N374" i="4"/>
  <c r="AB374" i="4"/>
  <c r="M374" i="4"/>
  <c r="T374" i="4"/>
  <c r="V374" i="4"/>
  <c r="O374" i="4"/>
  <c r="AF374" i="4"/>
  <c r="Q374" i="5" s="1"/>
  <c r="U374" i="4"/>
  <c r="S374" i="4"/>
  <c r="Q374" i="4"/>
  <c r="P374" i="4"/>
  <c r="W374" i="4"/>
  <c r="AE375" i="4" l="1"/>
  <c r="P375" i="5" s="1"/>
  <c r="R375" i="4"/>
  <c r="X375" i="4"/>
  <c r="S375" i="4"/>
  <c r="Q375" i="4"/>
  <c r="AF375" i="4"/>
  <c r="Q375" i="5" s="1"/>
  <c r="P375" i="4"/>
  <c r="U375" i="4"/>
  <c r="W375" i="4"/>
  <c r="N375" i="4"/>
  <c r="M375" i="4"/>
  <c r="T375" i="4"/>
  <c r="O375" i="4"/>
  <c r="V375" i="4"/>
  <c r="AB375" i="4"/>
  <c r="AC375" i="4"/>
  <c r="AE376" i="4" l="1"/>
  <c r="P376" i="5" s="1"/>
  <c r="R376" i="4"/>
  <c r="X376" i="4"/>
  <c r="W376" i="4"/>
  <c r="V376" i="4"/>
  <c r="U376" i="4"/>
  <c r="O376" i="4"/>
  <c r="Q376" i="4"/>
  <c r="AF376" i="4"/>
  <c r="Q376" i="5" s="1"/>
  <c r="AC376" i="4"/>
  <c r="M376" i="4"/>
  <c r="AB376" i="4"/>
  <c r="S376" i="4"/>
  <c r="P376" i="4"/>
  <c r="T376" i="4"/>
  <c r="N376" i="4"/>
  <c r="AE377" i="4" l="1"/>
  <c r="P377" i="5" s="1"/>
  <c r="R377" i="4"/>
  <c r="X377" i="4"/>
  <c r="AC377" i="4"/>
  <c r="N377" i="4"/>
  <c r="AB377" i="4"/>
  <c r="M377" i="4"/>
  <c r="T377" i="4"/>
  <c r="P377" i="4"/>
  <c r="Q377" i="4"/>
  <c r="V377" i="4"/>
  <c r="U377" i="4"/>
  <c r="S377" i="4"/>
  <c r="O377" i="4"/>
  <c r="AF377" i="4"/>
  <c r="Q377" i="5" s="1"/>
  <c r="W377" i="4"/>
  <c r="AE378" i="4" l="1"/>
  <c r="P378" i="5" s="1"/>
  <c r="R378" i="4"/>
  <c r="X378" i="4"/>
  <c r="S378" i="4"/>
  <c r="Q378" i="4"/>
  <c r="AF378" i="4"/>
  <c r="Q378" i="5" s="1"/>
  <c r="P378" i="4"/>
  <c r="M378" i="4"/>
  <c r="W378" i="4"/>
  <c r="U378" i="4"/>
  <c r="AC378" i="4"/>
  <c r="AB378" i="4"/>
  <c r="N378" i="4"/>
  <c r="T378" i="4"/>
  <c r="V378" i="4"/>
  <c r="O378" i="4"/>
  <c r="AE379" i="4" l="1"/>
  <c r="P379" i="5" s="1"/>
  <c r="R379" i="4"/>
  <c r="X379" i="4"/>
  <c r="W379" i="4"/>
  <c r="V379" i="4"/>
  <c r="U379" i="4"/>
  <c r="O379" i="4"/>
  <c r="T379" i="4"/>
  <c r="AB379" i="4"/>
  <c r="P379" i="4"/>
  <c r="N379" i="4"/>
  <c r="AF379" i="4"/>
  <c r="Q379" i="5" s="1"/>
  <c r="S379" i="4"/>
  <c r="Q379" i="4"/>
  <c r="AC379" i="4"/>
  <c r="M379" i="4"/>
  <c r="AE380" i="4" l="1"/>
  <c r="P380" i="5" s="1"/>
  <c r="R380" i="4"/>
  <c r="X380" i="4"/>
  <c r="AC380" i="4"/>
  <c r="N380" i="4"/>
  <c r="AB380" i="4"/>
  <c r="M380" i="4"/>
  <c r="T380" i="4"/>
  <c r="AF380" i="4"/>
  <c r="Q380" i="5" s="1"/>
  <c r="U380" i="4"/>
  <c r="S380" i="4"/>
  <c r="V380" i="4"/>
  <c r="Q380" i="4"/>
  <c r="O380" i="4"/>
  <c r="W380" i="4"/>
  <c r="P380" i="4"/>
  <c r="AE381" i="4" l="1"/>
  <c r="P381" i="5" s="1"/>
  <c r="R381" i="4"/>
  <c r="X381" i="4"/>
  <c r="S381" i="4"/>
  <c r="Q381" i="4"/>
  <c r="AF381" i="4"/>
  <c r="Q381" i="5" s="1"/>
  <c r="P381" i="4"/>
  <c r="AB381" i="4"/>
  <c r="T381" i="4"/>
  <c r="O381" i="4"/>
  <c r="W381" i="4"/>
  <c r="M381" i="4"/>
  <c r="V381" i="4"/>
  <c r="U381" i="4"/>
  <c r="N381" i="4"/>
  <c r="AC381" i="4"/>
  <c r="AE382" i="4" l="1"/>
  <c r="P382" i="5" s="1"/>
  <c r="R382" i="4"/>
  <c r="X382" i="4"/>
  <c r="W382" i="4"/>
  <c r="V382" i="4"/>
  <c r="U382" i="4"/>
  <c r="O382" i="4"/>
  <c r="P382" i="4"/>
  <c r="N382" i="4"/>
  <c r="AF382" i="4"/>
  <c r="Q382" i="5" s="1"/>
  <c r="AC382" i="4"/>
  <c r="S382" i="4"/>
  <c r="Q382" i="4"/>
  <c r="M382" i="4"/>
  <c r="T382" i="4"/>
  <c r="AB382" i="4"/>
  <c r="AE383" i="4" l="1"/>
  <c r="P383" i="5" s="1"/>
  <c r="R383" i="4"/>
  <c r="X383" i="4"/>
  <c r="AC383" i="4"/>
  <c r="N383" i="4"/>
  <c r="AB383" i="4"/>
  <c r="M383" i="4"/>
  <c r="T383" i="4"/>
  <c r="V383" i="4"/>
  <c r="O383" i="4"/>
  <c r="Q383" i="4"/>
  <c r="W383" i="4"/>
  <c r="U383" i="4"/>
  <c r="S383" i="4"/>
  <c r="AF383" i="4"/>
  <c r="Q383" i="5" s="1"/>
  <c r="P383" i="4"/>
  <c r="AE384" i="4" l="1"/>
  <c r="P384" i="5" s="1"/>
  <c r="R384" i="4"/>
  <c r="X384" i="4"/>
  <c r="O384" i="4"/>
  <c r="AB384" i="4"/>
  <c r="M384" i="4"/>
  <c r="U384" i="4"/>
  <c r="T384" i="4"/>
  <c r="S384" i="4"/>
  <c r="AC384" i="4"/>
  <c r="W384" i="4"/>
  <c r="V384" i="4"/>
  <c r="N384" i="4"/>
  <c r="Q384" i="4"/>
  <c r="AF384" i="4"/>
  <c r="Q384" i="5" s="1"/>
  <c r="P384" i="4"/>
  <c r="AE385" i="4" l="1"/>
  <c r="P385" i="5" s="1"/>
  <c r="R385" i="4"/>
  <c r="X385" i="4"/>
  <c r="T385" i="4"/>
  <c r="Q385" i="4"/>
  <c r="AF385" i="4"/>
  <c r="Q385" i="5" s="1"/>
  <c r="N385" i="4"/>
  <c r="M385" i="4"/>
  <c r="AC385" i="4"/>
  <c r="W385" i="4"/>
  <c r="V385" i="4"/>
  <c r="O385" i="4"/>
  <c r="P385" i="4"/>
  <c r="U385" i="4"/>
  <c r="S385" i="4"/>
  <c r="AB385" i="4"/>
  <c r="AE386" i="4" l="1"/>
  <c r="P386" i="5" s="1"/>
  <c r="R386" i="4"/>
  <c r="X386" i="4"/>
  <c r="V386" i="4"/>
  <c r="W386" i="4"/>
  <c r="U386" i="4"/>
  <c r="P386" i="4"/>
  <c r="O386" i="4"/>
  <c r="M386" i="4"/>
  <c r="AF386" i="4"/>
  <c r="Q386" i="5" s="1"/>
  <c r="S386" i="4"/>
  <c r="Q386" i="4"/>
  <c r="AC386" i="4"/>
  <c r="AB386" i="4"/>
  <c r="T386" i="4"/>
  <c r="N386" i="4"/>
  <c r="AE387" i="4" l="1"/>
  <c r="P387" i="5" s="1"/>
  <c r="R387" i="4"/>
  <c r="X387" i="4"/>
  <c r="O387" i="4"/>
  <c r="AB387" i="4"/>
  <c r="M387" i="4"/>
  <c r="S387" i="4"/>
  <c r="Q387" i="4"/>
  <c r="P387" i="4"/>
  <c r="T387" i="4"/>
  <c r="W387" i="4"/>
  <c r="V387" i="4"/>
  <c r="N387" i="4"/>
  <c r="AF387" i="4"/>
  <c r="Q387" i="5" s="1"/>
  <c r="U387" i="4"/>
  <c r="AC387" i="4"/>
  <c r="AE388" i="4" l="1"/>
  <c r="P388" i="5" s="1"/>
  <c r="R388" i="4"/>
  <c r="X388" i="4"/>
  <c r="T388" i="4"/>
  <c r="Q388" i="4"/>
  <c r="AC388" i="4"/>
  <c r="AB388" i="4"/>
  <c r="U388" i="4"/>
  <c r="S388" i="4"/>
  <c r="W388" i="4"/>
  <c r="N388" i="4"/>
  <c r="M388" i="4"/>
  <c r="AF388" i="4"/>
  <c r="Q388" i="5" s="1"/>
  <c r="O388" i="4"/>
  <c r="V388" i="4"/>
  <c r="P388" i="4"/>
  <c r="AE389" i="4" l="1"/>
  <c r="P389" i="5" s="1"/>
  <c r="R389" i="4"/>
  <c r="X389" i="4"/>
  <c r="V389" i="4"/>
  <c r="U389" i="4"/>
  <c r="T389" i="4"/>
  <c r="S389" i="4"/>
  <c r="AF389" i="4"/>
  <c r="Q389" i="5" s="1"/>
  <c r="N389" i="4"/>
  <c r="M389" i="4"/>
  <c r="AC389" i="4"/>
  <c r="Q389" i="4"/>
  <c r="P389" i="4"/>
  <c r="W389" i="4"/>
  <c r="O389" i="4"/>
  <c r="AB389" i="4"/>
  <c r="AE390" i="4" l="1"/>
  <c r="P390" i="5" s="1"/>
  <c r="R390" i="4"/>
  <c r="X390" i="4"/>
  <c r="O390" i="4"/>
  <c r="AB390" i="4"/>
  <c r="M390" i="4"/>
  <c r="P390" i="4"/>
  <c r="N390" i="4"/>
  <c r="AF390" i="4"/>
  <c r="Q390" i="5" s="1"/>
  <c r="W390" i="4"/>
  <c r="V390" i="4"/>
  <c r="U390" i="4"/>
  <c r="S390" i="4"/>
  <c r="Q390" i="4"/>
  <c r="T390" i="4"/>
  <c r="AC390" i="4"/>
  <c r="N391" i="4" l="1"/>
  <c r="X391" i="4"/>
  <c r="T391" i="4"/>
  <c r="AC391" i="4"/>
  <c r="M391" i="4"/>
  <c r="V391" i="4"/>
  <c r="U391" i="4"/>
  <c r="S391" i="4"/>
  <c r="AE391" i="4"/>
  <c r="P391" i="5" s="1"/>
  <c r="AF391" i="4"/>
  <c r="Q391" i="5" s="1"/>
  <c r="W391" i="4"/>
  <c r="R391" i="4"/>
  <c r="O391" i="4"/>
  <c r="Q391" i="4"/>
  <c r="AB391" i="4"/>
  <c r="P391" i="4"/>
  <c r="AE392" i="4" l="1"/>
  <c r="P392" i="5" s="1"/>
  <c r="N392" i="4"/>
  <c r="X392" i="4"/>
  <c r="R392" i="4"/>
  <c r="P392" i="4"/>
  <c r="O392" i="4"/>
  <c r="AF392" i="4"/>
  <c r="Q392" i="5" s="1"/>
  <c r="M392" i="4"/>
  <c r="V392" i="4"/>
  <c r="W392" i="4"/>
  <c r="U392" i="4"/>
  <c r="S392" i="4"/>
  <c r="Q392" i="4"/>
  <c r="AC392" i="4"/>
  <c r="AB392" i="4"/>
  <c r="T392" i="4"/>
  <c r="AE393" i="4" l="1"/>
  <c r="P393" i="5" s="1"/>
  <c r="R393" i="4"/>
  <c r="N393" i="4"/>
  <c r="X393" i="4"/>
  <c r="Q393" i="4"/>
  <c r="AC393" i="4"/>
  <c r="AB393" i="4"/>
  <c r="S393" i="4"/>
  <c r="O393" i="4"/>
  <c r="M393" i="4"/>
  <c r="AF393" i="4"/>
  <c r="Q393" i="5" s="1"/>
  <c r="W393" i="4"/>
  <c r="U393" i="4"/>
  <c r="T393" i="4"/>
  <c r="P393" i="4"/>
  <c r="V393" i="4"/>
  <c r="AE394" i="4" l="1"/>
  <c r="P394" i="5" s="1"/>
  <c r="R394" i="4"/>
  <c r="N394" i="4"/>
  <c r="X394" i="4"/>
  <c r="Q394" i="4"/>
  <c r="W394" i="4"/>
  <c r="V394" i="4"/>
  <c r="U394" i="4"/>
  <c r="M394" i="4"/>
  <c r="S394" i="4"/>
  <c r="P394" i="4"/>
  <c r="O394" i="4"/>
  <c r="AF394" i="4"/>
  <c r="Q394" i="5" s="1"/>
  <c r="T394" i="4"/>
  <c r="AB394" i="4"/>
  <c r="AC394" i="4"/>
  <c r="AE395" i="4" l="1"/>
  <c r="P395" i="5" s="1"/>
  <c r="R395" i="4"/>
  <c r="N395" i="4"/>
  <c r="X395" i="4"/>
  <c r="Q395" i="4"/>
  <c r="T395" i="4"/>
  <c r="S395" i="4"/>
  <c r="P395" i="4"/>
  <c r="AC395" i="4"/>
  <c r="W395" i="4"/>
  <c r="V395" i="4"/>
  <c r="U395" i="4"/>
  <c r="AB395" i="4"/>
  <c r="O395" i="4"/>
  <c r="M395" i="4"/>
  <c r="AF395" i="4"/>
  <c r="Q395" i="5" s="1"/>
  <c r="AE396" i="4" l="1"/>
  <c r="P396" i="5" s="1"/>
  <c r="R396" i="4"/>
  <c r="N396" i="4"/>
  <c r="X396" i="4"/>
  <c r="Q396" i="4"/>
  <c r="O396" i="4"/>
  <c r="M396" i="4"/>
  <c r="AF396" i="4"/>
  <c r="Q396" i="5" s="1"/>
  <c r="V396" i="4"/>
  <c r="AC396" i="4"/>
  <c r="AB396" i="4"/>
  <c r="W396" i="4"/>
  <c r="P396" i="4"/>
  <c r="T396" i="4"/>
  <c r="S396" i="4"/>
  <c r="U396" i="4"/>
  <c r="AE397" i="4" l="1"/>
  <c r="P397" i="5" s="1"/>
  <c r="R397" i="4"/>
  <c r="N397" i="4"/>
  <c r="X397" i="4"/>
  <c r="Q397" i="4"/>
  <c r="AC397" i="4"/>
  <c r="AB397" i="4"/>
  <c r="S397" i="4"/>
  <c r="AF397" i="4"/>
  <c r="Q397" i="5" s="1"/>
  <c r="T397" i="4"/>
  <c r="P397" i="4"/>
  <c r="M397" i="4"/>
  <c r="V397" i="4"/>
  <c r="U397" i="4"/>
  <c r="W397" i="4"/>
  <c r="O397" i="4"/>
  <c r="AE398" i="4" l="1"/>
  <c r="P398" i="5" s="1"/>
  <c r="R398" i="4"/>
  <c r="N398" i="4"/>
  <c r="X398" i="4"/>
  <c r="S398" i="4"/>
  <c r="Q398" i="4"/>
  <c r="AB398" i="4"/>
  <c r="W398" i="4"/>
  <c r="V398" i="4"/>
  <c r="M398" i="4"/>
  <c r="AC398" i="4"/>
  <c r="U398" i="4"/>
  <c r="T398" i="4"/>
  <c r="P398" i="4"/>
  <c r="AF398" i="4"/>
  <c r="Q398" i="5" s="1"/>
  <c r="O398" i="4"/>
  <c r="AE399" i="4" l="1"/>
  <c r="P399" i="5" s="1"/>
  <c r="R399" i="4"/>
  <c r="N399" i="4"/>
  <c r="X399" i="4"/>
  <c r="Q399" i="4"/>
  <c r="AB399" i="4"/>
  <c r="V399" i="4"/>
  <c r="U399" i="4"/>
  <c r="T399" i="4"/>
  <c r="P399" i="4"/>
  <c r="O399" i="4"/>
  <c r="M399" i="4"/>
  <c r="AF399" i="4"/>
  <c r="Q399" i="5" s="1"/>
  <c r="S399" i="4"/>
  <c r="AC399" i="4"/>
  <c r="W399" i="4"/>
  <c r="AE400" i="4" l="1"/>
  <c r="P400" i="5" s="1"/>
  <c r="R400" i="4"/>
  <c r="N400" i="4"/>
  <c r="X400" i="4"/>
  <c r="S400" i="4"/>
  <c r="Q400" i="4"/>
  <c r="U400" i="4"/>
  <c r="T400" i="4"/>
  <c r="P400" i="4"/>
  <c r="AB400" i="4"/>
  <c r="W400" i="4"/>
  <c r="V400" i="4"/>
  <c r="AF400" i="4"/>
  <c r="Q400" i="5" s="1"/>
  <c r="AC400" i="4"/>
  <c r="O400" i="4"/>
  <c r="M400" i="4"/>
  <c r="AE401" i="4" l="1"/>
  <c r="P401" i="5" s="1"/>
  <c r="R401" i="4"/>
  <c r="N401" i="4"/>
  <c r="X401" i="4"/>
  <c r="Q401" i="4"/>
  <c r="AB401" i="4"/>
  <c r="S401" i="4"/>
  <c r="P401" i="4"/>
  <c r="O401" i="4"/>
  <c r="AC401" i="4"/>
  <c r="AF401" i="4"/>
  <c r="Q401" i="5" s="1"/>
  <c r="T401" i="4"/>
  <c r="M401" i="4"/>
  <c r="V401" i="4"/>
  <c r="W401" i="4"/>
  <c r="U401" i="4"/>
  <c r="AE402" i="4" l="1"/>
  <c r="P402" i="5" s="1"/>
  <c r="R402" i="4"/>
  <c r="N402" i="4"/>
  <c r="X402" i="4"/>
  <c r="S402" i="4"/>
  <c r="Q402" i="4"/>
  <c r="O402" i="4"/>
  <c r="M402" i="4"/>
  <c r="W402" i="4"/>
  <c r="AB402" i="4"/>
  <c r="V402" i="4"/>
  <c r="AF402" i="4"/>
  <c r="Q402" i="5" s="1"/>
  <c r="P402" i="4"/>
  <c r="AC402" i="4"/>
  <c r="U402" i="4"/>
  <c r="T402" i="4"/>
  <c r="AE403" i="4" l="1"/>
  <c r="P403" i="5" s="1"/>
  <c r="R403" i="4"/>
  <c r="N403" i="4"/>
  <c r="X403" i="4"/>
  <c r="Q403" i="4"/>
  <c r="AB403" i="4"/>
  <c r="M403" i="4"/>
  <c r="AF403" i="4"/>
  <c r="Q403" i="5" s="1"/>
  <c r="U403" i="4"/>
  <c r="S403" i="4"/>
  <c r="P403" i="4"/>
  <c r="O403" i="4"/>
  <c r="AC403" i="4"/>
  <c r="T403" i="4"/>
  <c r="W403" i="4"/>
  <c r="V403" i="4"/>
  <c r="AE404" i="4" l="1"/>
  <c r="P404" i="5" s="1"/>
  <c r="R404" i="4"/>
  <c r="N404" i="4"/>
  <c r="X404" i="4"/>
  <c r="S404" i="4"/>
  <c r="Q404" i="4"/>
  <c r="AF404" i="4"/>
  <c r="Q404" i="5" s="1"/>
  <c r="AC404" i="4"/>
  <c r="T404" i="4"/>
  <c r="W404" i="4"/>
  <c r="V404" i="4"/>
  <c r="U404" i="4"/>
  <c r="P404" i="4"/>
  <c r="O404" i="4"/>
  <c r="AB404" i="4"/>
  <c r="M404" i="4"/>
  <c r="AE405" i="4" l="1"/>
  <c r="P405" i="5" s="1"/>
  <c r="R405" i="4"/>
  <c r="N405" i="4"/>
  <c r="X405" i="4"/>
  <c r="Q405" i="4"/>
  <c r="AB405" i="4"/>
  <c r="AC405" i="4"/>
  <c r="W405" i="4"/>
  <c r="P405" i="4"/>
  <c r="AF405" i="4"/>
  <c r="Q405" i="5" s="1"/>
  <c r="S405" i="4"/>
  <c r="O405" i="4"/>
  <c r="T405" i="4"/>
  <c r="M405" i="4"/>
  <c r="V405" i="4"/>
  <c r="U405" i="4"/>
  <c r="AE406" i="4" l="1"/>
  <c r="P406" i="5" s="1"/>
  <c r="R406" i="4"/>
  <c r="N406" i="4"/>
  <c r="X406" i="4"/>
  <c r="S406" i="4"/>
  <c r="Q406" i="4"/>
  <c r="AB406" i="4"/>
  <c r="W406" i="4"/>
  <c r="V406" i="4"/>
  <c r="M406" i="4"/>
  <c r="AC406" i="4"/>
  <c r="U406" i="4"/>
  <c r="O406" i="4"/>
  <c r="T406" i="4"/>
  <c r="AF406" i="4"/>
  <c r="Q406" i="5" s="1"/>
  <c r="P406" i="4"/>
  <c r="AE407" i="4" l="1"/>
  <c r="P407" i="5" s="1"/>
  <c r="R407" i="4"/>
  <c r="N407" i="4"/>
  <c r="X407" i="4"/>
  <c r="Q407" i="4"/>
  <c r="AB407" i="4"/>
  <c r="V407" i="4"/>
  <c r="U407" i="4"/>
  <c r="T407" i="4"/>
  <c r="P407" i="4"/>
  <c r="O407" i="4"/>
  <c r="M407" i="4"/>
  <c r="AF407" i="4"/>
  <c r="Q407" i="5" s="1"/>
  <c r="AC407" i="4"/>
  <c r="W407" i="4"/>
  <c r="S407" i="4"/>
  <c r="AE408" i="4" l="1"/>
  <c r="P408" i="5" s="1"/>
  <c r="R408" i="4"/>
  <c r="N408" i="4"/>
  <c r="X408" i="4"/>
  <c r="S408" i="4"/>
  <c r="Q408" i="4"/>
  <c r="U408" i="4"/>
  <c r="T408" i="4"/>
  <c r="P408" i="4"/>
  <c r="AB408" i="4"/>
  <c r="W408" i="4"/>
  <c r="V408" i="4"/>
  <c r="O408" i="4"/>
  <c r="AF408" i="4"/>
  <c r="Q408" i="5" s="1"/>
  <c r="M408" i="4"/>
  <c r="AC408" i="4"/>
  <c r="AE409" i="4" l="1"/>
  <c r="P409" i="5" s="1"/>
  <c r="R409" i="4"/>
  <c r="N409" i="4"/>
  <c r="X409" i="4"/>
  <c r="Q409" i="4"/>
  <c r="AB409" i="4"/>
  <c r="S409" i="4"/>
  <c r="P409" i="4"/>
  <c r="O409" i="4"/>
  <c r="AC409" i="4"/>
  <c r="AF409" i="4"/>
  <c r="Q409" i="5" s="1"/>
  <c r="T409" i="4"/>
  <c r="M409" i="4"/>
  <c r="W409" i="4"/>
  <c r="V409" i="4"/>
  <c r="U409" i="4"/>
  <c r="AE410" i="4" l="1"/>
  <c r="P410" i="5" s="1"/>
  <c r="R410" i="4"/>
  <c r="N410" i="4"/>
  <c r="X410" i="4"/>
  <c r="S410" i="4"/>
  <c r="Q410" i="4"/>
  <c r="O410" i="4"/>
  <c r="M410" i="4"/>
  <c r="AB410" i="4"/>
  <c r="W410" i="4"/>
  <c r="AC410" i="4"/>
  <c r="V410" i="4"/>
  <c r="U410" i="4"/>
  <c r="T410" i="4"/>
  <c r="P410" i="4"/>
  <c r="AF410" i="4"/>
  <c r="Q410" i="5" s="1"/>
  <c r="AE411" i="4" l="1"/>
  <c r="P411" i="5" s="1"/>
  <c r="R411" i="4"/>
  <c r="N411" i="4"/>
  <c r="X411" i="4"/>
  <c r="Q411" i="4"/>
  <c r="AB411" i="4"/>
  <c r="M411" i="4"/>
  <c r="AF411" i="4"/>
  <c r="Q411" i="5" s="1"/>
  <c r="V411" i="4"/>
  <c r="U411" i="4"/>
  <c r="T411" i="4"/>
  <c r="S411" i="4"/>
  <c r="P411" i="4"/>
  <c r="W411" i="4"/>
  <c r="O411" i="4"/>
  <c r="AC411" i="4"/>
  <c r="AE412" i="4" l="1"/>
  <c r="P412" i="5" s="1"/>
  <c r="R412" i="4"/>
  <c r="N412" i="4"/>
  <c r="X412" i="4"/>
  <c r="AF412" i="4"/>
  <c r="Q412" i="5" s="1"/>
  <c r="S412" i="4"/>
  <c r="Q412" i="4"/>
  <c r="AC412" i="4"/>
  <c r="U412" i="4"/>
  <c r="T412" i="4"/>
  <c r="AB412" i="4"/>
  <c r="O412" i="4"/>
  <c r="M412" i="4"/>
  <c r="V412" i="4"/>
  <c r="P412" i="4"/>
  <c r="W412" i="4"/>
  <c r="AE413" i="4" l="1"/>
  <c r="P413" i="5" s="1"/>
  <c r="R413" i="4"/>
  <c r="N413" i="4"/>
  <c r="X413" i="4"/>
  <c r="V413" i="4"/>
  <c r="S413" i="4"/>
  <c r="AC413" i="4"/>
  <c r="AF413" i="4"/>
  <c r="Q413" i="5" s="1"/>
  <c r="AB413" i="4"/>
  <c r="T413" i="4"/>
  <c r="Q413" i="4"/>
  <c r="M413" i="4"/>
  <c r="U413" i="4"/>
  <c r="W413" i="4"/>
  <c r="O413" i="4"/>
  <c r="P413" i="4"/>
  <c r="AE414" i="4" l="1"/>
  <c r="P414" i="5" s="1"/>
  <c r="R414" i="4"/>
  <c r="N414" i="4"/>
  <c r="X414" i="4"/>
  <c r="AF414" i="4"/>
  <c r="Q414" i="5" s="1"/>
  <c r="O414" i="4"/>
  <c r="V414" i="4"/>
  <c r="U414" i="4"/>
  <c r="AC414" i="4"/>
  <c r="AB414" i="4"/>
  <c r="S414" i="4"/>
  <c r="Q414" i="4"/>
  <c r="W414" i="4"/>
  <c r="T414" i="4"/>
  <c r="M414" i="4"/>
  <c r="P414" i="4"/>
  <c r="AE415" i="4" l="1"/>
  <c r="P415" i="5" s="1"/>
  <c r="R415" i="4"/>
  <c r="N415" i="4"/>
  <c r="X415" i="4"/>
  <c r="V415" i="4"/>
  <c r="T415" i="4"/>
  <c r="AF415" i="4"/>
  <c r="Q415" i="5" s="1"/>
  <c r="O415" i="4"/>
  <c r="AB415" i="4"/>
  <c r="Q415" i="4"/>
  <c r="P415" i="4"/>
  <c r="U415" i="4"/>
  <c r="S415" i="4"/>
  <c r="W415" i="4"/>
  <c r="M415" i="4"/>
  <c r="AC415" i="4"/>
  <c r="AE416" i="4" l="1"/>
  <c r="P416" i="5" s="1"/>
  <c r="R416" i="4"/>
  <c r="N416" i="4"/>
  <c r="X416" i="4"/>
  <c r="AF416" i="4"/>
  <c r="Q416" i="5" s="1"/>
  <c r="O416" i="4"/>
  <c r="AC416" i="4"/>
  <c r="V416" i="4"/>
  <c r="W416" i="4"/>
  <c r="P416" i="4"/>
  <c r="M416" i="4"/>
  <c r="U416" i="4"/>
  <c r="AB416" i="4"/>
  <c r="T416" i="4"/>
  <c r="S416" i="4"/>
  <c r="Q416" i="4"/>
  <c r="AE417" i="4" l="1"/>
  <c r="P417" i="5" s="1"/>
  <c r="R417" i="4"/>
  <c r="N417" i="4"/>
  <c r="X417" i="4"/>
  <c r="V417" i="4"/>
  <c r="T417" i="4"/>
  <c r="AF417" i="4"/>
  <c r="Q417" i="5" s="1"/>
  <c r="O417" i="4"/>
  <c r="U417" i="4"/>
  <c r="P417" i="4"/>
  <c r="M417" i="4"/>
  <c r="AC417" i="4"/>
  <c r="AB417" i="4"/>
  <c r="W417" i="4"/>
  <c r="S417" i="4"/>
  <c r="Q417" i="4"/>
  <c r="AE418" i="4" l="1"/>
  <c r="P418" i="5" s="1"/>
  <c r="R418" i="4"/>
  <c r="N418" i="4"/>
  <c r="X418" i="4"/>
  <c r="AF418" i="4"/>
  <c r="Q418" i="5" s="1"/>
  <c r="O418" i="4"/>
  <c r="AC418" i="4"/>
  <c r="V418" i="4"/>
  <c r="S418" i="4"/>
  <c r="T418" i="4"/>
  <c r="Q418" i="4"/>
  <c r="P418" i="4"/>
  <c r="W418" i="4"/>
  <c r="U418" i="4"/>
  <c r="AB418" i="4"/>
  <c r="M418" i="4"/>
  <c r="AE419" i="4" l="1"/>
  <c r="P419" i="5" s="1"/>
  <c r="R419" i="4"/>
  <c r="N419" i="4"/>
  <c r="X419" i="4"/>
  <c r="V419" i="4"/>
  <c r="T419" i="4"/>
  <c r="AF419" i="4"/>
  <c r="Q419" i="5" s="1"/>
  <c r="O419" i="4"/>
  <c r="P419" i="4"/>
  <c r="AC419" i="4"/>
  <c r="AB419" i="4"/>
  <c r="W419" i="4"/>
  <c r="U419" i="4"/>
  <c r="S419" i="4"/>
  <c r="Q419" i="4"/>
  <c r="M419" i="4"/>
  <c r="AE420" i="4" l="1"/>
  <c r="P420" i="5" s="1"/>
  <c r="R420" i="4"/>
  <c r="N420" i="4"/>
  <c r="X420" i="4"/>
  <c r="AF420" i="4"/>
  <c r="Q420" i="5" s="1"/>
  <c r="O420" i="4"/>
  <c r="AC420" i="4"/>
  <c r="V420" i="4"/>
  <c r="M420" i="4"/>
  <c r="W420" i="4"/>
  <c r="AB420" i="4"/>
  <c r="U420" i="4"/>
  <c r="P420" i="4"/>
  <c r="T420" i="4"/>
  <c r="S420" i="4"/>
  <c r="Q420" i="4"/>
  <c r="AE421" i="4" l="1"/>
  <c r="P421" i="5" s="1"/>
  <c r="R421" i="4"/>
  <c r="N421" i="4"/>
  <c r="X421" i="4"/>
  <c r="V421" i="4"/>
  <c r="T421" i="4"/>
  <c r="AF421" i="4"/>
  <c r="Q421" i="5" s="1"/>
  <c r="O421" i="4"/>
  <c r="W421" i="4"/>
  <c r="U421" i="4"/>
  <c r="AC421" i="4"/>
  <c r="Q421" i="4"/>
  <c r="P421" i="4"/>
  <c r="AB421" i="4"/>
  <c r="S421" i="4"/>
  <c r="M421" i="4"/>
  <c r="AE422" i="4" l="1"/>
  <c r="P422" i="5" s="1"/>
  <c r="R422" i="4"/>
  <c r="N422" i="4"/>
  <c r="X422" i="4"/>
  <c r="AF422" i="4"/>
  <c r="Q422" i="5" s="1"/>
  <c r="O422" i="4"/>
  <c r="AC422" i="4"/>
  <c r="V422" i="4"/>
  <c r="T422" i="4"/>
  <c r="S422" i="4"/>
  <c r="W422" i="4"/>
  <c r="U422" i="4"/>
  <c r="AB422" i="4"/>
  <c r="Q422" i="4"/>
  <c r="P422" i="4"/>
  <c r="M422" i="4"/>
  <c r="AE423" i="4" l="1"/>
  <c r="P423" i="5" s="1"/>
  <c r="R423" i="4"/>
  <c r="N423" i="4"/>
  <c r="X423" i="4"/>
  <c r="V423" i="4"/>
  <c r="T423" i="4"/>
  <c r="AF423" i="4"/>
  <c r="Q423" i="5" s="1"/>
  <c r="O423" i="4"/>
  <c r="AB423" i="4"/>
  <c r="Q423" i="4"/>
  <c r="P423" i="4"/>
  <c r="AC423" i="4"/>
  <c r="W423" i="4"/>
  <c r="U423" i="4"/>
  <c r="S423" i="4"/>
  <c r="M423" i="4"/>
  <c r="AE424" i="4" l="1"/>
  <c r="P424" i="5" s="1"/>
  <c r="R424" i="4"/>
  <c r="N424" i="4"/>
  <c r="X424" i="4"/>
  <c r="AF424" i="4"/>
  <c r="Q424" i="5" s="1"/>
  <c r="O424" i="4"/>
  <c r="AC424" i="4"/>
  <c r="V424" i="4"/>
  <c r="W424" i="4"/>
  <c r="P424" i="4"/>
  <c r="M424" i="4"/>
  <c r="S424" i="4"/>
  <c r="Q424" i="4"/>
  <c r="AB424" i="4"/>
  <c r="U424" i="4"/>
  <c r="T424" i="4"/>
  <c r="AE425" i="4" l="1"/>
  <c r="P425" i="5" s="1"/>
  <c r="R425" i="4"/>
  <c r="N425" i="4"/>
  <c r="X425" i="4"/>
  <c r="V425" i="4"/>
  <c r="T425" i="4"/>
  <c r="AF425" i="4"/>
  <c r="Q425" i="5" s="1"/>
  <c r="O425" i="4"/>
  <c r="U425" i="4"/>
  <c r="W425" i="4"/>
  <c r="S425" i="4"/>
  <c r="Q425" i="4"/>
  <c r="AC425" i="4"/>
  <c r="AB425" i="4"/>
  <c r="P425" i="4"/>
  <c r="M425" i="4"/>
  <c r="AE426" i="4" l="1"/>
  <c r="P426" i="5" s="1"/>
  <c r="R426" i="4"/>
  <c r="N426" i="4"/>
  <c r="X426" i="4"/>
  <c r="AF426" i="4"/>
  <c r="Q426" i="5" s="1"/>
  <c r="O426" i="4"/>
  <c r="AC426" i="4"/>
  <c r="V426" i="4"/>
  <c r="S426" i="4"/>
  <c r="W426" i="4"/>
  <c r="U426" i="4"/>
  <c r="M426" i="4"/>
  <c r="AB426" i="4"/>
  <c r="T426" i="4"/>
  <c r="P426" i="4"/>
  <c r="Q426" i="4"/>
  <c r="AE427" i="4" l="1"/>
  <c r="P427" i="5" s="1"/>
  <c r="R427" i="4"/>
  <c r="N427" i="4"/>
  <c r="X427" i="4"/>
  <c r="V427" i="4"/>
  <c r="T427" i="4"/>
  <c r="AF427" i="4"/>
  <c r="Q427" i="5" s="1"/>
  <c r="O427" i="4"/>
  <c r="P427" i="4"/>
  <c r="AC427" i="4"/>
  <c r="AB427" i="4"/>
  <c r="Q427" i="4"/>
  <c r="M427" i="4"/>
  <c r="W427" i="4"/>
  <c r="U427" i="4"/>
  <c r="S427" i="4"/>
  <c r="AE428" i="4" l="1"/>
  <c r="P428" i="5" s="1"/>
  <c r="R428" i="4"/>
  <c r="N428" i="4"/>
  <c r="X428" i="4"/>
  <c r="AF428" i="4"/>
  <c r="Q428" i="5" s="1"/>
  <c r="O428" i="4"/>
  <c r="AC428" i="4"/>
  <c r="V428" i="4"/>
  <c r="M428" i="4"/>
  <c r="W428" i="4"/>
  <c r="T428" i="4"/>
  <c r="S428" i="4"/>
  <c r="AB428" i="4"/>
  <c r="U428" i="4"/>
  <c r="P428" i="4"/>
  <c r="Q428" i="4"/>
  <c r="AE429" i="4" l="1"/>
  <c r="P429" i="5" s="1"/>
  <c r="R429" i="4"/>
  <c r="N429" i="4"/>
  <c r="X429" i="4"/>
  <c r="V429" i="4"/>
  <c r="T429" i="4"/>
  <c r="AF429" i="4"/>
  <c r="Q429" i="5" s="1"/>
  <c r="O429" i="4"/>
  <c r="W429" i="4"/>
  <c r="U429" i="4"/>
  <c r="AB429" i="4"/>
  <c r="AC429" i="4"/>
  <c r="Q429" i="4"/>
  <c r="P429" i="4"/>
  <c r="S429" i="4"/>
  <c r="M429" i="4"/>
  <c r="AE430" i="4" l="1"/>
  <c r="P430" i="5" s="1"/>
  <c r="R430" i="4"/>
  <c r="N430" i="4"/>
  <c r="X430" i="4"/>
  <c r="AF430" i="4"/>
  <c r="Q430" i="5" s="1"/>
  <c r="O430" i="4"/>
  <c r="AC430" i="4"/>
  <c r="V430" i="4"/>
  <c r="T430" i="4"/>
  <c r="S430" i="4"/>
  <c r="P430" i="4"/>
  <c r="M430" i="4"/>
  <c r="AB430" i="4"/>
  <c r="W430" i="4"/>
  <c r="U430" i="4"/>
  <c r="Q430" i="4"/>
  <c r="AE431" i="4" l="1"/>
  <c r="P431" i="5" s="1"/>
  <c r="R431" i="4"/>
  <c r="N431" i="4"/>
  <c r="X431" i="4"/>
  <c r="V431" i="4"/>
  <c r="T431" i="4"/>
  <c r="AF431" i="4"/>
  <c r="Q431" i="5" s="1"/>
  <c r="O431" i="4"/>
  <c r="AB431" i="4"/>
  <c r="Q431" i="4"/>
  <c r="P431" i="4"/>
  <c r="U431" i="4"/>
  <c r="S431" i="4"/>
  <c r="M431" i="4"/>
  <c r="AC431" i="4"/>
  <c r="W431" i="4"/>
  <c r="AE432" i="4" l="1"/>
  <c r="P432" i="5" s="1"/>
  <c r="R432" i="4"/>
  <c r="N432" i="4"/>
  <c r="X432" i="4"/>
  <c r="AF432" i="4"/>
  <c r="Q432" i="5" s="1"/>
  <c r="O432" i="4"/>
  <c r="AC432" i="4"/>
  <c r="V432" i="4"/>
  <c r="W432" i="4"/>
  <c r="P432" i="4"/>
  <c r="M432" i="4"/>
  <c r="U432" i="4"/>
  <c r="T432" i="4"/>
  <c r="AB432" i="4"/>
  <c r="S432" i="4"/>
  <c r="Q432" i="4"/>
  <c r="AE433" i="4" l="1"/>
  <c r="P433" i="5" s="1"/>
  <c r="R433" i="4"/>
  <c r="N433" i="4"/>
  <c r="X433" i="4"/>
  <c r="V433" i="4"/>
  <c r="T433" i="4"/>
  <c r="AF433" i="4"/>
  <c r="Q433" i="5" s="1"/>
  <c r="O433" i="4"/>
  <c r="U433" i="4"/>
  <c r="AC433" i="4"/>
  <c r="AB433" i="4"/>
  <c r="P433" i="4"/>
  <c r="M433" i="4"/>
  <c r="S433" i="4"/>
  <c r="Q433" i="4"/>
  <c r="W433" i="4"/>
  <c r="AE434" i="4" l="1"/>
  <c r="P434" i="5" s="1"/>
  <c r="R434" i="4"/>
  <c r="N434" i="4"/>
  <c r="X434" i="4"/>
  <c r="AF434" i="4"/>
  <c r="Q434" i="5" s="1"/>
  <c r="O434" i="4"/>
  <c r="AC434" i="4"/>
  <c r="V434" i="4"/>
  <c r="S434" i="4"/>
  <c r="AB434" i="4"/>
  <c r="T434" i="4"/>
  <c r="Q434" i="4"/>
  <c r="W434" i="4"/>
  <c r="M434" i="4"/>
  <c r="U434" i="4"/>
  <c r="P434" i="4"/>
  <c r="AE435" i="4" l="1"/>
  <c r="P435" i="5" s="1"/>
  <c r="R435" i="4"/>
  <c r="N435" i="4"/>
  <c r="X435" i="4"/>
  <c r="V435" i="4"/>
  <c r="T435" i="4"/>
  <c r="AF435" i="4"/>
  <c r="Q435" i="5" s="1"/>
  <c r="O435" i="4"/>
  <c r="P435" i="4"/>
  <c r="AC435" i="4"/>
  <c r="AB435" i="4"/>
  <c r="W435" i="4"/>
  <c r="U435" i="4"/>
  <c r="M435" i="4"/>
  <c r="S435" i="4"/>
  <c r="Q435" i="4"/>
  <c r="AE436" i="4" l="1"/>
  <c r="P436" i="5" s="1"/>
  <c r="R436" i="4"/>
  <c r="N436" i="4"/>
  <c r="X436" i="4"/>
  <c r="AF436" i="4"/>
  <c r="Q436" i="5" s="1"/>
  <c r="O436" i="4"/>
  <c r="AC436" i="4"/>
  <c r="V436" i="4"/>
  <c r="M436" i="4"/>
  <c r="W436" i="4"/>
  <c r="P436" i="4"/>
  <c r="AB436" i="4"/>
  <c r="U436" i="4"/>
  <c r="S436" i="4"/>
  <c r="Q436" i="4"/>
  <c r="T436" i="4"/>
  <c r="AE437" i="4" l="1"/>
  <c r="P437" i="5" s="1"/>
  <c r="R437" i="4"/>
  <c r="N437" i="4"/>
  <c r="X437" i="4"/>
  <c r="V437" i="4"/>
  <c r="T437" i="4"/>
  <c r="AF437" i="4"/>
  <c r="Q437" i="5" s="1"/>
  <c r="O437" i="4"/>
  <c r="W437" i="4"/>
  <c r="U437" i="4"/>
  <c r="Q437" i="4"/>
  <c r="P437" i="4"/>
  <c r="M437" i="4"/>
  <c r="AC437" i="4"/>
  <c r="AB437" i="4"/>
  <c r="S437" i="4"/>
  <c r="AE438" i="4" l="1"/>
  <c r="P438" i="5" s="1"/>
  <c r="R438" i="4"/>
  <c r="N438" i="4"/>
  <c r="X438" i="4"/>
  <c r="AF438" i="4"/>
  <c r="Q438" i="5" s="1"/>
  <c r="O438" i="4"/>
  <c r="AC438" i="4"/>
  <c r="V438" i="4"/>
  <c r="T438" i="4"/>
  <c r="S438" i="4"/>
  <c r="W438" i="4"/>
  <c r="U438" i="4"/>
  <c r="Q438" i="4"/>
  <c r="AB438" i="4"/>
  <c r="P438" i="4"/>
  <c r="M438" i="4"/>
  <c r="AE439" i="4" l="1"/>
  <c r="P439" i="5" s="1"/>
  <c r="R439" i="4"/>
  <c r="N439" i="4"/>
  <c r="X439" i="4"/>
  <c r="V439" i="4"/>
  <c r="T439" i="4"/>
  <c r="AF439" i="4"/>
  <c r="Q439" i="5" s="1"/>
  <c r="O439" i="4"/>
  <c r="AB439" i="4"/>
  <c r="Q439" i="4"/>
  <c r="P439" i="4"/>
  <c r="AC439" i="4"/>
  <c r="W439" i="4"/>
  <c r="U439" i="4"/>
  <c r="S439" i="4"/>
  <c r="M439" i="4"/>
  <c r="AE440" i="4" l="1"/>
  <c r="P440" i="5" s="1"/>
  <c r="R440" i="4"/>
  <c r="N440" i="4"/>
  <c r="X440" i="4"/>
  <c r="AF440" i="4"/>
  <c r="Q440" i="5" s="1"/>
  <c r="O440" i="4"/>
  <c r="AC440" i="4"/>
  <c r="V440" i="4"/>
  <c r="W440" i="4"/>
  <c r="P440" i="4"/>
  <c r="M440" i="4"/>
  <c r="AB440" i="4"/>
  <c r="S440" i="4"/>
  <c r="Q440" i="4"/>
  <c r="U440" i="4"/>
  <c r="T440" i="4"/>
  <c r="AE441" i="4" l="1"/>
  <c r="P441" i="5" s="1"/>
  <c r="R441" i="4"/>
  <c r="N441" i="4"/>
  <c r="X441" i="4"/>
  <c r="V441" i="4"/>
  <c r="T441" i="4"/>
  <c r="AF441" i="4"/>
  <c r="Q441" i="5" s="1"/>
  <c r="O441" i="4"/>
  <c r="U441" i="4"/>
  <c r="W441" i="4"/>
  <c r="S441" i="4"/>
  <c r="M441" i="4"/>
  <c r="AC441" i="4"/>
  <c r="P441" i="4"/>
  <c r="AB441" i="4"/>
  <c r="Q441" i="4"/>
  <c r="AE442" i="4" l="1"/>
  <c r="P442" i="5" s="1"/>
  <c r="R442" i="4"/>
  <c r="N442" i="4"/>
  <c r="X442" i="4"/>
  <c r="AF442" i="4"/>
  <c r="Q442" i="5" s="1"/>
  <c r="O442" i="4"/>
  <c r="AC442" i="4"/>
  <c r="W442" i="4"/>
  <c r="V442" i="4"/>
  <c r="T442" i="4"/>
  <c r="P442" i="4"/>
  <c r="M442" i="4"/>
  <c r="AB442" i="4"/>
  <c r="Q442" i="4"/>
  <c r="S442" i="4"/>
  <c r="U442" i="4"/>
  <c r="AE443" i="4" l="1"/>
  <c r="P443" i="5" s="1"/>
  <c r="AF443" i="4"/>
  <c r="Q443" i="5" s="1"/>
  <c r="R443" i="4"/>
  <c r="N443" i="4"/>
  <c r="X443" i="4"/>
  <c r="V443" i="4"/>
  <c r="T443" i="4"/>
  <c r="P443" i="4"/>
  <c r="O443" i="4"/>
  <c r="U443" i="4"/>
  <c r="W443" i="4"/>
  <c r="S443" i="4"/>
  <c r="Q443" i="4"/>
  <c r="M443" i="4"/>
  <c r="AB443" i="4"/>
  <c r="AC443" i="4"/>
  <c r="V444" i="4" l="1"/>
  <c r="AE444" i="4"/>
  <c r="P444" i="5" s="1"/>
  <c r="R444" i="4"/>
  <c r="AC444" i="4"/>
  <c r="P444" i="4"/>
  <c r="U444" i="4"/>
  <c r="O444" i="4"/>
  <c r="M444" i="4"/>
  <c r="Q444" i="4"/>
  <c r="AB444" i="4"/>
  <c r="X444" i="4"/>
  <c r="AF444" i="4"/>
  <c r="Q444" i="5" s="1"/>
  <c r="S444" i="4"/>
  <c r="N444" i="4"/>
  <c r="W444" i="4"/>
  <c r="T444" i="4"/>
  <c r="V445" i="4" l="1"/>
  <c r="AE445" i="4"/>
  <c r="P445" i="5" s="1"/>
  <c r="R445" i="4"/>
  <c r="AC445" i="4"/>
  <c r="P445" i="4"/>
  <c r="M445" i="4"/>
  <c r="X445" i="4"/>
  <c r="U445" i="4"/>
  <c r="N445" i="4"/>
  <c r="S445" i="4"/>
  <c r="Q445" i="4"/>
  <c r="AF445" i="4"/>
  <c r="Q445" i="5" s="1"/>
  <c r="AB445" i="4"/>
  <c r="W445" i="4"/>
  <c r="O445" i="4"/>
  <c r="T445" i="4"/>
  <c r="V446" i="4" l="1"/>
  <c r="AE446" i="4"/>
  <c r="P446" i="5" s="1"/>
  <c r="R446" i="4"/>
  <c r="AC446" i="4"/>
  <c r="P446" i="4"/>
  <c r="U446" i="4"/>
  <c r="O446" i="4"/>
  <c r="M446" i="4"/>
  <c r="AB446" i="4"/>
  <c r="X446" i="4"/>
  <c r="W446" i="4"/>
  <c r="AF446" i="4"/>
  <c r="Q446" i="5" s="1"/>
  <c r="T446" i="4"/>
  <c r="N446" i="4"/>
  <c r="S446" i="4"/>
  <c r="Q446" i="4"/>
  <c r="V447" i="4" l="1"/>
  <c r="AE447" i="4"/>
  <c r="P447" i="5" s="1"/>
  <c r="R447" i="4"/>
  <c r="AC447" i="4"/>
  <c r="P447" i="4"/>
  <c r="M447" i="4"/>
  <c r="X447" i="4"/>
  <c r="U447" i="4"/>
  <c r="AF447" i="4"/>
  <c r="Q447" i="5" s="1"/>
  <c r="T447" i="4"/>
  <c r="S447" i="4"/>
  <c r="O447" i="4"/>
  <c r="Q447" i="4"/>
  <c r="AB447" i="4"/>
  <c r="W447" i="4"/>
  <c r="N447" i="4"/>
  <c r="V448" i="4" l="1"/>
  <c r="AE448" i="4"/>
  <c r="P448" i="5" s="1"/>
  <c r="R448" i="4"/>
  <c r="AC448" i="4"/>
  <c r="P448" i="4"/>
  <c r="U448" i="4"/>
  <c r="O448" i="4"/>
  <c r="M448" i="4"/>
  <c r="X448" i="4"/>
  <c r="S448" i="4"/>
  <c r="Q448" i="4"/>
  <c r="AB448" i="4"/>
  <c r="W448" i="4"/>
  <c r="T448" i="4"/>
  <c r="N448" i="4"/>
  <c r="AF448" i="4"/>
  <c r="Q448" i="5" s="1"/>
  <c r="V449" i="4" l="1"/>
  <c r="AE449" i="4"/>
  <c r="P449" i="5" s="1"/>
  <c r="R449" i="4"/>
  <c r="AC449" i="4"/>
  <c r="P449" i="4"/>
  <c r="M449" i="4"/>
  <c r="X449" i="4"/>
  <c r="U449" i="4"/>
  <c r="T449" i="4"/>
  <c r="O449" i="4"/>
  <c r="N449" i="4"/>
  <c r="S449" i="4"/>
  <c r="Q449" i="4"/>
  <c r="W449" i="4"/>
  <c r="AF449" i="4"/>
  <c r="Q449" i="5" s="1"/>
  <c r="AB449" i="4"/>
  <c r="V450" i="4" l="1"/>
  <c r="AE450" i="4"/>
  <c r="P450" i="5" s="1"/>
  <c r="R450" i="4"/>
  <c r="AC450" i="4"/>
  <c r="P450" i="4"/>
  <c r="U450" i="4"/>
  <c r="O450" i="4"/>
  <c r="M450" i="4"/>
  <c r="W450" i="4"/>
  <c r="S450" i="4"/>
  <c r="AF450" i="4"/>
  <c r="Q450" i="5" s="1"/>
  <c r="T450" i="4"/>
  <c r="Q450" i="4"/>
  <c r="N450" i="4"/>
  <c r="AB450" i="4"/>
  <c r="X450" i="4"/>
  <c r="V451" i="4" l="1"/>
  <c r="AE451" i="4"/>
  <c r="P451" i="5" s="1"/>
  <c r="R451" i="4"/>
  <c r="AC451" i="4"/>
  <c r="P451" i="4"/>
  <c r="M451" i="4"/>
  <c r="X451" i="4"/>
  <c r="U451" i="4"/>
  <c r="S451" i="4"/>
  <c r="O451" i="4"/>
  <c r="AF451" i="4"/>
  <c r="Q451" i="5" s="1"/>
  <c r="Q451" i="4"/>
  <c r="AB451" i="4"/>
  <c r="T451" i="4"/>
  <c r="N451" i="4"/>
  <c r="W451" i="4"/>
  <c r="V452" i="4" l="1"/>
  <c r="AE452" i="4"/>
  <c r="P452" i="5" s="1"/>
  <c r="R452" i="4"/>
  <c r="AC452" i="4"/>
  <c r="P452" i="4"/>
  <c r="U452" i="4"/>
  <c r="O452" i="4"/>
  <c r="M452" i="4"/>
  <c r="Q452" i="4"/>
  <c r="AB452" i="4"/>
  <c r="X452" i="4"/>
  <c r="S452" i="4"/>
  <c r="N452" i="4"/>
  <c r="T452" i="4"/>
  <c r="AF452" i="4"/>
  <c r="Q452" i="5" s="1"/>
  <c r="W452" i="4"/>
  <c r="V453" i="4" l="1"/>
  <c r="AE453" i="4"/>
  <c r="P453" i="5" s="1"/>
  <c r="R453" i="4"/>
  <c r="AC453" i="4"/>
  <c r="P453" i="4"/>
  <c r="M453" i="4"/>
  <c r="X453" i="4"/>
  <c r="U453" i="4"/>
  <c r="N453" i="4"/>
  <c r="S453" i="4"/>
  <c r="Q453" i="4"/>
  <c r="AF453" i="4"/>
  <c r="Q453" i="5" s="1"/>
  <c r="AB453" i="4"/>
  <c r="W453" i="4"/>
  <c r="T453" i="4"/>
  <c r="O453" i="4"/>
  <c r="N454" i="4" l="1"/>
  <c r="W454" i="4"/>
  <c r="S454" i="4"/>
  <c r="AE454" i="4"/>
  <c r="P454" i="5" s="1"/>
  <c r="Q454" i="4"/>
  <c r="V454" i="4"/>
  <c r="P454" i="4"/>
  <c r="AF454" i="4"/>
  <c r="Q454" i="5" s="1"/>
  <c r="M454" i="4"/>
  <c r="X454" i="4"/>
  <c r="AC454" i="4"/>
  <c r="AB454" i="4"/>
  <c r="T454" i="4"/>
  <c r="R454" i="4"/>
  <c r="O454" i="4"/>
  <c r="U454" i="4"/>
  <c r="N455" i="4" l="1"/>
  <c r="V455" i="4"/>
  <c r="T455" i="4"/>
  <c r="M455" i="4"/>
  <c r="X455" i="4"/>
  <c r="U455" i="4"/>
  <c r="Q455" i="4"/>
  <c r="AF455" i="4"/>
  <c r="Q455" i="5" s="1"/>
  <c r="AC455" i="4"/>
  <c r="AB455" i="4"/>
  <c r="S455" i="4"/>
  <c r="AE455" i="4"/>
  <c r="P455" i="5" s="1"/>
  <c r="W455" i="4"/>
  <c r="O455" i="4"/>
  <c r="R455" i="4"/>
  <c r="P455" i="4"/>
  <c r="N456" i="4" l="1"/>
  <c r="V456" i="4"/>
  <c r="T456" i="4"/>
  <c r="U456" i="4"/>
  <c r="AF456" i="4"/>
  <c r="Q456" i="5" s="1"/>
  <c r="P456" i="4"/>
  <c r="M456" i="4"/>
  <c r="O456" i="4"/>
  <c r="AC456" i="4"/>
  <c r="Q456" i="4"/>
  <c r="AE456" i="4"/>
  <c r="P456" i="5" s="1"/>
  <c r="W456" i="4"/>
  <c r="S456" i="4"/>
  <c r="AB456" i="4"/>
  <c r="X456" i="4"/>
  <c r="R456" i="4"/>
  <c r="N457" i="4" l="1"/>
  <c r="V457" i="4"/>
  <c r="T457" i="4"/>
  <c r="M457" i="4"/>
  <c r="X457" i="4"/>
  <c r="U457" i="4"/>
  <c r="AB457" i="4"/>
  <c r="W457" i="4"/>
  <c r="R457" i="4"/>
  <c r="P457" i="4"/>
  <c r="Q457" i="4"/>
  <c r="AF457" i="4"/>
  <c r="Q457" i="5" s="1"/>
  <c r="AE457" i="4"/>
  <c r="P457" i="5" s="1"/>
  <c r="S457" i="4"/>
  <c r="O457" i="4"/>
  <c r="AC457" i="4"/>
  <c r="N458" i="4" l="1"/>
  <c r="V458" i="4"/>
  <c r="T458" i="4"/>
  <c r="U458" i="4"/>
  <c r="AF458" i="4"/>
  <c r="Q458" i="5" s="1"/>
  <c r="P458" i="4"/>
  <c r="M458" i="4"/>
  <c r="AE458" i="4"/>
  <c r="P458" i="5" s="1"/>
  <c r="X458" i="4"/>
  <c r="S458" i="4"/>
  <c r="R458" i="4"/>
  <c r="Q458" i="4"/>
  <c r="O458" i="4"/>
  <c r="AB458" i="4"/>
  <c r="W458" i="4"/>
  <c r="AC458" i="4"/>
  <c r="N459" i="4" l="1"/>
  <c r="V459" i="4"/>
  <c r="T459" i="4"/>
  <c r="M459" i="4"/>
  <c r="X459" i="4"/>
  <c r="U459" i="4"/>
  <c r="AC459" i="4"/>
  <c r="S459" i="4"/>
  <c r="Q459" i="4"/>
  <c r="AE459" i="4"/>
  <c r="P459" i="5" s="1"/>
  <c r="P459" i="4"/>
  <c r="O459" i="4"/>
  <c r="AB459" i="4"/>
  <c r="W459" i="4"/>
  <c r="AF459" i="4"/>
  <c r="Q459" i="5" s="1"/>
  <c r="R459" i="4"/>
  <c r="N460" i="4" l="1"/>
  <c r="V460" i="4"/>
  <c r="T460" i="4"/>
  <c r="U460" i="4"/>
  <c r="AF460" i="4"/>
  <c r="Q460" i="5" s="1"/>
  <c r="P460" i="4"/>
  <c r="M460" i="4"/>
  <c r="R460" i="4"/>
  <c r="O460" i="4"/>
  <c r="AC460" i="4"/>
  <c r="W460" i="4"/>
  <c r="S460" i="4"/>
  <c r="AE460" i="4"/>
  <c r="P460" i="5" s="1"/>
  <c r="AB460" i="4"/>
  <c r="X460" i="4"/>
  <c r="Q460" i="4"/>
  <c r="N461" i="4" l="1"/>
  <c r="V461" i="4"/>
  <c r="T461" i="4"/>
  <c r="M461" i="4"/>
  <c r="X461" i="4"/>
  <c r="U461" i="4"/>
  <c r="W461" i="4"/>
  <c r="P461" i="4"/>
  <c r="AF461" i="4"/>
  <c r="Q461" i="5" s="1"/>
  <c r="AB461" i="4"/>
  <c r="AE461" i="4"/>
  <c r="P461" i="5" s="1"/>
  <c r="AC461" i="4"/>
  <c r="R461" i="4"/>
  <c r="O461" i="4"/>
  <c r="S461" i="4"/>
  <c r="Q461" i="4"/>
  <c r="N462" i="4" l="1"/>
  <c r="V462" i="4"/>
  <c r="T462" i="4"/>
  <c r="U462" i="4"/>
  <c r="AF462" i="4"/>
  <c r="Q462" i="5" s="1"/>
  <c r="P462" i="4"/>
  <c r="M462" i="4"/>
  <c r="S462" i="4"/>
  <c r="AE462" i="4"/>
  <c r="P462" i="5" s="1"/>
  <c r="O462" i="4"/>
  <c r="AC462" i="4"/>
  <c r="AB462" i="4"/>
  <c r="X462" i="4"/>
  <c r="Q462" i="4"/>
  <c r="W462" i="4"/>
  <c r="R462" i="4"/>
  <c r="N463" i="4" l="1"/>
  <c r="V463" i="4"/>
  <c r="T463" i="4"/>
  <c r="M463" i="4"/>
  <c r="X463" i="4"/>
  <c r="U463" i="4"/>
  <c r="Q463" i="4"/>
  <c r="AF463" i="4"/>
  <c r="Q463" i="5" s="1"/>
  <c r="AC463" i="4"/>
  <c r="R463" i="4"/>
  <c r="O463" i="4"/>
  <c r="AB463" i="4"/>
  <c r="W463" i="4"/>
  <c r="P463" i="4"/>
  <c r="S463" i="4"/>
  <c r="AE463" i="4"/>
  <c r="P463" i="5" s="1"/>
  <c r="N464" i="4" l="1"/>
  <c r="V464" i="4"/>
  <c r="T464" i="4"/>
  <c r="U464" i="4"/>
  <c r="AF464" i="4"/>
  <c r="Q464" i="5" s="1"/>
  <c r="P464" i="4"/>
  <c r="M464" i="4"/>
  <c r="W464" i="4"/>
  <c r="O464" i="4"/>
  <c r="AC464" i="4"/>
  <c r="AE464" i="4"/>
  <c r="P464" i="5" s="1"/>
  <c r="X464" i="4"/>
  <c r="Q464" i="4"/>
  <c r="AB464" i="4"/>
  <c r="S464" i="4"/>
  <c r="R464" i="4"/>
  <c r="N465" i="4" l="1"/>
  <c r="V465" i="4"/>
  <c r="T465" i="4"/>
  <c r="M465" i="4"/>
  <c r="X465" i="4"/>
  <c r="U465" i="4"/>
  <c r="R465" i="4"/>
  <c r="AE465" i="4"/>
  <c r="P465" i="5" s="1"/>
  <c r="AB465" i="4"/>
  <c r="W465" i="4"/>
  <c r="AC465" i="4"/>
  <c r="AF465" i="4"/>
  <c r="Q465" i="5" s="1"/>
  <c r="S465" i="4"/>
  <c r="Q465" i="4"/>
  <c r="P465" i="4"/>
  <c r="O465" i="4"/>
  <c r="N466" i="4" l="1"/>
  <c r="V466" i="4"/>
  <c r="T466" i="4"/>
  <c r="U466" i="4"/>
  <c r="AF466" i="4"/>
  <c r="Q466" i="5" s="1"/>
  <c r="P466" i="4"/>
  <c r="M466" i="4"/>
  <c r="Q466" i="4"/>
  <c r="AE466" i="4"/>
  <c r="P466" i="5" s="1"/>
  <c r="AB466" i="4"/>
  <c r="X466" i="4"/>
  <c r="S466" i="4"/>
  <c r="R466" i="4"/>
  <c r="W466" i="4"/>
  <c r="O466" i="4"/>
  <c r="AC466" i="4"/>
  <c r="N467" i="4" l="1"/>
  <c r="V467" i="4"/>
  <c r="T467" i="4"/>
  <c r="M467" i="4"/>
  <c r="X467" i="4"/>
  <c r="U467" i="4"/>
  <c r="O467" i="4"/>
  <c r="AC467" i="4"/>
  <c r="S467" i="4"/>
  <c r="Q467" i="4"/>
  <c r="AF467" i="4"/>
  <c r="Q467" i="5" s="1"/>
  <c r="AB467" i="4"/>
  <c r="P467" i="4"/>
  <c r="AE467" i="4"/>
  <c r="P467" i="5" s="1"/>
  <c r="W467" i="4"/>
  <c r="R467" i="4"/>
  <c r="N468" i="4" l="1"/>
  <c r="V468" i="4"/>
  <c r="T468" i="4"/>
  <c r="U468" i="4"/>
  <c r="AF468" i="4"/>
  <c r="Q468" i="5" s="1"/>
  <c r="P468" i="4"/>
  <c r="M468" i="4"/>
  <c r="W468" i="4"/>
  <c r="R468" i="4"/>
  <c r="O468" i="4"/>
  <c r="AC468" i="4"/>
  <c r="AB468" i="4"/>
  <c r="Q468" i="4"/>
  <c r="AE468" i="4"/>
  <c r="P468" i="5" s="1"/>
  <c r="X468" i="4"/>
  <c r="S468" i="4"/>
  <c r="N469" i="4" l="1"/>
  <c r="V469" i="4"/>
  <c r="T469" i="4"/>
  <c r="M469" i="4"/>
  <c r="X469" i="4"/>
  <c r="U469" i="4"/>
  <c r="AE469" i="4"/>
  <c r="P469" i="5" s="1"/>
  <c r="W469" i="4"/>
  <c r="R469" i="4"/>
  <c r="P469" i="4"/>
  <c r="S469" i="4"/>
  <c r="O469" i="4"/>
  <c r="Q469" i="4"/>
  <c r="AF469" i="4"/>
  <c r="Q469" i="5" s="1"/>
  <c r="AC469" i="4"/>
  <c r="AB469" i="4"/>
  <c r="N470" i="4" l="1"/>
  <c r="V470" i="4"/>
  <c r="T470" i="4"/>
  <c r="U470" i="4"/>
  <c r="AF470" i="4"/>
  <c r="Q470" i="5" s="1"/>
  <c r="P470" i="4"/>
  <c r="M470" i="4"/>
  <c r="AB470" i="4"/>
  <c r="S470" i="4"/>
  <c r="Q470" i="4"/>
  <c r="AE470" i="4"/>
  <c r="P470" i="5" s="1"/>
  <c r="R470" i="4"/>
  <c r="O470" i="4"/>
  <c r="X470" i="4"/>
  <c r="W470" i="4"/>
  <c r="AC470" i="4"/>
  <c r="N471" i="4" l="1"/>
  <c r="V471" i="4"/>
  <c r="T471" i="4"/>
  <c r="M471" i="4"/>
  <c r="X471" i="4"/>
  <c r="U471" i="4"/>
  <c r="Q471" i="4"/>
  <c r="O471" i="4"/>
  <c r="AF471" i="4"/>
  <c r="Q471" i="5" s="1"/>
  <c r="AC471" i="4"/>
  <c r="AE471" i="4"/>
  <c r="P471" i="5" s="1"/>
  <c r="AB471" i="4"/>
  <c r="S471" i="4"/>
  <c r="W471" i="4"/>
  <c r="R471" i="4"/>
  <c r="P471" i="4"/>
  <c r="N472" i="4" l="1"/>
  <c r="V472" i="4"/>
  <c r="T472" i="4"/>
  <c r="U472" i="4"/>
  <c r="AF472" i="4"/>
  <c r="Q472" i="5" s="1"/>
  <c r="P472" i="4"/>
  <c r="M472" i="4"/>
  <c r="W472" i="4"/>
  <c r="O472" i="4"/>
  <c r="AC472" i="4"/>
  <c r="S472" i="4"/>
  <c r="Q472" i="4"/>
  <c r="AE472" i="4"/>
  <c r="P472" i="5" s="1"/>
  <c r="AB472" i="4"/>
  <c r="R472" i="4"/>
  <c r="X472" i="4"/>
  <c r="N473" i="4" l="1"/>
  <c r="V473" i="4"/>
  <c r="T473" i="4"/>
  <c r="M473" i="4"/>
  <c r="X473" i="4"/>
  <c r="U473" i="4"/>
  <c r="R473" i="4"/>
  <c r="AE473" i="4"/>
  <c r="P473" i="5" s="1"/>
  <c r="AB473" i="4"/>
  <c r="W473" i="4"/>
  <c r="AC473" i="4"/>
  <c r="Q473" i="4"/>
  <c r="P473" i="4"/>
  <c r="AF473" i="4"/>
  <c r="Q473" i="5" s="1"/>
  <c r="O473" i="4"/>
  <c r="S473" i="4"/>
  <c r="N474" i="4" l="1"/>
  <c r="V474" i="4"/>
  <c r="T474" i="4"/>
  <c r="U474" i="4"/>
  <c r="AF474" i="4"/>
  <c r="Q474" i="5" s="1"/>
  <c r="P474" i="4"/>
  <c r="M474" i="4"/>
  <c r="Q474" i="4"/>
  <c r="AE474" i="4"/>
  <c r="P474" i="5" s="1"/>
  <c r="AB474" i="4"/>
  <c r="X474" i="4"/>
  <c r="S474" i="4"/>
  <c r="AC474" i="4"/>
  <c r="W474" i="4"/>
  <c r="R474" i="4"/>
  <c r="O474" i="4"/>
  <c r="N475" i="4" l="1"/>
  <c r="V475" i="4"/>
  <c r="T475" i="4"/>
  <c r="M475" i="4"/>
  <c r="X475" i="4"/>
  <c r="U475" i="4"/>
  <c r="O475" i="4"/>
  <c r="AC475" i="4"/>
  <c r="S475" i="4"/>
  <c r="Q475" i="4"/>
  <c r="W475" i="4"/>
  <c r="P475" i="4"/>
  <c r="AB475" i="4"/>
  <c r="R475" i="4"/>
  <c r="AE475" i="4"/>
  <c r="P475" i="5" s="1"/>
  <c r="AF475" i="4"/>
  <c r="Q475" i="5" s="1"/>
  <c r="AC476" i="4" l="1"/>
  <c r="AB476" i="4"/>
  <c r="AE476" i="4"/>
  <c r="P476" i="5" s="1"/>
  <c r="N476" i="4"/>
  <c r="V476" i="4"/>
  <c r="T476" i="4"/>
  <c r="U476" i="4"/>
  <c r="P476" i="4"/>
  <c r="M476" i="4"/>
  <c r="W476" i="4"/>
  <c r="R476" i="4"/>
  <c r="O476" i="4"/>
  <c r="S476" i="4"/>
  <c r="Q476" i="4"/>
  <c r="AF476" i="4"/>
  <c r="Q476" i="5" s="1"/>
  <c r="X476" i="4"/>
  <c r="Q477" i="4" l="1"/>
  <c r="AC477" i="4"/>
  <c r="P477" i="4"/>
  <c r="AB477" i="4"/>
  <c r="O477" i="4"/>
  <c r="N477" i="4"/>
  <c r="V477" i="4"/>
  <c r="R477" i="4"/>
  <c r="U477" i="4"/>
  <c r="M477" i="4"/>
  <c r="AE477" i="4"/>
  <c r="P477" i="5" s="1"/>
  <c r="X477" i="4"/>
  <c r="T477" i="4"/>
  <c r="S477" i="4"/>
  <c r="AF477" i="4"/>
  <c r="Q477" i="5" s="1"/>
  <c r="W477" i="4"/>
  <c r="Q478" i="4" l="1"/>
  <c r="AC478" i="4"/>
  <c r="P478" i="4"/>
  <c r="AB478" i="4"/>
  <c r="O478" i="4"/>
  <c r="N478" i="4"/>
  <c r="R478" i="4"/>
  <c r="AE478" i="4"/>
  <c r="P478" i="5" s="1"/>
  <c r="X478" i="4"/>
  <c r="U478" i="4"/>
  <c r="V478" i="4"/>
  <c r="W478" i="4"/>
  <c r="T478" i="4"/>
  <c r="AF478" i="4"/>
  <c r="Q478" i="5" s="1"/>
  <c r="S478" i="4"/>
  <c r="M478" i="4"/>
  <c r="Q479" i="4" l="1"/>
  <c r="AC479" i="4"/>
  <c r="P479" i="4"/>
  <c r="AB479" i="4"/>
  <c r="O479" i="4"/>
  <c r="N479" i="4"/>
  <c r="AE479" i="4"/>
  <c r="P479" i="5" s="1"/>
  <c r="V479" i="4"/>
  <c r="T479" i="4"/>
  <c r="U479" i="4"/>
  <c r="AF479" i="4"/>
  <c r="Q479" i="5" s="1"/>
  <c r="S479" i="4"/>
  <c r="M479" i="4"/>
  <c r="X479" i="4"/>
  <c r="R479" i="4"/>
  <c r="W479" i="4"/>
  <c r="Q480" i="4" l="1"/>
  <c r="AC480" i="4"/>
  <c r="P480" i="4"/>
  <c r="AB480" i="4"/>
  <c r="O480" i="4"/>
  <c r="N480" i="4"/>
  <c r="V480" i="4"/>
  <c r="R480" i="4"/>
  <c r="U480" i="4"/>
  <c r="W480" i="4"/>
  <c r="S480" i="4"/>
  <c r="AF480" i="4"/>
  <c r="Q480" i="5" s="1"/>
  <c r="AE480" i="4"/>
  <c r="P480" i="5" s="1"/>
  <c r="T480" i="4"/>
  <c r="X480" i="4"/>
  <c r="M480" i="4"/>
  <c r="Q481" i="4" l="1"/>
  <c r="AC481" i="4"/>
  <c r="P481" i="4"/>
  <c r="AB481" i="4"/>
  <c r="O481" i="4"/>
  <c r="N481" i="4"/>
  <c r="R481" i="4"/>
  <c r="AE481" i="4"/>
  <c r="P481" i="5" s="1"/>
  <c r="X481" i="4"/>
  <c r="U481" i="4"/>
  <c r="M481" i="4"/>
  <c r="AF481" i="4"/>
  <c r="Q481" i="5" s="1"/>
  <c r="W481" i="4"/>
  <c r="T481" i="4"/>
  <c r="V481" i="4"/>
  <c r="S481" i="4"/>
  <c r="Q482" i="4" l="1"/>
  <c r="AC482" i="4"/>
  <c r="P482" i="4"/>
  <c r="AB482" i="4"/>
  <c r="O482" i="4"/>
  <c r="N482" i="4"/>
  <c r="AE482" i="4"/>
  <c r="P482" i="5" s="1"/>
  <c r="V482" i="4"/>
  <c r="T482" i="4"/>
  <c r="U482" i="4"/>
  <c r="W482" i="4"/>
  <c r="X482" i="4"/>
  <c r="AF482" i="4"/>
  <c r="Q482" i="5" s="1"/>
  <c r="M482" i="4"/>
  <c r="S482" i="4"/>
  <c r="R482" i="4"/>
  <c r="Q483" i="4" l="1"/>
  <c r="AC483" i="4"/>
  <c r="P483" i="4"/>
  <c r="AB483" i="4"/>
  <c r="O483" i="4"/>
  <c r="N483" i="4"/>
  <c r="V483" i="4"/>
  <c r="R483" i="4"/>
  <c r="U483" i="4"/>
  <c r="AE483" i="4"/>
  <c r="P483" i="5" s="1"/>
  <c r="T483" i="4"/>
  <c r="M483" i="4"/>
  <c r="S483" i="4"/>
  <c r="AF483" i="4"/>
  <c r="Q483" i="5" s="1"/>
  <c r="X483" i="4"/>
  <c r="W483" i="4"/>
  <c r="Q484" i="4" l="1"/>
  <c r="AC484" i="4"/>
  <c r="P484" i="4"/>
  <c r="AB484" i="4"/>
  <c r="O484" i="4"/>
  <c r="N484" i="4"/>
  <c r="V484" i="4"/>
  <c r="R484" i="4"/>
  <c r="AF484" i="4"/>
  <c r="Q484" i="5" s="1"/>
  <c r="U484" i="4"/>
  <c r="AE484" i="4"/>
  <c r="P484" i="5" s="1"/>
  <c r="W484" i="4"/>
  <c r="S484" i="4"/>
  <c r="M484" i="4"/>
  <c r="X484" i="4"/>
  <c r="T484" i="4"/>
  <c r="Q485" i="4" l="1"/>
  <c r="AC485" i="4"/>
  <c r="P485" i="4"/>
  <c r="AB485" i="4"/>
  <c r="O485" i="4"/>
  <c r="N485" i="4"/>
  <c r="V485" i="4"/>
  <c r="W485" i="4"/>
  <c r="X485" i="4"/>
  <c r="R485" i="4"/>
  <c r="S485" i="4"/>
  <c r="AF485" i="4"/>
  <c r="Q485" i="5" s="1"/>
  <c r="U485" i="4"/>
  <c r="AE485" i="4"/>
  <c r="P485" i="5" s="1"/>
  <c r="T485" i="4"/>
  <c r="M485" i="4"/>
  <c r="Q486" i="4" l="1"/>
  <c r="AC486" i="4"/>
  <c r="P486" i="4"/>
  <c r="AB486" i="4"/>
  <c r="O486" i="4"/>
  <c r="N486" i="4"/>
  <c r="V486" i="4"/>
  <c r="AF486" i="4"/>
  <c r="Q486" i="5" s="1"/>
  <c r="W486" i="4"/>
  <c r="T486" i="4"/>
  <c r="AE486" i="4"/>
  <c r="P486" i="5" s="1"/>
  <c r="S486" i="4"/>
  <c r="M486" i="4"/>
  <c r="R486" i="4"/>
  <c r="U486" i="4"/>
  <c r="X486" i="4"/>
  <c r="Q487" i="4" l="1"/>
  <c r="AC487" i="4"/>
  <c r="P487" i="4"/>
  <c r="AB487" i="4"/>
  <c r="O487" i="4"/>
  <c r="N487" i="4"/>
  <c r="W487" i="4"/>
  <c r="V487" i="4"/>
  <c r="AE487" i="4"/>
  <c r="P487" i="5" s="1"/>
  <c r="T487" i="4"/>
  <c r="R487" i="4"/>
  <c r="X487" i="4"/>
  <c r="S487" i="4"/>
  <c r="M487" i="4"/>
  <c r="AF487" i="4"/>
  <c r="Q487" i="5" s="1"/>
  <c r="U487" i="4"/>
  <c r="Q488" i="4" l="1"/>
  <c r="AC488" i="4"/>
  <c r="P488" i="4"/>
  <c r="AB488" i="4"/>
  <c r="O488" i="4"/>
  <c r="N488" i="4"/>
  <c r="W488" i="4"/>
  <c r="V488" i="4"/>
  <c r="AE488" i="4"/>
  <c r="P488" i="5" s="1"/>
  <c r="T488" i="4"/>
  <c r="R488" i="4"/>
  <c r="U488" i="4"/>
  <c r="AF488" i="4"/>
  <c r="Q488" i="5" s="1"/>
  <c r="S488" i="4"/>
  <c r="M488" i="4"/>
  <c r="X488" i="4"/>
  <c r="Q489" i="4" l="1"/>
  <c r="AC489" i="4"/>
  <c r="P489" i="4"/>
  <c r="AB489" i="4"/>
  <c r="O489" i="4"/>
  <c r="N489" i="4"/>
  <c r="W489" i="4"/>
  <c r="V489" i="4"/>
  <c r="AE489" i="4"/>
  <c r="P489" i="5" s="1"/>
  <c r="T489" i="4"/>
  <c r="R489" i="4"/>
  <c r="S489" i="4"/>
  <c r="U489" i="4"/>
  <c r="AF489" i="4"/>
  <c r="Q489" i="5" s="1"/>
  <c r="M489" i="4"/>
  <c r="X489" i="4"/>
  <c r="Q490" i="4" l="1"/>
  <c r="AC490" i="4"/>
  <c r="P490" i="4"/>
  <c r="AB490" i="4"/>
  <c r="O490" i="4"/>
  <c r="N490" i="4"/>
  <c r="W490" i="4"/>
  <c r="V490" i="4"/>
  <c r="AE490" i="4"/>
  <c r="P490" i="5" s="1"/>
  <c r="T490" i="4"/>
  <c r="R490" i="4"/>
  <c r="M490" i="4"/>
  <c r="S490" i="4"/>
  <c r="X490" i="4"/>
  <c r="AF490" i="4"/>
  <c r="Q490" i="5" s="1"/>
  <c r="U490" i="4"/>
  <c r="Q491" i="4" l="1"/>
  <c r="AC491" i="4"/>
  <c r="P491" i="4"/>
  <c r="AB491" i="4"/>
  <c r="O491" i="4"/>
  <c r="N491" i="4"/>
  <c r="W491" i="4"/>
  <c r="V491" i="4"/>
  <c r="AE491" i="4"/>
  <c r="P491" i="5" s="1"/>
  <c r="T491" i="4"/>
  <c r="R491" i="4"/>
  <c r="X491" i="4"/>
  <c r="S491" i="4"/>
  <c r="U491" i="4"/>
  <c r="M491" i="4"/>
  <c r="AF491" i="4"/>
  <c r="Q491" i="5" s="1"/>
  <c r="Q492" i="4" l="1"/>
  <c r="AC492" i="4"/>
  <c r="P492" i="4"/>
  <c r="AB492" i="4"/>
  <c r="O492" i="4"/>
  <c r="N492" i="4"/>
  <c r="W492" i="4"/>
  <c r="V492" i="4"/>
  <c r="AE492" i="4"/>
  <c r="P492" i="5" s="1"/>
  <c r="T492" i="4"/>
  <c r="R492" i="4"/>
  <c r="X492" i="4"/>
  <c r="S492" i="4"/>
  <c r="AF492" i="4"/>
  <c r="Q492" i="5" s="1"/>
  <c r="M492" i="4"/>
  <c r="U492" i="4"/>
  <c r="Q493" i="4" l="1"/>
  <c r="AC493" i="4"/>
  <c r="P493" i="4"/>
  <c r="AB493" i="4"/>
  <c r="O493" i="4"/>
  <c r="N493" i="4"/>
  <c r="W493" i="4"/>
  <c r="V493" i="4"/>
  <c r="AE493" i="4"/>
  <c r="P493" i="5" s="1"/>
  <c r="T493" i="4"/>
  <c r="R493" i="4"/>
  <c r="S493" i="4"/>
  <c r="AF493" i="4"/>
  <c r="Q493" i="5" s="1"/>
  <c r="M493" i="4"/>
  <c r="X493" i="4"/>
  <c r="U493" i="4"/>
  <c r="Q494" i="4" l="1"/>
  <c r="AC494" i="4"/>
  <c r="P494" i="4"/>
  <c r="AB494" i="4"/>
  <c r="O494" i="4"/>
  <c r="N494" i="4"/>
  <c r="W494" i="4"/>
  <c r="V494" i="4"/>
  <c r="AE494" i="4"/>
  <c r="P494" i="5" s="1"/>
  <c r="T494" i="4"/>
  <c r="R494" i="4"/>
  <c r="M494" i="4"/>
  <c r="AF494" i="4"/>
  <c r="Q494" i="5" s="1"/>
  <c r="U494" i="4"/>
  <c r="X494" i="4"/>
  <c r="S494" i="4"/>
  <c r="Q495" i="4" l="1"/>
  <c r="AC495" i="4"/>
  <c r="P495" i="4"/>
  <c r="AB495" i="4"/>
  <c r="O495" i="4"/>
  <c r="N495" i="4"/>
  <c r="W495" i="4"/>
  <c r="V495" i="4"/>
  <c r="AE495" i="4"/>
  <c r="P495" i="5" s="1"/>
  <c r="T495" i="4"/>
  <c r="R495" i="4"/>
  <c r="X495" i="4"/>
  <c r="S495" i="4"/>
  <c r="AF495" i="4"/>
  <c r="Q495" i="5" s="1"/>
  <c r="M495" i="4"/>
  <c r="U495" i="4"/>
  <c r="Q496" i="4" l="1"/>
  <c r="AC496" i="4"/>
  <c r="P496" i="4"/>
  <c r="AB496" i="4"/>
  <c r="O496" i="4"/>
  <c r="N496" i="4"/>
  <c r="W496" i="4"/>
  <c r="V496" i="4"/>
  <c r="U496" i="4"/>
  <c r="AF496" i="4"/>
  <c r="Q496" i="5" s="1"/>
  <c r="T496" i="4"/>
  <c r="R496" i="4"/>
  <c r="AE496" i="4"/>
  <c r="P496" i="5" s="1"/>
  <c r="X496" i="4"/>
  <c r="M496" i="4"/>
  <c r="S496" i="4"/>
  <c r="Q497" i="4" l="1"/>
  <c r="AC497" i="4"/>
  <c r="P497" i="4"/>
  <c r="AB497" i="4"/>
  <c r="O497" i="4"/>
  <c r="N497" i="4"/>
  <c r="W497" i="4"/>
  <c r="V497" i="4"/>
  <c r="U497" i="4"/>
  <c r="T497" i="4"/>
  <c r="X497" i="4"/>
  <c r="AE497" i="4"/>
  <c r="P497" i="5" s="1"/>
  <c r="AF497" i="4"/>
  <c r="Q497" i="5" s="1"/>
  <c r="S497" i="4"/>
  <c r="M497" i="4"/>
  <c r="R497" i="4"/>
  <c r="Q498" i="4" l="1"/>
  <c r="AC498" i="4"/>
  <c r="P498" i="4"/>
  <c r="AB498" i="4"/>
  <c r="O498" i="4"/>
  <c r="N498" i="4"/>
  <c r="W498" i="4"/>
  <c r="V498" i="4"/>
  <c r="U498" i="4"/>
  <c r="AF498" i="4"/>
  <c r="Q498" i="5" s="1"/>
  <c r="X498" i="4"/>
  <c r="S498" i="4"/>
  <c r="AE498" i="4"/>
  <c r="P498" i="5" s="1"/>
  <c r="R498" i="4"/>
  <c r="T498" i="4"/>
  <c r="M498" i="4"/>
  <c r="Q499" i="4" l="1"/>
  <c r="AC499" i="4"/>
  <c r="P499" i="4"/>
  <c r="AB499" i="4"/>
  <c r="O499" i="4"/>
  <c r="N499" i="4"/>
  <c r="W499" i="4"/>
  <c r="V499" i="4"/>
  <c r="U499" i="4"/>
  <c r="R499" i="4"/>
  <c r="AF499" i="4"/>
  <c r="Q499" i="5" s="1"/>
  <c r="M499" i="4"/>
  <c r="T499" i="4"/>
  <c r="X499" i="4"/>
  <c r="S499" i="4"/>
  <c r="AE499" i="4"/>
  <c r="P499" i="5" s="1"/>
  <c r="Q500" i="4" l="1"/>
  <c r="AC500" i="4"/>
  <c r="P500" i="4"/>
  <c r="AB500" i="4"/>
  <c r="O500" i="4"/>
  <c r="N500" i="4"/>
  <c r="W500" i="4"/>
  <c r="V500" i="4"/>
  <c r="U500" i="4"/>
  <c r="T500" i="4"/>
  <c r="AE500" i="4"/>
  <c r="P500" i="5" s="1"/>
  <c r="R500" i="4"/>
  <c r="AF500" i="4"/>
  <c r="Q500" i="5" s="1"/>
  <c r="X500" i="4"/>
  <c r="M500" i="4"/>
  <c r="S500" i="4"/>
  <c r="Q501" i="4" l="1"/>
  <c r="AC501" i="4"/>
  <c r="P501" i="4"/>
  <c r="AB501" i="4"/>
  <c r="O501" i="4"/>
  <c r="N501" i="4"/>
  <c r="W501" i="4"/>
  <c r="V501" i="4"/>
  <c r="U501" i="4"/>
  <c r="R501" i="4"/>
  <c r="AF501" i="4"/>
  <c r="Q501" i="5" s="1"/>
  <c r="X501" i="4"/>
  <c r="M501" i="4"/>
  <c r="T501" i="4"/>
  <c r="S501" i="4"/>
  <c r="AE501" i="4"/>
  <c r="P501" i="5" s="1"/>
  <c r="Q502" i="4" l="1"/>
  <c r="AC502" i="4"/>
  <c r="P502" i="4"/>
  <c r="AB502" i="4"/>
  <c r="O502" i="4"/>
  <c r="N502" i="4"/>
  <c r="W502" i="4"/>
  <c r="V502" i="4"/>
  <c r="U502" i="4"/>
  <c r="AF502" i="4"/>
  <c r="Q502" i="5" s="1"/>
  <c r="T502" i="4"/>
  <c r="R502" i="4"/>
  <c r="S502" i="4"/>
  <c r="M502" i="4"/>
  <c r="X502" i="4"/>
  <c r="AE502" i="4"/>
  <c r="P502" i="5" s="1"/>
  <c r="Q503" i="4" l="1"/>
  <c r="AC503" i="4"/>
  <c r="P503" i="4"/>
  <c r="AB503" i="4"/>
  <c r="O503" i="4"/>
  <c r="N503" i="4"/>
  <c r="W503" i="4"/>
  <c r="V503" i="4"/>
  <c r="U503" i="4"/>
  <c r="T503" i="4"/>
  <c r="S503" i="4"/>
  <c r="M503" i="4"/>
  <c r="R503" i="4"/>
  <c r="AF503" i="4"/>
  <c r="Q503" i="5" s="1"/>
  <c r="AE503" i="4"/>
  <c r="P503" i="5" s="1"/>
  <c r="X503" i="4"/>
  <c r="Q504" i="4" l="1"/>
  <c r="AC504" i="4"/>
  <c r="P504" i="4"/>
  <c r="AB504" i="4"/>
  <c r="O504" i="4"/>
  <c r="N504" i="4"/>
  <c r="W504" i="4"/>
  <c r="V504" i="4"/>
  <c r="U504" i="4"/>
  <c r="AF504" i="4"/>
  <c r="Q504" i="5" s="1"/>
  <c r="AE504" i="4"/>
  <c r="P504" i="5" s="1"/>
  <c r="M504" i="4"/>
  <c r="X504" i="4"/>
  <c r="S504" i="4"/>
  <c r="T504" i="4"/>
  <c r="R504" i="4"/>
  <c r="Q505" i="4" l="1"/>
  <c r="AC505" i="4"/>
  <c r="P505" i="4"/>
  <c r="AB505" i="4"/>
  <c r="O505" i="4"/>
  <c r="N505" i="4"/>
  <c r="W505" i="4"/>
  <c r="V505" i="4"/>
  <c r="U505" i="4"/>
  <c r="R505" i="4"/>
  <c r="AF505" i="4"/>
  <c r="Q505" i="5" s="1"/>
  <c r="X505" i="4"/>
  <c r="T505" i="4"/>
  <c r="M505" i="4"/>
  <c r="S505" i="4"/>
  <c r="AE505" i="4"/>
  <c r="P505" i="5" s="1"/>
  <c r="Q506" i="4" l="1"/>
  <c r="AC506" i="4"/>
  <c r="P506" i="4"/>
  <c r="AB506" i="4"/>
  <c r="O506" i="4"/>
  <c r="N506" i="4"/>
  <c r="W506" i="4"/>
  <c r="V506" i="4"/>
  <c r="U506" i="4"/>
  <c r="T506" i="4"/>
  <c r="S506" i="4"/>
  <c r="M506" i="4"/>
  <c r="AF506" i="4"/>
  <c r="Q506" i="5" s="1"/>
  <c r="X506" i="4"/>
  <c r="AE506" i="4"/>
  <c r="P506" i="5" s="1"/>
  <c r="R506" i="4"/>
  <c r="Q507" i="4" l="1"/>
  <c r="AC507" i="4"/>
  <c r="P507" i="4"/>
  <c r="AB507" i="4"/>
  <c r="O507" i="4"/>
  <c r="N507" i="4"/>
  <c r="W507" i="4"/>
  <c r="V507" i="4"/>
  <c r="U507" i="4"/>
  <c r="R507" i="4"/>
  <c r="M507" i="4"/>
  <c r="X507" i="4"/>
  <c r="S507" i="4"/>
  <c r="AF507" i="4"/>
  <c r="Q507" i="5" s="1"/>
  <c r="AE507" i="4"/>
  <c r="P507" i="5" s="1"/>
  <c r="T507" i="4"/>
  <c r="Q508" i="4" l="1"/>
  <c r="AC508" i="4"/>
  <c r="P508" i="4"/>
  <c r="AB508" i="4"/>
  <c r="O508" i="4"/>
  <c r="N508" i="4"/>
  <c r="W508" i="4"/>
  <c r="V508" i="4"/>
  <c r="U508" i="4"/>
  <c r="AF508" i="4"/>
  <c r="Q508" i="5" s="1"/>
  <c r="T508" i="4"/>
  <c r="R508" i="4"/>
  <c r="AE508" i="4"/>
  <c r="P508" i="5" s="1"/>
  <c r="M508" i="4"/>
  <c r="S508" i="4"/>
  <c r="X508" i="4"/>
  <c r="Q509" i="4" l="1"/>
  <c r="AC509" i="4"/>
  <c r="P509" i="4"/>
  <c r="AB509" i="4"/>
  <c r="O509" i="4"/>
  <c r="N509" i="4"/>
  <c r="W509" i="4"/>
  <c r="V509" i="4"/>
  <c r="U509" i="4"/>
  <c r="T509" i="4"/>
  <c r="AF509" i="4"/>
  <c r="Q509" i="5" s="1"/>
  <c r="X509" i="4"/>
  <c r="AE509" i="4"/>
  <c r="P509" i="5" s="1"/>
  <c r="R509" i="4"/>
  <c r="S509" i="4"/>
  <c r="M509" i="4"/>
  <c r="Q510" i="4" l="1"/>
  <c r="AC510" i="4"/>
  <c r="P510" i="4"/>
  <c r="AB510" i="4"/>
  <c r="O510" i="4"/>
  <c r="N510" i="4"/>
  <c r="W510" i="4"/>
  <c r="V510" i="4"/>
  <c r="U510" i="4"/>
  <c r="AF510" i="4"/>
  <c r="Q510" i="5" s="1"/>
  <c r="S510" i="4"/>
  <c r="T510" i="4"/>
  <c r="AE510" i="4"/>
  <c r="P510" i="5" s="1"/>
  <c r="R510" i="4"/>
  <c r="X510" i="4"/>
  <c r="M510" i="4"/>
  <c r="Q511" i="4" l="1"/>
  <c r="AC511" i="4"/>
  <c r="P511" i="4"/>
  <c r="AB511" i="4"/>
  <c r="O511" i="4"/>
  <c r="N511" i="4"/>
  <c r="W511" i="4"/>
  <c r="V511" i="4"/>
  <c r="U511" i="4"/>
  <c r="R511" i="4"/>
  <c r="AF511" i="4"/>
  <c r="Q511" i="5" s="1"/>
  <c r="T511" i="4"/>
  <c r="M511" i="4"/>
  <c r="AE511" i="4"/>
  <c r="P511" i="5" s="1"/>
  <c r="X511" i="4"/>
  <c r="S511" i="4"/>
  <c r="Q512" i="4" l="1"/>
  <c r="AC512" i="4"/>
  <c r="P512" i="4"/>
  <c r="AB512" i="4"/>
  <c r="O512" i="4"/>
  <c r="N512" i="4"/>
  <c r="W512" i="4"/>
  <c r="V512" i="4"/>
  <c r="U512" i="4"/>
  <c r="T512" i="4"/>
  <c r="AE512" i="4"/>
  <c r="P512" i="5" s="1"/>
  <c r="X512" i="4"/>
  <c r="AF512" i="4"/>
  <c r="Q512" i="5" s="1"/>
  <c r="S512" i="4"/>
  <c r="R512" i="4"/>
  <c r="M512" i="4"/>
  <c r="Q513" i="4" l="1"/>
  <c r="AC513" i="4"/>
  <c r="P513" i="4"/>
  <c r="AB513" i="4"/>
  <c r="O513" i="4"/>
  <c r="N513" i="4"/>
  <c r="W513" i="4"/>
  <c r="V513" i="4"/>
  <c r="U513" i="4"/>
  <c r="R513" i="4"/>
  <c r="X513" i="4"/>
  <c r="AE513" i="4"/>
  <c r="P513" i="5" s="1"/>
  <c r="S513" i="4"/>
  <c r="T513" i="4"/>
  <c r="AF513" i="4"/>
  <c r="Q513" i="5" s="1"/>
  <c r="M513" i="4"/>
  <c r="Q514" i="4" l="1"/>
  <c r="AC514" i="4"/>
  <c r="P514" i="4"/>
  <c r="AB514" i="4"/>
  <c r="O514" i="4"/>
  <c r="N514" i="4"/>
  <c r="W514" i="4"/>
  <c r="V514" i="4"/>
  <c r="U514" i="4"/>
  <c r="AF514" i="4"/>
  <c r="Q514" i="5" s="1"/>
  <c r="T514" i="4"/>
  <c r="R514" i="4"/>
  <c r="S514" i="4"/>
  <c r="AE514" i="4"/>
  <c r="P514" i="5" s="1"/>
  <c r="X514" i="4"/>
  <c r="M514" i="4"/>
  <c r="Q515" i="4" l="1"/>
  <c r="AC515" i="4"/>
  <c r="P515" i="4"/>
  <c r="AB515" i="4"/>
  <c r="O515" i="4"/>
  <c r="N515" i="4"/>
  <c r="W515" i="4"/>
  <c r="V515" i="4"/>
  <c r="U515" i="4"/>
  <c r="T515" i="4"/>
  <c r="M515" i="4"/>
  <c r="AE515" i="4"/>
  <c r="P515" i="5" s="1"/>
  <c r="S515" i="4"/>
  <c r="AF515" i="4"/>
  <c r="Q515" i="5" s="1"/>
  <c r="X515" i="4"/>
  <c r="R515" i="4"/>
  <c r="Q516" i="4" l="1"/>
  <c r="AC516" i="4"/>
  <c r="P516" i="4"/>
  <c r="AB516" i="4"/>
  <c r="O516" i="4"/>
  <c r="N516" i="4"/>
  <c r="W516" i="4"/>
  <c r="V516" i="4"/>
  <c r="U516" i="4"/>
  <c r="AF516" i="4"/>
  <c r="Q516" i="5" s="1"/>
  <c r="AE516" i="4"/>
  <c r="P516" i="5" s="1"/>
  <c r="R516" i="4"/>
  <c r="M516" i="4"/>
  <c r="S516" i="4"/>
  <c r="X516" i="4"/>
  <c r="T516" i="4"/>
  <c r="Q517" i="4" l="1"/>
  <c r="AC517" i="4"/>
  <c r="P517" i="4"/>
  <c r="AB517" i="4"/>
  <c r="O517" i="4"/>
  <c r="N517" i="4"/>
  <c r="W517" i="4"/>
  <c r="V517" i="4"/>
  <c r="U517" i="4"/>
  <c r="R517" i="4"/>
  <c r="AF517" i="4"/>
  <c r="Q517" i="5" s="1"/>
  <c r="AE517" i="4"/>
  <c r="P517" i="5" s="1"/>
  <c r="X517" i="4"/>
  <c r="T517" i="4"/>
  <c r="M517" i="4"/>
  <c r="S517" i="4"/>
  <c r="Q518" i="4" l="1"/>
  <c r="AC518" i="4"/>
  <c r="P518" i="4"/>
  <c r="AB518" i="4"/>
  <c r="O518" i="4"/>
  <c r="N518" i="4"/>
  <c r="W518" i="4"/>
  <c r="V518" i="4"/>
  <c r="U518" i="4"/>
  <c r="T518" i="4"/>
  <c r="S518" i="4"/>
  <c r="AF518" i="4"/>
  <c r="Q518" i="5" s="1"/>
  <c r="R518" i="4"/>
  <c r="AE518" i="4"/>
  <c r="P518" i="5" s="1"/>
  <c r="M518" i="4"/>
  <c r="X518" i="4"/>
  <c r="A1" i="5"/>
  <c r="M70" i="1" l="1" a="1"/>
  <c r="N70" i="1" s="1"/>
  <c r="M72" i="1" a="1"/>
  <c r="N72" i="1" s="1"/>
  <c r="O70" i="1" l="1"/>
  <c r="M72" i="1"/>
  <c r="P70" i="1"/>
  <c r="M70" i="1"/>
  <c r="O72" i="1"/>
  <c r="O59" i="1" l="1"/>
  <c r="O26" i="1"/>
  <c r="N26" i="1" s="1"/>
  <c r="O66" i="1"/>
  <c r="O37" i="1"/>
  <c r="N37" i="1" s="1"/>
  <c r="O51" i="1"/>
  <c r="O7" i="1"/>
  <c r="N7" i="1" s="1"/>
  <c r="O39" i="1"/>
  <c r="N39" i="1" s="1"/>
  <c r="O9" i="1"/>
  <c r="N9" i="1" s="1"/>
  <c r="O45" i="1"/>
  <c r="O10" i="1"/>
  <c r="N10" i="1" s="1"/>
  <c r="O8" i="1"/>
  <c r="N8" i="1" s="1"/>
  <c r="O40" i="1"/>
  <c r="N40" i="1" s="1"/>
  <c r="O60" i="1"/>
  <c r="O15" i="1"/>
  <c r="N15" i="1" s="1"/>
  <c r="O47" i="1"/>
  <c r="O28" i="1"/>
  <c r="N28" i="1" s="1"/>
  <c r="O35" i="1"/>
  <c r="N35" i="1" s="1"/>
  <c r="O42" i="1"/>
  <c r="N42" i="1" s="1"/>
  <c r="O52" i="1"/>
  <c r="O32" i="1"/>
  <c r="N32" i="1" s="1"/>
  <c r="O50" i="1"/>
  <c r="O49" i="1"/>
  <c r="O20" i="1"/>
  <c r="N20" i="1" s="1"/>
  <c r="O54" i="1"/>
  <c r="O30" i="1"/>
  <c r="N30" i="1" s="1"/>
  <c r="O43" i="1"/>
  <c r="N43" i="1" s="1"/>
  <c r="O63" i="1"/>
  <c r="O67" i="1"/>
  <c r="O38" i="1"/>
  <c r="N38" i="1" s="1"/>
  <c r="O57" i="1"/>
  <c r="O11" i="1"/>
  <c r="N11" i="1" s="1"/>
  <c r="O13" i="1"/>
  <c r="N13" i="1" s="1"/>
  <c r="O46" i="1"/>
  <c r="O31" i="1"/>
  <c r="N31" i="1" s="1"/>
  <c r="O29" i="1"/>
  <c r="N29" i="1" s="1"/>
  <c r="O14" i="1"/>
  <c r="N14" i="1" s="1"/>
  <c r="O64" i="1"/>
  <c r="O19" i="1"/>
  <c r="N19" i="1" s="1"/>
  <c r="Y9" i="4" s="1"/>
  <c r="O16" i="1"/>
  <c r="N16" i="1" s="1"/>
  <c r="O48" i="1"/>
  <c r="O33" i="1"/>
  <c r="N33" i="1" s="1"/>
  <c r="O36" i="1"/>
  <c r="N36" i="1" s="1"/>
  <c r="O56" i="1"/>
  <c r="O61" i="1"/>
  <c r="O17" i="1"/>
  <c r="N17" i="1" s="1"/>
  <c r="Y20" i="4" s="1"/>
  <c r="J20" i="5" s="1"/>
  <c r="O25" i="1"/>
  <c r="N25" i="1" s="1"/>
  <c r="O18" i="1"/>
  <c r="N18" i="1" s="1"/>
  <c r="O65" i="1"/>
  <c r="O53" i="1"/>
  <c r="O41" i="1"/>
  <c r="N41" i="1" s="1"/>
  <c r="O22" i="1"/>
  <c r="N22" i="1" s="1"/>
  <c r="O23" i="1"/>
  <c r="N23" i="1" s="1"/>
  <c r="O24" i="1"/>
  <c r="N24" i="1" s="1"/>
  <c r="O58" i="1"/>
  <c r="O34" i="1"/>
  <c r="N34" i="1" s="1"/>
  <c r="O12" i="1"/>
  <c r="N12" i="1" s="1"/>
  <c r="O44" i="1"/>
  <c r="O27" i="1"/>
  <c r="N27" i="1" s="1"/>
  <c r="O21" i="1"/>
  <c r="N21" i="1" s="1"/>
  <c r="O62" i="1"/>
  <c r="O55" i="1"/>
  <c r="Y15" i="4" l="1"/>
  <c r="J15" i="5" s="1"/>
  <c r="Y19" i="4"/>
  <c r="J19" i="5" s="1"/>
  <c r="Y17" i="4"/>
  <c r="J17" i="5" s="1"/>
  <c r="Y18" i="4"/>
  <c r="J18" i="5" s="1"/>
  <c r="Y16" i="4"/>
  <c r="J16" i="5" s="1"/>
  <c r="Y13" i="4"/>
  <c r="J13" i="5" s="1"/>
  <c r="Y11" i="4"/>
  <c r="J11" i="5" s="1"/>
  <c r="Y14" i="4"/>
  <c r="J14" i="5" s="1"/>
  <c r="Y12" i="4"/>
  <c r="J12" i="5" s="1"/>
  <c r="H22" i="11"/>
  <c r="C24" i="11" s="1"/>
  <c r="Y10" i="4"/>
  <c r="J10" i="5" s="1"/>
  <c r="Y7" i="4"/>
  <c r="J7" i="5" s="1"/>
  <c r="Y8" i="4"/>
  <c r="J8" i="5" s="1"/>
  <c r="Y6" i="4"/>
  <c r="J6" i="5" s="1"/>
  <c r="J9" i="5"/>
  <c r="B7" i="12"/>
  <c r="B8" i="12" s="1"/>
  <c r="B9" i="12" s="1"/>
  <c r="Y5" i="4"/>
  <c r="J5" i="5" s="1"/>
  <c r="B10" i="12" l="1"/>
  <c r="W5" i="5"/>
  <c r="X5" i="5"/>
  <c r="V5" i="5"/>
  <c r="AF10" i="5"/>
  <c r="AE10" i="5"/>
  <c r="AG10" i="5"/>
</calcChain>
</file>

<file path=xl/sharedStrings.xml><?xml version="1.0" encoding="utf-8"?>
<sst xmlns="http://schemas.openxmlformats.org/spreadsheetml/2006/main" count="1237" uniqueCount="542">
  <si>
    <t>drill diam</t>
  </si>
  <si>
    <t>y</t>
  </si>
  <si>
    <t>UID</t>
  </si>
  <si>
    <t>NOTE</t>
  </si>
  <si>
    <t>A#3</t>
  </si>
  <si>
    <t>Final frequencies</t>
  </si>
  <si>
    <t>Undercut</t>
  </si>
  <si>
    <t>Bar parameters</t>
  </si>
  <si>
    <t>Length</t>
  </si>
  <si>
    <t>Width</t>
  </si>
  <si>
    <t>Thickness</t>
  </si>
  <si>
    <t>Youngs</t>
  </si>
  <si>
    <t>Density</t>
  </si>
  <si>
    <t>CNC</t>
  </si>
  <si>
    <t>Output</t>
  </si>
  <si>
    <t>Cut point</t>
  </si>
  <si>
    <t>Z-min</t>
  </si>
  <si>
    <t>Z-cntre</t>
  </si>
  <si>
    <t>Node-X</t>
  </si>
  <si>
    <t>F</t>
  </si>
  <si>
    <t>S</t>
  </si>
  <si>
    <t>DATE</t>
  </si>
  <si>
    <t>Tuning</t>
  </si>
  <si>
    <t>No Freq</t>
  </si>
  <si>
    <r>
      <t>f</t>
    </r>
    <r>
      <rPr>
        <vertAlign val="subscript"/>
        <sz val="11"/>
        <color theme="1"/>
        <rFont val="Calibri"/>
        <family val="2"/>
      </rPr>
      <t>0</t>
    </r>
  </si>
  <si>
    <r>
      <t>f</t>
    </r>
    <r>
      <rPr>
        <vertAlign val="subscript"/>
        <sz val="11"/>
        <color theme="1"/>
        <rFont val="Calibri"/>
        <family val="2"/>
      </rPr>
      <t>1</t>
    </r>
  </si>
  <si>
    <r>
      <t>f</t>
    </r>
    <r>
      <rPr>
        <vertAlign val="subscript"/>
        <sz val="11"/>
        <color theme="1"/>
        <rFont val="Calibri"/>
        <family val="2"/>
      </rPr>
      <t>2</t>
    </r>
  </si>
  <si>
    <t>Start Coeff</t>
  </si>
  <si>
    <r>
      <t>C</t>
    </r>
    <r>
      <rPr>
        <vertAlign val="subscript"/>
        <sz val="11"/>
        <color theme="1"/>
        <rFont val="Calibri"/>
        <family val="2"/>
      </rPr>
      <t>0</t>
    </r>
  </si>
  <si>
    <r>
      <t>C</t>
    </r>
    <r>
      <rPr>
        <vertAlign val="subscript"/>
        <sz val="11"/>
        <color theme="1"/>
        <rFont val="Calibri"/>
        <family val="2"/>
      </rPr>
      <t>1</t>
    </r>
  </si>
  <si>
    <r>
      <t>C</t>
    </r>
    <r>
      <rPr>
        <vertAlign val="subscript"/>
        <sz val="11"/>
        <color theme="1"/>
        <rFont val="Calibri"/>
        <family val="2"/>
      </rPr>
      <t>2</t>
    </r>
  </si>
  <si>
    <t>Dens</t>
  </si>
  <si>
    <t>kg/m³</t>
  </si>
  <si>
    <t>E</t>
  </si>
  <si>
    <t>N/m²</t>
  </si>
  <si>
    <t>t =</t>
  </si>
  <si>
    <t>mm</t>
  </si>
  <si>
    <t xml:space="preserve">A4 = </t>
  </si>
  <si>
    <t>Hz</t>
  </si>
  <si>
    <t>Factor</t>
  </si>
  <si>
    <t>cents</t>
  </si>
  <si>
    <t>Ratio f1/f0</t>
  </si>
  <si>
    <t>c</t>
  </si>
  <si>
    <t>Ratio f2/f</t>
  </si>
  <si>
    <t>L=cf^y</t>
  </si>
  <si>
    <t>Note</t>
  </si>
  <si>
    <r>
      <rPr>
        <b/>
        <sz val="18"/>
        <color theme="1"/>
        <rFont val="Calibri"/>
        <family val="2"/>
        <scheme val="minor"/>
      </rPr>
      <t>f</t>
    </r>
    <r>
      <rPr>
        <b/>
        <sz val="10"/>
        <color theme="1"/>
        <rFont val="Calibri"/>
        <family val="2"/>
        <scheme val="minor"/>
      </rPr>
      <t>0</t>
    </r>
  </si>
  <si>
    <r>
      <t>f</t>
    </r>
    <r>
      <rPr>
        <b/>
        <sz val="11"/>
        <color theme="1"/>
        <rFont val="Calibri"/>
        <family val="2"/>
        <scheme val="minor"/>
      </rPr>
      <t>1</t>
    </r>
  </si>
  <si>
    <r>
      <t>f</t>
    </r>
    <r>
      <rPr>
        <b/>
        <sz val="11"/>
        <color theme="1"/>
        <rFont val="Calibri"/>
        <family val="2"/>
        <scheme val="minor"/>
      </rPr>
      <t>2</t>
    </r>
  </si>
  <si>
    <r>
      <t>f</t>
    </r>
    <r>
      <rPr>
        <b/>
        <sz val="11"/>
        <color theme="1"/>
        <rFont val="Calibri"/>
        <family val="2"/>
        <scheme val="minor"/>
      </rPr>
      <t>2note</t>
    </r>
  </si>
  <si>
    <r>
      <rPr>
        <b/>
        <sz val="18"/>
        <color theme="1"/>
        <rFont val="Calibri"/>
        <family val="2"/>
        <scheme val="minor"/>
      </rPr>
      <t>f</t>
    </r>
    <r>
      <rPr>
        <b/>
        <sz val="10"/>
        <color theme="1"/>
        <rFont val="Calibri"/>
        <family val="2"/>
        <scheme val="minor"/>
      </rPr>
      <t>0 Blank</t>
    </r>
  </si>
  <si>
    <r>
      <t>f</t>
    </r>
    <r>
      <rPr>
        <b/>
        <sz val="11"/>
        <color theme="1"/>
        <rFont val="Calibri"/>
        <family val="2"/>
        <scheme val="minor"/>
      </rPr>
      <t>1 Blank</t>
    </r>
  </si>
  <si>
    <r>
      <t>Reson</t>
    </r>
    <r>
      <rPr>
        <b/>
        <sz val="11"/>
        <color theme="1"/>
        <rFont val="Calibri"/>
        <family val="2"/>
        <scheme val="minor"/>
      </rPr>
      <t xml:space="preserve"> mm</t>
    </r>
  </si>
  <si>
    <r>
      <t>f</t>
    </r>
    <r>
      <rPr>
        <b/>
        <sz val="11"/>
        <color theme="1"/>
        <rFont val="Calibri"/>
        <family val="2"/>
        <scheme val="minor"/>
      </rPr>
      <t>2 Blank</t>
    </r>
  </si>
  <si>
    <r>
      <rPr>
        <b/>
        <sz val="16"/>
        <color theme="1"/>
        <rFont val="Calibri"/>
        <family val="2"/>
        <scheme val="minor"/>
      </rPr>
      <t xml:space="preserve">L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mm</t>
    </r>
  </si>
  <si>
    <r>
      <rPr>
        <b/>
        <sz val="16"/>
        <color theme="1"/>
        <rFont val="Calibri"/>
        <family val="2"/>
        <scheme val="minor"/>
      </rPr>
      <t xml:space="preserve">W  </t>
    </r>
    <r>
      <rPr>
        <sz val="11"/>
        <color theme="1"/>
        <rFont val="Calibri"/>
        <family val="2"/>
      </rPr>
      <t xml:space="preserve"> mm</t>
    </r>
  </si>
  <si>
    <t>C2</t>
  </si>
  <si>
    <t>E5</t>
  </si>
  <si>
    <t>C#2</t>
  </si>
  <si>
    <t>F5</t>
  </si>
  <si>
    <t>D2</t>
  </si>
  <si>
    <t>F#5</t>
  </si>
  <si>
    <t>D#2</t>
  </si>
  <si>
    <t>G5</t>
  </si>
  <si>
    <t>E2</t>
  </si>
  <si>
    <t>G#5</t>
  </si>
  <si>
    <t>F2</t>
  </si>
  <si>
    <t>A5</t>
  </si>
  <si>
    <t>F#2</t>
  </si>
  <si>
    <t>A#5</t>
  </si>
  <si>
    <t>G2</t>
  </si>
  <si>
    <t>B5</t>
  </si>
  <si>
    <t>G#2</t>
  </si>
  <si>
    <t>C6</t>
  </si>
  <si>
    <t>A2</t>
  </si>
  <si>
    <t>C#6</t>
  </si>
  <si>
    <t>A#2</t>
  </si>
  <si>
    <t>D6</t>
  </si>
  <si>
    <t>B2</t>
  </si>
  <si>
    <t>D#6</t>
  </si>
  <si>
    <t>C3</t>
  </si>
  <si>
    <t>E6</t>
  </si>
  <si>
    <t>C#3</t>
  </si>
  <si>
    <t>F6</t>
  </si>
  <si>
    <t>D3</t>
  </si>
  <si>
    <t>F#6</t>
  </si>
  <si>
    <t>D#3</t>
  </si>
  <si>
    <t>G6</t>
  </si>
  <si>
    <t>E3</t>
  </si>
  <si>
    <t>G#6</t>
  </si>
  <si>
    <t>F3</t>
  </si>
  <si>
    <t>A6</t>
  </si>
  <si>
    <t>F#3</t>
  </si>
  <si>
    <t>A#6</t>
  </si>
  <si>
    <t>G3</t>
  </si>
  <si>
    <t>B6</t>
  </si>
  <si>
    <t>G#3</t>
  </si>
  <si>
    <t>C7</t>
  </si>
  <si>
    <t>A3</t>
  </si>
  <si>
    <t>C#7</t>
  </si>
  <si>
    <t>D7</t>
  </si>
  <si>
    <t>B3</t>
  </si>
  <si>
    <t>D#7</t>
  </si>
  <si>
    <t>C4</t>
  </si>
  <si>
    <t>E7</t>
  </si>
  <si>
    <t>C#4</t>
  </si>
  <si>
    <t>F7</t>
  </si>
  <si>
    <t>D4</t>
  </si>
  <si>
    <t>F#7</t>
  </si>
  <si>
    <t>D#4</t>
  </si>
  <si>
    <t>G7</t>
  </si>
  <si>
    <t>E4</t>
  </si>
  <si>
    <t>G#7</t>
  </si>
  <si>
    <t>F4</t>
  </si>
  <si>
    <t>A7</t>
  </si>
  <si>
    <t>F#4</t>
  </si>
  <si>
    <t>A#7</t>
  </si>
  <si>
    <t>G4</t>
  </si>
  <si>
    <t>B7</t>
  </si>
  <si>
    <t>G#4</t>
  </si>
  <si>
    <t>C8</t>
  </si>
  <si>
    <t>A4</t>
  </si>
  <si>
    <t>C#8</t>
  </si>
  <si>
    <t>A#4</t>
  </si>
  <si>
    <t>D8</t>
  </si>
  <si>
    <t>B4</t>
  </si>
  <si>
    <t>D#8</t>
  </si>
  <si>
    <t>C5</t>
  </si>
  <si>
    <t>E8</t>
  </si>
  <si>
    <t>C#5</t>
  </si>
  <si>
    <t>F8</t>
  </si>
  <si>
    <t>D5</t>
  </si>
  <si>
    <t>F#8</t>
  </si>
  <si>
    <t>D#5</t>
  </si>
  <si>
    <t>G8</t>
  </si>
  <si>
    <t>G#8</t>
  </si>
  <si>
    <t>A8</t>
  </si>
  <si>
    <t>A#8</t>
  </si>
  <si>
    <t>B8</t>
  </si>
  <si>
    <t>C9</t>
  </si>
  <si>
    <t>C#9</t>
  </si>
  <si>
    <t>D9</t>
  </si>
  <si>
    <t>D#9</t>
  </si>
  <si>
    <t>E9</t>
  </si>
  <si>
    <t>F9</t>
  </si>
  <si>
    <t>F#9</t>
  </si>
  <si>
    <t>G9</t>
  </si>
  <si>
    <t>G#9</t>
  </si>
  <si>
    <t>A9</t>
  </si>
  <si>
    <t>A#9</t>
  </si>
  <si>
    <t>B9</t>
  </si>
  <si>
    <t>C10</t>
  </si>
  <si>
    <t>C#10</t>
  </si>
  <si>
    <t>D10</t>
  </si>
  <si>
    <t>D#10</t>
  </si>
  <si>
    <t>E10</t>
  </si>
  <si>
    <r>
      <t>f</t>
    </r>
    <r>
      <rPr>
        <vertAlign val="subscript"/>
        <sz val="11"/>
        <color rgb="FFFF0000"/>
        <rFont val="Calibri"/>
        <family val="2"/>
      </rPr>
      <t>0</t>
    </r>
  </si>
  <si>
    <r>
      <t>f</t>
    </r>
    <r>
      <rPr>
        <vertAlign val="subscript"/>
        <sz val="11"/>
        <color rgb="FFFF0000"/>
        <rFont val="Calibri"/>
        <family val="2"/>
      </rPr>
      <t>1</t>
    </r>
  </si>
  <si>
    <r>
      <t>f</t>
    </r>
    <r>
      <rPr>
        <vertAlign val="subscript"/>
        <sz val="11"/>
        <color rgb="FFFF0000"/>
        <rFont val="Calibri"/>
        <family val="2"/>
      </rPr>
      <t>2</t>
    </r>
  </si>
  <si>
    <t>Final Frequency</t>
  </si>
  <si>
    <t>PREVIOUS</t>
  </si>
  <si>
    <t>CURRENT</t>
  </si>
  <si>
    <t>Date</t>
  </si>
  <si>
    <t>GLOBAL PARAMETERS</t>
  </si>
  <si>
    <t>A4 Tuning frequency</t>
  </si>
  <si>
    <t>Youngs Modulus</t>
  </si>
  <si>
    <t>Timber</t>
  </si>
  <si>
    <t>Padauk</t>
  </si>
  <si>
    <t>N/mm²</t>
  </si>
  <si>
    <t>kg/m²</t>
  </si>
  <si>
    <t>Ratio 1st overtone</t>
  </si>
  <si>
    <t>Ratio 2nd overtone</t>
  </si>
  <si>
    <r>
      <t>Initial coefficient constants    f</t>
    </r>
    <r>
      <rPr>
        <vertAlign val="subscript"/>
        <sz val="11"/>
        <color theme="1"/>
        <rFont val="Calibri"/>
        <family val="2"/>
      </rPr>
      <t>0</t>
    </r>
  </si>
  <si>
    <r>
      <t>Initial coefficient constants f</t>
    </r>
    <r>
      <rPr>
        <vertAlign val="subscript"/>
        <sz val="11"/>
        <color theme="1"/>
        <rFont val="Calibri"/>
        <family val="2"/>
      </rPr>
      <t>2</t>
    </r>
  </si>
  <si>
    <r>
      <t>Initial coefficient constants f</t>
    </r>
    <r>
      <rPr>
        <vertAlign val="subscript"/>
        <sz val="11"/>
        <color theme="1"/>
        <rFont val="Calibri"/>
        <family val="2"/>
      </rPr>
      <t>1</t>
    </r>
  </si>
  <si>
    <t>Power ----&gt;</t>
  </si>
  <si>
    <t>coeff = a*f^4 + b*f^3 + c*f^2 + d*f + e</t>
  </si>
  <si>
    <t>a</t>
  </si>
  <si>
    <t>b</t>
  </si>
  <si>
    <t>d</t>
  </si>
  <si>
    <t>e</t>
  </si>
  <si>
    <t>Constant</t>
  </si>
  <si>
    <t>Formula</t>
  </si>
  <si>
    <t>Constants to calculate initial coefficients</t>
  </si>
  <si>
    <t>f =</t>
  </si>
  <si>
    <t>Example</t>
  </si>
  <si>
    <t>Initial coefficients</t>
  </si>
  <si>
    <r>
      <t>C</t>
    </r>
    <r>
      <rPr>
        <vertAlign val="subscript"/>
        <sz val="14"/>
        <color theme="1"/>
        <rFont val="Calibri"/>
        <family val="2"/>
      </rPr>
      <t>0</t>
    </r>
  </si>
  <si>
    <r>
      <t>C</t>
    </r>
    <r>
      <rPr>
        <vertAlign val="subscript"/>
        <sz val="14"/>
        <color theme="1"/>
        <rFont val="Calibri"/>
        <family val="2"/>
      </rPr>
      <t>1</t>
    </r>
  </si>
  <si>
    <r>
      <t>C</t>
    </r>
    <r>
      <rPr>
        <vertAlign val="subscript"/>
        <sz val="14"/>
        <color theme="1"/>
        <rFont val="Calibri"/>
        <family val="2"/>
      </rPr>
      <t>2</t>
    </r>
  </si>
  <si>
    <t>Initial coeff calc constants</t>
  </si>
  <si>
    <t>L3*S1^4+M3*S1^3+N3*S1^2+O3*S1+P3</t>
  </si>
  <si>
    <t>Run</t>
  </si>
  <si>
    <t>Initial</t>
  </si>
  <si>
    <t>Max undercut</t>
  </si>
  <si>
    <t>no</t>
  </si>
  <si>
    <t>MAIN INPUT SHEET</t>
  </si>
  <si>
    <t>Initials</t>
  </si>
  <si>
    <t>Cur Target Calibrated FEM</t>
  </si>
  <si>
    <t>Cur Raw FEM</t>
  </si>
  <si>
    <t>Cur coeffs</t>
  </si>
  <si>
    <t>Prev Target Calibrated FEM</t>
  </si>
  <si>
    <t>Prev Raw FEM</t>
  </si>
  <si>
    <t>Prev coeffs</t>
  </si>
  <si>
    <t>Current offset</t>
  </si>
  <si>
    <t>previous offset</t>
  </si>
  <si>
    <t>x</t>
  </si>
  <si>
    <t>1,525</t>
  </si>
  <si>
    <t>1,372</t>
  </si>
  <si>
    <t>1,427</t>
  </si>
  <si>
    <t>1,409</t>
  </si>
  <si>
    <t>2,618</t>
  </si>
  <si>
    <t>1,584</t>
  </si>
  <si>
    <t>3,056</t>
  </si>
  <si>
    <t>2,211</t>
  </si>
  <si>
    <t>1,720</t>
  </si>
  <si>
    <t>1,687</t>
  </si>
  <si>
    <t>1,465</t>
  </si>
  <si>
    <t>2,722</t>
  </si>
  <si>
    <t>1,648</t>
  </si>
  <si>
    <t>3,177</t>
  </si>
  <si>
    <t>2,831</t>
  </si>
  <si>
    <t>1,715</t>
  </si>
  <si>
    <t>3,305</t>
  </si>
  <si>
    <t>1,589</t>
  </si>
  <si>
    <t>2,948</t>
  </si>
  <si>
    <t>1,787</t>
  </si>
  <si>
    <t>3,441</t>
  </si>
  <si>
    <t>2,002</t>
  </si>
  <si>
    <t>1,729</t>
  </si>
  <si>
    <t>3,203</t>
  </si>
  <si>
    <t>1,945</t>
  </si>
  <si>
    <t>3,739</t>
  </si>
  <si>
    <t>2,292</t>
  </si>
  <si>
    <t>1,807</t>
  </si>
  <si>
    <t>3,343</t>
  </si>
  <si>
    <t>2,032</t>
  </si>
  <si>
    <t>3,903</t>
  </si>
  <si>
    <t>1,878</t>
  </si>
  <si>
    <t>3,473</t>
  </si>
  <si>
    <t>2,113</t>
  </si>
  <si>
    <t>4,054</t>
  </si>
  <si>
    <t>2,500</t>
  </si>
  <si>
    <t>1,966</t>
  </si>
  <si>
    <t>3,632</t>
  </si>
  <si>
    <t>4,239</t>
  </si>
  <si>
    <t>1,164</t>
  </si>
  <si>
    <t>2,715</t>
  </si>
  <si>
    <t>2,120</t>
  </si>
  <si>
    <t>3,913</t>
  </si>
  <si>
    <t>2,384</t>
  </si>
  <si>
    <t>4,567</t>
  </si>
  <si>
    <t>2,210</t>
  </si>
  <si>
    <t>4,074</t>
  </si>
  <si>
    <t>2,485</t>
  </si>
  <si>
    <t>4,756</t>
  </si>
  <si>
    <t>2,195</t>
  </si>
  <si>
    <t>4,044</t>
  </si>
  <si>
    <t>2,469</t>
  </si>
  <si>
    <t>4,720</t>
  </si>
  <si>
    <t>2,392</t>
  </si>
  <si>
    <t>4,403</t>
  </si>
  <si>
    <t>2,690</t>
  </si>
  <si>
    <t>5,139</t>
  </si>
  <si>
    <t>4,596</t>
  </si>
  <si>
    <t>1,038</t>
  </si>
  <si>
    <t>2,811</t>
  </si>
  <si>
    <t>5,364</t>
  </si>
  <si>
    <t>2,598</t>
  </si>
  <si>
    <t>4,771</t>
  </si>
  <si>
    <t>1,080</t>
  </si>
  <si>
    <t>2,922</t>
  </si>
  <si>
    <t>5,569</t>
  </si>
  <si>
    <t>1,020</t>
  </si>
  <si>
    <t>2,702</t>
  </si>
  <si>
    <t>4,957</t>
  </si>
  <si>
    <t>1,124</t>
  </si>
  <si>
    <t>3,039</t>
  </si>
  <si>
    <t>5,786</t>
  </si>
  <si>
    <t>1,069</t>
  </si>
  <si>
    <t>5,187</t>
  </si>
  <si>
    <t>1,179</t>
  </si>
  <si>
    <t>3,184</t>
  </si>
  <si>
    <t>6,055</t>
  </si>
  <si>
    <t>1,115</t>
  </si>
  <si>
    <t>2,949</t>
  </si>
  <si>
    <t>5,398</t>
  </si>
  <si>
    <t>1,229</t>
  </si>
  <si>
    <t>3,317</t>
  </si>
  <si>
    <t>6,301</t>
  </si>
  <si>
    <t>3,075</t>
  </si>
  <si>
    <t>5,621</t>
  </si>
  <si>
    <t>1,283</t>
  </si>
  <si>
    <t>3,459</t>
  </si>
  <si>
    <t>6,561</t>
  </si>
  <si>
    <t>1,207</t>
  </si>
  <si>
    <t>3,186</t>
  </si>
  <si>
    <t>5,817</t>
  </si>
  <si>
    <t>1,330</t>
  </si>
  <si>
    <t>3,583</t>
  </si>
  <si>
    <t>6,790</t>
  </si>
  <si>
    <t>5,210</t>
  </si>
  <si>
    <t>1,261</t>
  </si>
  <si>
    <t>3,327</t>
  </si>
  <si>
    <t>6,066</t>
  </si>
  <si>
    <t>1,391</t>
  </si>
  <si>
    <t>3,742</t>
  </si>
  <si>
    <t>7,081</t>
  </si>
  <si>
    <t>1,320</t>
  </si>
  <si>
    <t>3,478</t>
  </si>
  <si>
    <t>6,332</t>
  </si>
  <si>
    <t>1,455</t>
  </si>
  <si>
    <t>3,912</t>
  </si>
  <si>
    <t>7,391</t>
  </si>
  <si>
    <t>2,270</t>
  </si>
  <si>
    <t>3,612</t>
  </si>
  <si>
    <t>6,566</t>
  </si>
  <si>
    <t>1,512</t>
  </si>
  <si>
    <t>4,062</t>
  </si>
  <si>
    <t>7,665</t>
  </si>
  <si>
    <t>3,753</t>
  </si>
  <si>
    <t>6,814</t>
  </si>
  <si>
    <t>1,573</t>
  </si>
  <si>
    <t>4,221</t>
  </si>
  <si>
    <t>7,953</t>
  </si>
  <si>
    <t>1,498</t>
  </si>
  <si>
    <t>3,933</t>
  </si>
  <si>
    <t>7,129</t>
  </si>
  <si>
    <t>1,651</t>
  </si>
  <si>
    <t>4,424</t>
  </si>
  <si>
    <t>8,322</t>
  </si>
  <si>
    <t>2,606</t>
  </si>
  <si>
    <t>1,561</t>
  </si>
  <si>
    <t>4,094</t>
  </si>
  <si>
    <t>7,408</t>
  </si>
  <si>
    <t>4,604</t>
  </si>
  <si>
    <t>8,648</t>
  </si>
  <si>
    <t>1,601</t>
  </si>
  <si>
    <t>4,194</t>
  </si>
  <si>
    <t>7,577</t>
  </si>
  <si>
    <t>1,764</t>
  </si>
  <si>
    <t>4,717</t>
  </si>
  <si>
    <t>8,845</t>
  </si>
  <si>
    <t>4,416</t>
  </si>
  <si>
    <t>7,967</t>
  </si>
  <si>
    <t>1,860</t>
  </si>
  <si>
    <t>4,967</t>
  </si>
  <si>
    <t>9,300</t>
  </si>
  <si>
    <t>1,762</t>
  </si>
  <si>
    <t>4,607</t>
  </si>
  <si>
    <t>8,296</t>
  </si>
  <si>
    <t>1,943</t>
  </si>
  <si>
    <t>5,181</t>
  </si>
  <si>
    <t>9,684</t>
  </si>
  <si>
    <t>1,843</t>
  </si>
  <si>
    <t>4,810</t>
  </si>
  <si>
    <t>8,645</t>
  </si>
  <si>
    <t>2,031</t>
  </si>
  <si>
    <t>5,409</t>
  </si>
  <si>
    <t>10,092</t>
  </si>
  <si>
    <t>1,929</t>
  </si>
  <si>
    <t>5,026</t>
  </si>
  <si>
    <t>9,017</t>
  </si>
  <si>
    <t>2,126</t>
  </si>
  <si>
    <t>5,653</t>
  </si>
  <si>
    <t>10,525</t>
  </si>
  <si>
    <t>9,330</t>
  </si>
  <si>
    <t>2,207</t>
  </si>
  <si>
    <t>5,860</t>
  </si>
  <si>
    <t>10,892</t>
  </si>
  <si>
    <t>2,079</t>
  </si>
  <si>
    <t>5,404</t>
  </si>
  <si>
    <t>9,661</t>
  </si>
  <si>
    <t>6,078</t>
  </si>
  <si>
    <t>11,277</t>
  </si>
  <si>
    <t>2,182</t>
  </si>
  <si>
    <t>5,662</t>
  </si>
  <si>
    <t>10,098</t>
  </si>
  <si>
    <t>2,406</t>
  </si>
  <si>
    <t>6,368</t>
  </si>
  <si>
    <t>11,787</t>
  </si>
  <si>
    <t>5,881</t>
  </si>
  <si>
    <t>10,468</t>
  </si>
  <si>
    <t>2,503</t>
  </si>
  <si>
    <t>6,614</t>
  </si>
  <si>
    <t>12,220</t>
  </si>
  <si>
    <t>2,364</t>
  </si>
  <si>
    <t>6,113</t>
  </si>
  <si>
    <t>10,859</t>
  </si>
  <si>
    <t>6,876</t>
  </si>
  <si>
    <t>12,676</t>
  </si>
  <si>
    <t>2,463</t>
  </si>
  <si>
    <t>6,359</t>
  </si>
  <si>
    <t>11,271</t>
  </si>
  <si>
    <t>7,152</t>
  </si>
  <si>
    <t>13,157</t>
  </si>
  <si>
    <t>2,569</t>
  </si>
  <si>
    <t>6,620</t>
  </si>
  <si>
    <t>11,707</t>
  </si>
  <si>
    <t>2,832</t>
  </si>
  <si>
    <t>7,446</t>
  </si>
  <si>
    <t>13,666</t>
  </si>
  <si>
    <t>2,681</t>
  </si>
  <si>
    <t>6,897</t>
  </si>
  <si>
    <t>12,167</t>
  </si>
  <si>
    <t>2,956</t>
  </si>
  <si>
    <t>7,757</t>
  </si>
  <si>
    <t>14,203</t>
  </si>
  <si>
    <t>7,191</t>
  </si>
  <si>
    <t>12,655</t>
  </si>
  <si>
    <t>3,088</t>
  </si>
  <si>
    <t>8,088</t>
  </si>
  <si>
    <t>14,772</t>
  </si>
  <si>
    <t>2,897</t>
  </si>
  <si>
    <t>7,424</t>
  </si>
  <si>
    <t>13,039</t>
  </si>
  <si>
    <t>3,194</t>
  </si>
  <si>
    <t>8,350</t>
  </si>
  <si>
    <t>15,220</t>
  </si>
  <si>
    <t>3,032</t>
  </si>
  <si>
    <t>7,752</t>
  </si>
  <si>
    <t>13,578</t>
  </si>
  <si>
    <t>3,342</t>
  </si>
  <si>
    <t>8,719</t>
  </si>
  <si>
    <t>15,849</t>
  </si>
  <si>
    <t>8,102</t>
  </si>
  <si>
    <t>14,150</t>
  </si>
  <si>
    <t>3,502</t>
  </si>
  <si>
    <t>9,113</t>
  </si>
  <si>
    <t>16,517</t>
  </si>
  <si>
    <t>3,292</t>
  </si>
  <si>
    <t>8,380</t>
  </si>
  <si>
    <t>14,602</t>
  </si>
  <si>
    <t>3,629</t>
  </si>
  <si>
    <t>9,425</t>
  </si>
  <si>
    <t>17,045</t>
  </si>
  <si>
    <t>3,414</t>
  </si>
  <si>
    <t>8,672</t>
  </si>
  <si>
    <t>15,075</t>
  </si>
  <si>
    <t>3,763</t>
  </si>
  <si>
    <t>9,754</t>
  </si>
  <si>
    <t>17,597</t>
  </si>
  <si>
    <r>
      <t>6E-13x</t>
    </r>
    <r>
      <rPr>
        <vertAlign val="superscript"/>
        <sz val="12"/>
        <color theme="1"/>
        <rFont val="Calibri"/>
        <family val="2"/>
      </rPr>
      <t>4</t>
    </r>
    <r>
      <rPr>
        <sz val="12"/>
        <color theme="1"/>
        <rFont val="Calibri"/>
        <family val="2"/>
      </rPr>
      <t xml:space="preserve"> - 3E-09x</t>
    </r>
    <r>
      <rPr>
        <vertAlign val="super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 xml:space="preserve"> + 6E-06x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- 0.0055x + 3.9563</t>
    </r>
  </si>
  <si>
    <t>Initial calibration factors</t>
  </si>
  <si>
    <t>Factor value</t>
  </si>
  <si>
    <t>Prev Measured</t>
  </si>
  <si>
    <t>current final</t>
  </si>
  <si>
    <t>Undercut z</t>
  </si>
  <si>
    <t>Undercut x</t>
  </si>
  <si>
    <t>z</t>
  </si>
  <si>
    <t>uid</t>
  </si>
  <si>
    <t>Z-centre</t>
  </si>
  <si>
    <r>
      <t>f</t>
    </r>
    <r>
      <rPr>
        <b/>
        <vertAlign val="subscript"/>
        <sz val="11"/>
        <color rgb="FF7030A0"/>
        <rFont val="Calibri"/>
        <family val="2"/>
      </rPr>
      <t>1</t>
    </r>
  </si>
  <si>
    <r>
      <t>f</t>
    </r>
    <r>
      <rPr>
        <b/>
        <vertAlign val="subscript"/>
        <sz val="11"/>
        <color rgb="FF7030A0"/>
        <rFont val="Calibri"/>
        <family val="2"/>
      </rPr>
      <t>2</t>
    </r>
  </si>
  <si>
    <r>
      <t>f</t>
    </r>
    <r>
      <rPr>
        <b/>
        <vertAlign val="subscript"/>
        <sz val="11"/>
        <color rgb="FF7030A0"/>
        <rFont val="Calibri"/>
        <family val="2"/>
      </rPr>
      <t>0</t>
    </r>
  </si>
  <si>
    <r>
      <t>C</t>
    </r>
    <r>
      <rPr>
        <b/>
        <vertAlign val="subscript"/>
        <sz val="11"/>
        <color rgb="FF7030A0"/>
        <rFont val="Calibri"/>
        <family val="2"/>
      </rPr>
      <t>0</t>
    </r>
  </si>
  <si>
    <r>
      <t>C</t>
    </r>
    <r>
      <rPr>
        <b/>
        <vertAlign val="subscript"/>
        <sz val="11"/>
        <color rgb="FF7030A0"/>
        <rFont val="Calibri"/>
        <family val="2"/>
      </rPr>
      <t>1</t>
    </r>
  </si>
  <si>
    <r>
      <t>C</t>
    </r>
    <r>
      <rPr>
        <b/>
        <vertAlign val="subscript"/>
        <sz val="11"/>
        <color rgb="FF7030A0"/>
        <rFont val="Calibri"/>
        <family val="2"/>
      </rPr>
      <t>2</t>
    </r>
  </si>
  <si>
    <t xml:space="preserve">Number of under cuts </t>
  </si>
  <si>
    <t>Cut delta</t>
  </si>
  <si>
    <t>Bar frequency results in CENTS</t>
  </si>
  <si>
    <r>
      <t>Target f</t>
    </r>
    <r>
      <rPr>
        <vertAlign val="subscript"/>
        <sz val="12"/>
        <color theme="1"/>
        <rFont val="Calibri"/>
        <family val="2"/>
        <scheme val="minor"/>
      </rPr>
      <t>0</t>
    </r>
  </si>
  <si>
    <t>Temp</t>
  </si>
  <si>
    <t>RH</t>
  </si>
  <si>
    <t>MC</t>
  </si>
  <si>
    <t>Process</t>
  </si>
  <si>
    <t>Adjustment</t>
  </si>
  <si>
    <t>H0</t>
  </si>
  <si>
    <t>H1</t>
  </si>
  <si>
    <t>H3</t>
  </si>
  <si>
    <t>C0</t>
  </si>
  <si>
    <t>Node slope</t>
  </si>
  <si>
    <r>
      <t>f</t>
    </r>
    <r>
      <rPr>
        <vertAlign val="subscript"/>
        <sz val="14"/>
        <color theme="1"/>
        <rFont val="Calibri"/>
        <family val="2"/>
        <scheme val="minor"/>
      </rPr>
      <t>1</t>
    </r>
  </si>
  <si>
    <r>
      <t>f</t>
    </r>
    <r>
      <rPr>
        <vertAlign val="subscript"/>
        <sz val="14"/>
        <color theme="1"/>
        <rFont val="Calibri"/>
        <family val="2"/>
        <scheme val="minor"/>
      </rPr>
      <t>2</t>
    </r>
  </si>
  <si>
    <t>Seasoning</t>
  </si>
  <si>
    <t>None</t>
  </si>
  <si>
    <t>Final cut</t>
  </si>
  <si>
    <t>Trim ends</t>
  </si>
  <si>
    <t>Sand profile</t>
  </si>
  <si>
    <t>Post coating</t>
  </si>
  <si>
    <t>NODE Posn</t>
  </si>
  <si>
    <t>Measured after</t>
  </si>
  <si>
    <t>Act ratio</t>
  </si>
  <si>
    <t>Est</t>
  </si>
  <si>
    <t>Trend</t>
  </si>
  <si>
    <t>Cube est</t>
  </si>
  <si>
    <t>Confirm</t>
  </si>
  <si>
    <t>Mode</t>
  </si>
  <si>
    <t>f1</t>
  </si>
  <si>
    <t>f2</t>
  </si>
  <si>
    <t>f3</t>
  </si>
  <si>
    <t>Average  -&gt;</t>
  </si>
  <si>
    <t>Ratio -&gt;</t>
  </si>
  <si>
    <t>Mid</t>
  </si>
  <si>
    <t>Mark End</t>
  </si>
  <si>
    <t>Unmark end</t>
  </si>
  <si>
    <t>Strobo</t>
  </si>
  <si>
    <t>Insert FREQUENCY</t>
  </si>
  <si>
    <t>A4 Pitch</t>
  </si>
  <si>
    <t>Max</t>
  </si>
  <si>
    <t>Search Note Freq</t>
  </si>
  <si>
    <t>Single Note ratio</t>
  </si>
  <si>
    <t>Fundamental Note ID</t>
  </si>
  <si>
    <t>First harmonic ratio</t>
  </si>
  <si>
    <t>First harmonic</t>
  </si>
  <si>
    <t>Second harmonic ratio</t>
  </si>
  <si>
    <t>Second Harmonic</t>
  </si>
  <si>
    <t>Insert CENT</t>
  </si>
  <si>
    <t>Insert NOTE</t>
  </si>
  <si>
    <t>Frequency</t>
  </si>
  <si>
    <t>Freq</t>
  </si>
  <si>
    <t>Fundamental Frequency</t>
  </si>
  <si>
    <t>Node 3</t>
  </si>
  <si>
    <t>Antinode2</t>
  </si>
  <si>
    <t>Centre</t>
  </si>
  <si>
    <t>Fund Node</t>
  </si>
  <si>
    <t>Diff</t>
  </si>
  <si>
    <t>Mid t</t>
  </si>
  <si>
    <t>Min t</t>
  </si>
  <si>
    <t>Previous</t>
  </si>
  <si>
    <t>Current</t>
  </si>
  <si>
    <t>Cut Point</t>
  </si>
  <si>
    <t>Node</t>
  </si>
  <si>
    <t>Node gap</t>
  </si>
  <si>
    <t>Zero</t>
  </si>
  <si>
    <t/>
  </si>
  <si>
    <t>First Overtone  A#4</t>
  </si>
  <si>
    <t>Second overtone  D6</t>
  </si>
  <si>
    <t>output</t>
  </si>
  <si>
    <t>p0</t>
  </si>
  <si>
    <t>p1</t>
  </si>
  <si>
    <t>p2</t>
  </si>
  <si>
    <t>f final target</t>
  </si>
  <si>
    <t>f final current calib.</t>
  </si>
  <si>
    <t>f final current raw</t>
  </si>
  <si>
    <t>cent err</t>
  </si>
  <si>
    <t>f undercut calib.</t>
  </si>
  <si>
    <t>f undercut raw</t>
  </si>
  <si>
    <t xml:space="preserve"> </t>
  </si>
  <si>
    <t>FFT feedb: Measured</t>
  </si>
  <si>
    <t>FEM Feedb: Raw</t>
  </si>
  <si>
    <t xml:space="preserve">FEM feedb: Callib.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</si>
</sst>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_(* #,##0.0_);_(* \(#,##0.0\);_(* &quot;-&quot;??_);_(@_)"/>
    <numFmt numFmtId="166" formatCode="#,##0.000"/>
    <numFmt numFmtId="167" formatCode="0.000"/>
    <numFmt numFmtId="168" formatCode="_(* #,##0_);_(* \(#,##0\);_(* &quot;-&quot;??_);_(@_)"/>
    <numFmt numFmtId="169" formatCode="#,##0.0"/>
    <numFmt numFmtId="170" formatCode="0.0000"/>
    <numFmt numFmtId="171" formatCode="_-* #,##0.0_-;\-* #,##0.0_-;_-* &quot;-&quot;??_-;_-@_-"/>
    <numFmt numFmtId="172" formatCode="[$-409]d\-mmm\-yy;@"/>
    <numFmt numFmtId="173" formatCode="0_ ;[Red]\-0\ "/>
    <numFmt numFmtId="174" formatCode="[$-409]dd\-mmm\-yy;@"/>
    <numFmt numFmtId="175" formatCode="0.000_ ;[Red]\-0.000\ "/>
    <numFmt numFmtId="176" formatCode="0.0_ ;[Red]\-0.0\ "/>
    <numFmt numFmtId="177" formatCode="0.00_ ;[Red]\-0.00\ "/>
    <numFmt numFmtId="178" formatCode="_(* #,##0.000_);_(* \(#,##0.000\);_(* &quot;-&quot;??_);_(@_)"/>
    <numFmt numFmtId="179" formatCode="#,##0.0_ ;[Red]\-#,##0.0\ "/>
    <numFmt numFmtId="180" formatCode="#,##0_ ;[Red]\-#,##0\ "/>
    <numFmt numFmtId="181" formatCode="#,##0_ ;\-#,##0\ "/>
    <numFmt numFmtId="182" formatCode="0.0E+00"/>
  </numFmts>
  <fonts count="5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bscript"/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11"/>
      <color rgb="FF00B0F0"/>
      <name val="Calibri"/>
      <family val="2"/>
    </font>
    <font>
      <b/>
      <sz val="11"/>
      <color rgb="FF7030A0"/>
      <name val="Calibri"/>
      <family val="2"/>
    </font>
    <font>
      <b/>
      <vertAlign val="subscript"/>
      <sz val="11"/>
      <color rgb="FF7030A0"/>
      <name val="Calibri"/>
      <family val="2"/>
    </font>
    <font>
      <b/>
      <sz val="11"/>
      <color rgb="FF7030A0"/>
      <name val="Calibri"/>
      <family val="2"/>
      <scheme val="minor"/>
    </font>
    <font>
      <b/>
      <sz val="10"/>
      <color rgb="FF7030A0"/>
      <name val="Arial"/>
      <family val="2"/>
    </font>
    <font>
      <sz val="11"/>
      <color rgb="FF7030A0"/>
      <name val="Calibri"/>
      <family val="2"/>
    </font>
    <font>
      <sz val="10"/>
      <color rgb="FF7030A0"/>
      <name val="Arial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color rgb="FF333333"/>
      <name val="Verdana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249977111117893"/>
        <bgColor theme="4"/>
      </patternFill>
    </fill>
    <fill>
      <patternFill patternType="solid">
        <fgColor theme="5" tint="0.59999389629810485"/>
        <bgColor theme="4"/>
      </patternFill>
    </fill>
    <fill>
      <patternFill patternType="solid">
        <fgColor theme="7" tint="0.39997558519241921"/>
        <bgColor theme="4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2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6" fillId="0" borderId="0" xfId="0" applyFont="1" applyAlignment="1">
      <alignment horizontal="left"/>
    </xf>
    <xf numFmtId="165" fontId="0" fillId="0" borderId="0" xfId="1" applyNumberFormat="1" applyFont="1"/>
    <xf numFmtId="166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167" fontId="0" fillId="0" borderId="0" xfId="0" applyNumberFormat="1"/>
    <xf numFmtId="0" fontId="7" fillId="0" borderId="0" xfId="0" applyFont="1"/>
    <xf numFmtId="0" fontId="7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0" fillId="3" borderId="10" xfId="0" applyFill="1" applyBorder="1"/>
    <xf numFmtId="165" fontId="12" fillId="3" borderId="11" xfId="1" applyNumberFormat="1" applyFont="1" applyFill="1" applyBorder="1"/>
    <xf numFmtId="165" fontId="0" fillId="3" borderId="12" xfId="1" applyNumberFormat="1" applyFont="1" applyFill="1" applyBorder="1"/>
    <xf numFmtId="168" fontId="0" fillId="3" borderId="3" xfId="1" applyNumberFormat="1" applyFont="1" applyFill="1" applyBorder="1"/>
    <xf numFmtId="168" fontId="0" fillId="3" borderId="10" xfId="1" applyNumberFormat="1" applyFont="1" applyFill="1" applyBorder="1"/>
    <xf numFmtId="168" fontId="0" fillId="3" borderId="2" xfId="1" applyNumberFormat="1" applyFont="1" applyFill="1" applyBorder="1"/>
    <xf numFmtId="168" fontId="0" fillId="3" borderId="4" xfId="1" applyNumberFormat="1" applyFont="1" applyFill="1" applyBorder="1"/>
    <xf numFmtId="165" fontId="0" fillId="3" borderId="13" xfId="1" applyNumberFormat="1" applyFont="1" applyFill="1" applyBorder="1"/>
    <xf numFmtId="168" fontId="0" fillId="3" borderId="14" xfId="1" applyNumberFormat="1" applyFont="1" applyFill="1" applyBorder="1"/>
    <xf numFmtId="0" fontId="0" fillId="0" borderId="15" xfId="0" applyBorder="1"/>
    <xf numFmtId="165" fontId="12" fillId="0" borderId="16" xfId="1" applyNumberFormat="1" applyFont="1" applyBorder="1"/>
    <xf numFmtId="165" fontId="0" fillId="0" borderId="2" xfId="1" applyNumberFormat="1" applyFont="1" applyBorder="1"/>
    <xf numFmtId="168" fontId="0" fillId="0" borderId="17" xfId="1" applyNumberFormat="1" applyFont="1" applyBorder="1"/>
    <xf numFmtId="168" fontId="0" fillId="0" borderId="15" xfId="1" applyNumberFormat="1" applyFont="1" applyBorder="1"/>
    <xf numFmtId="168" fontId="0" fillId="0" borderId="2" xfId="1" applyNumberFormat="1" applyFont="1" applyBorder="1"/>
    <xf numFmtId="168" fontId="0" fillId="0" borderId="4" xfId="1" applyNumberFormat="1" applyFont="1" applyBorder="1"/>
    <xf numFmtId="165" fontId="0" fillId="0" borderId="16" xfId="1" applyNumberFormat="1" applyFont="1" applyBorder="1"/>
    <xf numFmtId="168" fontId="0" fillId="0" borderId="18" xfId="1" applyNumberFormat="1" applyFont="1" applyBorder="1"/>
    <xf numFmtId="0" fontId="0" fillId="4" borderId="15" xfId="0" applyFill="1" applyBorder="1"/>
    <xf numFmtId="165" fontId="12" fillId="4" borderId="16" xfId="1" applyNumberFormat="1" applyFont="1" applyFill="1" applyBorder="1"/>
    <xf numFmtId="165" fontId="0" fillId="4" borderId="2" xfId="1" applyNumberFormat="1" applyFont="1" applyFill="1" applyBorder="1"/>
    <xf numFmtId="168" fontId="0" fillId="4" borderId="17" xfId="1" applyNumberFormat="1" applyFont="1" applyFill="1" applyBorder="1"/>
    <xf numFmtId="168" fontId="0" fillId="4" borderId="15" xfId="1" applyNumberFormat="1" applyFont="1" applyFill="1" applyBorder="1"/>
    <xf numFmtId="168" fontId="0" fillId="4" borderId="2" xfId="1" applyNumberFormat="1" applyFont="1" applyFill="1" applyBorder="1"/>
    <xf numFmtId="168" fontId="0" fillId="4" borderId="4" xfId="1" applyNumberFormat="1" applyFont="1" applyFill="1" applyBorder="1"/>
    <xf numFmtId="165" fontId="0" fillId="4" borderId="16" xfId="1" applyNumberFormat="1" applyFont="1" applyFill="1" applyBorder="1"/>
    <xf numFmtId="168" fontId="0" fillId="4" borderId="18" xfId="1" applyNumberFormat="1" applyFont="1" applyFill="1" applyBorder="1"/>
    <xf numFmtId="0" fontId="0" fillId="5" borderId="15" xfId="0" applyFill="1" applyBorder="1"/>
    <xf numFmtId="165" fontId="12" fillId="5" borderId="16" xfId="1" applyNumberFormat="1" applyFont="1" applyFill="1" applyBorder="1"/>
    <xf numFmtId="168" fontId="0" fillId="5" borderId="2" xfId="1" applyNumberFormat="1" applyFont="1" applyFill="1" applyBorder="1"/>
    <xf numFmtId="168" fontId="0" fillId="5" borderId="17" xfId="1" applyNumberFormat="1" applyFont="1" applyFill="1" applyBorder="1"/>
    <xf numFmtId="168" fontId="0" fillId="5" borderId="15" xfId="1" applyNumberFormat="1" applyFont="1" applyFill="1" applyBorder="1"/>
    <xf numFmtId="168" fontId="0" fillId="5" borderId="4" xfId="1" applyNumberFormat="1" applyFont="1" applyFill="1" applyBorder="1"/>
    <xf numFmtId="165" fontId="0" fillId="5" borderId="16" xfId="1" applyNumberFormat="1" applyFont="1" applyFill="1" applyBorder="1"/>
    <xf numFmtId="168" fontId="0" fillId="5" borderId="18" xfId="1" applyNumberFormat="1" applyFont="1" applyFill="1" applyBorder="1"/>
    <xf numFmtId="168" fontId="13" fillId="5" borderId="17" xfId="1" applyNumberFormat="1" applyFont="1" applyFill="1" applyBorder="1"/>
    <xf numFmtId="168" fontId="13" fillId="5" borderId="15" xfId="1" applyNumberFormat="1" applyFont="1" applyFill="1" applyBorder="1"/>
    <xf numFmtId="168" fontId="13" fillId="5" borderId="2" xfId="1" applyNumberFormat="1" applyFont="1" applyFill="1" applyBorder="1"/>
    <xf numFmtId="165" fontId="12" fillId="5" borderId="16" xfId="0" applyNumberFormat="1" applyFont="1" applyFill="1" applyBorder="1"/>
    <xf numFmtId="168" fontId="13" fillId="5" borderId="17" xfId="0" applyNumberFormat="1" applyFont="1" applyFill="1" applyBorder="1"/>
    <xf numFmtId="168" fontId="13" fillId="5" borderId="15" xfId="0" applyNumberFormat="1" applyFont="1" applyFill="1" applyBorder="1"/>
    <xf numFmtId="168" fontId="13" fillId="5" borderId="2" xfId="0" applyNumberFormat="1" applyFont="1" applyFill="1" applyBorder="1"/>
    <xf numFmtId="0" fontId="0" fillId="6" borderId="15" xfId="0" applyFill="1" applyBorder="1"/>
    <xf numFmtId="165" fontId="12" fillId="6" borderId="16" xfId="1" applyNumberFormat="1" applyFont="1" applyFill="1" applyBorder="1"/>
    <xf numFmtId="168" fontId="0" fillId="6" borderId="2" xfId="1" applyNumberFormat="1" applyFont="1" applyFill="1" applyBorder="1"/>
    <xf numFmtId="168" fontId="13" fillId="6" borderId="17" xfId="1" applyNumberFormat="1" applyFont="1" applyFill="1" applyBorder="1"/>
    <xf numFmtId="168" fontId="13" fillId="6" borderId="15" xfId="1" applyNumberFormat="1" applyFont="1" applyFill="1" applyBorder="1"/>
    <xf numFmtId="168" fontId="13" fillId="6" borderId="2" xfId="1" applyNumberFormat="1" applyFont="1" applyFill="1" applyBorder="1"/>
    <xf numFmtId="168" fontId="0" fillId="6" borderId="4" xfId="1" applyNumberFormat="1" applyFont="1" applyFill="1" applyBorder="1"/>
    <xf numFmtId="165" fontId="0" fillId="6" borderId="16" xfId="1" applyNumberFormat="1" applyFont="1" applyFill="1" applyBorder="1"/>
    <xf numFmtId="168" fontId="0" fillId="6" borderId="18" xfId="1" applyNumberFormat="1" applyFont="1" applyFill="1" applyBorder="1"/>
    <xf numFmtId="168" fontId="14" fillId="6" borderId="17" xfId="1" applyNumberFormat="1" applyFont="1" applyFill="1" applyBorder="1"/>
    <xf numFmtId="168" fontId="15" fillId="6" borderId="4" xfId="1" applyNumberFormat="1" applyFont="1" applyFill="1" applyBorder="1"/>
    <xf numFmtId="0" fontId="0" fillId="3" borderId="15" xfId="0" applyFill="1" applyBorder="1"/>
    <xf numFmtId="165" fontId="12" fillId="3" borderId="16" xfId="1" applyNumberFormat="1" applyFont="1" applyFill="1" applyBorder="1"/>
    <xf numFmtId="168" fontId="13" fillId="3" borderId="2" xfId="1" applyNumberFormat="1" applyFont="1" applyFill="1" applyBorder="1"/>
    <xf numFmtId="168" fontId="16" fillId="3" borderId="17" xfId="1" applyNumberFormat="1" applyFont="1" applyFill="1" applyBorder="1"/>
    <xf numFmtId="168" fontId="13" fillId="3" borderId="15" xfId="1" applyNumberFormat="1" applyFont="1" applyFill="1" applyBorder="1"/>
    <xf numFmtId="168" fontId="14" fillId="3" borderId="4" xfId="1" applyNumberFormat="1" applyFont="1" applyFill="1" applyBorder="1"/>
    <xf numFmtId="165" fontId="0" fillId="3" borderId="16" xfId="1" applyNumberFormat="1" applyFont="1" applyFill="1" applyBorder="1"/>
    <xf numFmtId="168" fontId="0" fillId="3" borderId="18" xfId="1" applyNumberFormat="1" applyFont="1" applyFill="1" applyBorder="1"/>
    <xf numFmtId="168" fontId="16" fillId="3" borderId="2" xfId="1" applyNumberFormat="1" applyFont="1" applyFill="1" applyBorder="1"/>
    <xf numFmtId="168" fontId="14" fillId="3" borderId="2" xfId="1" applyNumberFormat="1" applyFont="1" applyFill="1" applyBorder="1"/>
    <xf numFmtId="0" fontId="0" fillId="7" borderId="19" xfId="0" applyFill="1" applyBorder="1"/>
    <xf numFmtId="165" fontId="12" fillId="7" borderId="20" xfId="1" applyNumberFormat="1" applyFont="1" applyFill="1" applyBorder="1"/>
    <xf numFmtId="168" fontId="16" fillId="7" borderId="21" xfId="1" applyNumberFormat="1" applyFont="1" applyFill="1" applyBorder="1"/>
    <xf numFmtId="168" fontId="16" fillId="7" borderId="22" xfId="1" applyNumberFormat="1" applyFont="1" applyFill="1" applyBorder="1"/>
    <xf numFmtId="168" fontId="13" fillId="7" borderId="19" xfId="1" applyNumberFormat="1" applyFont="1" applyFill="1" applyBorder="1"/>
    <xf numFmtId="168" fontId="14" fillId="7" borderId="21" xfId="1" applyNumberFormat="1" applyFont="1" applyFill="1" applyBorder="1"/>
    <xf numFmtId="168" fontId="0" fillId="7" borderId="21" xfId="1" applyNumberFormat="1" applyFont="1" applyFill="1" applyBorder="1"/>
    <xf numFmtId="168" fontId="14" fillId="7" borderId="23" xfId="1" applyNumberFormat="1" applyFont="1" applyFill="1" applyBorder="1"/>
    <xf numFmtId="165" fontId="0" fillId="7" borderId="20" xfId="1" applyNumberFormat="1" applyFont="1" applyFill="1" applyBorder="1"/>
    <xf numFmtId="168" fontId="0" fillId="7" borderId="24" xfId="1" applyNumberFormat="1" applyFont="1" applyFill="1" applyBorder="1"/>
    <xf numFmtId="0" fontId="0" fillId="0" borderId="26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25" xfId="0" applyNumberFormat="1" applyBorder="1" applyAlignment="1">
      <alignment horizontal="center"/>
    </xf>
    <xf numFmtId="0" fontId="0" fillId="0" borderId="25" xfId="0" applyBorder="1"/>
    <xf numFmtId="169" fontId="0" fillId="0" borderId="27" xfId="0" applyNumberFormat="1" applyBorder="1" applyAlignment="1">
      <alignment horizontal="center"/>
    </xf>
    <xf numFmtId="0" fontId="0" fillId="0" borderId="27" xfId="0" applyBorder="1"/>
    <xf numFmtId="3" fontId="0" fillId="0" borderId="0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2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/>
    <xf numFmtId="0" fontId="3" fillId="0" borderId="0" xfId="0" applyFont="1" applyAlignment="1">
      <alignment horizontal="left"/>
    </xf>
    <xf numFmtId="170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11" fontId="23" fillId="0" borderId="2" xfId="0" applyNumberFormat="1" applyFont="1" applyBorder="1" applyAlignment="1">
      <alignment horizontal="right" wrapText="1"/>
    </xf>
    <xf numFmtId="11" fontId="23" fillId="0" borderId="28" xfId="0" applyNumberFormat="1" applyFont="1" applyBorder="1" applyAlignment="1">
      <alignment horizontal="right" wrapText="1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32" xfId="0" applyFill="1" applyBorder="1" applyAlignment="1">
      <alignment horizontal="center"/>
    </xf>
    <xf numFmtId="0" fontId="0" fillId="0" borderId="11" xfId="0" applyBorder="1"/>
    <xf numFmtId="11" fontId="23" fillId="0" borderId="33" xfId="0" applyNumberFormat="1" applyFont="1" applyBorder="1" applyAlignment="1">
      <alignment horizontal="right" wrapText="1"/>
    </xf>
    <xf numFmtId="0" fontId="0" fillId="0" borderId="16" xfId="0" applyFont="1" applyBorder="1" applyAlignment="1">
      <alignment horizontal="left"/>
    </xf>
    <xf numFmtId="11" fontId="23" fillId="0" borderId="32" xfId="0" applyNumberFormat="1" applyFont="1" applyBorder="1" applyAlignment="1">
      <alignment horizontal="right" wrapText="1"/>
    </xf>
    <xf numFmtId="0" fontId="0" fillId="0" borderId="34" xfId="0" applyFont="1" applyBorder="1" applyAlignment="1">
      <alignment horizontal="left"/>
    </xf>
    <xf numFmtId="0" fontId="24" fillId="0" borderId="35" xfId="0" applyFont="1" applyBorder="1"/>
    <xf numFmtId="0" fontId="0" fillId="0" borderId="35" xfId="0" applyBorder="1"/>
    <xf numFmtId="0" fontId="0" fillId="0" borderId="36" xfId="0" applyBorder="1"/>
    <xf numFmtId="0" fontId="0" fillId="0" borderId="39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40" xfId="0" applyBorder="1"/>
    <xf numFmtId="0" fontId="0" fillId="0" borderId="8" xfId="0" applyFont="1" applyBorder="1" applyAlignment="1">
      <alignment horizontal="center"/>
    </xf>
    <xf numFmtId="0" fontId="0" fillId="0" borderId="8" xfId="0" applyBorder="1"/>
    <xf numFmtId="0" fontId="0" fillId="0" borderId="41" xfId="0" applyBorder="1"/>
    <xf numFmtId="0" fontId="0" fillId="0" borderId="45" xfId="0" applyBorder="1" applyAlignment="1">
      <alignment horizontal="center"/>
    </xf>
    <xf numFmtId="11" fontId="0" fillId="0" borderId="0" xfId="0" applyNumberFormat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2" xfId="0" applyBorder="1"/>
    <xf numFmtId="0" fontId="0" fillId="0" borderId="48" xfId="0" applyBorder="1"/>
    <xf numFmtId="170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49" xfId="0" applyFill="1" applyBorder="1" applyAlignment="1">
      <alignment horizontal="center"/>
    </xf>
    <xf numFmtId="0" fontId="0" fillId="0" borderId="50" xfId="0" applyBorder="1" applyAlignment="1">
      <alignment horizontal="left"/>
    </xf>
    <xf numFmtId="0" fontId="0" fillId="0" borderId="14" xfId="0" applyFill="1" applyBorder="1" applyAlignment="1">
      <alignment horizontal="center"/>
    </xf>
    <xf numFmtId="0" fontId="25" fillId="0" borderId="3" xfId="0" applyFont="1" applyBorder="1" applyAlignment="1">
      <alignment horizontal="center"/>
    </xf>
    <xf numFmtId="11" fontId="0" fillId="0" borderId="1" xfId="0" applyNumberFormat="1" applyBorder="1"/>
    <xf numFmtId="11" fontId="0" fillId="0" borderId="43" xfId="0" applyNumberFormat="1" applyBorder="1"/>
    <xf numFmtId="11" fontId="0" fillId="0" borderId="44" xfId="0" applyNumberFormat="1" applyBorder="1"/>
    <xf numFmtId="43" fontId="0" fillId="0" borderId="0" xfId="0" applyNumberFormat="1"/>
    <xf numFmtId="11" fontId="0" fillId="0" borderId="45" xfId="0" applyNumberFormat="1" applyBorder="1"/>
    <xf numFmtId="11" fontId="0" fillId="0" borderId="46" xfId="0" applyNumberFormat="1" applyBorder="1"/>
    <xf numFmtId="0" fontId="0" fillId="0" borderId="47" xfId="0" applyBorder="1"/>
    <xf numFmtId="165" fontId="0" fillId="0" borderId="50" xfId="0" applyNumberFormat="1" applyBorder="1" applyAlignment="1">
      <alignment horizontal="left"/>
    </xf>
    <xf numFmtId="2" fontId="0" fillId="0" borderId="0" xfId="0" applyNumberFormat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51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169" fontId="2" fillId="0" borderId="27" xfId="0" applyNumberFormat="1" applyFont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169" fontId="0" fillId="0" borderId="27" xfId="0" applyNumberFormat="1" applyBorder="1"/>
    <xf numFmtId="169" fontId="0" fillId="0" borderId="25" xfId="0" applyNumberFormat="1" applyBorder="1"/>
    <xf numFmtId="0" fontId="0" fillId="2" borderId="0" xfId="0" applyFill="1"/>
    <xf numFmtId="164" fontId="0" fillId="10" borderId="0" xfId="0" applyNumberFormat="1" applyFill="1" applyBorder="1" applyAlignment="1">
      <alignment horizontal="center"/>
    </xf>
    <xf numFmtId="0" fontId="0" fillId="10" borderId="0" xfId="0" applyFill="1"/>
    <xf numFmtId="164" fontId="7" fillId="10" borderId="0" xfId="0" applyNumberFormat="1" applyFont="1" applyFill="1" applyBorder="1" applyAlignment="1">
      <alignment horizontal="center"/>
    </xf>
    <xf numFmtId="0" fontId="0" fillId="10" borderId="27" xfId="0" applyFill="1" applyBorder="1"/>
    <xf numFmtId="0" fontId="0" fillId="10" borderId="0" xfId="0" applyFill="1" applyBorder="1"/>
    <xf numFmtId="164" fontId="0" fillId="2" borderId="1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2" fontId="19" fillId="0" borderId="3" xfId="0" applyNumberFormat="1" applyFont="1" applyBorder="1" applyAlignment="1">
      <alignment horizontal="center"/>
    </xf>
    <xf numFmtId="169" fontId="0" fillId="0" borderId="51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2" fontId="0" fillId="0" borderId="5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9" fontId="2" fillId="0" borderId="51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2" xfId="0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 wrapText="1"/>
    </xf>
    <xf numFmtId="0" fontId="4" fillId="0" borderId="52" xfId="0" applyFont="1" applyBorder="1" applyAlignment="1">
      <alignment horizontal="center" wrapText="1"/>
    </xf>
    <xf numFmtId="0" fontId="18" fillId="0" borderId="39" xfId="0" applyFont="1" applyBorder="1" applyAlignment="1">
      <alignment horizontal="center" vertic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Border="1"/>
    <xf numFmtId="0" fontId="2" fillId="0" borderId="0" xfId="0" applyFont="1" applyBorder="1"/>
    <xf numFmtId="2" fontId="0" fillId="0" borderId="0" xfId="0" applyNumberFormat="1"/>
    <xf numFmtId="1" fontId="0" fillId="0" borderId="0" xfId="0" applyNumberFormat="1"/>
    <xf numFmtId="0" fontId="2" fillId="0" borderId="5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0" borderId="0" xfId="0" applyFill="1"/>
    <xf numFmtId="1" fontId="0" fillId="0" borderId="0" xfId="0" applyNumberFormat="1" applyFill="1"/>
    <xf numFmtId="11" fontId="0" fillId="0" borderId="0" xfId="0" applyNumberFormat="1"/>
    <xf numFmtId="2" fontId="0" fillId="0" borderId="25" xfId="0" applyNumberFormat="1" applyBorder="1"/>
    <xf numFmtId="0" fontId="27" fillId="0" borderId="0" xfId="0" applyFont="1"/>
    <xf numFmtId="170" fontId="0" fillId="0" borderId="0" xfId="0" applyNumberFormat="1"/>
    <xf numFmtId="0" fontId="0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0" fillId="0" borderId="0" xfId="0" applyAlignment="1"/>
    <xf numFmtId="164" fontId="0" fillId="10" borderId="35" xfId="0" applyNumberFormat="1" applyFill="1" applyBorder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169" fontId="29" fillId="0" borderId="0" xfId="0" applyNumberFormat="1" applyFont="1" applyAlignment="1">
      <alignment horizontal="center"/>
    </xf>
    <xf numFmtId="0" fontId="29" fillId="0" borderId="27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25" xfId="0" applyFont="1" applyBorder="1" applyAlignment="1">
      <alignment horizontal="center"/>
    </xf>
    <xf numFmtId="169" fontId="29" fillId="0" borderId="27" xfId="0" applyNumberFormat="1" applyFont="1" applyBorder="1" applyAlignment="1">
      <alignment horizontal="center"/>
    </xf>
    <xf numFmtId="169" fontId="29" fillId="0" borderId="0" xfId="0" applyNumberFormat="1" applyFont="1" applyBorder="1" applyAlignment="1">
      <alignment horizontal="center"/>
    </xf>
    <xf numFmtId="169" fontId="29" fillId="0" borderId="25" xfId="0" applyNumberFormat="1" applyFont="1" applyBorder="1" applyAlignment="1">
      <alignment horizontal="center"/>
    </xf>
    <xf numFmtId="169" fontId="29" fillId="0" borderId="27" xfId="0" applyNumberFormat="1" applyFont="1" applyBorder="1"/>
    <xf numFmtId="169" fontId="29" fillId="0" borderId="0" xfId="0" applyNumberFormat="1" applyFont="1" applyBorder="1"/>
    <xf numFmtId="169" fontId="29" fillId="0" borderId="25" xfId="0" applyNumberFormat="1" applyFont="1" applyBorder="1"/>
    <xf numFmtId="0" fontId="29" fillId="0" borderId="27" xfId="0" applyFont="1" applyBorder="1"/>
    <xf numFmtId="0" fontId="29" fillId="0" borderId="0" xfId="0" applyFont="1" applyBorder="1"/>
    <xf numFmtId="0" fontId="29" fillId="0" borderId="25" xfId="0" applyFont="1" applyBorder="1"/>
    <xf numFmtId="0" fontId="30" fillId="0" borderId="5" xfId="0" applyFont="1" applyBorder="1"/>
    <xf numFmtId="0" fontId="30" fillId="0" borderId="8" xfId="0" applyFont="1" applyBorder="1"/>
    <xf numFmtId="0" fontId="30" fillId="0" borderId="40" xfId="0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30" fillId="0" borderId="7" xfId="0" applyFont="1" applyBorder="1" applyAlignment="1">
      <alignment horizontal="center"/>
    </xf>
    <xf numFmtId="0" fontId="32" fillId="0" borderId="8" xfId="0" applyFont="1" applyBorder="1" applyAlignment="1">
      <alignment horizontal="center" wrapText="1"/>
    </xf>
    <xf numFmtId="0" fontId="32" fillId="0" borderId="7" xfId="0" applyFont="1" applyBorder="1" applyAlignment="1">
      <alignment horizontal="center" wrapText="1"/>
    </xf>
    <xf numFmtId="0" fontId="33" fillId="0" borderId="8" xfId="0" applyFont="1" applyBorder="1" applyAlignment="1">
      <alignment horizontal="center" vertical="center"/>
    </xf>
    <xf numFmtId="0" fontId="30" fillId="0" borderId="41" xfId="0" applyFont="1" applyBorder="1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/>
    </xf>
    <xf numFmtId="169" fontId="34" fillId="0" borderId="0" xfId="0" applyNumberFormat="1" applyFont="1" applyAlignment="1">
      <alignment horizontal="center"/>
    </xf>
    <xf numFmtId="0" fontId="34" fillId="0" borderId="27" xfId="0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4" fillId="0" borderId="25" xfId="0" applyFont="1" applyBorder="1" applyAlignment="1">
      <alignment horizontal="center"/>
    </xf>
    <xf numFmtId="2" fontId="34" fillId="0" borderId="0" xfId="0" applyNumberFormat="1" applyFont="1"/>
    <xf numFmtId="1" fontId="34" fillId="0" borderId="0" xfId="0" applyNumberFormat="1" applyFont="1"/>
    <xf numFmtId="1" fontId="34" fillId="0" borderId="25" xfId="0" applyNumberFormat="1" applyFont="1" applyBorder="1"/>
    <xf numFmtId="169" fontId="34" fillId="0" borderId="27" xfId="0" applyNumberFormat="1" applyFont="1" applyBorder="1" applyAlignment="1">
      <alignment horizontal="center"/>
    </xf>
    <xf numFmtId="169" fontId="34" fillId="0" borderId="0" xfId="0" applyNumberFormat="1" applyFont="1" applyBorder="1" applyAlignment="1">
      <alignment horizontal="center"/>
    </xf>
    <xf numFmtId="4" fontId="34" fillId="0" borderId="27" xfId="0" applyNumberFormat="1" applyFont="1" applyBorder="1" applyAlignment="1">
      <alignment horizontal="center"/>
    </xf>
    <xf numFmtId="4" fontId="34" fillId="0" borderId="0" xfId="0" applyNumberFormat="1" applyFont="1" applyBorder="1" applyAlignment="1">
      <alignment horizontal="center"/>
    </xf>
    <xf numFmtId="4" fontId="34" fillId="0" borderId="25" xfId="0" applyNumberFormat="1" applyFont="1" applyBorder="1" applyAlignment="1">
      <alignment horizontal="center"/>
    </xf>
    <xf numFmtId="4" fontId="34" fillId="0" borderId="0" xfId="0" applyNumberFormat="1" applyFont="1" applyAlignment="1">
      <alignment horizontal="center"/>
    </xf>
    <xf numFmtId="166" fontId="34" fillId="0" borderId="0" xfId="0" applyNumberFormat="1" applyFont="1" applyAlignment="1">
      <alignment horizontal="center"/>
    </xf>
    <xf numFmtId="169" fontId="34" fillId="0" borderId="25" xfId="0" applyNumberFormat="1" applyFont="1" applyBorder="1" applyAlignment="1">
      <alignment horizontal="center"/>
    </xf>
    <xf numFmtId="169" fontId="34" fillId="0" borderId="27" xfId="0" applyNumberFormat="1" applyFont="1" applyBorder="1"/>
    <xf numFmtId="169" fontId="34" fillId="0" borderId="0" xfId="0" applyNumberFormat="1" applyFont="1" applyBorder="1"/>
    <xf numFmtId="169" fontId="34" fillId="0" borderId="25" xfId="0" applyNumberFormat="1" applyFont="1" applyBorder="1"/>
    <xf numFmtId="0" fontId="34" fillId="0" borderId="27" xfId="0" applyFont="1" applyBorder="1"/>
    <xf numFmtId="0" fontId="34" fillId="0" borderId="0" xfId="0" applyFont="1" applyBorder="1"/>
    <xf numFmtId="0" fontId="34" fillId="0" borderId="25" xfId="0" applyFont="1" applyBorder="1"/>
    <xf numFmtId="0" fontId="35" fillId="0" borderId="58" xfId="0" applyFont="1" applyBorder="1" applyAlignment="1">
      <alignment horizontal="center" wrapText="1"/>
    </xf>
    <xf numFmtId="0" fontId="35" fillId="0" borderId="59" xfId="0" applyFont="1" applyBorder="1" applyAlignment="1">
      <alignment horizontal="center" wrapText="1"/>
    </xf>
    <xf numFmtId="0" fontId="35" fillId="0" borderId="60" xfId="0" applyFont="1" applyBorder="1" applyAlignment="1">
      <alignment horizontal="center" wrapText="1"/>
    </xf>
    <xf numFmtId="0" fontId="36" fillId="0" borderId="0" xfId="0" applyFont="1" applyAlignment="1">
      <alignment horizontal="left" vertical="top" textRotation="90"/>
    </xf>
    <xf numFmtId="0" fontId="36" fillId="0" borderId="25" xfId="0" applyFont="1" applyBorder="1" applyAlignment="1">
      <alignment horizontal="left" vertical="top" textRotation="90"/>
    </xf>
    <xf numFmtId="0" fontId="38" fillId="0" borderId="0" xfId="0" applyFont="1" applyAlignment="1">
      <alignment horizontal="left" vertical="top" textRotation="90"/>
    </xf>
    <xf numFmtId="171" fontId="0" fillId="0" borderId="0" xfId="1" applyNumberFormat="1" applyFont="1"/>
    <xf numFmtId="172" fontId="0" fillId="0" borderId="0" xfId="0" applyNumberFormat="1"/>
    <xf numFmtId="169" fontId="0" fillId="0" borderId="0" xfId="0" applyNumberFormat="1"/>
    <xf numFmtId="173" fontId="0" fillId="0" borderId="27" xfId="1" applyNumberFormat="1" applyFont="1" applyBorder="1"/>
    <xf numFmtId="173" fontId="0" fillId="0" borderId="0" xfId="1" applyNumberFormat="1" applyFont="1"/>
    <xf numFmtId="173" fontId="0" fillId="0" borderId="25" xfId="1" applyNumberFormat="1" applyFont="1" applyBorder="1"/>
    <xf numFmtId="173" fontId="0" fillId="0" borderId="0" xfId="0" applyNumberFormat="1"/>
    <xf numFmtId="174" fontId="0" fillId="0" borderId="0" xfId="0" applyNumberFormat="1"/>
    <xf numFmtId="169" fontId="0" fillId="2" borderId="0" xfId="0" applyNumberFormat="1" applyFill="1"/>
    <xf numFmtId="173" fontId="0" fillId="0" borderId="27" xfId="0" applyNumberFormat="1" applyBorder="1"/>
    <xf numFmtId="176" fontId="0" fillId="0" borderId="0" xfId="0" applyNumberFormat="1"/>
    <xf numFmtId="173" fontId="0" fillId="0" borderId="3" xfId="0" applyNumberFormat="1" applyBorder="1"/>
    <xf numFmtId="177" fontId="0" fillId="0" borderId="0" xfId="0" applyNumberFormat="1"/>
    <xf numFmtId="175" fontId="0" fillId="0" borderId="0" xfId="0" applyNumberFormat="1"/>
    <xf numFmtId="0" fontId="7" fillId="0" borderId="0" xfId="0" applyFont="1" applyBorder="1" applyAlignment="1">
      <alignment horizontal="right" vertical="center"/>
    </xf>
    <xf numFmtId="168" fontId="0" fillId="3" borderId="0" xfId="1" applyNumberFormat="1" applyFont="1" applyFill="1" applyBorder="1"/>
    <xf numFmtId="168" fontId="0" fillId="0" borderId="0" xfId="1" applyNumberFormat="1" applyFont="1" applyBorder="1"/>
    <xf numFmtId="168" fontId="0" fillId="4" borderId="0" xfId="1" applyNumberFormat="1" applyFont="1" applyFill="1" applyBorder="1"/>
    <xf numFmtId="168" fontId="0" fillId="5" borderId="0" xfId="1" applyNumberFormat="1" applyFont="1" applyFill="1" applyBorder="1"/>
    <xf numFmtId="168" fontId="0" fillId="6" borderId="0" xfId="1" applyNumberFormat="1" applyFont="1" applyFill="1" applyBorder="1"/>
    <xf numFmtId="168" fontId="0" fillId="7" borderId="0" xfId="1" applyNumberFormat="1" applyFont="1" applyFill="1" applyBorder="1"/>
    <xf numFmtId="178" fontId="0" fillId="0" borderId="0" xfId="1" applyNumberFormat="1" applyFont="1" applyBorder="1"/>
    <xf numFmtId="178" fontId="0" fillId="4" borderId="0" xfId="1" applyNumberFormat="1" applyFont="1" applyFill="1" applyBorder="1"/>
    <xf numFmtId="178" fontId="0" fillId="5" borderId="0" xfId="1" applyNumberFormat="1" applyFont="1" applyFill="1" applyBorder="1"/>
    <xf numFmtId="178" fontId="0" fillId="6" borderId="0" xfId="1" applyNumberFormat="1" applyFont="1" applyFill="1" applyBorder="1"/>
    <xf numFmtId="178" fontId="0" fillId="3" borderId="0" xfId="1" applyNumberFormat="1" applyFont="1" applyFill="1" applyBorder="1"/>
    <xf numFmtId="178" fontId="0" fillId="7" borderId="0" xfId="1" applyNumberFormat="1" applyFont="1" applyFill="1" applyBorder="1"/>
    <xf numFmtId="167" fontId="0" fillId="0" borderId="0" xfId="0" applyNumberFormat="1" applyBorder="1"/>
    <xf numFmtId="0" fontId="7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/>
    </xf>
    <xf numFmtId="164" fontId="0" fillId="0" borderId="0" xfId="0" applyNumberFormat="1" applyBorder="1"/>
    <xf numFmtId="0" fontId="0" fillId="0" borderId="0" xfId="0" applyNumberFormat="1" applyBorder="1"/>
    <xf numFmtId="175" fontId="0" fillId="0" borderId="0" xfId="0" applyNumberFormat="1" applyBorder="1"/>
    <xf numFmtId="164" fontId="13" fillId="0" borderId="0" xfId="0" applyNumberFormat="1" applyFont="1" applyBorder="1"/>
    <xf numFmtId="173" fontId="40" fillId="0" borderId="0" xfId="0" applyNumberFormat="1" applyFont="1" applyAlignment="1">
      <alignment horizontal="center" vertical="center"/>
    </xf>
    <xf numFmtId="173" fontId="40" fillId="0" borderId="26" xfId="0" applyNumberFormat="1" applyFont="1" applyBorder="1" applyAlignment="1">
      <alignment horizontal="center" vertical="center"/>
    </xf>
    <xf numFmtId="171" fontId="40" fillId="0" borderId="2" xfId="1" applyNumberFormat="1" applyFont="1" applyBorder="1" applyAlignment="1">
      <alignment horizontal="center"/>
    </xf>
    <xf numFmtId="0" fontId="41" fillId="11" borderId="61" xfId="0" applyFont="1" applyFill="1" applyBorder="1"/>
    <xf numFmtId="0" fontId="41" fillId="11" borderId="17" xfId="0" applyFont="1" applyFill="1" applyBorder="1"/>
    <xf numFmtId="0" fontId="41" fillId="11" borderId="17" xfId="0" applyFont="1" applyFill="1" applyBorder="1" applyAlignment="1">
      <alignment horizontal="center"/>
    </xf>
    <xf numFmtId="0" fontId="41" fillId="12" borderId="4" xfId="0" applyFont="1" applyFill="1" applyBorder="1" applyAlignment="1">
      <alignment horizontal="center"/>
    </xf>
    <xf numFmtId="0" fontId="41" fillId="12" borderId="17" xfId="0" applyFont="1" applyFill="1" applyBorder="1" applyAlignment="1">
      <alignment horizontal="center"/>
    </xf>
    <xf numFmtId="0" fontId="41" fillId="12" borderId="37" xfId="0" applyFont="1" applyFill="1" applyBorder="1" applyAlignment="1">
      <alignment horizontal="center"/>
    </xf>
    <xf numFmtId="0" fontId="41" fillId="13" borderId="17" xfId="0" applyFont="1" applyFill="1" applyBorder="1" applyAlignment="1">
      <alignment horizontal="center"/>
    </xf>
    <xf numFmtId="0" fontId="41" fillId="14" borderId="4" xfId="0" applyFont="1" applyFill="1" applyBorder="1" applyAlignment="1">
      <alignment horizontal="center"/>
    </xf>
    <xf numFmtId="0" fontId="41" fillId="14" borderId="17" xfId="0" applyFont="1" applyFill="1" applyBorder="1" applyAlignment="1">
      <alignment horizontal="center"/>
    </xf>
    <xf numFmtId="0" fontId="41" fillId="14" borderId="37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1" borderId="4" xfId="0" applyFont="1" applyFill="1" applyBorder="1" applyAlignment="1">
      <alignment horizontal="center"/>
    </xf>
    <xf numFmtId="0" fontId="41" fillId="11" borderId="37" xfId="0" applyFont="1" applyFill="1" applyBorder="1" applyAlignment="1">
      <alignment horizontal="center"/>
    </xf>
    <xf numFmtId="0" fontId="41" fillId="16" borderId="17" xfId="0" applyFont="1" applyFill="1" applyBorder="1" applyAlignment="1">
      <alignment horizontal="center"/>
    </xf>
    <xf numFmtId="0" fontId="41" fillId="16" borderId="37" xfId="0" applyFont="1" applyFill="1" applyBorder="1" applyAlignment="1">
      <alignment horizontal="center"/>
    </xf>
    <xf numFmtId="0" fontId="41" fillId="17" borderId="17" xfId="0" applyFont="1" applyFill="1" applyBorder="1" applyAlignment="1">
      <alignment horizontal="center"/>
    </xf>
    <xf numFmtId="0" fontId="41" fillId="17" borderId="37" xfId="0" applyFont="1" applyFill="1" applyBorder="1" applyAlignment="1">
      <alignment horizontal="center"/>
    </xf>
    <xf numFmtId="169" fontId="7" fillId="0" borderId="51" xfId="0" applyNumberFormat="1" applyFont="1" applyBorder="1"/>
    <xf numFmtId="169" fontId="7" fillId="0" borderId="3" xfId="0" applyNumberFormat="1" applyFont="1" applyBorder="1"/>
    <xf numFmtId="169" fontId="7" fillId="0" borderId="26" xfId="0" applyNumberFormat="1" applyFont="1" applyBorder="1"/>
    <xf numFmtId="0" fontId="7" fillId="0" borderId="25" xfId="0" applyFont="1" applyBorder="1" applyAlignment="1">
      <alignment horizontal="center"/>
    </xf>
    <xf numFmtId="169" fontId="7" fillId="0" borderId="27" xfId="0" applyNumberFormat="1" applyFont="1" applyBorder="1"/>
    <xf numFmtId="169" fontId="7" fillId="0" borderId="0" xfId="0" applyNumberFormat="1" applyFont="1"/>
    <xf numFmtId="169" fontId="7" fillId="0" borderId="25" xfId="0" applyNumberFormat="1" applyFont="1" applyBorder="1"/>
    <xf numFmtId="2" fontId="42" fillId="0" borderId="38" xfId="0" applyNumberFormat="1" applyFont="1" applyBorder="1"/>
    <xf numFmtId="2" fontId="42" fillId="0" borderId="39" xfId="0" applyNumberFormat="1" applyFont="1" applyBorder="1"/>
    <xf numFmtId="2" fontId="42" fillId="0" borderId="52" xfId="0" applyNumberFormat="1" applyFont="1" applyBorder="1"/>
    <xf numFmtId="169" fontId="0" fillId="0" borderId="51" xfId="0" applyNumberFormat="1" applyBorder="1"/>
    <xf numFmtId="169" fontId="0" fillId="0" borderId="3" xfId="0" applyNumberFormat="1" applyBorder="1"/>
    <xf numFmtId="169" fontId="0" fillId="0" borderId="26" xfId="0" applyNumberFormat="1" applyBorder="1"/>
    <xf numFmtId="169" fontId="0" fillId="0" borderId="62" xfId="0" applyNumberFormat="1" applyBorder="1"/>
    <xf numFmtId="169" fontId="0" fillId="0" borderId="42" xfId="0" applyNumberFormat="1" applyBorder="1"/>
    <xf numFmtId="169" fontId="0" fillId="0" borderId="53" xfId="0" applyNumberFormat="1" applyBorder="1"/>
    <xf numFmtId="0" fontId="0" fillId="18" borderId="1" xfId="0" applyFill="1" applyBorder="1"/>
    <xf numFmtId="0" fontId="0" fillId="18" borderId="44" xfId="0" applyFill="1" applyBorder="1"/>
    <xf numFmtId="0" fontId="0" fillId="18" borderId="45" xfId="0" applyFill="1" applyBorder="1"/>
    <xf numFmtId="179" fontId="9" fillId="19" borderId="54" xfId="1" applyNumberFormat="1" applyFont="1" applyFill="1" applyBorder="1" applyAlignment="1" applyProtection="1">
      <alignment horizontal="center" vertical="center"/>
      <protection locked="0"/>
    </xf>
    <xf numFmtId="0" fontId="9" fillId="0" borderId="41" xfId="0" applyFont="1" applyBorder="1" applyAlignment="1">
      <alignment vertical="center"/>
    </xf>
    <xf numFmtId="0" fontId="0" fillId="18" borderId="46" xfId="0" applyFill="1" applyBorder="1"/>
    <xf numFmtId="1" fontId="0" fillId="0" borderId="0" xfId="0" applyNumberFormat="1" applyAlignment="1">
      <alignment horizontal="center" vertical="center"/>
    </xf>
    <xf numFmtId="0" fontId="43" fillId="0" borderId="54" xfId="0" applyFont="1" applyBorder="1" applyAlignment="1">
      <alignment horizontal="center" vertical="center"/>
    </xf>
    <xf numFmtId="0" fontId="44" fillId="0" borderId="43" xfId="0" applyFont="1" applyBorder="1" applyAlignment="1">
      <alignment vertical="center"/>
    </xf>
    <xf numFmtId="0" fontId="7" fillId="0" borderId="54" xfId="0" applyFont="1" applyBorder="1" applyAlignment="1">
      <alignment horizontal="center" vertical="center"/>
    </xf>
    <xf numFmtId="179" fontId="45" fillId="0" borderId="11" xfId="1" applyNumberFormat="1" applyFont="1" applyBorder="1" applyAlignment="1">
      <alignment horizontal="center" vertical="center"/>
    </xf>
    <xf numFmtId="0" fontId="45" fillId="0" borderId="33" xfId="0" applyFont="1" applyBorder="1" applyAlignment="1">
      <alignment vertical="center"/>
    </xf>
    <xf numFmtId="1" fontId="0" fillId="0" borderId="0" xfId="0" applyNumberFormat="1" applyAlignment="1">
      <alignment horizontal="center"/>
    </xf>
    <xf numFmtId="167" fontId="0" fillId="0" borderId="13" xfId="0" applyNumberFormat="1" applyBorder="1" applyAlignment="1">
      <alignment horizontal="center"/>
    </xf>
    <xf numFmtId="0" fontId="0" fillId="0" borderId="63" xfId="0" applyBorder="1"/>
    <xf numFmtId="3" fontId="0" fillId="0" borderId="64" xfId="0" applyNumberFormat="1" applyBorder="1"/>
    <xf numFmtId="0" fontId="43" fillId="20" borderId="16" xfId="0" applyFont="1" applyFill="1" applyBorder="1" applyAlignment="1">
      <alignment horizontal="center" vertical="center"/>
    </xf>
    <xf numFmtId="0" fontId="44" fillId="20" borderId="32" xfId="0" applyFont="1" applyFill="1" applyBorder="1" applyAlignment="1">
      <alignment vertical="center"/>
    </xf>
    <xf numFmtId="180" fontId="8" fillId="0" borderId="37" xfId="0" applyNumberFormat="1" applyFont="1" applyBorder="1" applyAlignment="1">
      <alignment horizontal="center" vertical="center"/>
    </xf>
    <xf numFmtId="167" fontId="0" fillId="0" borderId="16" xfId="0" applyNumberFormat="1" applyBorder="1" applyAlignment="1">
      <alignment horizontal="center"/>
    </xf>
    <xf numFmtId="0" fontId="0" fillId="0" borderId="4" xfId="0" applyBorder="1"/>
    <xf numFmtId="3" fontId="0" fillId="0" borderId="65" xfId="0" applyNumberForma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36" fillId="3" borderId="32" xfId="0" applyFont="1" applyFill="1" applyBorder="1" applyAlignment="1">
      <alignment vertical="center"/>
    </xf>
    <xf numFmtId="180" fontId="40" fillId="0" borderId="37" xfId="0" applyNumberFormat="1" applyFont="1" applyBorder="1" applyAlignment="1">
      <alignment horizontal="center" vertical="center"/>
    </xf>
    <xf numFmtId="167" fontId="0" fillId="0" borderId="66" xfId="0" applyNumberFormat="1" applyBorder="1" applyAlignment="1">
      <alignment horizontal="center"/>
    </xf>
    <xf numFmtId="0" fontId="0" fillId="0" borderId="38" xfId="0" applyBorder="1"/>
    <xf numFmtId="3" fontId="0" fillId="0" borderId="67" xfId="0" applyNumberFormat="1" applyBorder="1" applyAlignment="1">
      <alignment horizontal="center" vertical="center"/>
    </xf>
    <xf numFmtId="0" fontId="8" fillId="21" borderId="66" xfId="0" applyFont="1" applyFill="1" applyBorder="1" applyAlignment="1">
      <alignment horizontal="center" vertical="center"/>
    </xf>
    <xf numFmtId="0" fontId="0" fillId="21" borderId="68" xfId="0" applyFill="1" applyBorder="1" applyAlignment="1">
      <alignment vertical="center"/>
    </xf>
    <xf numFmtId="180" fontId="8" fillId="0" borderId="45" xfId="1" applyNumberFormat="1" applyFont="1" applyBorder="1" applyAlignment="1">
      <alignment horizontal="center" vertical="center"/>
    </xf>
    <xf numFmtId="0" fontId="38" fillId="0" borderId="46" xfId="0" applyFont="1" applyBorder="1" applyAlignment="1">
      <alignment vertical="center"/>
    </xf>
    <xf numFmtId="180" fontId="40" fillId="0" borderId="0" xfId="0" applyNumberFormat="1" applyFont="1" applyAlignment="1">
      <alignment horizontal="center" vertical="center"/>
    </xf>
    <xf numFmtId="179" fontId="8" fillId="2" borderId="5" xfId="1" applyNumberFormat="1" applyFont="1" applyFill="1" applyBorder="1" applyAlignment="1">
      <alignment horizontal="center" vertical="center"/>
    </xf>
    <xf numFmtId="0" fontId="8" fillId="0" borderId="54" xfId="0" applyFont="1" applyBorder="1" applyAlignment="1">
      <alignment vertical="center"/>
    </xf>
    <xf numFmtId="0" fontId="0" fillId="18" borderId="47" xfId="0" applyFill="1" applyBorder="1"/>
    <xf numFmtId="180" fontId="8" fillId="18" borderId="47" xfId="1" applyNumberFormat="1" applyFont="1" applyFill="1" applyBorder="1" applyAlignment="1">
      <alignment horizontal="center" vertical="center"/>
    </xf>
    <xf numFmtId="0" fontId="38" fillId="18" borderId="48" xfId="0" applyFont="1" applyFill="1" applyBorder="1" applyAlignment="1">
      <alignment vertical="center"/>
    </xf>
    <xf numFmtId="0" fontId="0" fillId="18" borderId="48" xfId="0" applyFill="1" applyBorder="1"/>
    <xf numFmtId="180" fontId="8" fillId="0" borderId="0" xfId="1" applyNumberFormat="1" applyFont="1" applyAlignment="1">
      <alignment horizontal="center" vertical="center"/>
    </xf>
    <xf numFmtId="0" fontId="38" fillId="0" borderId="0" xfId="0" applyFont="1" applyAlignment="1">
      <alignment vertical="center"/>
    </xf>
    <xf numFmtId="0" fontId="0" fillId="22" borderId="1" xfId="0" applyFill="1" applyBorder="1"/>
    <xf numFmtId="180" fontId="8" fillId="22" borderId="43" xfId="1" applyNumberFormat="1" applyFont="1" applyFill="1" applyBorder="1" applyAlignment="1">
      <alignment horizontal="center" vertical="center"/>
    </xf>
    <xf numFmtId="0" fontId="38" fillId="22" borderId="43" xfId="0" applyFont="1" applyFill="1" applyBorder="1" applyAlignment="1">
      <alignment vertical="center"/>
    </xf>
    <xf numFmtId="0" fontId="0" fillId="22" borderId="44" xfId="0" applyFill="1" applyBorder="1"/>
    <xf numFmtId="0" fontId="0" fillId="22" borderId="45" xfId="0" applyFill="1" applyBorder="1"/>
    <xf numFmtId="179" fontId="11" fillId="23" borderId="13" xfId="1" applyNumberFormat="1" applyFont="1" applyFill="1" applyBorder="1" applyAlignment="1" applyProtection="1">
      <alignment horizontal="center" vertical="center"/>
      <protection locked="0"/>
    </xf>
    <xf numFmtId="0" fontId="11" fillId="0" borderId="69" xfId="0" applyFont="1" applyBorder="1" applyAlignment="1">
      <alignment vertical="center"/>
    </xf>
    <xf numFmtId="0" fontId="0" fillId="22" borderId="46" xfId="0" applyFill="1" applyBorder="1"/>
    <xf numFmtId="179" fontId="9" fillId="0" borderId="16" xfId="1" applyNumberFormat="1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>
      <alignment vertical="center"/>
    </xf>
    <xf numFmtId="179" fontId="8" fillId="0" borderId="66" xfId="1" applyNumberFormat="1" applyFont="1" applyBorder="1" applyAlignment="1">
      <alignment horizontal="center" vertical="center"/>
    </xf>
    <xf numFmtId="0" fontId="11" fillId="0" borderId="68" xfId="0" applyFont="1" applyBorder="1" applyAlignment="1">
      <alignment vertical="center"/>
    </xf>
    <xf numFmtId="179" fontId="48" fillId="0" borderId="11" xfId="1" applyNumberFormat="1" applyFont="1" applyBorder="1" applyAlignment="1">
      <alignment horizontal="center" vertical="center"/>
    </xf>
    <xf numFmtId="0" fontId="49" fillId="0" borderId="33" xfId="0" applyFont="1" applyBorder="1" applyAlignment="1">
      <alignment horizontal="left" vertical="center"/>
    </xf>
    <xf numFmtId="164" fontId="8" fillId="0" borderId="16" xfId="0" applyNumberFormat="1" applyFont="1" applyBorder="1" applyAlignment="1">
      <alignment horizontal="center"/>
    </xf>
    <xf numFmtId="0" fontId="40" fillId="3" borderId="32" xfId="0" applyFont="1" applyFill="1" applyBorder="1" applyAlignment="1">
      <alignment horizontal="left" vertical="center"/>
    </xf>
    <xf numFmtId="181" fontId="8" fillId="0" borderId="66" xfId="1" applyNumberFormat="1" applyFont="1" applyBorder="1" applyAlignment="1">
      <alignment horizontal="center"/>
    </xf>
    <xf numFmtId="0" fontId="40" fillId="21" borderId="68" xfId="0" applyFont="1" applyFill="1" applyBorder="1" applyAlignment="1">
      <alignment horizontal="left" vertical="center"/>
    </xf>
    <xf numFmtId="0" fontId="0" fillId="22" borderId="47" xfId="0" applyFill="1" applyBorder="1"/>
    <xf numFmtId="180" fontId="8" fillId="22" borderId="42" xfId="1" applyNumberFormat="1" applyFont="1" applyFill="1" applyBorder="1" applyAlignment="1">
      <alignment horizontal="center"/>
    </xf>
    <xf numFmtId="0" fontId="38" fillId="22" borderId="42" xfId="0" applyFont="1" applyFill="1" applyBorder="1"/>
    <xf numFmtId="0" fontId="0" fillId="22" borderId="48" xfId="0" applyFill="1" applyBorder="1"/>
    <xf numFmtId="0" fontId="36" fillId="0" borderId="0" xfId="0" applyFont="1" applyAlignment="1">
      <alignment horizontal="center" vertical="center"/>
    </xf>
    <xf numFmtId="180" fontId="8" fillId="0" borderId="0" xfId="1" applyNumberFormat="1" applyFont="1" applyAlignment="1">
      <alignment horizontal="center"/>
    </xf>
    <xf numFmtId="0" fontId="38" fillId="0" borderId="0" xfId="0" applyFont="1"/>
    <xf numFmtId="180" fontId="38" fillId="0" borderId="2" xfId="1" applyNumberFormat="1" applyFont="1" applyBorder="1" applyAlignment="1">
      <alignment horizontal="center"/>
    </xf>
    <xf numFmtId="1" fontId="11" fillId="0" borderId="2" xfId="0" applyNumberFormat="1" applyFont="1" applyBorder="1" applyAlignment="1">
      <alignment horizontal="left"/>
    </xf>
    <xf numFmtId="164" fontId="11" fillId="0" borderId="2" xfId="0" applyNumberFormat="1" applyFont="1" applyBorder="1"/>
    <xf numFmtId="180" fontId="38" fillId="0" borderId="0" xfId="1" applyNumberFormat="1" applyFont="1" applyAlignment="1">
      <alignment horizontal="center"/>
    </xf>
    <xf numFmtId="164" fontId="34" fillId="0" borderId="27" xfId="0" applyNumberFormat="1" applyFont="1" applyBorder="1" applyAlignment="1">
      <alignment horizontal="center"/>
    </xf>
    <xf numFmtId="164" fontId="7" fillId="2" borderId="54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45" xfId="0" applyBorder="1"/>
    <xf numFmtId="2" fontId="0" fillId="0" borderId="42" xfId="0" applyNumberFormat="1" applyBorder="1" applyAlignment="1">
      <alignment horizontal="center"/>
    </xf>
    <xf numFmtId="0" fontId="0" fillId="0" borderId="49" xfId="0" applyBorder="1"/>
    <xf numFmtId="0" fontId="0" fillId="0" borderId="50" xfId="0" applyBorder="1" applyAlignment="1">
      <alignment horizontal="center"/>
    </xf>
    <xf numFmtId="2" fontId="52" fillId="0" borderId="0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48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169" fontId="0" fillId="3" borderId="27" xfId="0" applyNumberFormat="1" applyFont="1" applyFill="1" applyBorder="1" applyAlignment="1">
      <alignment horizontal="center"/>
    </xf>
    <xf numFmtId="169" fontId="0" fillId="3" borderId="0" xfId="0" applyNumberFormat="1" applyFont="1" applyFill="1" applyBorder="1" applyAlignment="1">
      <alignment horizontal="center"/>
    </xf>
    <xf numFmtId="169" fontId="0" fillId="3" borderId="25" xfId="0" applyNumberFormat="1" applyFon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3" borderId="27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25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169" fontId="2" fillId="3" borderId="27" xfId="0" applyNumberFormat="1" applyFont="1" applyFill="1" applyBorder="1" applyAlignment="1">
      <alignment horizontal="center"/>
    </xf>
    <xf numFmtId="169" fontId="0" fillId="3" borderId="0" xfId="0" applyNumberFormat="1" applyFill="1" applyBorder="1" applyAlignment="1">
      <alignment horizontal="center"/>
    </xf>
    <xf numFmtId="3" fontId="0" fillId="3" borderId="0" xfId="0" applyNumberFormat="1" applyFill="1" applyBorder="1" applyAlignment="1">
      <alignment horizontal="center"/>
    </xf>
    <xf numFmtId="11" fontId="3" fillId="3" borderId="0" xfId="0" applyNumberFormat="1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167" fontId="0" fillId="0" borderId="25" xfId="0" applyNumberFormat="1" applyBorder="1" applyAlignment="1">
      <alignment horizontal="center"/>
    </xf>
    <xf numFmtId="167" fontId="0" fillId="0" borderId="26" xfId="0" applyNumberFormat="1" applyBorder="1" applyAlignment="1">
      <alignment horizontal="center"/>
    </xf>
    <xf numFmtId="164" fontId="0" fillId="0" borderId="0" xfId="0" applyNumberFormat="1" applyAlignment="1">
      <alignment horizontal="left"/>
    </xf>
    <xf numFmtId="4" fontId="2" fillId="0" borderId="51" xfId="0" applyNumberFormat="1" applyFont="1" applyBorder="1" applyAlignment="1">
      <alignment horizontal="center"/>
    </xf>
    <xf numFmtId="182" fontId="3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21" fillId="2" borderId="5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21" fillId="2" borderId="4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10" borderId="56" xfId="0" applyFill="1" applyBorder="1" applyAlignment="1">
      <alignment horizontal="center"/>
    </xf>
    <xf numFmtId="0" fontId="0" fillId="10" borderId="57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20" fillId="9" borderId="27" xfId="0" applyFont="1" applyFill="1" applyBorder="1" applyAlignment="1">
      <alignment horizontal="center"/>
    </xf>
    <xf numFmtId="0" fontId="20" fillId="9" borderId="0" xfId="0" applyFont="1" applyFill="1" applyBorder="1" applyAlignment="1">
      <alignment horizontal="center"/>
    </xf>
    <xf numFmtId="0" fontId="20" fillId="9" borderId="25" xfId="0" applyFont="1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44" fontId="20" fillId="8" borderId="51" xfId="2" applyFont="1" applyFill="1" applyBorder="1" applyAlignment="1">
      <alignment horizontal="center"/>
    </xf>
    <xf numFmtId="44" fontId="20" fillId="8" borderId="3" xfId="2" applyFont="1" applyFill="1" applyBorder="1" applyAlignment="1">
      <alignment horizontal="center"/>
    </xf>
    <xf numFmtId="44" fontId="20" fillId="8" borderId="26" xfId="2" applyFont="1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7" xfId="0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42" fillId="0" borderId="39" xfId="0" applyFont="1" applyBorder="1" applyAlignment="1">
      <alignment horizontal="center"/>
    </xf>
    <xf numFmtId="0" fontId="42" fillId="0" borderId="52" xfId="0" applyFont="1" applyBorder="1" applyAlignment="1">
      <alignment horizontal="center"/>
    </xf>
    <xf numFmtId="0" fontId="8" fillId="0" borderId="5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164" fontId="50" fillId="0" borderId="71" xfId="0" applyNumberFormat="1" applyFont="1" applyBorder="1" applyAlignment="1">
      <alignment horizontal="center" vertical="center"/>
    </xf>
    <xf numFmtId="164" fontId="50" fillId="0" borderId="72" xfId="0" applyNumberFormat="1" applyFont="1" applyBorder="1" applyAlignment="1">
      <alignment horizontal="center" vertical="center"/>
    </xf>
    <xf numFmtId="179" fontId="46" fillId="0" borderId="70" xfId="0" applyNumberFormat="1" applyFont="1" applyBorder="1" applyAlignment="1">
      <alignment horizontal="center" vertical="center"/>
    </xf>
    <xf numFmtId="0" fontId="46" fillId="0" borderId="71" xfId="0" applyFont="1" applyBorder="1" applyAlignment="1">
      <alignment horizontal="center" vertical="center"/>
    </xf>
    <xf numFmtId="0" fontId="47" fillId="0" borderId="46" xfId="0" applyFont="1" applyBorder="1" applyAlignment="1">
      <alignment horizontal="center" vertical="center" textRotation="180"/>
    </xf>
    <xf numFmtId="179" fontId="46" fillId="0" borderId="71" xfId="0" applyNumberFormat="1" applyFont="1" applyBorder="1" applyAlignment="1">
      <alignment horizontal="center" vertical="center"/>
    </xf>
    <xf numFmtId="0" fontId="40" fillId="0" borderId="46" xfId="0" applyFont="1" applyBorder="1" applyAlignment="1">
      <alignment horizontal="center" textRotation="180"/>
    </xf>
    <xf numFmtId="0" fontId="46" fillId="0" borderId="7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1" fillId="0" borderId="47" xfId="0" applyFont="1" applyBorder="1" applyAlignment="1">
      <alignment horizontal="center"/>
    </xf>
    <xf numFmtId="0" fontId="21" fillId="0" borderId="4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1" xfId="0" applyBorder="1" applyAlignment="1">
      <alignment horizontal="center"/>
    </xf>
    <xf numFmtId="0" fontId="51" fillId="0" borderId="1" xfId="0" applyFont="1" applyBorder="1" applyAlignment="1">
      <alignment horizontal="center" vertical="center"/>
    </xf>
    <xf numFmtId="0" fontId="51" fillId="0" borderId="43" xfId="0" applyFont="1" applyBorder="1" applyAlignment="1">
      <alignment horizontal="center" vertical="center"/>
    </xf>
    <xf numFmtId="0" fontId="51" fillId="0" borderId="44" xfId="0" applyFont="1" applyBorder="1" applyAlignment="1">
      <alignment horizontal="center" vertical="center"/>
    </xf>
    <xf numFmtId="0" fontId="51" fillId="0" borderId="47" xfId="0" applyFont="1" applyBorder="1" applyAlignment="1">
      <alignment horizontal="center" vertical="center"/>
    </xf>
    <xf numFmtId="0" fontId="51" fillId="0" borderId="42" xfId="0" applyFont="1" applyBorder="1" applyAlignment="1">
      <alignment horizontal="center" vertical="center"/>
    </xf>
    <xf numFmtId="0" fontId="51" fillId="0" borderId="48" xfId="0" applyFont="1" applyBorder="1" applyAlignment="1">
      <alignment horizontal="center" vertical="center"/>
    </xf>
    <xf numFmtId="2" fontId="7" fillId="10" borderId="0" xfId="0" applyNumberFormat="1" applyFont="1" applyFill="1" applyBorder="1" applyAlignment="1">
      <alignment horizontal="center"/>
    </xf>
    <xf numFmtId="2" fontId="30" fillId="0" borderId="8" xfId="0" applyNumberFormat="1" applyFont="1" applyBorder="1"/>
    <xf numFmtId="2" fontId="34" fillId="0" borderId="0" xfId="0" applyNumberFormat="1" applyFont="1" applyAlignment="1">
      <alignment horizontal="center"/>
    </xf>
    <xf numFmtId="2" fontId="29" fillId="0" borderId="0" xfId="0" applyNumberFormat="1" applyFont="1" applyAlignment="1">
      <alignment horizontal="center"/>
    </xf>
    <xf numFmtId="2" fontId="29" fillId="0" borderId="0" xfId="0" applyNumberFormat="1" applyFont="1"/>
    <xf numFmtId="1" fontId="0" fillId="10" borderId="0" xfId="0" applyNumberForma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21" fillId="24" borderId="54" xfId="0" applyFont="1" applyFill="1" applyBorder="1" applyAlignment="1">
      <alignment horizontal="center"/>
    </xf>
    <xf numFmtId="164" fontId="0" fillId="2" borderId="54" xfId="0" applyNumberForma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23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numFmt numFmtId="173" formatCode="0_ ;[Red]\-0\ "/>
    </dxf>
    <dxf>
      <numFmt numFmtId="173" formatCode="0_ ;[Red]\-0\ "/>
    </dxf>
    <dxf>
      <numFmt numFmtId="173" formatCode="0_ ;[Red]\-0\ "/>
    </dxf>
    <dxf>
      <numFmt numFmtId="183" formatCode="_-* #,##0_-;\-* #,##0_-;_-* &quot;-&quot;??_-;_-@_-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83" formatCode="_-* #,##0_-;\-* #,##0_-;_-* &quot;-&quot;??_-;_-@_-"/>
    </dxf>
    <dxf>
      <numFmt numFmtId="173" formatCode="0_ ;[Red]\-0\ 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9" formatCode="#,##0.0"/>
    </dxf>
    <dxf>
      <numFmt numFmtId="169" formatCode="#,##0.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  <dxf>
      <numFmt numFmtId="1" formatCode="0"/>
    </dxf>
    <dxf>
      <numFmt numFmtId="164" formatCode="0.0"/>
    </dxf>
    <dxf>
      <numFmt numFmtId="172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1" formatCode="_-* #,##0.0_-;\-* #,##0.0_-;_-* &quot;-&quot;??_-;_-@_-"/>
    </dxf>
    <dxf>
      <font>
        <strike val="0"/>
        <outline val="0"/>
        <shadow val="0"/>
        <u val="none"/>
        <sz val="12"/>
        <color theme="1"/>
        <name val="Calibri"/>
        <scheme val="minor"/>
      </font>
      <alignment horizontal="left" vertical="top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298269395535338E-2"/>
          <c:y val="2.3416931404343363E-2"/>
          <c:w val="0.94359636842196226"/>
          <c:h val="0.93459682712682035"/>
        </c:manualLayout>
      </c:layout>
      <c:scatterChart>
        <c:scatterStyle val="lineMarker"/>
        <c:varyColors val="0"/>
        <c:ser>
          <c:idx val="0"/>
          <c:order val="0"/>
          <c:tx>
            <c:strRef>
              <c:f>verbose!$H$1:$H$2</c:f>
              <c:strCache>
                <c:ptCount val="2"/>
                <c:pt idx="0">
                  <c:v>Current offset</c:v>
                </c:pt>
                <c:pt idx="1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verbose!$G$3:$G$305</c:f>
              <c:numCache>
                <c:formatCode>General</c:formatCode>
                <c:ptCount val="303"/>
                <c:pt idx="0">
                  <c:v>-229.55</c:v>
                </c:pt>
                <c:pt idx="1">
                  <c:v>-229.55</c:v>
                </c:pt>
                <c:pt idx="2">
                  <c:v>-228.01966666666667</c:v>
                </c:pt>
                <c:pt idx="3">
                  <c:v>-226.48933333333335</c:v>
                </c:pt>
                <c:pt idx="4">
                  <c:v>-224.959</c:v>
                </c:pt>
                <c:pt idx="5">
                  <c:v>-223.42866666666666</c:v>
                </c:pt>
                <c:pt idx="6">
                  <c:v>-221.89833333333334</c:v>
                </c:pt>
                <c:pt idx="7">
                  <c:v>-220.36799999999999</c:v>
                </c:pt>
                <c:pt idx="8">
                  <c:v>-218.83766666666668</c:v>
                </c:pt>
                <c:pt idx="9">
                  <c:v>-217.30733333333333</c:v>
                </c:pt>
                <c:pt idx="10">
                  <c:v>-215.77699999999999</c:v>
                </c:pt>
                <c:pt idx="11">
                  <c:v>-214.24666666666667</c:v>
                </c:pt>
                <c:pt idx="12">
                  <c:v>-212.71633333333335</c:v>
                </c:pt>
                <c:pt idx="13">
                  <c:v>-211.18600000000001</c:v>
                </c:pt>
                <c:pt idx="14">
                  <c:v>-209.65566666666669</c:v>
                </c:pt>
                <c:pt idx="15">
                  <c:v>-208.12533333333332</c:v>
                </c:pt>
                <c:pt idx="16">
                  <c:v>-206.595</c:v>
                </c:pt>
                <c:pt idx="17">
                  <c:v>-205.06466666666668</c:v>
                </c:pt>
                <c:pt idx="18">
                  <c:v>-203.53433333333334</c:v>
                </c:pt>
                <c:pt idx="19">
                  <c:v>-202.00400000000002</c:v>
                </c:pt>
                <c:pt idx="20">
                  <c:v>-200.47366666666667</c:v>
                </c:pt>
                <c:pt idx="21">
                  <c:v>-198.94333333333333</c:v>
                </c:pt>
                <c:pt idx="22">
                  <c:v>-197.41300000000001</c:v>
                </c:pt>
                <c:pt idx="23">
                  <c:v>-195.88266666666667</c:v>
                </c:pt>
                <c:pt idx="24">
                  <c:v>-194.35233333333335</c:v>
                </c:pt>
                <c:pt idx="25">
                  <c:v>-192.822</c:v>
                </c:pt>
                <c:pt idx="26">
                  <c:v>-191.29166666666666</c:v>
                </c:pt>
                <c:pt idx="27">
                  <c:v>-189.76133333333334</c:v>
                </c:pt>
                <c:pt idx="28">
                  <c:v>-188.23100000000002</c:v>
                </c:pt>
                <c:pt idx="29">
                  <c:v>-186.70066666666668</c:v>
                </c:pt>
                <c:pt idx="30">
                  <c:v>-185.17033333333333</c:v>
                </c:pt>
                <c:pt idx="31">
                  <c:v>-183.64</c:v>
                </c:pt>
                <c:pt idx="32">
                  <c:v>-182.10966666666667</c:v>
                </c:pt>
                <c:pt idx="33">
                  <c:v>-180.57933333333335</c:v>
                </c:pt>
                <c:pt idx="34">
                  <c:v>-179.04900000000001</c:v>
                </c:pt>
                <c:pt idx="35">
                  <c:v>-177.51866666666666</c:v>
                </c:pt>
                <c:pt idx="36">
                  <c:v>-175.98833333333334</c:v>
                </c:pt>
                <c:pt idx="37">
                  <c:v>-174.458</c:v>
                </c:pt>
                <c:pt idx="38">
                  <c:v>-172.92766666666668</c:v>
                </c:pt>
                <c:pt idx="39">
                  <c:v>-171.39733333333334</c:v>
                </c:pt>
                <c:pt idx="40">
                  <c:v>-169.86699999999999</c:v>
                </c:pt>
                <c:pt idx="41">
                  <c:v>-168.33666666666667</c:v>
                </c:pt>
                <c:pt idx="42">
                  <c:v>-166.80633333333333</c:v>
                </c:pt>
                <c:pt idx="43">
                  <c:v>-165.27600000000001</c:v>
                </c:pt>
                <c:pt idx="44">
                  <c:v>-163.74566666666666</c:v>
                </c:pt>
                <c:pt idx="45">
                  <c:v>-162.21533333333332</c:v>
                </c:pt>
                <c:pt idx="46">
                  <c:v>-160.685</c:v>
                </c:pt>
                <c:pt idx="47">
                  <c:v>-159.15466666666666</c:v>
                </c:pt>
                <c:pt idx="48">
                  <c:v>-157.62433333333334</c:v>
                </c:pt>
                <c:pt idx="49">
                  <c:v>-156.09400000000002</c:v>
                </c:pt>
                <c:pt idx="50">
                  <c:v>-154.56366666666665</c:v>
                </c:pt>
                <c:pt idx="51">
                  <c:v>-153.03333333333333</c:v>
                </c:pt>
                <c:pt idx="52">
                  <c:v>-151.50299999999999</c:v>
                </c:pt>
                <c:pt idx="53">
                  <c:v>-149.97266666666667</c:v>
                </c:pt>
                <c:pt idx="54">
                  <c:v>-148.44233333333335</c:v>
                </c:pt>
                <c:pt idx="55">
                  <c:v>-146.91199999999998</c:v>
                </c:pt>
                <c:pt idx="56">
                  <c:v>-145.38166666666669</c:v>
                </c:pt>
                <c:pt idx="57">
                  <c:v>-143.85133333333334</c:v>
                </c:pt>
                <c:pt idx="58">
                  <c:v>-142.321</c:v>
                </c:pt>
                <c:pt idx="59">
                  <c:v>-140.79066666666668</c:v>
                </c:pt>
                <c:pt idx="60">
                  <c:v>-139.26033333333331</c:v>
                </c:pt>
                <c:pt idx="61">
                  <c:v>-137.73000000000002</c:v>
                </c:pt>
                <c:pt idx="62">
                  <c:v>-136.19966666666667</c:v>
                </c:pt>
                <c:pt idx="63">
                  <c:v>-134.66933333333333</c:v>
                </c:pt>
                <c:pt idx="64">
                  <c:v>-133.13900000000001</c:v>
                </c:pt>
                <c:pt idx="65">
                  <c:v>-131.60866666666666</c:v>
                </c:pt>
                <c:pt idx="66">
                  <c:v>-130.07833333333335</c:v>
                </c:pt>
                <c:pt idx="67">
                  <c:v>-128.548</c:v>
                </c:pt>
                <c:pt idx="68">
                  <c:v>-127.01766666666667</c:v>
                </c:pt>
                <c:pt idx="69">
                  <c:v>-125.48733333333334</c:v>
                </c:pt>
                <c:pt idx="70">
                  <c:v>-123.95699999999999</c:v>
                </c:pt>
                <c:pt idx="71">
                  <c:v>-122.42666666666668</c:v>
                </c:pt>
                <c:pt idx="72">
                  <c:v>-120.89633333333333</c:v>
                </c:pt>
                <c:pt idx="73">
                  <c:v>-119.366</c:v>
                </c:pt>
                <c:pt idx="74">
                  <c:v>-117.83566666666665</c:v>
                </c:pt>
                <c:pt idx="75">
                  <c:v>-116.30533333333334</c:v>
                </c:pt>
                <c:pt idx="76">
                  <c:v>-114.77500000000001</c:v>
                </c:pt>
                <c:pt idx="77">
                  <c:v>-113.24466666666666</c:v>
                </c:pt>
                <c:pt idx="78">
                  <c:v>-111.71433333333333</c:v>
                </c:pt>
                <c:pt idx="79">
                  <c:v>-110.184</c:v>
                </c:pt>
                <c:pt idx="80">
                  <c:v>-108.65366666666667</c:v>
                </c:pt>
                <c:pt idx="81">
                  <c:v>-107.12333333333333</c:v>
                </c:pt>
                <c:pt idx="82">
                  <c:v>-105.59299999999999</c:v>
                </c:pt>
                <c:pt idx="83">
                  <c:v>-104.06266666666666</c:v>
                </c:pt>
                <c:pt idx="84">
                  <c:v>-102.53233333333334</c:v>
                </c:pt>
                <c:pt idx="85">
                  <c:v>-101.00200000000001</c:v>
                </c:pt>
                <c:pt idx="86">
                  <c:v>-99.47166666666665</c:v>
                </c:pt>
                <c:pt idx="87">
                  <c:v>-97.941333333333318</c:v>
                </c:pt>
                <c:pt idx="88">
                  <c:v>-96.411000000000001</c:v>
                </c:pt>
                <c:pt idx="89">
                  <c:v>-94.88066666666667</c:v>
                </c:pt>
                <c:pt idx="90">
                  <c:v>-93.350333333333339</c:v>
                </c:pt>
                <c:pt idx="91">
                  <c:v>-91.819999999999979</c:v>
                </c:pt>
                <c:pt idx="92">
                  <c:v>-90.289666666666662</c:v>
                </c:pt>
                <c:pt idx="93">
                  <c:v>-88.759333333333331</c:v>
                </c:pt>
                <c:pt idx="94">
                  <c:v>-87.228999999999999</c:v>
                </c:pt>
                <c:pt idx="95">
                  <c:v>-85.698666666666668</c:v>
                </c:pt>
                <c:pt idx="96">
                  <c:v>-84.168333333333322</c:v>
                </c:pt>
                <c:pt idx="97">
                  <c:v>-82.637999999999991</c:v>
                </c:pt>
                <c:pt idx="98">
                  <c:v>-81.10766666666666</c:v>
                </c:pt>
                <c:pt idx="99">
                  <c:v>-79.577333333333328</c:v>
                </c:pt>
                <c:pt idx="100">
                  <c:v>-78.047000000000011</c:v>
                </c:pt>
                <c:pt idx="101">
                  <c:v>-76.516666666666652</c:v>
                </c:pt>
                <c:pt idx="102">
                  <c:v>-74.98633333333332</c:v>
                </c:pt>
                <c:pt idx="103">
                  <c:v>-73.455999999999989</c:v>
                </c:pt>
                <c:pt idx="104">
                  <c:v>-71.925666666666672</c:v>
                </c:pt>
                <c:pt idx="105">
                  <c:v>-70.39533333333334</c:v>
                </c:pt>
                <c:pt idx="106">
                  <c:v>-68.864999999999981</c:v>
                </c:pt>
                <c:pt idx="107">
                  <c:v>-67.334666666666649</c:v>
                </c:pt>
                <c:pt idx="108">
                  <c:v>-65.804333333333332</c:v>
                </c:pt>
                <c:pt idx="109">
                  <c:v>-64.274000000000001</c:v>
                </c:pt>
                <c:pt idx="110">
                  <c:v>-62.74366666666667</c:v>
                </c:pt>
                <c:pt idx="111">
                  <c:v>-61.213333333333338</c:v>
                </c:pt>
                <c:pt idx="112">
                  <c:v>-59.682999999999986</c:v>
                </c:pt>
                <c:pt idx="113">
                  <c:v>-58.152666666666661</c:v>
                </c:pt>
                <c:pt idx="114">
                  <c:v>-56.62233333333333</c:v>
                </c:pt>
                <c:pt idx="115">
                  <c:v>-55.091999999999999</c:v>
                </c:pt>
                <c:pt idx="116">
                  <c:v>-53.561666666666675</c:v>
                </c:pt>
                <c:pt idx="117">
                  <c:v>-52.031333333333322</c:v>
                </c:pt>
                <c:pt idx="118">
                  <c:v>-50.500999999999991</c:v>
                </c:pt>
                <c:pt idx="119">
                  <c:v>-48.970666666666659</c:v>
                </c:pt>
                <c:pt idx="120">
                  <c:v>-47.440333333333335</c:v>
                </c:pt>
                <c:pt idx="121">
                  <c:v>-45.910000000000004</c:v>
                </c:pt>
                <c:pt idx="122">
                  <c:v>-44.379666666666651</c:v>
                </c:pt>
                <c:pt idx="123">
                  <c:v>-42.84933333333332</c:v>
                </c:pt>
                <c:pt idx="124">
                  <c:v>-41.318999999999996</c:v>
                </c:pt>
                <c:pt idx="125">
                  <c:v>-39.788666666666664</c:v>
                </c:pt>
                <c:pt idx="126">
                  <c:v>-38.25833333333334</c:v>
                </c:pt>
                <c:pt idx="127">
                  <c:v>-36.72799999999998</c:v>
                </c:pt>
                <c:pt idx="128">
                  <c:v>-35.197666666666656</c:v>
                </c:pt>
                <c:pt idx="129">
                  <c:v>-33.667333333333325</c:v>
                </c:pt>
                <c:pt idx="130">
                  <c:v>-32.137</c:v>
                </c:pt>
                <c:pt idx="131">
                  <c:v>-30.606666666666669</c:v>
                </c:pt>
                <c:pt idx="132">
                  <c:v>-29.076333333333316</c:v>
                </c:pt>
                <c:pt idx="133">
                  <c:v>-27.545999999999989</c:v>
                </c:pt>
                <c:pt idx="134">
                  <c:v>-26.015666666666661</c:v>
                </c:pt>
                <c:pt idx="135">
                  <c:v>-24.48533333333333</c:v>
                </c:pt>
                <c:pt idx="136">
                  <c:v>-22.955000000000002</c:v>
                </c:pt>
                <c:pt idx="137">
                  <c:v>-21.424666666666646</c:v>
                </c:pt>
                <c:pt idx="138">
                  <c:v>-19.894333333333318</c:v>
                </c:pt>
                <c:pt idx="139">
                  <c:v>-18.36399999999999</c:v>
                </c:pt>
                <c:pt idx="140">
                  <c:v>-16.833666666666662</c:v>
                </c:pt>
                <c:pt idx="141">
                  <c:v>-15.303333333333335</c:v>
                </c:pt>
                <c:pt idx="142">
                  <c:v>-13.77299999999998</c:v>
                </c:pt>
                <c:pt idx="143">
                  <c:v>-12.242666666666652</c:v>
                </c:pt>
                <c:pt idx="144">
                  <c:v>-10.712333333333323</c:v>
                </c:pt>
                <c:pt idx="145">
                  <c:v>-9.1819999999999951</c:v>
                </c:pt>
                <c:pt idx="146">
                  <c:v>-7.6516666666666673</c:v>
                </c:pt>
                <c:pt idx="147">
                  <c:v>-6.121333333333312</c:v>
                </c:pt>
                <c:pt idx="148">
                  <c:v>-4.5909999999999842</c:v>
                </c:pt>
                <c:pt idx="149">
                  <c:v>-3.060666666666656</c:v>
                </c:pt>
                <c:pt idx="150">
                  <c:v>-1.530333333333328</c:v>
                </c:pt>
                <c:pt idx="151">
                  <c:v>0</c:v>
                </c:pt>
                <c:pt idx="152">
                  <c:v>1.530333333333328</c:v>
                </c:pt>
                <c:pt idx="153">
                  <c:v>3.060666666666684</c:v>
                </c:pt>
                <c:pt idx="154">
                  <c:v>4.5910000000000117</c:v>
                </c:pt>
                <c:pt idx="155">
                  <c:v>6.1213333333333395</c:v>
                </c:pt>
                <c:pt idx="156">
                  <c:v>7.6516666666666673</c:v>
                </c:pt>
                <c:pt idx="157">
                  <c:v>9.1819999999999951</c:v>
                </c:pt>
                <c:pt idx="158">
                  <c:v>10.712333333333351</c:v>
                </c:pt>
                <c:pt idx="159">
                  <c:v>12.242666666666679</c:v>
                </c:pt>
                <c:pt idx="160">
                  <c:v>13.773000000000007</c:v>
                </c:pt>
                <c:pt idx="161">
                  <c:v>15.303333333333335</c:v>
                </c:pt>
                <c:pt idx="162">
                  <c:v>16.833666666666662</c:v>
                </c:pt>
                <c:pt idx="163">
                  <c:v>18.364000000000019</c:v>
                </c:pt>
                <c:pt idx="164">
                  <c:v>19.894333333333346</c:v>
                </c:pt>
                <c:pt idx="165">
                  <c:v>21.424666666666674</c:v>
                </c:pt>
                <c:pt idx="166">
                  <c:v>22.95500000000003</c:v>
                </c:pt>
                <c:pt idx="167">
                  <c:v>24.48533333333333</c:v>
                </c:pt>
                <c:pt idx="168">
                  <c:v>26.015666666666686</c:v>
                </c:pt>
                <c:pt idx="169">
                  <c:v>27.545999999999989</c:v>
                </c:pt>
                <c:pt idx="170">
                  <c:v>29.076333333333341</c:v>
                </c:pt>
                <c:pt idx="171">
                  <c:v>30.606666666666698</c:v>
                </c:pt>
                <c:pt idx="172">
                  <c:v>32.137</c:v>
                </c:pt>
                <c:pt idx="173">
                  <c:v>33.667333333333353</c:v>
                </c:pt>
                <c:pt idx="174">
                  <c:v>35.197666666666656</c:v>
                </c:pt>
                <c:pt idx="175">
                  <c:v>36.728000000000009</c:v>
                </c:pt>
                <c:pt idx="176">
                  <c:v>38.258333333333368</c:v>
                </c:pt>
                <c:pt idx="177">
                  <c:v>39.788666666666664</c:v>
                </c:pt>
                <c:pt idx="178">
                  <c:v>41.319000000000024</c:v>
                </c:pt>
                <c:pt idx="179">
                  <c:v>42.84933333333332</c:v>
                </c:pt>
                <c:pt idx="180">
                  <c:v>44.379666666666679</c:v>
                </c:pt>
                <c:pt idx="181">
                  <c:v>45.910000000000032</c:v>
                </c:pt>
                <c:pt idx="182">
                  <c:v>47.440333333333335</c:v>
                </c:pt>
                <c:pt idx="183">
                  <c:v>48.970666666666688</c:v>
                </c:pt>
                <c:pt idx="184">
                  <c:v>50.500999999999991</c:v>
                </c:pt>
                <c:pt idx="185">
                  <c:v>52.031333333333343</c:v>
                </c:pt>
                <c:pt idx="186">
                  <c:v>53.561666666666703</c:v>
                </c:pt>
                <c:pt idx="187">
                  <c:v>55.091999999999999</c:v>
                </c:pt>
                <c:pt idx="188">
                  <c:v>56.622333333333358</c:v>
                </c:pt>
                <c:pt idx="189">
                  <c:v>58.152666666666661</c:v>
                </c:pt>
                <c:pt idx="190">
                  <c:v>59.683000000000014</c:v>
                </c:pt>
                <c:pt idx="191">
                  <c:v>61.213333333333367</c:v>
                </c:pt>
                <c:pt idx="192">
                  <c:v>62.74366666666667</c:v>
                </c:pt>
                <c:pt idx="193">
                  <c:v>64.274000000000029</c:v>
                </c:pt>
                <c:pt idx="194">
                  <c:v>65.804333333333332</c:v>
                </c:pt>
                <c:pt idx="195">
                  <c:v>67.334666666666678</c:v>
                </c:pt>
                <c:pt idx="196">
                  <c:v>68.865000000000038</c:v>
                </c:pt>
                <c:pt idx="197">
                  <c:v>70.39533333333334</c:v>
                </c:pt>
                <c:pt idx="198">
                  <c:v>71.9256666666667</c:v>
                </c:pt>
                <c:pt idx="199">
                  <c:v>73.455999999999989</c:v>
                </c:pt>
                <c:pt idx="200">
                  <c:v>74.986333333333349</c:v>
                </c:pt>
                <c:pt idx="201">
                  <c:v>76.516666666666708</c:v>
                </c:pt>
                <c:pt idx="202">
                  <c:v>78.047000000000011</c:v>
                </c:pt>
                <c:pt idx="203">
                  <c:v>79.577333333333357</c:v>
                </c:pt>
                <c:pt idx="204">
                  <c:v>81.10766666666666</c:v>
                </c:pt>
                <c:pt idx="205">
                  <c:v>82.638000000000019</c:v>
                </c:pt>
                <c:pt idx="206">
                  <c:v>84.168333333333379</c:v>
                </c:pt>
                <c:pt idx="207">
                  <c:v>85.698666666666668</c:v>
                </c:pt>
                <c:pt idx="208">
                  <c:v>87.229000000000028</c:v>
                </c:pt>
                <c:pt idx="209">
                  <c:v>88.759333333333331</c:v>
                </c:pt>
                <c:pt idx="210">
                  <c:v>90.28966666666669</c:v>
                </c:pt>
                <c:pt idx="211">
                  <c:v>91.820000000000036</c:v>
                </c:pt>
                <c:pt idx="212">
                  <c:v>93.350333333333339</c:v>
                </c:pt>
                <c:pt idx="213">
                  <c:v>94.880666666666698</c:v>
                </c:pt>
                <c:pt idx="214">
                  <c:v>96.411000000000001</c:v>
                </c:pt>
                <c:pt idx="215">
                  <c:v>97.941333333333347</c:v>
                </c:pt>
                <c:pt idx="216">
                  <c:v>99.47166666666665</c:v>
                </c:pt>
                <c:pt idx="217">
                  <c:v>101.00200000000001</c:v>
                </c:pt>
                <c:pt idx="218">
                  <c:v>102.53233333333337</c:v>
                </c:pt>
                <c:pt idx="219">
                  <c:v>104.06266666666666</c:v>
                </c:pt>
                <c:pt idx="220">
                  <c:v>105.59300000000002</c:v>
                </c:pt>
                <c:pt idx="221">
                  <c:v>107.12333333333332</c:v>
                </c:pt>
                <c:pt idx="222">
                  <c:v>108.65366666666668</c:v>
                </c:pt>
                <c:pt idx="223">
                  <c:v>110.18400000000003</c:v>
                </c:pt>
                <c:pt idx="224">
                  <c:v>111.71433333333333</c:v>
                </c:pt>
                <c:pt idx="225">
                  <c:v>113.24466666666669</c:v>
                </c:pt>
                <c:pt idx="226">
                  <c:v>114.77499999999999</c:v>
                </c:pt>
                <c:pt idx="227">
                  <c:v>116.30533333333334</c:v>
                </c:pt>
                <c:pt idx="228">
                  <c:v>117.8356666666667</c:v>
                </c:pt>
                <c:pt idx="229">
                  <c:v>119.366</c:v>
                </c:pt>
                <c:pt idx="230">
                  <c:v>120.89633333333336</c:v>
                </c:pt>
                <c:pt idx="231">
                  <c:v>122.42666666666666</c:v>
                </c:pt>
                <c:pt idx="232">
                  <c:v>123.95700000000001</c:v>
                </c:pt>
                <c:pt idx="233">
                  <c:v>125.48733333333337</c:v>
                </c:pt>
                <c:pt idx="234">
                  <c:v>127.01766666666667</c:v>
                </c:pt>
                <c:pt idx="235">
                  <c:v>128.54800000000003</c:v>
                </c:pt>
                <c:pt idx="236">
                  <c:v>130.07833333333332</c:v>
                </c:pt>
                <c:pt idx="237">
                  <c:v>131.60866666666669</c:v>
                </c:pt>
                <c:pt idx="238">
                  <c:v>133.13900000000004</c:v>
                </c:pt>
                <c:pt idx="239">
                  <c:v>134.66933333333333</c:v>
                </c:pt>
                <c:pt idx="240">
                  <c:v>136.1996666666667</c:v>
                </c:pt>
                <c:pt idx="241">
                  <c:v>137.72999999999999</c:v>
                </c:pt>
                <c:pt idx="242">
                  <c:v>139.26033333333334</c:v>
                </c:pt>
                <c:pt idx="243">
                  <c:v>140.79066666666671</c:v>
                </c:pt>
                <c:pt idx="244">
                  <c:v>142.321</c:v>
                </c:pt>
                <c:pt idx="245">
                  <c:v>143.85133333333337</c:v>
                </c:pt>
                <c:pt idx="246">
                  <c:v>145.38166666666666</c:v>
                </c:pt>
                <c:pt idx="247">
                  <c:v>146.91200000000001</c:v>
                </c:pt>
                <c:pt idx="248">
                  <c:v>148.44233333333338</c:v>
                </c:pt>
                <c:pt idx="249">
                  <c:v>149.97266666666667</c:v>
                </c:pt>
                <c:pt idx="250">
                  <c:v>151.50300000000001</c:v>
                </c:pt>
                <c:pt idx="251">
                  <c:v>153.03333333333333</c:v>
                </c:pt>
                <c:pt idx="252">
                  <c:v>154.56366666666668</c:v>
                </c:pt>
                <c:pt idx="253">
                  <c:v>156.09400000000005</c:v>
                </c:pt>
                <c:pt idx="254">
                  <c:v>157.62433333333334</c:v>
                </c:pt>
                <c:pt idx="255">
                  <c:v>159.15466666666669</c:v>
                </c:pt>
                <c:pt idx="256">
                  <c:v>160.685</c:v>
                </c:pt>
                <c:pt idx="257">
                  <c:v>162.21533333333335</c:v>
                </c:pt>
                <c:pt idx="258">
                  <c:v>163.74566666666669</c:v>
                </c:pt>
                <c:pt idx="259">
                  <c:v>165.27600000000001</c:v>
                </c:pt>
                <c:pt idx="260">
                  <c:v>166.80633333333336</c:v>
                </c:pt>
                <c:pt idx="261">
                  <c:v>168.33666666666667</c:v>
                </c:pt>
                <c:pt idx="262">
                  <c:v>169.86700000000002</c:v>
                </c:pt>
                <c:pt idx="263">
                  <c:v>171.39733333333336</c:v>
                </c:pt>
                <c:pt idx="264">
                  <c:v>172.92766666666668</c:v>
                </c:pt>
                <c:pt idx="265">
                  <c:v>174.45800000000003</c:v>
                </c:pt>
                <c:pt idx="266">
                  <c:v>175.98833333333334</c:v>
                </c:pt>
                <c:pt idx="267">
                  <c:v>177.51866666666669</c:v>
                </c:pt>
                <c:pt idx="268">
                  <c:v>179.04900000000004</c:v>
                </c:pt>
                <c:pt idx="269">
                  <c:v>180.57933333333335</c:v>
                </c:pt>
                <c:pt idx="270">
                  <c:v>182.1096666666667</c:v>
                </c:pt>
                <c:pt idx="271">
                  <c:v>183.64</c:v>
                </c:pt>
                <c:pt idx="272">
                  <c:v>185.17033333333336</c:v>
                </c:pt>
                <c:pt idx="273">
                  <c:v>186.70066666666671</c:v>
                </c:pt>
                <c:pt idx="274">
                  <c:v>188.23100000000002</c:v>
                </c:pt>
                <c:pt idx="275">
                  <c:v>189.76133333333337</c:v>
                </c:pt>
                <c:pt idx="276">
                  <c:v>191.29166666666666</c:v>
                </c:pt>
                <c:pt idx="277">
                  <c:v>192.82200000000003</c:v>
                </c:pt>
                <c:pt idx="278">
                  <c:v>194.35233333333338</c:v>
                </c:pt>
                <c:pt idx="279">
                  <c:v>195.88266666666667</c:v>
                </c:pt>
                <c:pt idx="280">
                  <c:v>197.41300000000004</c:v>
                </c:pt>
                <c:pt idx="281">
                  <c:v>198.94333333333333</c:v>
                </c:pt>
                <c:pt idx="282">
                  <c:v>200.4736666666667</c:v>
                </c:pt>
                <c:pt idx="283">
                  <c:v>202.00400000000005</c:v>
                </c:pt>
                <c:pt idx="284">
                  <c:v>203.53433333333334</c:v>
                </c:pt>
                <c:pt idx="285">
                  <c:v>205.06466666666671</c:v>
                </c:pt>
                <c:pt idx="286">
                  <c:v>206.595</c:v>
                </c:pt>
                <c:pt idx="287">
                  <c:v>208.12533333333334</c:v>
                </c:pt>
                <c:pt idx="288">
                  <c:v>209.65566666666672</c:v>
                </c:pt>
                <c:pt idx="289">
                  <c:v>211.18600000000001</c:v>
                </c:pt>
                <c:pt idx="290">
                  <c:v>212.71633333333338</c:v>
                </c:pt>
                <c:pt idx="291">
                  <c:v>214.24666666666667</c:v>
                </c:pt>
                <c:pt idx="292">
                  <c:v>215.77700000000002</c:v>
                </c:pt>
                <c:pt idx="293">
                  <c:v>217.30733333333339</c:v>
                </c:pt>
                <c:pt idx="294">
                  <c:v>218.83766666666668</c:v>
                </c:pt>
                <c:pt idx="295">
                  <c:v>220.36800000000002</c:v>
                </c:pt>
                <c:pt idx="296">
                  <c:v>221.89833333333334</c:v>
                </c:pt>
                <c:pt idx="297">
                  <c:v>223.42866666666669</c:v>
                </c:pt>
                <c:pt idx="298">
                  <c:v>224.95900000000006</c:v>
                </c:pt>
                <c:pt idx="299">
                  <c:v>226.48933333333335</c:v>
                </c:pt>
                <c:pt idx="300">
                  <c:v>228.01966666666669</c:v>
                </c:pt>
                <c:pt idx="301">
                  <c:v>229.55</c:v>
                </c:pt>
                <c:pt idx="302">
                  <c:v>229.55</c:v>
                </c:pt>
              </c:numCache>
            </c:numRef>
          </c:xVal>
          <c:yVal>
            <c:numRef>
              <c:f>verbose!$H$3:$H$305</c:f>
              <c:numCache>
                <c:formatCode>General</c:formatCode>
                <c:ptCount val="303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19.799451648762282</c:v>
                </c:pt>
                <c:pt idx="62">
                  <c:v>19.311672353475384</c:v>
                </c:pt>
                <c:pt idx="63">
                  <c:v>18.835761728330063</c:v>
                </c:pt>
                <c:pt idx="64">
                  <c:v>18.371574718192328</c:v>
                </c:pt>
                <c:pt idx="65">
                  <c:v>17.918966267928138</c:v>
                </c:pt>
                <c:pt idx="66">
                  <c:v>17.477791322403522</c:v>
                </c:pt>
                <c:pt idx="67">
                  <c:v>17.047904826484441</c:v>
                </c:pt>
                <c:pt idx="68">
                  <c:v>16.629161725036901</c:v>
                </c:pt>
                <c:pt idx="69">
                  <c:v>16.221416962926895</c:v>
                </c:pt>
                <c:pt idx="70">
                  <c:v>15.824525485020406</c:v>
                </c:pt>
                <c:pt idx="71">
                  <c:v>15.438342236183432</c:v>
                </c:pt>
                <c:pt idx="72">
                  <c:v>15.062722161281963</c:v>
                </c:pt>
                <c:pt idx="73">
                  <c:v>14.697520205181993</c:v>
                </c:pt>
                <c:pt idx="74">
                  <c:v>14.342591312749507</c:v>
                </c:pt>
                <c:pt idx="75">
                  <c:v>13.997790428850507</c:v>
                </c:pt>
                <c:pt idx="76">
                  <c:v>13.662972498350975</c:v>
                </c:pt>
                <c:pt idx="77">
                  <c:v>13.337992466116905</c:v>
                </c:pt>
                <c:pt idx="78">
                  <c:v>13.022705277014293</c:v>
                </c:pt>
                <c:pt idx="79">
                  <c:v>12.716965875909127</c:v>
                </c:pt>
                <c:pt idx="80">
                  <c:v>12.420629207667394</c:v>
                </c:pt>
                <c:pt idx="81">
                  <c:v>12.133550217155095</c:v>
                </c:pt>
                <c:pt idx="82">
                  <c:v>11.855583849238217</c:v>
                </c:pt>
                <c:pt idx="83">
                  <c:v>11.58658504878275</c:v>
                </c:pt>
                <c:pt idx="84">
                  <c:v>11.32640876065469</c:v>
                </c:pt>
                <c:pt idx="85">
                  <c:v>11.074909929720025</c:v>
                </c:pt>
                <c:pt idx="86">
                  <c:v>10.831943500844742</c:v>
                </c:pt>
                <c:pt idx="87">
                  <c:v>10.597364418894843</c:v>
                </c:pt>
                <c:pt idx="88">
                  <c:v>10.371027628736318</c:v>
                </c:pt>
                <c:pt idx="89">
                  <c:v>10.152788075235152</c:v>
                </c:pt>
                <c:pt idx="90">
                  <c:v>9.9425007032573411</c:v>
                </c:pt>
                <c:pt idx="91">
                  <c:v>9.7400204576688729</c:v>
                </c:pt>
                <c:pt idx="92">
                  <c:v>9.5452022833357422</c:v>
                </c:pt>
                <c:pt idx="93">
                  <c:v>9.357901125123945</c:v>
                </c:pt>
                <c:pt idx="94">
                  <c:v>9.1779719278994651</c:v>
                </c:pt>
                <c:pt idx="95">
                  <c:v>9.0052696365282987</c:v>
                </c:pt>
                <c:pt idx="96">
                  <c:v>8.8396491958764329</c:v>
                </c:pt>
                <c:pt idx="97">
                  <c:v>8.6809655508098658</c:v>
                </c:pt>
                <c:pt idx="98">
                  <c:v>8.5290736461945844</c:v>
                </c:pt>
                <c:pt idx="99">
                  <c:v>8.3838284268965815</c:v>
                </c:pt>
                <c:pt idx="100">
                  <c:v>8.2450848377818495</c:v>
                </c:pt>
                <c:pt idx="101">
                  <c:v>8.112697823716374</c:v>
                </c:pt>
                <c:pt idx="102">
                  <c:v>7.9865223295661565</c:v>
                </c:pt>
                <c:pt idx="103">
                  <c:v>7.8664133001971841</c:v>
                </c:pt>
                <c:pt idx="104">
                  <c:v>7.7522256804754486</c:v>
                </c:pt>
                <c:pt idx="105">
                  <c:v>7.6438144152669407</c:v>
                </c:pt>
                <c:pt idx="106">
                  <c:v>7.5410344494376504</c:v>
                </c:pt>
                <c:pt idx="107">
                  <c:v>7.443740727853573</c:v>
                </c:pt>
                <c:pt idx="108">
                  <c:v>7.3517881953806992</c:v>
                </c:pt>
                <c:pt idx="109">
                  <c:v>7.2650317968850198</c:v>
                </c:pt>
                <c:pt idx="110">
                  <c:v>7.1833264772325265</c:v>
                </c:pt>
                <c:pt idx="111">
                  <c:v>7.106527181289211</c:v>
                </c:pt>
                <c:pt idx="112">
                  <c:v>7.0344888539210633</c:v>
                </c:pt>
                <c:pt idx="113">
                  <c:v>6.9670664399940785</c:v>
                </c:pt>
                <c:pt idx="114">
                  <c:v>6.9041148843742457</c:v>
                </c:pt>
                <c:pt idx="115">
                  <c:v>6.8454891319275575</c:v>
                </c:pt>
                <c:pt idx="116">
                  <c:v>6.7910441275200046</c:v>
                </c:pt>
                <c:pt idx="117">
                  <c:v>6.7406348160175789</c:v>
                </c:pt>
                <c:pt idx="118">
                  <c:v>6.6941161422862727</c:v>
                </c:pt>
                <c:pt idx="119">
                  <c:v>6.651343051192077</c:v>
                </c:pt>
                <c:pt idx="120">
                  <c:v>6.6121704876009844</c:v>
                </c:pt>
                <c:pt idx="121">
                  <c:v>6.5764533963789846</c:v>
                </c:pt>
                <c:pt idx="122">
                  <c:v>6.5440467223920713</c:v>
                </c:pt>
                <c:pt idx="123">
                  <c:v>6.5148054105062343</c:v>
                </c:pt>
                <c:pt idx="124">
                  <c:v>6.4885844055874662</c:v>
                </c:pt>
                <c:pt idx="125">
                  <c:v>6.4652386525017587</c:v>
                </c:pt>
                <c:pt idx="126">
                  <c:v>6.4446230961151025</c:v>
                </c:pt>
                <c:pt idx="127">
                  <c:v>6.4265926812934904</c:v>
                </c:pt>
                <c:pt idx="128">
                  <c:v>6.411002352902913</c:v>
                </c:pt>
                <c:pt idx="129">
                  <c:v>6.3977070558093629</c:v>
                </c:pt>
                <c:pt idx="130">
                  <c:v>6.3865617348788302</c:v>
                </c:pt>
                <c:pt idx="131">
                  <c:v>6.3774213349773081</c:v>
                </c:pt>
                <c:pt idx="132">
                  <c:v>6.3701408009707876</c:v>
                </c:pt>
                <c:pt idx="133">
                  <c:v>6.3645750777252612</c:v>
                </c:pt>
                <c:pt idx="134">
                  <c:v>6.3605791101067179</c:v>
                </c:pt>
                <c:pt idx="135">
                  <c:v>6.3580078429811522</c:v>
                </c:pt>
                <c:pt idx="136">
                  <c:v>6.3567162212145538</c:v>
                </c:pt>
                <c:pt idx="137">
                  <c:v>6.3565591896729154</c:v>
                </c:pt>
                <c:pt idx="138">
                  <c:v>6.3573916932222287</c:v>
                </c:pt>
                <c:pt idx="139">
                  <c:v>6.3590686767284836</c:v>
                </c:pt>
                <c:pt idx="140">
                  <c:v>6.3614450850576736</c:v>
                </c:pt>
                <c:pt idx="141">
                  <c:v>6.3643758630757903</c:v>
                </c:pt>
                <c:pt idx="142">
                  <c:v>6.3677159556488236</c:v>
                </c:pt>
                <c:pt idx="143">
                  <c:v>6.3713203076427671</c:v>
                </c:pt>
                <c:pt idx="144">
                  <c:v>6.3750438639236107</c:v>
                </c:pt>
                <c:pt idx="145">
                  <c:v>6.3787415693573468</c:v>
                </c:pt>
                <c:pt idx="146">
                  <c:v>6.3822683688099682</c:v>
                </c:pt>
                <c:pt idx="147">
                  <c:v>6.3854792071474638</c:v>
                </c:pt>
                <c:pt idx="148">
                  <c:v>6.388229029235827</c:v>
                </c:pt>
                <c:pt idx="149">
                  <c:v>6.3903727799410497</c:v>
                </c:pt>
                <c:pt idx="150">
                  <c:v>6.3917654041291225</c:v>
                </c:pt>
                <c:pt idx="151">
                  <c:v>6.3922618466660373</c:v>
                </c:pt>
                <c:pt idx="152">
                  <c:v>6.3917654041291225</c:v>
                </c:pt>
                <c:pt idx="153">
                  <c:v>6.3903727799410497</c:v>
                </c:pt>
                <c:pt idx="154">
                  <c:v>6.388229029235827</c:v>
                </c:pt>
                <c:pt idx="155">
                  <c:v>6.3854792071474638</c:v>
                </c:pt>
                <c:pt idx="156">
                  <c:v>6.3822683688099682</c:v>
                </c:pt>
                <c:pt idx="157">
                  <c:v>6.3787415693573468</c:v>
                </c:pt>
                <c:pt idx="158">
                  <c:v>6.3750438639236098</c:v>
                </c:pt>
                <c:pt idx="159">
                  <c:v>6.3713203076427671</c:v>
                </c:pt>
                <c:pt idx="160">
                  <c:v>6.3677159556488236</c:v>
                </c:pt>
                <c:pt idx="161">
                  <c:v>6.3643758630757903</c:v>
                </c:pt>
                <c:pt idx="162">
                  <c:v>6.3614450850576736</c:v>
                </c:pt>
                <c:pt idx="163">
                  <c:v>6.3590686767284836</c:v>
                </c:pt>
                <c:pt idx="164">
                  <c:v>6.3573916932222287</c:v>
                </c:pt>
                <c:pt idx="165">
                  <c:v>6.3565591896729154</c:v>
                </c:pt>
                <c:pt idx="166">
                  <c:v>6.3567162212145538</c:v>
                </c:pt>
                <c:pt idx="167">
                  <c:v>6.3580078429811522</c:v>
                </c:pt>
                <c:pt idx="168">
                  <c:v>6.3605791101067188</c:v>
                </c:pt>
                <c:pt idx="169">
                  <c:v>6.3645750777252612</c:v>
                </c:pt>
                <c:pt idx="170">
                  <c:v>6.3701408009707876</c:v>
                </c:pt>
                <c:pt idx="171">
                  <c:v>6.377421334977309</c:v>
                </c:pt>
                <c:pt idx="172">
                  <c:v>6.3865617348788302</c:v>
                </c:pt>
                <c:pt idx="173">
                  <c:v>6.3977070558093629</c:v>
                </c:pt>
                <c:pt idx="174">
                  <c:v>6.411002352902913</c:v>
                </c:pt>
                <c:pt idx="175">
                  <c:v>6.4265926812934904</c:v>
                </c:pt>
                <c:pt idx="176">
                  <c:v>6.4446230961151025</c:v>
                </c:pt>
                <c:pt idx="177">
                  <c:v>6.4652386525017587</c:v>
                </c:pt>
                <c:pt idx="178">
                  <c:v>6.4885844055874671</c:v>
                </c:pt>
                <c:pt idx="179">
                  <c:v>6.5148054105062343</c:v>
                </c:pt>
                <c:pt idx="180">
                  <c:v>6.5440467223920713</c:v>
                </c:pt>
                <c:pt idx="181">
                  <c:v>6.5764533963789855</c:v>
                </c:pt>
                <c:pt idx="182">
                  <c:v>6.6121704876009844</c:v>
                </c:pt>
                <c:pt idx="183">
                  <c:v>6.6513430511920779</c:v>
                </c:pt>
                <c:pt idx="184">
                  <c:v>6.6941161422862727</c:v>
                </c:pt>
                <c:pt idx="185">
                  <c:v>6.7406348160175797</c:v>
                </c:pt>
                <c:pt idx="186">
                  <c:v>6.7910441275200055</c:v>
                </c:pt>
                <c:pt idx="187">
                  <c:v>6.8454891319275575</c:v>
                </c:pt>
                <c:pt idx="188">
                  <c:v>6.9041148843742466</c:v>
                </c:pt>
                <c:pt idx="189">
                  <c:v>6.9670664399940785</c:v>
                </c:pt>
                <c:pt idx="190">
                  <c:v>7.0344888539210642</c:v>
                </c:pt>
                <c:pt idx="191">
                  <c:v>7.1065271812892128</c:v>
                </c:pt>
                <c:pt idx="192">
                  <c:v>7.1833264772325265</c:v>
                </c:pt>
                <c:pt idx="193">
                  <c:v>7.2650317968850215</c:v>
                </c:pt>
                <c:pt idx="194">
                  <c:v>7.3517881953806992</c:v>
                </c:pt>
                <c:pt idx="195">
                  <c:v>7.4437407278535748</c:v>
                </c:pt>
                <c:pt idx="196">
                  <c:v>7.541034449437654</c:v>
                </c:pt>
                <c:pt idx="197">
                  <c:v>7.6438144152669407</c:v>
                </c:pt>
                <c:pt idx="198">
                  <c:v>7.7522256804754504</c:v>
                </c:pt>
                <c:pt idx="199">
                  <c:v>7.8664133001971841</c:v>
                </c:pt>
                <c:pt idx="200">
                  <c:v>7.98652232956616</c:v>
                </c:pt>
                <c:pt idx="201">
                  <c:v>8.1126978237163794</c:v>
                </c:pt>
                <c:pt idx="202">
                  <c:v>8.2450848377818495</c:v>
                </c:pt>
                <c:pt idx="203">
                  <c:v>8.3838284268965833</c:v>
                </c:pt>
                <c:pt idx="204">
                  <c:v>8.5290736461945844</c:v>
                </c:pt>
                <c:pt idx="205">
                  <c:v>8.6809655508098675</c:v>
                </c:pt>
                <c:pt idx="206">
                  <c:v>8.8396491958764383</c:v>
                </c:pt>
                <c:pt idx="207">
                  <c:v>9.0052696365282987</c:v>
                </c:pt>
                <c:pt idx="208">
                  <c:v>9.1779719278994687</c:v>
                </c:pt>
                <c:pt idx="209">
                  <c:v>9.357901125123945</c:v>
                </c:pt>
                <c:pt idx="210">
                  <c:v>9.5452022833357475</c:v>
                </c:pt>
                <c:pt idx="211">
                  <c:v>9.74002045766888</c:v>
                </c:pt>
                <c:pt idx="212">
                  <c:v>9.9425007032573411</c:v>
                </c:pt>
                <c:pt idx="213">
                  <c:v>10.152788075235156</c:v>
                </c:pt>
                <c:pt idx="214">
                  <c:v>10.371027628736318</c:v>
                </c:pt>
                <c:pt idx="215">
                  <c:v>10.597364418894848</c:v>
                </c:pt>
                <c:pt idx="216">
                  <c:v>10.831943500844742</c:v>
                </c:pt>
                <c:pt idx="217">
                  <c:v>11.074909929720025</c:v>
                </c:pt>
                <c:pt idx="218">
                  <c:v>11.326408760654695</c:v>
                </c:pt>
                <c:pt idx="219">
                  <c:v>11.58658504878275</c:v>
                </c:pt>
                <c:pt idx="220">
                  <c:v>11.85558384923822</c:v>
                </c:pt>
                <c:pt idx="221">
                  <c:v>12.133550217155092</c:v>
                </c:pt>
                <c:pt idx="222">
                  <c:v>12.420629207667398</c:v>
                </c:pt>
                <c:pt idx="223">
                  <c:v>12.716965875909132</c:v>
                </c:pt>
                <c:pt idx="224">
                  <c:v>13.022705277014293</c:v>
                </c:pt>
                <c:pt idx="225">
                  <c:v>13.337992466116912</c:v>
                </c:pt>
                <c:pt idx="226">
                  <c:v>13.662972498350973</c:v>
                </c:pt>
                <c:pt idx="227">
                  <c:v>13.997790428850511</c:v>
                </c:pt>
                <c:pt idx="228">
                  <c:v>14.342591312749517</c:v>
                </c:pt>
                <c:pt idx="229">
                  <c:v>14.697520205181993</c:v>
                </c:pt>
                <c:pt idx="230">
                  <c:v>15.06272216128197</c:v>
                </c:pt>
                <c:pt idx="231">
                  <c:v>15.438342236183431</c:v>
                </c:pt>
                <c:pt idx="232">
                  <c:v>15.824525485020409</c:v>
                </c:pt>
                <c:pt idx="233">
                  <c:v>16.221416962926899</c:v>
                </c:pt>
                <c:pt idx="234">
                  <c:v>16.629161725036901</c:v>
                </c:pt>
                <c:pt idx="235">
                  <c:v>17.047904826484444</c:v>
                </c:pt>
                <c:pt idx="236">
                  <c:v>17.477791322403512</c:v>
                </c:pt>
                <c:pt idx="237">
                  <c:v>17.918966267928145</c:v>
                </c:pt>
                <c:pt idx="238">
                  <c:v>18.371574718192331</c:v>
                </c:pt>
                <c:pt idx="239">
                  <c:v>18.835761728330063</c:v>
                </c:pt>
                <c:pt idx="240">
                  <c:v>19.311672353475391</c:v>
                </c:pt>
                <c:pt idx="241">
                  <c:v>19.799451648762275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8C-4573-925E-5BA38ED3A1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verbose!$G$3:$G$305</c:f>
              <c:numCache>
                <c:formatCode>General</c:formatCode>
                <c:ptCount val="303"/>
                <c:pt idx="0">
                  <c:v>-229.55</c:v>
                </c:pt>
                <c:pt idx="1">
                  <c:v>-229.55</c:v>
                </c:pt>
                <c:pt idx="2">
                  <c:v>-228.01966666666667</c:v>
                </c:pt>
                <c:pt idx="3">
                  <c:v>-226.48933333333335</c:v>
                </c:pt>
                <c:pt idx="4">
                  <c:v>-224.959</c:v>
                </c:pt>
                <c:pt idx="5">
                  <c:v>-223.42866666666666</c:v>
                </c:pt>
                <c:pt idx="6">
                  <c:v>-221.89833333333334</c:v>
                </c:pt>
                <c:pt idx="7">
                  <c:v>-220.36799999999999</c:v>
                </c:pt>
                <c:pt idx="8">
                  <c:v>-218.83766666666668</c:v>
                </c:pt>
                <c:pt idx="9">
                  <c:v>-217.30733333333333</c:v>
                </c:pt>
                <c:pt idx="10">
                  <c:v>-215.77699999999999</c:v>
                </c:pt>
                <c:pt idx="11">
                  <c:v>-214.24666666666667</c:v>
                </c:pt>
                <c:pt idx="12">
                  <c:v>-212.71633333333335</c:v>
                </c:pt>
                <c:pt idx="13">
                  <c:v>-211.18600000000001</c:v>
                </c:pt>
                <c:pt idx="14">
                  <c:v>-209.65566666666669</c:v>
                </c:pt>
                <c:pt idx="15">
                  <c:v>-208.12533333333332</c:v>
                </c:pt>
                <c:pt idx="16">
                  <c:v>-206.595</c:v>
                </c:pt>
                <c:pt idx="17">
                  <c:v>-205.06466666666668</c:v>
                </c:pt>
                <c:pt idx="18">
                  <c:v>-203.53433333333334</c:v>
                </c:pt>
                <c:pt idx="19">
                  <c:v>-202.00400000000002</c:v>
                </c:pt>
                <c:pt idx="20">
                  <c:v>-200.47366666666667</c:v>
                </c:pt>
                <c:pt idx="21">
                  <c:v>-198.94333333333333</c:v>
                </c:pt>
                <c:pt idx="22">
                  <c:v>-197.41300000000001</c:v>
                </c:pt>
                <c:pt idx="23">
                  <c:v>-195.88266666666667</c:v>
                </c:pt>
                <c:pt idx="24">
                  <c:v>-194.35233333333335</c:v>
                </c:pt>
                <c:pt idx="25">
                  <c:v>-192.822</c:v>
                </c:pt>
                <c:pt idx="26">
                  <c:v>-191.29166666666666</c:v>
                </c:pt>
                <c:pt idx="27">
                  <c:v>-189.76133333333334</c:v>
                </c:pt>
                <c:pt idx="28">
                  <c:v>-188.23100000000002</c:v>
                </c:pt>
                <c:pt idx="29">
                  <c:v>-186.70066666666668</c:v>
                </c:pt>
                <c:pt idx="30">
                  <c:v>-185.17033333333333</c:v>
                </c:pt>
                <c:pt idx="31">
                  <c:v>-183.64</c:v>
                </c:pt>
                <c:pt idx="32">
                  <c:v>-182.10966666666667</c:v>
                </c:pt>
                <c:pt idx="33">
                  <c:v>-180.57933333333335</c:v>
                </c:pt>
                <c:pt idx="34">
                  <c:v>-179.04900000000001</c:v>
                </c:pt>
                <c:pt idx="35">
                  <c:v>-177.51866666666666</c:v>
                </c:pt>
                <c:pt idx="36">
                  <c:v>-175.98833333333334</c:v>
                </c:pt>
                <c:pt idx="37">
                  <c:v>-174.458</c:v>
                </c:pt>
                <c:pt idx="38">
                  <c:v>-172.92766666666668</c:v>
                </c:pt>
                <c:pt idx="39">
                  <c:v>-171.39733333333334</c:v>
                </c:pt>
                <c:pt idx="40">
                  <c:v>-169.86699999999999</c:v>
                </c:pt>
                <c:pt idx="41">
                  <c:v>-168.33666666666667</c:v>
                </c:pt>
                <c:pt idx="42">
                  <c:v>-166.80633333333333</c:v>
                </c:pt>
                <c:pt idx="43">
                  <c:v>-165.27600000000001</c:v>
                </c:pt>
                <c:pt idx="44">
                  <c:v>-163.74566666666666</c:v>
                </c:pt>
                <c:pt idx="45">
                  <c:v>-162.21533333333332</c:v>
                </c:pt>
                <c:pt idx="46">
                  <c:v>-160.685</c:v>
                </c:pt>
                <c:pt idx="47">
                  <c:v>-159.15466666666666</c:v>
                </c:pt>
                <c:pt idx="48">
                  <c:v>-157.62433333333334</c:v>
                </c:pt>
                <c:pt idx="49">
                  <c:v>-156.09400000000002</c:v>
                </c:pt>
                <c:pt idx="50">
                  <c:v>-154.56366666666665</c:v>
                </c:pt>
                <c:pt idx="51">
                  <c:v>-153.03333333333333</c:v>
                </c:pt>
                <c:pt idx="52">
                  <c:v>-151.50299999999999</c:v>
                </c:pt>
                <c:pt idx="53">
                  <c:v>-149.97266666666667</c:v>
                </c:pt>
                <c:pt idx="54">
                  <c:v>-148.44233333333335</c:v>
                </c:pt>
                <c:pt idx="55">
                  <c:v>-146.91199999999998</c:v>
                </c:pt>
                <c:pt idx="56">
                  <c:v>-145.38166666666669</c:v>
                </c:pt>
                <c:pt idx="57">
                  <c:v>-143.85133333333334</c:v>
                </c:pt>
                <c:pt idx="58">
                  <c:v>-142.321</c:v>
                </c:pt>
                <c:pt idx="59">
                  <c:v>-140.79066666666668</c:v>
                </c:pt>
                <c:pt idx="60">
                  <c:v>-139.26033333333331</c:v>
                </c:pt>
                <c:pt idx="61">
                  <c:v>-137.73000000000002</c:v>
                </c:pt>
                <c:pt idx="62">
                  <c:v>-136.19966666666667</c:v>
                </c:pt>
                <c:pt idx="63">
                  <c:v>-134.66933333333333</c:v>
                </c:pt>
                <c:pt idx="64">
                  <c:v>-133.13900000000001</c:v>
                </c:pt>
                <c:pt idx="65">
                  <c:v>-131.60866666666666</c:v>
                </c:pt>
                <c:pt idx="66">
                  <c:v>-130.07833333333335</c:v>
                </c:pt>
                <c:pt idx="67">
                  <c:v>-128.548</c:v>
                </c:pt>
                <c:pt idx="68">
                  <c:v>-127.01766666666667</c:v>
                </c:pt>
                <c:pt idx="69">
                  <c:v>-125.48733333333334</c:v>
                </c:pt>
                <c:pt idx="70">
                  <c:v>-123.95699999999999</c:v>
                </c:pt>
                <c:pt idx="71">
                  <c:v>-122.42666666666668</c:v>
                </c:pt>
                <c:pt idx="72">
                  <c:v>-120.89633333333333</c:v>
                </c:pt>
                <c:pt idx="73">
                  <c:v>-119.366</c:v>
                </c:pt>
                <c:pt idx="74">
                  <c:v>-117.83566666666665</c:v>
                </c:pt>
                <c:pt idx="75">
                  <c:v>-116.30533333333334</c:v>
                </c:pt>
                <c:pt idx="76">
                  <c:v>-114.77500000000001</c:v>
                </c:pt>
                <c:pt idx="77">
                  <c:v>-113.24466666666666</c:v>
                </c:pt>
                <c:pt idx="78">
                  <c:v>-111.71433333333333</c:v>
                </c:pt>
                <c:pt idx="79">
                  <c:v>-110.184</c:v>
                </c:pt>
                <c:pt idx="80">
                  <c:v>-108.65366666666667</c:v>
                </c:pt>
                <c:pt idx="81">
                  <c:v>-107.12333333333333</c:v>
                </c:pt>
                <c:pt idx="82">
                  <c:v>-105.59299999999999</c:v>
                </c:pt>
                <c:pt idx="83">
                  <c:v>-104.06266666666666</c:v>
                </c:pt>
                <c:pt idx="84">
                  <c:v>-102.53233333333334</c:v>
                </c:pt>
                <c:pt idx="85">
                  <c:v>-101.00200000000001</c:v>
                </c:pt>
                <c:pt idx="86">
                  <c:v>-99.47166666666665</c:v>
                </c:pt>
                <c:pt idx="87">
                  <c:v>-97.941333333333318</c:v>
                </c:pt>
                <c:pt idx="88">
                  <c:v>-96.411000000000001</c:v>
                </c:pt>
                <c:pt idx="89">
                  <c:v>-94.88066666666667</c:v>
                </c:pt>
                <c:pt idx="90">
                  <c:v>-93.350333333333339</c:v>
                </c:pt>
                <c:pt idx="91">
                  <c:v>-91.819999999999979</c:v>
                </c:pt>
                <c:pt idx="92">
                  <c:v>-90.289666666666662</c:v>
                </c:pt>
                <c:pt idx="93">
                  <c:v>-88.759333333333331</c:v>
                </c:pt>
                <c:pt idx="94">
                  <c:v>-87.228999999999999</c:v>
                </c:pt>
                <c:pt idx="95">
                  <c:v>-85.698666666666668</c:v>
                </c:pt>
                <c:pt idx="96">
                  <c:v>-84.168333333333322</c:v>
                </c:pt>
                <c:pt idx="97">
                  <c:v>-82.637999999999991</c:v>
                </c:pt>
                <c:pt idx="98">
                  <c:v>-81.10766666666666</c:v>
                </c:pt>
                <c:pt idx="99">
                  <c:v>-79.577333333333328</c:v>
                </c:pt>
                <c:pt idx="100">
                  <c:v>-78.047000000000011</c:v>
                </c:pt>
                <c:pt idx="101">
                  <c:v>-76.516666666666652</c:v>
                </c:pt>
                <c:pt idx="102">
                  <c:v>-74.98633333333332</c:v>
                </c:pt>
                <c:pt idx="103">
                  <c:v>-73.455999999999989</c:v>
                </c:pt>
                <c:pt idx="104">
                  <c:v>-71.925666666666672</c:v>
                </c:pt>
                <c:pt idx="105">
                  <c:v>-70.39533333333334</c:v>
                </c:pt>
                <c:pt idx="106">
                  <c:v>-68.864999999999981</c:v>
                </c:pt>
                <c:pt idx="107">
                  <c:v>-67.334666666666649</c:v>
                </c:pt>
                <c:pt idx="108">
                  <c:v>-65.804333333333332</c:v>
                </c:pt>
                <c:pt idx="109">
                  <c:v>-64.274000000000001</c:v>
                </c:pt>
                <c:pt idx="110">
                  <c:v>-62.74366666666667</c:v>
                </c:pt>
                <c:pt idx="111">
                  <c:v>-61.213333333333338</c:v>
                </c:pt>
                <c:pt idx="112">
                  <c:v>-59.682999999999986</c:v>
                </c:pt>
                <c:pt idx="113">
                  <c:v>-58.152666666666661</c:v>
                </c:pt>
                <c:pt idx="114">
                  <c:v>-56.62233333333333</c:v>
                </c:pt>
                <c:pt idx="115">
                  <c:v>-55.091999999999999</c:v>
                </c:pt>
                <c:pt idx="116">
                  <c:v>-53.561666666666675</c:v>
                </c:pt>
                <c:pt idx="117">
                  <c:v>-52.031333333333322</c:v>
                </c:pt>
                <c:pt idx="118">
                  <c:v>-50.500999999999991</c:v>
                </c:pt>
                <c:pt idx="119">
                  <c:v>-48.970666666666659</c:v>
                </c:pt>
                <c:pt idx="120">
                  <c:v>-47.440333333333335</c:v>
                </c:pt>
                <c:pt idx="121">
                  <c:v>-45.910000000000004</c:v>
                </c:pt>
                <c:pt idx="122">
                  <c:v>-44.379666666666651</c:v>
                </c:pt>
                <c:pt idx="123">
                  <c:v>-42.84933333333332</c:v>
                </c:pt>
                <c:pt idx="124">
                  <c:v>-41.318999999999996</c:v>
                </c:pt>
                <c:pt idx="125">
                  <c:v>-39.788666666666664</c:v>
                </c:pt>
                <c:pt idx="126">
                  <c:v>-38.25833333333334</c:v>
                </c:pt>
                <c:pt idx="127">
                  <c:v>-36.72799999999998</c:v>
                </c:pt>
                <c:pt idx="128">
                  <c:v>-35.197666666666656</c:v>
                </c:pt>
                <c:pt idx="129">
                  <c:v>-33.667333333333325</c:v>
                </c:pt>
                <c:pt idx="130">
                  <c:v>-32.137</c:v>
                </c:pt>
                <c:pt idx="131">
                  <c:v>-30.606666666666669</c:v>
                </c:pt>
                <c:pt idx="132">
                  <c:v>-29.076333333333316</c:v>
                </c:pt>
                <c:pt idx="133">
                  <c:v>-27.545999999999989</c:v>
                </c:pt>
                <c:pt idx="134">
                  <c:v>-26.015666666666661</c:v>
                </c:pt>
                <c:pt idx="135">
                  <c:v>-24.48533333333333</c:v>
                </c:pt>
                <c:pt idx="136">
                  <c:v>-22.955000000000002</c:v>
                </c:pt>
                <c:pt idx="137">
                  <c:v>-21.424666666666646</c:v>
                </c:pt>
                <c:pt idx="138">
                  <c:v>-19.894333333333318</c:v>
                </c:pt>
                <c:pt idx="139">
                  <c:v>-18.36399999999999</c:v>
                </c:pt>
                <c:pt idx="140">
                  <c:v>-16.833666666666662</c:v>
                </c:pt>
                <c:pt idx="141">
                  <c:v>-15.303333333333335</c:v>
                </c:pt>
                <c:pt idx="142">
                  <c:v>-13.77299999999998</c:v>
                </c:pt>
                <c:pt idx="143">
                  <c:v>-12.242666666666652</c:v>
                </c:pt>
                <c:pt idx="144">
                  <c:v>-10.712333333333323</c:v>
                </c:pt>
                <c:pt idx="145">
                  <c:v>-9.1819999999999951</c:v>
                </c:pt>
                <c:pt idx="146">
                  <c:v>-7.6516666666666673</c:v>
                </c:pt>
                <c:pt idx="147">
                  <c:v>-6.121333333333312</c:v>
                </c:pt>
                <c:pt idx="148">
                  <c:v>-4.5909999999999842</c:v>
                </c:pt>
                <c:pt idx="149">
                  <c:v>-3.060666666666656</c:v>
                </c:pt>
                <c:pt idx="150">
                  <c:v>-1.530333333333328</c:v>
                </c:pt>
                <c:pt idx="151">
                  <c:v>0</c:v>
                </c:pt>
                <c:pt idx="152">
                  <c:v>1.530333333333328</c:v>
                </c:pt>
                <c:pt idx="153">
                  <c:v>3.060666666666684</c:v>
                </c:pt>
                <c:pt idx="154">
                  <c:v>4.5910000000000117</c:v>
                </c:pt>
                <c:pt idx="155">
                  <c:v>6.1213333333333395</c:v>
                </c:pt>
                <c:pt idx="156">
                  <c:v>7.6516666666666673</c:v>
                </c:pt>
                <c:pt idx="157">
                  <c:v>9.1819999999999951</c:v>
                </c:pt>
                <c:pt idx="158">
                  <c:v>10.712333333333351</c:v>
                </c:pt>
                <c:pt idx="159">
                  <c:v>12.242666666666679</c:v>
                </c:pt>
                <c:pt idx="160">
                  <c:v>13.773000000000007</c:v>
                </c:pt>
                <c:pt idx="161">
                  <c:v>15.303333333333335</c:v>
                </c:pt>
                <c:pt idx="162">
                  <c:v>16.833666666666662</c:v>
                </c:pt>
                <c:pt idx="163">
                  <c:v>18.364000000000019</c:v>
                </c:pt>
                <c:pt idx="164">
                  <c:v>19.894333333333346</c:v>
                </c:pt>
                <c:pt idx="165">
                  <c:v>21.424666666666674</c:v>
                </c:pt>
                <c:pt idx="166">
                  <c:v>22.95500000000003</c:v>
                </c:pt>
                <c:pt idx="167">
                  <c:v>24.48533333333333</c:v>
                </c:pt>
                <c:pt idx="168">
                  <c:v>26.015666666666686</c:v>
                </c:pt>
                <c:pt idx="169">
                  <c:v>27.545999999999989</c:v>
                </c:pt>
                <c:pt idx="170">
                  <c:v>29.076333333333341</c:v>
                </c:pt>
                <c:pt idx="171">
                  <c:v>30.606666666666698</c:v>
                </c:pt>
                <c:pt idx="172">
                  <c:v>32.137</c:v>
                </c:pt>
                <c:pt idx="173">
                  <c:v>33.667333333333353</c:v>
                </c:pt>
                <c:pt idx="174">
                  <c:v>35.197666666666656</c:v>
                </c:pt>
                <c:pt idx="175">
                  <c:v>36.728000000000009</c:v>
                </c:pt>
                <c:pt idx="176">
                  <c:v>38.258333333333368</c:v>
                </c:pt>
                <c:pt idx="177">
                  <c:v>39.788666666666664</c:v>
                </c:pt>
                <c:pt idx="178">
                  <c:v>41.319000000000024</c:v>
                </c:pt>
                <c:pt idx="179">
                  <c:v>42.84933333333332</c:v>
                </c:pt>
                <c:pt idx="180">
                  <c:v>44.379666666666679</c:v>
                </c:pt>
                <c:pt idx="181">
                  <c:v>45.910000000000032</c:v>
                </c:pt>
                <c:pt idx="182">
                  <c:v>47.440333333333335</c:v>
                </c:pt>
                <c:pt idx="183">
                  <c:v>48.970666666666688</c:v>
                </c:pt>
                <c:pt idx="184">
                  <c:v>50.500999999999991</c:v>
                </c:pt>
                <c:pt idx="185">
                  <c:v>52.031333333333343</c:v>
                </c:pt>
                <c:pt idx="186">
                  <c:v>53.561666666666703</c:v>
                </c:pt>
                <c:pt idx="187">
                  <c:v>55.091999999999999</c:v>
                </c:pt>
                <c:pt idx="188">
                  <c:v>56.622333333333358</c:v>
                </c:pt>
                <c:pt idx="189">
                  <c:v>58.152666666666661</c:v>
                </c:pt>
                <c:pt idx="190">
                  <c:v>59.683000000000014</c:v>
                </c:pt>
                <c:pt idx="191">
                  <c:v>61.213333333333367</c:v>
                </c:pt>
                <c:pt idx="192">
                  <c:v>62.74366666666667</c:v>
                </c:pt>
                <c:pt idx="193">
                  <c:v>64.274000000000029</c:v>
                </c:pt>
                <c:pt idx="194">
                  <c:v>65.804333333333332</c:v>
                </c:pt>
                <c:pt idx="195">
                  <c:v>67.334666666666678</c:v>
                </c:pt>
                <c:pt idx="196">
                  <c:v>68.865000000000038</c:v>
                </c:pt>
                <c:pt idx="197">
                  <c:v>70.39533333333334</c:v>
                </c:pt>
                <c:pt idx="198">
                  <c:v>71.9256666666667</c:v>
                </c:pt>
                <c:pt idx="199">
                  <c:v>73.455999999999989</c:v>
                </c:pt>
                <c:pt idx="200">
                  <c:v>74.986333333333349</c:v>
                </c:pt>
                <c:pt idx="201">
                  <c:v>76.516666666666708</c:v>
                </c:pt>
                <c:pt idx="202">
                  <c:v>78.047000000000011</c:v>
                </c:pt>
                <c:pt idx="203">
                  <c:v>79.577333333333357</c:v>
                </c:pt>
                <c:pt idx="204">
                  <c:v>81.10766666666666</c:v>
                </c:pt>
                <c:pt idx="205">
                  <c:v>82.638000000000019</c:v>
                </c:pt>
                <c:pt idx="206">
                  <c:v>84.168333333333379</c:v>
                </c:pt>
                <c:pt idx="207">
                  <c:v>85.698666666666668</c:v>
                </c:pt>
                <c:pt idx="208">
                  <c:v>87.229000000000028</c:v>
                </c:pt>
                <c:pt idx="209">
                  <c:v>88.759333333333331</c:v>
                </c:pt>
                <c:pt idx="210">
                  <c:v>90.28966666666669</c:v>
                </c:pt>
                <c:pt idx="211">
                  <c:v>91.820000000000036</c:v>
                </c:pt>
                <c:pt idx="212">
                  <c:v>93.350333333333339</c:v>
                </c:pt>
                <c:pt idx="213">
                  <c:v>94.880666666666698</c:v>
                </c:pt>
                <c:pt idx="214">
                  <c:v>96.411000000000001</c:v>
                </c:pt>
                <c:pt idx="215">
                  <c:v>97.941333333333347</c:v>
                </c:pt>
                <c:pt idx="216">
                  <c:v>99.47166666666665</c:v>
                </c:pt>
                <c:pt idx="217">
                  <c:v>101.00200000000001</c:v>
                </c:pt>
                <c:pt idx="218">
                  <c:v>102.53233333333337</c:v>
                </c:pt>
                <c:pt idx="219">
                  <c:v>104.06266666666666</c:v>
                </c:pt>
                <c:pt idx="220">
                  <c:v>105.59300000000002</c:v>
                </c:pt>
                <c:pt idx="221">
                  <c:v>107.12333333333332</c:v>
                </c:pt>
                <c:pt idx="222">
                  <c:v>108.65366666666668</c:v>
                </c:pt>
                <c:pt idx="223">
                  <c:v>110.18400000000003</c:v>
                </c:pt>
                <c:pt idx="224">
                  <c:v>111.71433333333333</c:v>
                </c:pt>
                <c:pt idx="225">
                  <c:v>113.24466666666669</c:v>
                </c:pt>
                <c:pt idx="226">
                  <c:v>114.77499999999999</c:v>
                </c:pt>
                <c:pt idx="227">
                  <c:v>116.30533333333334</c:v>
                </c:pt>
                <c:pt idx="228">
                  <c:v>117.8356666666667</c:v>
                </c:pt>
                <c:pt idx="229">
                  <c:v>119.366</c:v>
                </c:pt>
                <c:pt idx="230">
                  <c:v>120.89633333333336</c:v>
                </c:pt>
                <c:pt idx="231">
                  <c:v>122.42666666666666</c:v>
                </c:pt>
                <c:pt idx="232">
                  <c:v>123.95700000000001</c:v>
                </c:pt>
                <c:pt idx="233">
                  <c:v>125.48733333333337</c:v>
                </c:pt>
                <c:pt idx="234">
                  <c:v>127.01766666666667</c:v>
                </c:pt>
                <c:pt idx="235">
                  <c:v>128.54800000000003</c:v>
                </c:pt>
                <c:pt idx="236">
                  <c:v>130.07833333333332</c:v>
                </c:pt>
                <c:pt idx="237">
                  <c:v>131.60866666666669</c:v>
                </c:pt>
                <c:pt idx="238">
                  <c:v>133.13900000000004</c:v>
                </c:pt>
                <c:pt idx="239">
                  <c:v>134.66933333333333</c:v>
                </c:pt>
                <c:pt idx="240">
                  <c:v>136.1996666666667</c:v>
                </c:pt>
                <c:pt idx="241">
                  <c:v>137.72999999999999</c:v>
                </c:pt>
                <c:pt idx="242">
                  <c:v>139.26033333333334</c:v>
                </c:pt>
                <c:pt idx="243">
                  <c:v>140.79066666666671</c:v>
                </c:pt>
                <c:pt idx="244">
                  <c:v>142.321</c:v>
                </c:pt>
                <c:pt idx="245">
                  <c:v>143.85133333333337</c:v>
                </c:pt>
                <c:pt idx="246">
                  <c:v>145.38166666666666</c:v>
                </c:pt>
                <c:pt idx="247">
                  <c:v>146.91200000000001</c:v>
                </c:pt>
                <c:pt idx="248">
                  <c:v>148.44233333333338</c:v>
                </c:pt>
                <c:pt idx="249">
                  <c:v>149.97266666666667</c:v>
                </c:pt>
                <c:pt idx="250">
                  <c:v>151.50300000000001</c:v>
                </c:pt>
                <c:pt idx="251">
                  <c:v>153.03333333333333</c:v>
                </c:pt>
                <c:pt idx="252">
                  <c:v>154.56366666666668</c:v>
                </c:pt>
                <c:pt idx="253">
                  <c:v>156.09400000000005</c:v>
                </c:pt>
                <c:pt idx="254">
                  <c:v>157.62433333333334</c:v>
                </c:pt>
                <c:pt idx="255">
                  <c:v>159.15466666666669</c:v>
                </c:pt>
                <c:pt idx="256">
                  <c:v>160.685</c:v>
                </c:pt>
                <c:pt idx="257">
                  <c:v>162.21533333333335</c:v>
                </c:pt>
                <c:pt idx="258">
                  <c:v>163.74566666666669</c:v>
                </c:pt>
                <c:pt idx="259">
                  <c:v>165.27600000000001</c:v>
                </c:pt>
                <c:pt idx="260">
                  <c:v>166.80633333333336</c:v>
                </c:pt>
                <c:pt idx="261">
                  <c:v>168.33666666666667</c:v>
                </c:pt>
                <c:pt idx="262">
                  <c:v>169.86700000000002</c:v>
                </c:pt>
                <c:pt idx="263">
                  <c:v>171.39733333333336</c:v>
                </c:pt>
                <c:pt idx="264">
                  <c:v>172.92766666666668</c:v>
                </c:pt>
                <c:pt idx="265">
                  <c:v>174.45800000000003</c:v>
                </c:pt>
                <c:pt idx="266">
                  <c:v>175.98833333333334</c:v>
                </c:pt>
                <c:pt idx="267">
                  <c:v>177.51866666666669</c:v>
                </c:pt>
                <c:pt idx="268">
                  <c:v>179.04900000000004</c:v>
                </c:pt>
                <c:pt idx="269">
                  <c:v>180.57933333333335</c:v>
                </c:pt>
                <c:pt idx="270">
                  <c:v>182.1096666666667</c:v>
                </c:pt>
                <c:pt idx="271">
                  <c:v>183.64</c:v>
                </c:pt>
                <c:pt idx="272">
                  <c:v>185.17033333333336</c:v>
                </c:pt>
                <c:pt idx="273">
                  <c:v>186.70066666666671</c:v>
                </c:pt>
                <c:pt idx="274">
                  <c:v>188.23100000000002</c:v>
                </c:pt>
                <c:pt idx="275">
                  <c:v>189.76133333333337</c:v>
                </c:pt>
                <c:pt idx="276">
                  <c:v>191.29166666666666</c:v>
                </c:pt>
                <c:pt idx="277">
                  <c:v>192.82200000000003</c:v>
                </c:pt>
                <c:pt idx="278">
                  <c:v>194.35233333333338</c:v>
                </c:pt>
                <c:pt idx="279">
                  <c:v>195.88266666666667</c:v>
                </c:pt>
                <c:pt idx="280">
                  <c:v>197.41300000000004</c:v>
                </c:pt>
                <c:pt idx="281">
                  <c:v>198.94333333333333</c:v>
                </c:pt>
                <c:pt idx="282">
                  <c:v>200.4736666666667</c:v>
                </c:pt>
                <c:pt idx="283">
                  <c:v>202.00400000000005</c:v>
                </c:pt>
                <c:pt idx="284">
                  <c:v>203.53433333333334</c:v>
                </c:pt>
                <c:pt idx="285">
                  <c:v>205.06466666666671</c:v>
                </c:pt>
                <c:pt idx="286">
                  <c:v>206.595</c:v>
                </c:pt>
                <c:pt idx="287">
                  <c:v>208.12533333333334</c:v>
                </c:pt>
                <c:pt idx="288">
                  <c:v>209.65566666666672</c:v>
                </c:pt>
                <c:pt idx="289">
                  <c:v>211.18600000000001</c:v>
                </c:pt>
                <c:pt idx="290">
                  <c:v>212.71633333333338</c:v>
                </c:pt>
                <c:pt idx="291">
                  <c:v>214.24666666666667</c:v>
                </c:pt>
                <c:pt idx="292">
                  <c:v>215.77700000000002</c:v>
                </c:pt>
                <c:pt idx="293">
                  <c:v>217.30733333333339</c:v>
                </c:pt>
                <c:pt idx="294">
                  <c:v>218.83766666666668</c:v>
                </c:pt>
                <c:pt idx="295">
                  <c:v>220.36800000000002</c:v>
                </c:pt>
                <c:pt idx="296">
                  <c:v>221.89833333333334</c:v>
                </c:pt>
                <c:pt idx="297">
                  <c:v>223.42866666666669</c:v>
                </c:pt>
                <c:pt idx="298">
                  <c:v>224.95900000000006</c:v>
                </c:pt>
                <c:pt idx="299">
                  <c:v>226.48933333333335</c:v>
                </c:pt>
                <c:pt idx="300">
                  <c:v>228.01966666666669</c:v>
                </c:pt>
                <c:pt idx="301">
                  <c:v>229.55</c:v>
                </c:pt>
                <c:pt idx="302">
                  <c:v>229.55</c:v>
                </c:pt>
              </c:numCache>
            </c:numRef>
          </c:xVal>
          <c:yVal>
            <c:numRef>
              <c:f>verbose!$J$3:$J$305</c:f>
              <c:numCache>
                <c:formatCode>General</c:formatCode>
                <c:ptCount val="303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19.799451648762282</c:v>
                </c:pt>
                <c:pt idx="62">
                  <c:v>19.311672353475384</c:v>
                </c:pt>
                <c:pt idx="63">
                  <c:v>18.835761728330063</c:v>
                </c:pt>
                <c:pt idx="64">
                  <c:v>18.371574718192328</c:v>
                </c:pt>
                <c:pt idx="65">
                  <c:v>17.918966267928138</c:v>
                </c:pt>
                <c:pt idx="66">
                  <c:v>17.477791322403522</c:v>
                </c:pt>
                <c:pt idx="67">
                  <c:v>17.047904826484441</c:v>
                </c:pt>
                <c:pt idx="68">
                  <c:v>16.629161725036901</c:v>
                </c:pt>
                <c:pt idx="69">
                  <c:v>16.221416962926895</c:v>
                </c:pt>
                <c:pt idx="70">
                  <c:v>15.824525485020406</c:v>
                </c:pt>
                <c:pt idx="71">
                  <c:v>15.438342236183432</c:v>
                </c:pt>
                <c:pt idx="72">
                  <c:v>15.062722161281963</c:v>
                </c:pt>
                <c:pt idx="73">
                  <c:v>14.697520205181993</c:v>
                </c:pt>
                <c:pt idx="74">
                  <c:v>14.342591312749507</c:v>
                </c:pt>
                <c:pt idx="75">
                  <c:v>13.997790428850507</c:v>
                </c:pt>
                <c:pt idx="76">
                  <c:v>13.662972498350975</c:v>
                </c:pt>
                <c:pt idx="77">
                  <c:v>13.337992466116905</c:v>
                </c:pt>
                <c:pt idx="78">
                  <c:v>13.022705277014293</c:v>
                </c:pt>
                <c:pt idx="79">
                  <c:v>12.716965875909127</c:v>
                </c:pt>
                <c:pt idx="80">
                  <c:v>12.420629207667394</c:v>
                </c:pt>
                <c:pt idx="81">
                  <c:v>12.133550217155095</c:v>
                </c:pt>
                <c:pt idx="82">
                  <c:v>11.855583849238217</c:v>
                </c:pt>
                <c:pt idx="83">
                  <c:v>11.58658504878275</c:v>
                </c:pt>
                <c:pt idx="84">
                  <c:v>11.32640876065469</c:v>
                </c:pt>
                <c:pt idx="85">
                  <c:v>11.074909929720025</c:v>
                </c:pt>
                <c:pt idx="86">
                  <c:v>10.831943500844742</c:v>
                </c:pt>
                <c:pt idx="87">
                  <c:v>10.597364418894843</c:v>
                </c:pt>
                <c:pt idx="88">
                  <c:v>10.371027628736318</c:v>
                </c:pt>
                <c:pt idx="89">
                  <c:v>10.152788075235152</c:v>
                </c:pt>
                <c:pt idx="90">
                  <c:v>9.9425007032573411</c:v>
                </c:pt>
                <c:pt idx="91">
                  <c:v>9.7400204576688729</c:v>
                </c:pt>
                <c:pt idx="92">
                  <c:v>9.5452022833357422</c:v>
                </c:pt>
                <c:pt idx="93">
                  <c:v>9.357901125123945</c:v>
                </c:pt>
                <c:pt idx="94">
                  <c:v>9.1779719278994651</c:v>
                </c:pt>
                <c:pt idx="95">
                  <c:v>9.0052696365282987</c:v>
                </c:pt>
                <c:pt idx="96">
                  <c:v>8.8396491958764329</c:v>
                </c:pt>
                <c:pt idx="97">
                  <c:v>8.6809655508098658</c:v>
                </c:pt>
                <c:pt idx="98">
                  <c:v>8.5290736461945844</c:v>
                </c:pt>
                <c:pt idx="99">
                  <c:v>8.3838284268965815</c:v>
                </c:pt>
                <c:pt idx="100">
                  <c:v>8.2450848377818495</c:v>
                </c:pt>
                <c:pt idx="101">
                  <c:v>8.112697823716374</c:v>
                </c:pt>
                <c:pt idx="102">
                  <c:v>7.9865223295661565</c:v>
                </c:pt>
                <c:pt idx="103">
                  <c:v>7.8664133001971841</c:v>
                </c:pt>
                <c:pt idx="104">
                  <c:v>7.7522256804754486</c:v>
                </c:pt>
                <c:pt idx="105">
                  <c:v>7.6438144152669407</c:v>
                </c:pt>
                <c:pt idx="106">
                  <c:v>7.5410344494376504</c:v>
                </c:pt>
                <c:pt idx="107">
                  <c:v>7.443740727853573</c:v>
                </c:pt>
                <c:pt idx="108">
                  <c:v>7.3517881953806992</c:v>
                </c:pt>
                <c:pt idx="109">
                  <c:v>7.2650317968850198</c:v>
                </c:pt>
                <c:pt idx="110">
                  <c:v>7.1833264772325265</c:v>
                </c:pt>
                <c:pt idx="111">
                  <c:v>7.106527181289211</c:v>
                </c:pt>
                <c:pt idx="112">
                  <c:v>7.0344888539210633</c:v>
                </c:pt>
                <c:pt idx="113">
                  <c:v>6.9670664399940785</c:v>
                </c:pt>
                <c:pt idx="114">
                  <c:v>6.9041148843742457</c:v>
                </c:pt>
                <c:pt idx="115">
                  <c:v>6.8454891319275575</c:v>
                </c:pt>
                <c:pt idx="116">
                  <c:v>6.7910441275200046</c:v>
                </c:pt>
                <c:pt idx="117">
                  <c:v>6.7406348160175789</c:v>
                </c:pt>
                <c:pt idx="118">
                  <c:v>6.6941161422862727</c:v>
                </c:pt>
                <c:pt idx="119">
                  <c:v>6.651343051192077</c:v>
                </c:pt>
                <c:pt idx="120">
                  <c:v>6.6121704876009844</c:v>
                </c:pt>
                <c:pt idx="121">
                  <c:v>6.5764533963789846</c:v>
                </c:pt>
                <c:pt idx="122">
                  <c:v>6.5440467223920713</c:v>
                </c:pt>
                <c:pt idx="123">
                  <c:v>6.5148054105062343</c:v>
                </c:pt>
                <c:pt idx="124">
                  <c:v>6.4885844055874662</c:v>
                </c:pt>
                <c:pt idx="125">
                  <c:v>6.4652386525017587</c:v>
                </c:pt>
                <c:pt idx="126">
                  <c:v>6.4446230961151025</c:v>
                </c:pt>
                <c:pt idx="127">
                  <c:v>6.4265926812934904</c:v>
                </c:pt>
                <c:pt idx="128">
                  <c:v>6.411002352902913</c:v>
                </c:pt>
                <c:pt idx="129">
                  <c:v>6.3977070558093629</c:v>
                </c:pt>
                <c:pt idx="130">
                  <c:v>6.3865617348788302</c:v>
                </c:pt>
                <c:pt idx="131">
                  <c:v>6.3774213349773081</c:v>
                </c:pt>
                <c:pt idx="132">
                  <c:v>6.3701408009707876</c:v>
                </c:pt>
                <c:pt idx="133">
                  <c:v>6.3645750777252612</c:v>
                </c:pt>
                <c:pt idx="134">
                  <c:v>6.3605791101067179</c:v>
                </c:pt>
                <c:pt idx="135">
                  <c:v>6.3580078429811522</c:v>
                </c:pt>
                <c:pt idx="136">
                  <c:v>6.3567162212145538</c:v>
                </c:pt>
                <c:pt idx="137">
                  <c:v>6.3565591896729154</c:v>
                </c:pt>
                <c:pt idx="138">
                  <c:v>6.3573916932222287</c:v>
                </c:pt>
                <c:pt idx="139">
                  <c:v>6.3590686767284836</c:v>
                </c:pt>
                <c:pt idx="140">
                  <c:v>6.3614450850576736</c:v>
                </c:pt>
                <c:pt idx="141">
                  <c:v>6.3643758630757903</c:v>
                </c:pt>
                <c:pt idx="142">
                  <c:v>6.3677159556488236</c:v>
                </c:pt>
                <c:pt idx="143">
                  <c:v>6.3713203076427671</c:v>
                </c:pt>
                <c:pt idx="144">
                  <c:v>6.3750438639236107</c:v>
                </c:pt>
                <c:pt idx="145">
                  <c:v>6.3787415693573468</c:v>
                </c:pt>
                <c:pt idx="146">
                  <c:v>6.3822683688099682</c:v>
                </c:pt>
                <c:pt idx="147">
                  <c:v>6.3854792071474638</c:v>
                </c:pt>
                <c:pt idx="148">
                  <c:v>6.388229029235827</c:v>
                </c:pt>
                <c:pt idx="149">
                  <c:v>6.3903727799410497</c:v>
                </c:pt>
                <c:pt idx="150">
                  <c:v>6.3917654041291225</c:v>
                </c:pt>
                <c:pt idx="151">
                  <c:v>6.3922618466660373</c:v>
                </c:pt>
                <c:pt idx="152">
                  <c:v>6.3917654041291225</c:v>
                </c:pt>
                <c:pt idx="153">
                  <c:v>6.3903727799410497</c:v>
                </c:pt>
                <c:pt idx="154">
                  <c:v>6.388229029235827</c:v>
                </c:pt>
                <c:pt idx="155">
                  <c:v>6.3854792071474638</c:v>
                </c:pt>
                <c:pt idx="156">
                  <c:v>6.3822683688099682</c:v>
                </c:pt>
                <c:pt idx="157">
                  <c:v>6.3787415693573468</c:v>
                </c:pt>
                <c:pt idx="158">
                  <c:v>6.3750438639236098</c:v>
                </c:pt>
                <c:pt idx="159">
                  <c:v>6.3713203076427671</c:v>
                </c:pt>
                <c:pt idx="160">
                  <c:v>6.3677159556488236</c:v>
                </c:pt>
                <c:pt idx="161">
                  <c:v>6.3643758630757903</c:v>
                </c:pt>
                <c:pt idx="162">
                  <c:v>6.3614450850576736</c:v>
                </c:pt>
                <c:pt idx="163">
                  <c:v>6.3590686767284836</c:v>
                </c:pt>
                <c:pt idx="164">
                  <c:v>6.3573916932222287</c:v>
                </c:pt>
                <c:pt idx="165">
                  <c:v>6.3565591896729154</c:v>
                </c:pt>
                <c:pt idx="166">
                  <c:v>6.3567162212145538</c:v>
                </c:pt>
                <c:pt idx="167">
                  <c:v>6.3580078429811522</c:v>
                </c:pt>
                <c:pt idx="168">
                  <c:v>6.3605791101067188</c:v>
                </c:pt>
                <c:pt idx="169">
                  <c:v>6.3645750777252612</c:v>
                </c:pt>
                <c:pt idx="170">
                  <c:v>6.3701408009707876</c:v>
                </c:pt>
                <c:pt idx="171">
                  <c:v>6.377421334977309</c:v>
                </c:pt>
                <c:pt idx="172">
                  <c:v>6.3865617348788302</c:v>
                </c:pt>
                <c:pt idx="173">
                  <c:v>6.3977070558093629</c:v>
                </c:pt>
                <c:pt idx="174">
                  <c:v>6.411002352902913</c:v>
                </c:pt>
                <c:pt idx="175">
                  <c:v>6.4265926812934904</c:v>
                </c:pt>
                <c:pt idx="176">
                  <c:v>6.4446230961151025</c:v>
                </c:pt>
                <c:pt idx="177">
                  <c:v>6.4652386525017587</c:v>
                </c:pt>
                <c:pt idx="178">
                  <c:v>6.4885844055874671</c:v>
                </c:pt>
                <c:pt idx="179">
                  <c:v>6.5148054105062343</c:v>
                </c:pt>
                <c:pt idx="180">
                  <c:v>6.5440467223920713</c:v>
                </c:pt>
                <c:pt idx="181">
                  <c:v>6.5764533963789855</c:v>
                </c:pt>
                <c:pt idx="182">
                  <c:v>6.6121704876009844</c:v>
                </c:pt>
                <c:pt idx="183">
                  <c:v>6.6513430511920779</c:v>
                </c:pt>
                <c:pt idx="184">
                  <c:v>6.6941161422862727</c:v>
                </c:pt>
                <c:pt idx="185">
                  <c:v>6.7406348160175797</c:v>
                </c:pt>
                <c:pt idx="186">
                  <c:v>6.7910441275200055</c:v>
                </c:pt>
                <c:pt idx="187">
                  <c:v>6.8454891319275575</c:v>
                </c:pt>
                <c:pt idx="188">
                  <c:v>6.9041148843742466</c:v>
                </c:pt>
                <c:pt idx="189">
                  <c:v>6.9670664399940785</c:v>
                </c:pt>
                <c:pt idx="190">
                  <c:v>7.0344888539210642</c:v>
                </c:pt>
                <c:pt idx="191">
                  <c:v>7.1065271812892128</c:v>
                </c:pt>
                <c:pt idx="192">
                  <c:v>7.1833264772325265</c:v>
                </c:pt>
                <c:pt idx="193">
                  <c:v>7.2650317968850215</c:v>
                </c:pt>
                <c:pt idx="194">
                  <c:v>7.3517881953806992</c:v>
                </c:pt>
                <c:pt idx="195">
                  <c:v>7.4437407278535748</c:v>
                </c:pt>
                <c:pt idx="196">
                  <c:v>7.541034449437654</c:v>
                </c:pt>
                <c:pt idx="197">
                  <c:v>7.6438144152669407</c:v>
                </c:pt>
                <c:pt idx="198">
                  <c:v>7.7522256804754504</c:v>
                </c:pt>
                <c:pt idx="199">
                  <c:v>7.8664133001971841</c:v>
                </c:pt>
                <c:pt idx="200">
                  <c:v>7.98652232956616</c:v>
                </c:pt>
                <c:pt idx="201">
                  <c:v>8.1126978237163794</c:v>
                </c:pt>
                <c:pt idx="202">
                  <c:v>8.2450848377818495</c:v>
                </c:pt>
                <c:pt idx="203">
                  <c:v>8.3838284268965833</c:v>
                </c:pt>
                <c:pt idx="204">
                  <c:v>8.5290736461945844</c:v>
                </c:pt>
                <c:pt idx="205">
                  <c:v>8.6809655508098675</c:v>
                </c:pt>
                <c:pt idx="206">
                  <c:v>8.8396491958764383</c:v>
                </c:pt>
                <c:pt idx="207">
                  <c:v>9.0052696365282987</c:v>
                </c:pt>
                <c:pt idx="208">
                  <c:v>9.1779719278994687</c:v>
                </c:pt>
                <c:pt idx="209">
                  <c:v>9.357901125123945</c:v>
                </c:pt>
                <c:pt idx="210">
                  <c:v>9.5452022833357475</c:v>
                </c:pt>
                <c:pt idx="211">
                  <c:v>9.74002045766888</c:v>
                </c:pt>
                <c:pt idx="212">
                  <c:v>9.9425007032573411</c:v>
                </c:pt>
                <c:pt idx="213">
                  <c:v>10.152788075235156</c:v>
                </c:pt>
                <c:pt idx="214">
                  <c:v>10.371027628736318</c:v>
                </c:pt>
                <c:pt idx="215">
                  <c:v>10.597364418894848</c:v>
                </c:pt>
                <c:pt idx="216">
                  <c:v>10.831943500844742</c:v>
                </c:pt>
                <c:pt idx="217">
                  <c:v>11.074909929720025</c:v>
                </c:pt>
                <c:pt idx="218">
                  <c:v>11.326408760654695</c:v>
                </c:pt>
                <c:pt idx="219">
                  <c:v>11.58658504878275</c:v>
                </c:pt>
                <c:pt idx="220">
                  <c:v>11.85558384923822</c:v>
                </c:pt>
                <c:pt idx="221">
                  <c:v>12.133550217155092</c:v>
                </c:pt>
                <c:pt idx="222">
                  <c:v>12.420629207667398</c:v>
                </c:pt>
                <c:pt idx="223">
                  <c:v>12.716965875909132</c:v>
                </c:pt>
                <c:pt idx="224">
                  <c:v>13.022705277014293</c:v>
                </c:pt>
                <c:pt idx="225">
                  <c:v>13.337992466116912</c:v>
                </c:pt>
                <c:pt idx="226">
                  <c:v>13.662972498350973</c:v>
                </c:pt>
                <c:pt idx="227">
                  <c:v>13.997790428850511</c:v>
                </c:pt>
                <c:pt idx="228">
                  <c:v>14.342591312749517</c:v>
                </c:pt>
                <c:pt idx="229">
                  <c:v>14.697520205181993</c:v>
                </c:pt>
                <c:pt idx="230">
                  <c:v>15.06272216128197</c:v>
                </c:pt>
                <c:pt idx="231">
                  <c:v>15.438342236183431</c:v>
                </c:pt>
                <c:pt idx="232">
                  <c:v>15.824525485020409</c:v>
                </c:pt>
                <c:pt idx="233">
                  <c:v>16.221416962926899</c:v>
                </c:pt>
                <c:pt idx="234">
                  <c:v>16.629161725036901</c:v>
                </c:pt>
                <c:pt idx="235">
                  <c:v>17.047904826484444</c:v>
                </c:pt>
                <c:pt idx="236">
                  <c:v>17.477791322403512</c:v>
                </c:pt>
                <c:pt idx="237">
                  <c:v>17.918966267928145</c:v>
                </c:pt>
                <c:pt idx="238">
                  <c:v>18.371574718192331</c:v>
                </c:pt>
                <c:pt idx="239">
                  <c:v>18.835761728330063</c:v>
                </c:pt>
                <c:pt idx="240">
                  <c:v>19.311672353475391</c:v>
                </c:pt>
                <c:pt idx="241">
                  <c:v>19.799451648762275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8C-4573-925E-5BA38ED3A1E0}"/>
            </c:ext>
          </c:extLst>
        </c:ser>
        <c:ser>
          <c:idx val="2"/>
          <c:order val="2"/>
          <c:tx>
            <c:v>Cut amnt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verbose!$G$4:$G$304</c:f>
              <c:numCache>
                <c:formatCode>General</c:formatCode>
                <c:ptCount val="301"/>
                <c:pt idx="0">
                  <c:v>-229.55</c:v>
                </c:pt>
                <c:pt idx="1">
                  <c:v>-228.01966666666667</c:v>
                </c:pt>
                <c:pt idx="2">
                  <c:v>-226.48933333333335</c:v>
                </c:pt>
                <c:pt idx="3">
                  <c:v>-224.959</c:v>
                </c:pt>
                <c:pt idx="4">
                  <c:v>-223.42866666666666</c:v>
                </c:pt>
                <c:pt idx="5">
                  <c:v>-221.89833333333334</c:v>
                </c:pt>
                <c:pt idx="6">
                  <c:v>-220.36799999999999</c:v>
                </c:pt>
                <c:pt idx="7">
                  <c:v>-218.83766666666668</c:v>
                </c:pt>
                <c:pt idx="8">
                  <c:v>-217.30733333333333</c:v>
                </c:pt>
                <c:pt idx="9">
                  <c:v>-215.77699999999999</c:v>
                </c:pt>
                <c:pt idx="10">
                  <c:v>-214.24666666666667</c:v>
                </c:pt>
                <c:pt idx="11">
                  <c:v>-212.71633333333335</c:v>
                </c:pt>
                <c:pt idx="12">
                  <c:v>-211.18600000000001</c:v>
                </c:pt>
                <c:pt idx="13">
                  <c:v>-209.65566666666669</c:v>
                </c:pt>
                <c:pt idx="14">
                  <c:v>-208.12533333333332</c:v>
                </c:pt>
                <c:pt idx="15">
                  <c:v>-206.595</c:v>
                </c:pt>
                <c:pt idx="16">
                  <c:v>-205.06466666666668</c:v>
                </c:pt>
                <c:pt idx="17">
                  <c:v>-203.53433333333334</c:v>
                </c:pt>
                <c:pt idx="18">
                  <c:v>-202.00400000000002</c:v>
                </c:pt>
                <c:pt idx="19">
                  <c:v>-200.47366666666667</c:v>
                </c:pt>
                <c:pt idx="20">
                  <c:v>-198.94333333333333</c:v>
                </c:pt>
                <c:pt idx="21">
                  <c:v>-197.41300000000001</c:v>
                </c:pt>
                <c:pt idx="22">
                  <c:v>-195.88266666666667</c:v>
                </c:pt>
                <c:pt idx="23">
                  <c:v>-194.35233333333335</c:v>
                </c:pt>
                <c:pt idx="24">
                  <c:v>-192.822</c:v>
                </c:pt>
                <c:pt idx="25">
                  <c:v>-191.29166666666666</c:v>
                </c:pt>
                <c:pt idx="26">
                  <c:v>-189.76133333333334</c:v>
                </c:pt>
                <c:pt idx="27">
                  <c:v>-188.23100000000002</c:v>
                </c:pt>
                <c:pt idx="28">
                  <c:v>-186.70066666666668</c:v>
                </c:pt>
                <c:pt idx="29">
                  <c:v>-185.17033333333333</c:v>
                </c:pt>
                <c:pt idx="30">
                  <c:v>-183.64</c:v>
                </c:pt>
                <c:pt idx="31">
                  <c:v>-182.10966666666667</c:v>
                </c:pt>
                <c:pt idx="32">
                  <c:v>-180.57933333333335</c:v>
                </c:pt>
                <c:pt idx="33">
                  <c:v>-179.04900000000001</c:v>
                </c:pt>
                <c:pt idx="34">
                  <c:v>-177.51866666666666</c:v>
                </c:pt>
                <c:pt idx="35">
                  <c:v>-175.98833333333334</c:v>
                </c:pt>
                <c:pt idx="36">
                  <c:v>-174.458</c:v>
                </c:pt>
                <c:pt idx="37">
                  <c:v>-172.92766666666668</c:v>
                </c:pt>
                <c:pt idx="38">
                  <c:v>-171.39733333333334</c:v>
                </c:pt>
                <c:pt idx="39">
                  <c:v>-169.86699999999999</c:v>
                </c:pt>
                <c:pt idx="40">
                  <c:v>-168.33666666666667</c:v>
                </c:pt>
                <c:pt idx="41">
                  <c:v>-166.80633333333333</c:v>
                </c:pt>
                <c:pt idx="42">
                  <c:v>-165.27600000000001</c:v>
                </c:pt>
                <c:pt idx="43">
                  <c:v>-163.74566666666666</c:v>
                </c:pt>
                <c:pt idx="44">
                  <c:v>-162.21533333333332</c:v>
                </c:pt>
                <c:pt idx="45">
                  <c:v>-160.685</c:v>
                </c:pt>
                <c:pt idx="46">
                  <c:v>-159.15466666666666</c:v>
                </c:pt>
                <c:pt idx="47">
                  <c:v>-157.62433333333334</c:v>
                </c:pt>
                <c:pt idx="48">
                  <c:v>-156.09400000000002</c:v>
                </c:pt>
                <c:pt idx="49">
                  <c:v>-154.56366666666665</c:v>
                </c:pt>
                <c:pt idx="50">
                  <c:v>-153.03333333333333</c:v>
                </c:pt>
                <c:pt idx="51">
                  <c:v>-151.50299999999999</c:v>
                </c:pt>
                <c:pt idx="52">
                  <c:v>-149.97266666666667</c:v>
                </c:pt>
                <c:pt idx="53">
                  <c:v>-148.44233333333335</c:v>
                </c:pt>
                <c:pt idx="54">
                  <c:v>-146.91199999999998</c:v>
                </c:pt>
                <c:pt idx="55">
                  <c:v>-145.38166666666669</c:v>
                </c:pt>
                <c:pt idx="56">
                  <c:v>-143.85133333333334</c:v>
                </c:pt>
                <c:pt idx="57">
                  <c:v>-142.321</c:v>
                </c:pt>
                <c:pt idx="58">
                  <c:v>-140.79066666666668</c:v>
                </c:pt>
                <c:pt idx="59">
                  <c:v>-139.26033333333331</c:v>
                </c:pt>
                <c:pt idx="60">
                  <c:v>-137.73000000000002</c:v>
                </c:pt>
                <c:pt idx="61">
                  <c:v>-136.19966666666667</c:v>
                </c:pt>
                <c:pt idx="62">
                  <c:v>-134.66933333333333</c:v>
                </c:pt>
                <c:pt idx="63">
                  <c:v>-133.13900000000001</c:v>
                </c:pt>
                <c:pt idx="64">
                  <c:v>-131.60866666666666</c:v>
                </c:pt>
                <c:pt idx="65">
                  <c:v>-130.07833333333335</c:v>
                </c:pt>
                <c:pt idx="66">
                  <c:v>-128.548</c:v>
                </c:pt>
                <c:pt idx="67">
                  <c:v>-127.01766666666667</c:v>
                </c:pt>
                <c:pt idx="68">
                  <c:v>-125.48733333333334</c:v>
                </c:pt>
                <c:pt idx="69">
                  <c:v>-123.95699999999999</c:v>
                </c:pt>
                <c:pt idx="70">
                  <c:v>-122.42666666666668</c:v>
                </c:pt>
                <c:pt idx="71">
                  <c:v>-120.89633333333333</c:v>
                </c:pt>
                <c:pt idx="72">
                  <c:v>-119.366</c:v>
                </c:pt>
                <c:pt idx="73">
                  <c:v>-117.83566666666665</c:v>
                </c:pt>
                <c:pt idx="74">
                  <c:v>-116.30533333333334</c:v>
                </c:pt>
                <c:pt idx="75">
                  <c:v>-114.77500000000001</c:v>
                </c:pt>
                <c:pt idx="76">
                  <c:v>-113.24466666666666</c:v>
                </c:pt>
                <c:pt idx="77">
                  <c:v>-111.71433333333333</c:v>
                </c:pt>
                <c:pt idx="78">
                  <c:v>-110.184</c:v>
                </c:pt>
                <c:pt idx="79">
                  <c:v>-108.65366666666667</c:v>
                </c:pt>
                <c:pt idx="80">
                  <c:v>-107.12333333333333</c:v>
                </c:pt>
                <c:pt idx="81">
                  <c:v>-105.59299999999999</c:v>
                </c:pt>
                <c:pt idx="82">
                  <c:v>-104.06266666666666</c:v>
                </c:pt>
                <c:pt idx="83">
                  <c:v>-102.53233333333334</c:v>
                </c:pt>
                <c:pt idx="84">
                  <c:v>-101.00200000000001</c:v>
                </c:pt>
                <c:pt idx="85">
                  <c:v>-99.47166666666665</c:v>
                </c:pt>
                <c:pt idx="86">
                  <c:v>-97.941333333333318</c:v>
                </c:pt>
                <c:pt idx="87">
                  <c:v>-96.411000000000001</c:v>
                </c:pt>
                <c:pt idx="88">
                  <c:v>-94.88066666666667</c:v>
                </c:pt>
                <c:pt idx="89">
                  <c:v>-93.350333333333339</c:v>
                </c:pt>
                <c:pt idx="90">
                  <c:v>-91.819999999999979</c:v>
                </c:pt>
                <c:pt idx="91">
                  <c:v>-90.289666666666662</c:v>
                </c:pt>
                <c:pt idx="92">
                  <c:v>-88.759333333333331</c:v>
                </c:pt>
                <c:pt idx="93">
                  <c:v>-87.228999999999999</c:v>
                </c:pt>
                <c:pt idx="94">
                  <c:v>-85.698666666666668</c:v>
                </c:pt>
                <c:pt idx="95">
                  <c:v>-84.168333333333322</c:v>
                </c:pt>
                <c:pt idx="96">
                  <c:v>-82.637999999999991</c:v>
                </c:pt>
                <c:pt idx="97">
                  <c:v>-81.10766666666666</c:v>
                </c:pt>
                <c:pt idx="98">
                  <c:v>-79.577333333333328</c:v>
                </c:pt>
                <c:pt idx="99">
                  <c:v>-78.047000000000011</c:v>
                </c:pt>
                <c:pt idx="100">
                  <c:v>-76.516666666666652</c:v>
                </c:pt>
                <c:pt idx="101">
                  <c:v>-74.98633333333332</c:v>
                </c:pt>
                <c:pt idx="102">
                  <c:v>-73.455999999999989</c:v>
                </c:pt>
                <c:pt idx="103">
                  <c:v>-71.925666666666672</c:v>
                </c:pt>
                <c:pt idx="104">
                  <c:v>-70.39533333333334</c:v>
                </c:pt>
                <c:pt idx="105">
                  <c:v>-68.864999999999981</c:v>
                </c:pt>
                <c:pt idx="106">
                  <c:v>-67.334666666666649</c:v>
                </c:pt>
                <c:pt idx="107">
                  <c:v>-65.804333333333332</c:v>
                </c:pt>
                <c:pt idx="108">
                  <c:v>-64.274000000000001</c:v>
                </c:pt>
                <c:pt idx="109">
                  <c:v>-62.74366666666667</c:v>
                </c:pt>
                <c:pt idx="110">
                  <c:v>-61.213333333333338</c:v>
                </c:pt>
                <c:pt idx="111">
                  <c:v>-59.682999999999986</c:v>
                </c:pt>
                <c:pt idx="112">
                  <c:v>-58.152666666666661</c:v>
                </c:pt>
                <c:pt idx="113">
                  <c:v>-56.62233333333333</c:v>
                </c:pt>
                <c:pt idx="114">
                  <c:v>-55.091999999999999</c:v>
                </c:pt>
                <c:pt idx="115">
                  <c:v>-53.561666666666675</c:v>
                </c:pt>
                <c:pt idx="116">
                  <c:v>-52.031333333333322</c:v>
                </c:pt>
                <c:pt idx="117">
                  <c:v>-50.500999999999991</c:v>
                </c:pt>
                <c:pt idx="118">
                  <c:v>-48.970666666666659</c:v>
                </c:pt>
                <c:pt idx="119">
                  <c:v>-47.440333333333335</c:v>
                </c:pt>
                <c:pt idx="120">
                  <c:v>-45.910000000000004</c:v>
                </c:pt>
                <c:pt idx="121">
                  <c:v>-44.379666666666651</c:v>
                </c:pt>
                <c:pt idx="122">
                  <c:v>-42.84933333333332</c:v>
                </c:pt>
                <c:pt idx="123">
                  <c:v>-41.318999999999996</c:v>
                </c:pt>
                <c:pt idx="124">
                  <c:v>-39.788666666666664</c:v>
                </c:pt>
                <c:pt idx="125">
                  <c:v>-38.25833333333334</c:v>
                </c:pt>
                <c:pt idx="126">
                  <c:v>-36.72799999999998</c:v>
                </c:pt>
                <c:pt idx="127">
                  <c:v>-35.197666666666656</c:v>
                </c:pt>
                <c:pt idx="128">
                  <c:v>-33.667333333333325</c:v>
                </c:pt>
                <c:pt idx="129">
                  <c:v>-32.137</c:v>
                </c:pt>
                <c:pt idx="130">
                  <c:v>-30.606666666666669</c:v>
                </c:pt>
                <c:pt idx="131">
                  <c:v>-29.076333333333316</c:v>
                </c:pt>
                <c:pt idx="132">
                  <c:v>-27.545999999999989</c:v>
                </c:pt>
                <c:pt idx="133">
                  <c:v>-26.015666666666661</c:v>
                </c:pt>
                <c:pt idx="134">
                  <c:v>-24.48533333333333</c:v>
                </c:pt>
                <c:pt idx="135">
                  <c:v>-22.955000000000002</c:v>
                </c:pt>
                <c:pt idx="136">
                  <c:v>-21.424666666666646</c:v>
                </c:pt>
                <c:pt idx="137">
                  <c:v>-19.894333333333318</c:v>
                </c:pt>
                <c:pt idx="138">
                  <c:v>-18.36399999999999</c:v>
                </c:pt>
                <c:pt idx="139">
                  <c:v>-16.833666666666662</c:v>
                </c:pt>
                <c:pt idx="140">
                  <c:v>-15.303333333333335</c:v>
                </c:pt>
                <c:pt idx="141">
                  <c:v>-13.77299999999998</c:v>
                </c:pt>
                <c:pt idx="142">
                  <c:v>-12.242666666666652</c:v>
                </c:pt>
                <c:pt idx="143">
                  <c:v>-10.712333333333323</c:v>
                </c:pt>
                <c:pt idx="144">
                  <c:v>-9.1819999999999951</c:v>
                </c:pt>
                <c:pt idx="145">
                  <c:v>-7.6516666666666673</c:v>
                </c:pt>
                <c:pt idx="146">
                  <c:v>-6.121333333333312</c:v>
                </c:pt>
                <c:pt idx="147">
                  <c:v>-4.5909999999999842</c:v>
                </c:pt>
                <c:pt idx="148">
                  <c:v>-3.060666666666656</c:v>
                </c:pt>
                <c:pt idx="149">
                  <c:v>-1.530333333333328</c:v>
                </c:pt>
                <c:pt idx="150">
                  <c:v>0</c:v>
                </c:pt>
                <c:pt idx="151">
                  <c:v>1.530333333333328</c:v>
                </c:pt>
                <c:pt idx="152">
                  <c:v>3.060666666666684</c:v>
                </c:pt>
                <c:pt idx="153">
                  <c:v>4.5910000000000117</c:v>
                </c:pt>
                <c:pt idx="154">
                  <c:v>6.1213333333333395</c:v>
                </c:pt>
                <c:pt idx="155">
                  <c:v>7.6516666666666673</c:v>
                </c:pt>
                <c:pt idx="156">
                  <c:v>9.1819999999999951</c:v>
                </c:pt>
                <c:pt idx="157">
                  <c:v>10.712333333333351</c:v>
                </c:pt>
                <c:pt idx="158">
                  <c:v>12.242666666666679</c:v>
                </c:pt>
                <c:pt idx="159">
                  <c:v>13.773000000000007</c:v>
                </c:pt>
                <c:pt idx="160">
                  <c:v>15.303333333333335</c:v>
                </c:pt>
                <c:pt idx="161">
                  <c:v>16.833666666666662</c:v>
                </c:pt>
                <c:pt idx="162">
                  <c:v>18.364000000000019</c:v>
                </c:pt>
                <c:pt idx="163">
                  <c:v>19.894333333333346</c:v>
                </c:pt>
                <c:pt idx="164">
                  <c:v>21.424666666666674</c:v>
                </c:pt>
                <c:pt idx="165">
                  <c:v>22.95500000000003</c:v>
                </c:pt>
                <c:pt idx="166">
                  <c:v>24.48533333333333</c:v>
                </c:pt>
                <c:pt idx="167">
                  <c:v>26.015666666666686</c:v>
                </c:pt>
                <c:pt idx="168">
                  <c:v>27.545999999999989</c:v>
                </c:pt>
                <c:pt idx="169">
                  <c:v>29.076333333333341</c:v>
                </c:pt>
                <c:pt idx="170">
                  <c:v>30.606666666666698</c:v>
                </c:pt>
                <c:pt idx="171">
                  <c:v>32.137</c:v>
                </c:pt>
                <c:pt idx="172">
                  <c:v>33.667333333333353</c:v>
                </c:pt>
                <c:pt idx="173">
                  <c:v>35.197666666666656</c:v>
                </c:pt>
                <c:pt idx="174">
                  <c:v>36.728000000000009</c:v>
                </c:pt>
                <c:pt idx="175">
                  <c:v>38.258333333333368</c:v>
                </c:pt>
                <c:pt idx="176">
                  <c:v>39.788666666666664</c:v>
                </c:pt>
                <c:pt idx="177">
                  <c:v>41.319000000000024</c:v>
                </c:pt>
                <c:pt idx="178">
                  <c:v>42.84933333333332</c:v>
                </c:pt>
                <c:pt idx="179">
                  <c:v>44.379666666666679</c:v>
                </c:pt>
                <c:pt idx="180">
                  <c:v>45.910000000000032</c:v>
                </c:pt>
                <c:pt idx="181">
                  <c:v>47.440333333333335</c:v>
                </c:pt>
                <c:pt idx="182">
                  <c:v>48.970666666666688</c:v>
                </c:pt>
                <c:pt idx="183">
                  <c:v>50.500999999999991</c:v>
                </c:pt>
                <c:pt idx="184">
                  <c:v>52.031333333333343</c:v>
                </c:pt>
                <c:pt idx="185">
                  <c:v>53.561666666666703</c:v>
                </c:pt>
                <c:pt idx="186">
                  <c:v>55.091999999999999</c:v>
                </c:pt>
                <c:pt idx="187">
                  <c:v>56.622333333333358</c:v>
                </c:pt>
                <c:pt idx="188">
                  <c:v>58.152666666666661</c:v>
                </c:pt>
                <c:pt idx="189">
                  <c:v>59.683000000000014</c:v>
                </c:pt>
                <c:pt idx="190">
                  <c:v>61.213333333333367</c:v>
                </c:pt>
                <c:pt idx="191">
                  <c:v>62.74366666666667</c:v>
                </c:pt>
                <c:pt idx="192">
                  <c:v>64.274000000000029</c:v>
                </c:pt>
                <c:pt idx="193">
                  <c:v>65.804333333333332</c:v>
                </c:pt>
                <c:pt idx="194">
                  <c:v>67.334666666666678</c:v>
                </c:pt>
                <c:pt idx="195">
                  <c:v>68.865000000000038</c:v>
                </c:pt>
                <c:pt idx="196">
                  <c:v>70.39533333333334</c:v>
                </c:pt>
                <c:pt idx="197">
                  <c:v>71.9256666666667</c:v>
                </c:pt>
                <c:pt idx="198">
                  <c:v>73.455999999999989</c:v>
                </c:pt>
                <c:pt idx="199">
                  <c:v>74.986333333333349</c:v>
                </c:pt>
                <c:pt idx="200">
                  <c:v>76.516666666666708</c:v>
                </c:pt>
                <c:pt idx="201">
                  <c:v>78.047000000000011</c:v>
                </c:pt>
                <c:pt idx="202">
                  <c:v>79.577333333333357</c:v>
                </c:pt>
                <c:pt idx="203">
                  <c:v>81.10766666666666</c:v>
                </c:pt>
                <c:pt idx="204">
                  <c:v>82.638000000000019</c:v>
                </c:pt>
                <c:pt idx="205">
                  <c:v>84.168333333333379</c:v>
                </c:pt>
                <c:pt idx="206">
                  <c:v>85.698666666666668</c:v>
                </c:pt>
                <c:pt idx="207">
                  <c:v>87.229000000000028</c:v>
                </c:pt>
                <c:pt idx="208">
                  <c:v>88.759333333333331</c:v>
                </c:pt>
                <c:pt idx="209">
                  <c:v>90.28966666666669</c:v>
                </c:pt>
                <c:pt idx="210">
                  <c:v>91.820000000000036</c:v>
                </c:pt>
                <c:pt idx="211">
                  <c:v>93.350333333333339</c:v>
                </c:pt>
                <c:pt idx="212">
                  <c:v>94.880666666666698</c:v>
                </c:pt>
                <c:pt idx="213">
                  <c:v>96.411000000000001</c:v>
                </c:pt>
                <c:pt idx="214">
                  <c:v>97.941333333333347</c:v>
                </c:pt>
                <c:pt idx="215">
                  <c:v>99.47166666666665</c:v>
                </c:pt>
                <c:pt idx="216">
                  <c:v>101.00200000000001</c:v>
                </c:pt>
                <c:pt idx="217">
                  <c:v>102.53233333333337</c:v>
                </c:pt>
                <c:pt idx="218">
                  <c:v>104.06266666666666</c:v>
                </c:pt>
                <c:pt idx="219">
                  <c:v>105.59300000000002</c:v>
                </c:pt>
                <c:pt idx="220">
                  <c:v>107.12333333333332</c:v>
                </c:pt>
                <c:pt idx="221">
                  <c:v>108.65366666666668</c:v>
                </c:pt>
                <c:pt idx="222">
                  <c:v>110.18400000000003</c:v>
                </c:pt>
                <c:pt idx="223">
                  <c:v>111.71433333333333</c:v>
                </c:pt>
                <c:pt idx="224">
                  <c:v>113.24466666666669</c:v>
                </c:pt>
                <c:pt idx="225">
                  <c:v>114.77499999999999</c:v>
                </c:pt>
                <c:pt idx="226">
                  <c:v>116.30533333333334</c:v>
                </c:pt>
                <c:pt idx="227">
                  <c:v>117.8356666666667</c:v>
                </c:pt>
                <c:pt idx="228">
                  <c:v>119.366</c:v>
                </c:pt>
                <c:pt idx="229">
                  <c:v>120.89633333333336</c:v>
                </c:pt>
                <c:pt idx="230">
                  <c:v>122.42666666666666</c:v>
                </c:pt>
                <c:pt idx="231">
                  <c:v>123.95700000000001</c:v>
                </c:pt>
                <c:pt idx="232">
                  <c:v>125.48733333333337</c:v>
                </c:pt>
                <c:pt idx="233">
                  <c:v>127.01766666666667</c:v>
                </c:pt>
                <c:pt idx="234">
                  <c:v>128.54800000000003</c:v>
                </c:pt>
                <c:pt idx="235">
                  <c:v>130.07833333333332</c:v>
                </c:pt>
                <c:pt idx="236">
                  <c:v>131.60866666666669</c:v>
                </c:pt>
                <c:pt idx="237">
                  <c:v>133.13900000000004</c:v>
                </c:pt>
                <c:pt idx="238">
                  <c:v>134.66933333333333</c:v>
                </c:pt>
                <c:pt idx="239">
                  <c:v>136.1996666666667</c:v>
                </c:pt>
                <c:pt idx="240">
                  <c:v>137.72999999999999</c:v>
                </c:pt>
                <c:pt idx="241">
                  <c:v>139.26033333333334</c:v>
                </c:pt>
                <c:pt idx="242">
                  <c:v>140.79066666666671</c:v>
                </c:pt>
                <c:pt idx="243">
                  <c:v>142.321</c:v>
                </c:pt>
                <c:pt idx="244">
                  <c:v>143.85133333333337</c:v>
                </c:pt>
                <c:pt idx="245">
                  <c:v>145.38166666666666</c:v>
                </c:pt>
                <c:pt idx="246">
                  <c:v>146.91200000000001</c:v>
                </c:pt>
                <c:pt idx="247">
                  <c:v>148.44233333333338</c:v>
                </c:pt>
                <c:pt idx="248">
                  <c:v>149.97266666666667</c:v>
                </c:pt>
                <c:pt idx="249">
                  <c:v>151.50300000000001</c:v>
                </c:pt>
                <c:pt idx="250">
                  <c:v>153.03333333333333</c:v>
                </c:pt>
                <c:pt idx="251">
                  <c:v>154.56366666666668</c:v>
                </c:pt>
                <c:pt idx="252">
                  <c:v>156.09400000000005</c:v>
                </c:pt>
                <c:pt idx="253">
                  <c:v>157.62433333333334</c:v>
                </c:pt>
                <c:pt idx="254">
                  <c:v>159.15466666666669</c:v>
                </c:pt>
                <c:pt idx="255">
                  <c:v>160.685</c:v>
                </c:pt>
                <c:pt idx="256">
                  <c:v>162.21533333333335</c:v>
                </c:pt>
                <c:pt idx="257">
                  <c:v>163.74566666666669</c:v>
                </c:pt>
                <c:pt idx="258">
                  <c:v>165.27600000000001</c:v>
                </c:pt>
                <c:pt idx="259">
                  <c:v>166.80633333333336</c:v>
                </c:pt>
                <c:pt idx="260">
                  <c:v>168.33666666666667</c:v>
                </c:pt>
                <c:pt idx="261">
                  <c:v>169.86700000000002</c:v>
                </c:pt>
                <c:pt idx="262">
                  <c:v>171.39733333333336</c:v>
                </c:pt>
                <c:pt idx="263">
                  <c:v>172.92766666666668</c:v>
                </c:pt>
                <c:pt idx="264">
                  <c:v>174.45800000000003</c:v>
                </c:pt>
                <c:pt idx="265">
                  <c:v>175.98833333333334</c:v>
                </c:pt>
                <c:pt idx="266">
                  <c:v>177.51866666666669</c:v>
                </c:pt>
                <c:pt idx="267">
                  <c:v>179.04900000000004</c:v>
                </c:pt>
                <c:pt idx="268">
                  <c:v>180.57933333333335</c:v>
                </c:pt>
                <c:pt idx="269">
                  <c:v>182.1096666666667</c:v>
                </c:pt>
                <c:pt idx="270">
                  <c:v>183.64</c:v>
                </c:pt>
                <c:pt idx="271">
                  <c:v>185.17033333333336</c:v>
                </c:pt>
                <c:pt idx="272">
                  <c:v>186.70066666666671</c:v>
                </c:pt>
                <c:pt idx="273">
                  <c:v>188.23100000000002</c:v>
                </c:pt>
                <c:pt idx="274">
                  <c:v>189.76133333333337</c:v>
                </c:pt>
                <c:pt idx="275">
                  <c:v>191.29166666666666</c:v>
                </c:pt>
                <c:pt idx="276">
                  <c:v>192.82200000000003</c:v>
                </c:pt>
                <c:pt idx="277">
                  <c:v>194.35233333333338</c:v>
                </c:pt>
                <c:pt idx="278">
                  <c:v>195.88266666666667</c:v>
                </c:pt>
                <c:pt idx="279">
                  <c:v>197.41300000000004</c:v>
                </c:pt>
                <c:pt idx="280">
                  <c:v>198.94333333333333</c:v>
                </c:pt>
                <c:pt idx="281">
                  <c:v>200.4736666666667</c:v>
                </c:pt>
                <c:pt idx="282">
                  <c:v>202.00400000000005</c:v>
                </c:pt>
                <c:pt idx="283">
                  <c:v>203.53433333333334</c:v>
                </c:pt>
                <c:pt idx="284">
                  <c:v>205.06466666666671</c:v>
                </c:pt>
                <c:pt idx="285">
                  <c:v>206.595</c:v>
                </c:pt>
                <c:pt idx="286">
                  <c:v>208.12533333333334</c:v>
                </c:pt>
                <c:pt idx="287">
                  <c:v>209.65566666666672</c:v>
                </c:pt>
                <c:pt idx="288">
                  <c:v>211.18600000000001</c:v>
                </c:pt>
                <c:pt idx="289">
                  <c:v>212.71633333333338</c:v>
                </c:pt>
                <c:pt idx="290">
                  <c:v>214.24666666666667</c:v>
                </c:pt>
                <c:pt idx="291">
                  <c:v>215.77700000000002</c:v>
                </c:pt>
                <c:pt idx="292">
                  <c:v>217.30733333333339</c:v>
                </c:pt>
                <c:pt idx="293">
                  <c:v>218.83766666666668</c:v>
                </c:pt>
                <c:pt idx="294">
                  <c:v>220.36800000000002</c:v>
                </c:pt>
                <c:pt idx="295">
                  <c:v>221.89833333333334</c:v>
                </c:pt>
                <c:pt idx="296">
                  <c:v>223.42866666666669</c:v>
                </c:pt>
                <c:pt idx="297">
                  <c:v>224.95900000000006</c:v>
                </c:pt>
                <c:pt idx="298">
                  <c:v>226.48933333333335</c:v>
                </c:pt>
                <c:pt idx="299">
                  <c:v>228.01966666666669</c:v>
                </c:pt>
                <c:pt idx="300">
                  <c:v>229.55</c:v>
                </c:pt>
              </c:numCache>
            </c:numRef>
          </c:xVal>
          <c:yVal>
            <c:numRef>
              <c:f>verbose!$K$4:$K$304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-1.9958623930449448E-4</c:v>
                </c:pt>
                <c:pt idx="61">
                  <c:v>-1.8509028634028368E-4</c:v>
                </c:pt>
                <c:pt idx="62">
                  <c:v>-1.7114027883735616E-4</c:v>
                </c:pt>
                <c:pt idx="63">
                  <c:v>-1.5772753921794447E-4</c:v>
                </c:pt>
                <c:pt idx="64">
                  <c:v>-1.44843389868754E-4</c:v>
                </c:pt>
                <c:pt idx="65">
                  <c:v>-1.3247915319425374E-4</c:v>
                </c:pt>
                <c:pt idx="66">
                  <c:v>-1.2062615162022894E-4</c:v>
                </c:pt>
                <c:pt idx="67">
                  <c:v>-1.0927570752983229E-4</c:v>
                </c:pt>
                <c:pt idx="68">
                  <c:v>-9.8419143348849047E-5</c:v>
                </c:pt>
                <c:pt idx="69">
                  <c:v>-8.8047781465760977E-5</c:v>
                </c:pt>
                <c:pt idx="70">
                  <c:v>-7.8152944293918836E-5</c:v>
                </c:pt>
                <c:pt idx="71">
                  <c:v>-6.8725954241344311E-5</c:v>
                </c:pt>
                <c:pt idx="72">
                  <c:v>-5.9758133708953665E-5</c:v>
                </c:pt>
                <c:pt idx="73">
                  <c:v>-5.124080510654494E-5</c:v>
                </c:pt>
                <c:pt idx="74">
                  <c:v>-4.3165290836810755E-5</c:v>
                </c:pt>
                <c:pt idx="75">
                  <c:v>-3.5522913304220083E-5</c:v>
                </c:pt>
                <c:pt idx="76">
                  <c:v>-2.8304994916794612E-5</c:v>
                </c:pt>
                <c:pt idx="77">
                  <c:v>-2.1502858080779674E-5</c:v>
                </c:pt>
                <c:pt idx="78">
                  <c:v>-1.5107825198867886E-5</c:v>
                </c:pt>
                <c:pt idx="79">
                  <c:v>-9.1112186808572915E-6</c:v>
                </c:pt>
                <c:pt idx="80">
                  <c:v>-3.5043609276641519E-6</c:v>
                </c:pt>
                <c:pt idx="81">
                  <c:v>1.7214256509134884E-6</c:v>
                </c:pt>
                <c:pt idx="82">
                  <c:v>6.5748186521830121E-6</c:v>
                </c:pt>
                <c:pt idx="83">
                  <c:v>1.1064495668122731E-5</c:v>
                </c:pt>
                <c:pt idx="84">
                  <c:v>1.5199134297816386E-5</c:v>
                </c:pt>
                <c:pt idx="85">
                  <c:v>1.8987412127913217E-5</c:v>
                </c:pt>
                <c:pt idx="86">
                  <c:v>2.2438006762826035E-5</c:v>
                </c:pt>
                <c:pt idx="87">
                  <c:v>2.5559595783875011E-5</c:v>
                </c:pt>
                <c:pt idx="88">
                  <c:v>2.8360856797249312E-5</c:v>
                </c:pt>
                <c:pt idx="89">
                  <c:v>3.0850467393150893E-5</c:v>
                </c:pt>
                <c:pt idx="90">
                  <c:v>3.303710516178171E-5</c:v>
                </c:pt>
                <c:pt idx="91">
                  <c:v>3.4929447705778216E-5</c:v>
                </c:pt>
                <c:pt idx="92">
                  <c:v>3.6536172611789652E-5</c:v>
                </c:pt>
                <c:pt idx="93">
                  <c:v>3.7865957478899759E-5</c:v>
                </c:pt>
                <c:pt idx="94">
                  <c:v>3.8927479899086848E-5</c:v>
                </c:pt>
                <c:pt idx="95">
                  <c:v>3.9729417467881945E-5</c:v>
                </c:pt>
                <c:pt idx="96">
                  <c:v>4.0280447779039719E-5</c:v>
                </c:pt>
                <c:pt idx="97">
                  <c:v>4.0589248428091196E-5</c:v>
                </c:pt>
                <c:pt idx="98">
                  <c:v>4.0664497007014688E-5</c:v>
                </c:pt>
                <c:pt idx="99">
                  <c:v>4.0514871113117579E-5</c:v>
                </c:pt>
                <c:pt idx="100">
                  <c:v>4.0149048341930893E-5</c:v>
                </c:pt>
                <c:pt idx="101">
                  <c:v>3.9575706283656586E-5</c:v>
                </c:pt>
                <c:pt idx="102">
                  <c:v>3.8803522532049328E-5</c:v>
                </c:pt>
                <c:pt idx="103">
                  <c:v>3.7841174684416501E-5</c:v>
                </c:pt>
                <c:pt idx="104">
                  <c:v>3.6697340335400952E-5</c:v>
                </c:pt>
                <c:pt idx="105">
                  <c:v>3.538069707875735E-5</c:v>
                </c:pt>
                <c:pt idx="106">
                  <c:v>3.3899922508240365E-5</c:v>
                </c:pt>
                <c:pt idx="107">
                  <c:v>3.2263694217604666E-5</c:v>
                </c:pt>
                <c:pt idx="108">
                  <c:v>3.0480689802381278E-5</c:v>
                </c:pt>
                <c:pt idx="109">
                  <c:v>2.855958685632487E-5</c:v>
                </c:pt>
                <c:pt idx="110">
                  <c:v>2.650906297407829E-5</c:v>
                </c:pt>
                <c:pt idx="111">
                  <c:v>2.4337795750284386E-5</c:v>
                </c:pt>
                <c:pt idx="112">
                  <c:v>2.2054462778697825E-5</c:v>
                </c:pt>
                <c:pt idx="113">
                  <c:v>1.9667741653961457E-5</c:v>
                </c:pt>
                <c:pt idx="114">
                  <c:v>1.7186309972494485E-5</c:v>
                </c:pt>
                <c:pt idx="115">
                  <c:v>1.4618845324498864E-5</c:v>
                </c:pt>
                <c:pt idx="116">
                  <c:v>1.1974025306393798E-5</c:v>
                </c:pt>
                <c:pt idx="117">
                  <c:v>9.2605275137103149E-6</c:v>
                </c:pt>
                <c:pt idx="118">
                  <c:v>6.4870295393149036E-6</c:v>
                </c:pt>
                <c:pt idx="119">
                  <c:v>3.6622089778504119E-6</c:v>
                </c:pt>
                <c:pt idx="120">
                  <c:v>7.9474342484786575E-7</c:v>
                </c:pt>
                <c:pt idx="121">
                  <c:v>-2.1066895286026011E-6</c:v>
                </c:pt>
                <c:pt idx="122">
                  <c:v>-5.0334122843054274E-6</c:v>
                </c:pt>
                <c:pt idx="123">
                  <c:v>-7.9767472493941227E-6</c:v>
                </c:pt>
                <c:pt idx="124">
                  <c:v>-1.092801682922584E-5</c:v>
                </c:pt>
                <c:pt idx="125">
                  <c:v>-1.3878543430045909E-5</c:v>
                </c:pt>
                <c:pt idx="126">
                  <c:v>-1.6819649458099661E-5</c:v>
                </c:pt>
                <c:pt idx="127">
                  <c:v>-1.9742657316967893E-5</c:v>
                </c:pt>
                <c:pt idx="128">
                  <c:v>-2.2638889414672292E-5</c:v>
                </c:pt>
                <c:pt idx="129">
                  <c:v>-2.5499668153905475E-5</c:v>
                </c:pt>
                <c:pt idx="130">
                  <c:v>-2.8316315943577308E-5</c:v>
                </c:pt>
                <c:pt idx="131">
                  <c:v>-3.1080155187268588E-5</c:v>
                </c:pt>
                <c:pt idx="132">
                  <c:v>-3.3782508292112823E-5</c:v>
                </c:pt>
                <c:pt idx="133">
                  <c:v>-3.6414697660802631E-5</c:v>
                </c:pt>
                <c:pt idx="134">
                  <c:v>-3.8968045702247878E-5</c:v>
                </c:pt>
                <c:pt idx="135">
                  <c:v>-4.1433874820917538E-5</c:v>
                </c:pt>
                <c:pt idx="136">
                  <c:v>-4.3803507421280585E-5</c:v>
                </c:pt>
                <c:pt idx="137">
                  <c:v>-4.6068265911358708E-5</c:v>
                </c:pt>
                <c:pt idx="138">
                  <c:v>-4.8219472693844523E-5</c:v>
                </c:pt>
                <c:pt idx="139">
                  <c:v>-5.0248450176759718E-5</c:v>
                </c:pt>
                <c:pt idx="140">
                  <c:v>-5.2146520766349624E-5</c:v>
                </c:pt>
                <c:pt idx="141">
                  <c:v>-5.3905006864418681E-5</c:v>
                </c:pt>
                <c:pt idx="142">
                  <c:v>-5.5515230880764932E-5</c:v>
                </c:pt>
                <c:pt idx="143">
                  <c:v>-5.6968515217192817E-5</c:v>
                </c:pt>
                <c:pt idx="144">
                  <c:v>-5.825618228350038E-5</c:v>
                </c:pt>
                <c:pt idx="145">
                  <c:v>-5.9369554483268416E-5</c:v>
                </c:pt>
                <c:pt idx="146">
                  <c:v>-6.0299954220077723E-5</c:v>
                </c:pt>
                <c:pt idx="147">
                  <c:v>-6.1038703902838165E-5</c:v>
                </c:pt>
                <c:pt idx="148">
                  <c:v>-6.1577125936018717E-5</c:v>
                </c:pt>
                <c:pt idx="149">
                  <c:v>-6.1906542724976532E-5</c:v>
                </c:pt>
                <c:pt idx="150">
                  <c:v>-6.2018276675068762E-5</c:v>
                </c:pt>
                <c:pt idx="151">
                  <c:v>-6.1906542724976532E-5</c:v>
                </c:pt>
                <c:pt idx="152">
                  <c:v>-6.1577125936018717E-5</c:v>
                </c:pt>
                <c:pt idx="153">
                  <c:v>-6.1038703902838165E-5</c:v>
                </c:pt>
                <c:pt idx="154">
                  <c:v>-6.0299954220077723E-5</c:v>
                </c:pt>
                <c:pt idx="155">
                  <c:v>-5.9369554483268416E-5</c:v>
                </c:pt>
                <c:pt idx="156">
                  <c:v>-5.825618228350038E-5</c:v>
                </c:pt>
                <c:pt idx="157">
                  <c:v>-5.6968515216304638E-5</c:v>
                </c:pt>
                <c:pt idx="158">
                  <c:v>-5.5515230880764932E-5</c:v>
                </c:pt>
                <c:pt idx="159">
                  <c:v>-5.3905006864418681E-5</c:v>
                </c:pt>
                <c:pt idx="160">
                  <c:v>-5.2146520766349624E-5</c:v>
                </c:pt>
                <c:pt idx="161">
                  <c:v>-5.0248450176759718E-5</c:v>
                </c:pt>
                <c:pt idx="162">
                  <c:v>-4.8219472693844523E-5</c:v>
                </c:pt>
                <c:pt idx="163">
                  <c:v>-4.6068265911358708E-5</c:v>
                </c:pt>
                <c:pt idx="164">
                  <c:v>-4.3803507421280585E-5</c:v>
                </c:pt>
                <c:pt idx="165">
                  <c:v>-4.1433874820917538E-5</c:v>
                </c:pt>
                <c:pt idx="166">
                  <c:v>-3.8968045702247878E-5</c:v>
                </c:pt>
                <c:pt idx="167">
                  <c:v>-3.6414697661690809E-5</c:v>
                </c:pt>
                <c:pt idx="168">
                  <c:v>-3.3782508292112823E-5</c:v>
                </c:pt>
                <c:pt idx="169">
                  <c:v>-3.1080155187268588E-5</c:v>
                </c:pt>
                <c:pt idx="170">
                  <c:v>-2.8316315943577308E-5</c:v>
                </c:pt>
                <c:pt idx="171">
                  <c:v>-2.5499668153905475E-5</c:v>
                </c:pt>
                <c:pt idx="172">
                  <c:v>-2.2638889413784113E-5</c:v>
                </c:pt>
                <c:pt idx="173">
                  <c:v>-1.9742657316967893E-5</c:v>
                </c:pt>
                <c:pt idx="174">
                  <c:v>-1.6819649458099661E-5</c:v>
                </c:pt>
                <c:pt idx="175">
                  <c:v>-1.3878543430045909E-5</c:v>
                </c:pt>
                <c:pt idx="176">
                  <c:v>-1.092801682922584E-5</c:v>
                </c:pt>
                <c:pt idx="177">
                  <c:v>-7.9767472493941227E-6</c:v>
                </c:pt>
                <c:pt idx="178">
                  <c:v>-5.0334122843054274E-6</c:v>
                </c:pt>
                <c:pt idx="179">
                  <c:v>-2.1066895277144226E-6</c:v>
                </c:pt>
                <c:pt idx="180">
                  <c:v>7.9474342484786575E-7</c:v>
                </c:pt>
                <c:pt idx="181">
                  <c:v>3.6622089778504119E-6</c:v>
                </c:pt>
                <c:pt idx="182">
                  <c:v>6.4870295393149036E-6</c:v>
                </c:pt>
                <c:pt idx="183">
                  <c:v>9.2605275137103149E-6</c:v>
                </c:pt>
                <c:pt idx="184">
                  <c:v>1.1974025306393798E-5</c:v>
                </c:pt>
                <c:pt idx="185">
                  <c:v>1.4618845324498864E-5</c:v>
                </c:pt>
                <c:pt idx="186">
                  <c:v>1.7186309972494485E-5</c:v>
                </c:pt>
                <c:pt idx="187">
                  <c:v>1.9667741654849635E-5</c:v>
                </c:pt>
                <c:pt idx="188">
                  <c:v>2.2054462778697825E-5</c:v>
                </c:pt>
                <c:pt idx="189">
                  <c:v>2.4337795751172564E-5</c:v>
                </c:pt>
                <c:pt idx="190">
                  <c:v>2.650906297407829E-5</c:v>
                </c:pt>
                <c:pt idx="191">
                  <c:v>2.855958685632487E-5</c:v>
                </c:pt>
                <c:pt idx="192">
                  <c:v>3.0480689801493099E-5</c:v>
                </c:pt>
                <c:pt idx="193">
                  <c:v>3.2263694217604666E-5</c:v>
                </c:pt>
                <c:pt idx="194">
                  <c:v>3.3899922507352187E-5</c:v>
                </c:pt>
                <c:pt idx="195">
                  <c:v>3.538069707875735E-5</c:v>
                </c:pt>
                <c:pt idx="196">
                  <c:v>3.6697340335400952E-5</c:v>
                </c:pt>
                <c:pt idx="197">
                  <c:v>3.7841174685304679E-5</c:v>
                </c:pt>
                <c:pt idx="198">
                  <c:v>3.8803522532049328E-5</c:v>
                </c:pt>
                <c:pt idx="199">
                  <c:v>3.957570628188023E-5</c:v>
                </c:pt>
                <c:pt idx="200">
                  <c:v>4.0149048341930893E-5</c:v>
                </c:pt>
                <c:pt idx="201">
                  <c:v>4.0514871113117579E-5</c:v>
                </c:pt>
                <c:pt idx="202">
                  <c:v>4.0664497008791045E-5</c:v>
                </c:pt>
                <c:pt idx="203">
                  <c:v>4.0589248428091196E-5</c:v>
                </c:pt>
                <c:pt idx="204">
                  <c:v>4.0280447780816075E-5</c:v>
                </c:pt>
                <c:pt idx="205">
                  <c:v>3.9729417469658301E-5</c:v>
                </c:pt>
                <c:pt idx="206">
                  <c:v>3.8927479899086848E-5</c:v>
                </c:pt>
                <c:pt idx="207">
                  <c:v>3.7865957478899759E-5</c:v>
                </c:pt>
                <c:pt idx="208">
                  <c:v>3.6536172611789652E-5</c:v>
                </c:pt>
                <c:pt idx="209">
                  <c:v>3.4929447704001859E-5</c:v>
                </c:pt>
                <c:pt idx="210">
                  <c:v>3.3037105163558067E-5</c:v>
                </c:pt>
                <c:pt idx="211">
                  <c:v>3.0850467393150893E-5</c:v>
                </c:pt>
                <c:pt idx="212">
                  <c:v>2.8360856797249312E-5</c:v>
                </c:pt>
                <c:pt idx="213">
                  <c:v>2.5559595783875011E-5</c:v>
                </c:pt>
                <c:pt idx="214">
                  <c:v>2.2438006761049678E-5</c:v>
                </c:pt>
                <c:pt idx="215">
                  <c:v>1.8987412127913217E-5</c:v>
                </c:pt>
                <c:pt idx="216">
                  <c:v>1.5199134297816386E-5</c:v>
                </c:pt>
                <c:pt idx="217">
                  <c:v>1.1064495668122731E-5</c:v>
                </c:pt>
                <c:pt idx="218">
                  <c:v>6.5748186521830121E-6</c:v>
                </c:pt>
                <c:pt idx="219">
                  <c:v>1.7214256509134884E-6</c:v>
                </c:pt>
                <c:pt idx="220">
                  <c:v>-3.504360925887795E-6</c:v>
                </c:pt>
                <c:pt idx="221">
                  <c:v>-9.1112186808572915E-6</c:v>
                </c:pt>
                <c:pt idx="222">
                  <c:v>-1.5107825198867886E-5</c:v>
                </c:pt>
                <c:pt idx="223">
                  <c:v>-2.1502858080779674E-5</c:v>
                </c:pt>
                <c:pt idx="224">
                  <c:v>-2.8304994918570969E-5</c:v>
                </c:pt>
                <c:pt idx="225">
                  <c:v>-3.5522913304220083E-5</c:v>
                </c:pt>
                <c:pt idx="226">
                  <c:v>-4.3165290838587111E-5</c:v>
                </c:pt>
                <c:pt idx="227">
                  <c:v>-5.124080510654494E-5</c:v>
                </c:pt>
                <c:pt idx="228">
                  <c:v>-5.9758133708953665E-5</c:v>
                </c:pt>
                <c:pt idx="229">
                  <c:v>-6.8725954241344311E-5</c:v>
                </c:pt>
                <c:pt idx="230">
                  <c:v>-7.8152944295695193E-5</c:v>
                </c:pt>
                <c:pt idx="231">
                  <c:v>-8.8047781465760977E-5</c:v>
                </c:pt>
                <c:pt idx="232">
                  <c:v>-9.8419143345296334E-5</c:v>
                </c:pt>
                <c:pt idx="233">
                  <c:v>-1.0927570752983229E-4</c:v>
                </c:pt>
                <c:pt idx="234">
                  <c:v>-1.2062615161312351E-4</c:v>
                </c:pt>
                <c:pt idx="235">
                  <c:v>-1.3247915319425374E-4</c:v>
                </c:pt>
                <c:pt idx="236">
                  <c:v>-1.4484338986520129E-4</c:v>
                </c:pt>
                <c:pt idx="237">
                  <c:v>-1.5772753921439175E-4</c:v>
                </c:pt>
                <c:pt idx="238">
                  <c:v>-1.7114027883735616E-4</c:v>
                </c:pt>
                <c:pt idx="239">
                  <c:v>-1.8509028634028368E-4</c:v>
                </c:pt>
                <c:pt idx="240">
                  <c:v>-1.9958623930449448E-4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B-40C5-A78E-C55CCD8DC746}"/>
            </c:ext>
          </c:extLst>
        </c:ser>
        <c:ser>
          <c:idx val="3"/>
          <c:order val="3"/>
          <c:tx>
            <c:v>Node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Sheet2!$B$8:$B$9</c:f>
              <c:numCache>
                <c:formatCode>0.00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Sheet2!$C$8:$C$9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6A-491A-8764-9CA5E8845AE2}"/>
            </c:ext>
          </c:extLst>
        </c:ser>
        <c:ser>
          <c:idx val="4"/>
          <c:order val="4"/>
          <c:tx>
            <c:v>Previous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verbose!$G$3:$G$305</c:f>
              <c:numCache>
                <c:formatCode>General</c:formatCode>
                <c:ptCount val="303"/>
                <c:pt idx="0">
                  <c:v>-229.55</c:v>
                </c:pt>
                <c:pt idx="1">
                  <c:v>-229.55</c:v>
                </c:pt>
                <c:pt idx="2">
                  <c:v>-228.01966666666667</c:v>
                </c:pt>
                <c:pt idx="3">
                  <c:v>-226.48933333333335</c:v>
                </c:pt>
                <c:pt idx="4">
                  <c:v>-224.959</c:v>
                </c:pt>
                <c:pt idx="5">
                  <c:v>-223.42866666666666</c:v>
                </c:pt>
                <c:pt idx="6">
                  <c:v>-221.89833333333334</c:v>
                </c:pt>
                <c:pt idx="7">
                  <c:v>-220.36799999999999</c:v>
                </c:pt>
                <c:pt idx="8">
                  <c:v>-218.83766666666668</c:v>
                </c:pt>
                <c:pt idx="9">
                  <c:v>-217.30733333333333</c:v>
                </c:pt>
                <c:pt idx="10">
                  <c:v>-215.77699999999999</c:v>
                </c:pt>
                <c:pt idx="11">
                  <c:v>-214.24666666666667</c:v>
                </c:pt>
                <c:pt idx="12">
                  <c:v>-212.71633333333335</c:v>
                </c:pt>
                <c:pt idx="13">
                  <c:v>-211.18600000000001</c:v>
                </c:pt>
                <c:pt idx="14">
                  <c:v>-209.65566666666669</c:v>
                </c:pt>
                <c:pt idx="15">
                  <c:v>-208.12533333333332</c:v>
                </c:pt>
                <c:pt idx="16">
                  <c:v>-206.595</c:v>
                </c:pt>
                <c:pt idx="17">
                  <c:v>-205.06466666666668</c:v>
                </c:pt>
                <c:pt idx="18">
                  <c:v>-203.53433333333334</c:v>
                </c:pt>
                <c:pt idx="19">
                  <c:v>-202.00400000000002</c:v>
                </c:pt>
                <c:pt idx="20">
                  <c:v>-200.47366666666667</c:v>
                </c:pt>
                <c:pt idx="21">
                  <c:v>-198.94333333333333</c:v>
                </c:pt>
                <c:pt idx="22">
                  <c:v>-197.41300000000001</c:v>
                </c:pt>
                <c:pt idx="23">
                  <c:v>-195.88266666666667</c:v>
                </c:pt>
                <c:pt idx="24">
                  <c:v>-194.35233333333335</c:v>
                </c:pt>
                <c:pt idx="25">
                  <c:v>-192.822</c:v>
                </c:pt>
                <c:pt idx="26">
                  <c:v>-191.29166666666666</c:v>
                </c:pt>
                <c:pt idx="27">
                  <c:v>-189.76133333333334</c:v>
                </c:pt>
                <c:pt idx="28">
                  <c:v>-188.23100000000002</c:v>
                </c:pt>
                <c:pt idx="29">
                  <c:v>-186.70066666666668</c:v>
                </c:pt>
                <c:pt idx="30">
                  <c:v>-185.17033333333333</c:v>
                </c:pt>
                <c:pt idx="31">
                  <c:v>-183.64</c:v>
                </c:pt>
                <c:pt idx="32">
                  <c:v>-182.10966666666667</c:v>
                </c:pt>
                <c:pt idx="33">
                  <c:v>-180.57933333333335</c:v>
                </c:pt>
                <c:pt idx="34">
                  <c:v>-179.04900000000001</c:v>
                </c:pt>
                <c:pt idx="35">
                  <c:v>-177.51866666666666</c:v>
                </c:pt>
                <c:pt idx="36">
                  <c:v>-175.98833333333334</c:v>
                </c:pt>
                <c:pt idx="37">
                  <c:v>-174.458</c:v>
                </c:pt>
                <c:pt idx="38">
                  <c:v>-172.92766666666668</c:v>
                </c:pt>
                <c:pt idx="39">
                  <c:v>-171.39733333333334</c:v>
                </c:pt>
                <c:pt idx="40">
                  <c:v>-169.86699999999999</c:v>
                </c:pt>
                <c:pt idx="41">
                  <c:v>-168.33666666666667</c:v>
                </c:pt>
                <c:pt idx="42">
                  <c:v>-166.80633333333333</c:v>
                </c:pt>
                <c:pt idx="43">
                  <c:v>-165.27600000000001</c:v>
                </c:pt>
                <c:pt idx="44">
                  <c:v>-163.74566666666666</c:v>
                </c:pt>
                <c:pt idx="45">
                  <c:v>-162.21533333333332</c:v>
                </c:pt>
                <c:pt idx="46">
                  <c:v>-160.685</c:v>
                </c:pt>
                <c:pt idx="47">
                  <c:v>-159.15466666666666</c:v>
                </c:pt>
                <c:pt idx="48">
                  <c:v>-157.62433333333334</c:v>
                </c:pt>
                <c:pt idx="49">
                  <c:v>-156.09400000000002</c:v>
                </c:pt>
                <c:pt idx="50">
                  <c:v>-154.56366666666665</c:v>
                </c:pt>
                <c:pt idx="51">
                  <c:v>-153.03333333333333</c:v>
                </c:pt>
                <c:pt idx="52">
                  <c:v>-151.50299999999999</c:v>
                </c:pt>
                <c:pt idx="53">
                  <c:v>-149.97266666666667</c:v>
                </c:pt>
                <c:pt idx="54">
                  <c:v>-148.44233333333335</c:v>
                </c:pt>
                <c:pt idx="55">
                  <c:v>-146.91199999999998</c:v>
                </c:pt>
                <c:pt idx="56">
                  <c:v>-145.38166666666669</c:v>
                </c:pt>
                <c:pt idx="57">
                  <c:v>-143.85133333333334</c:v>
                </c:pt>
                <c:pt idx="58">
                  <c:v>-142.321</c:v>
                </c:pt>
                <c:pt idx="59">
                  <c:v>-140.79066666666668</c:v>
                </c:pt>
                <c:pt idx="60">
                  <c:v>-139.26033333333331</c:v>
                </c:pt>
                <c:pt idx="61">
                  <c:v>-137.73000000000002</c:v>
                </c:pt>
                <c:pt idx="62">
                  <c:v>-136.19966666666667</c:v>
                </c:pt>
                <c:pt idx="63">
                  <c:v>-134.66933333333333</c:v>
                </c:pt>
                <c:pt idx="64">
                  <c:v>-133.13900000000001</c:v>
                </c:pt>
                <c:pt idx="65">
                  <c:v>-131.60866666666666</c:v>
                </c:pt>
                <c:pt idx="66">
                  <c:v>-130.07833333333335</c:v>
                </c:pt>
                <c:pt idx="67">
                  <c:v>-128.548</c:v>
                </c:pt>
                <c:pt idx="68">
                  <c:v>-127.01766666666667</c:v>
                </c:pt>
                <c:pt idx="69">
                  <c:v>-125.48733333333334</c:v>
                </c:pt>
                <c:pt idx="70">
                  <c:v>-123.95699999999999</c:v>
                </c:pt>
                <c:pt idx="71">
                  <c:v>-122.42666666666668</c:v>
                </c:pt>
                <c:pt idx="72">
                  <c:v>-120.89633333333333</c:v>
                </c:pt>
                <c:pt idx="73">
                  <c:v>-119.366</c:v>
                </c:pt>
                <c:pt idx="74">
                  <c:v>-117.83566666666665</c:v>
                </c:pt>
                <c:pt idx="75">
                  <c:v>-116.30533333333334</c:v>
                </c:pt>
                <c:pt idx="76">
                  <c:v>-114.77500000000001</c:v>
                </c:pt>
                <c:pt idx="77">
                  <c:v>-113.24466666666666</c:v>
                </c:pt>
                <c:pt idx="78">
                  <c:v>-111.71433333333333</c:v>
                </c:pt>
                <c:pt idx="79">
                  <c:v>-110.184</c:v>
                </c:pt>
                <c:pt idx="80">
                  <c:v>-108.65366666666667</c:v>
                </c:pt>
                <c:pt idx="81">
                  <c:v>-107.12333333333333</c:v>
                </c:pt>
                <c:pt idx="82">
                  <c:v>-105.59299999999999</c:v>
                </c:pt>
                <c:pt idx="83">
                  <c:v>-104.06266666666666</c:v>
                </c:pt>
                <c:pt idx="84">
                  <c:v>-102.53233333333334</c:v>
                </c:pt>
                <c:pt idx="85">
                  <c:v>-101.00200000000001</c:v>
                </c:pt>
                <c:pt idx="86">
                  <c:v>-99.47166666666665</c:v>
                </c:pt>
                <c:pt idx="87">
                  <c:v>-97.941333333333318</c:v>
                </c:pt>
                <c:pt idx="88">
                  <c:v>-96.411000000000001</c:v>
                </c:pt>
                <c:pt idx="89">
                  <c:v>-94.88066666666667</c:v>
                </c:pt>
                <c:pt idx="90">
                  <c:v>-93.350333333333339</c:v>
                </c:pt>
                <c:pt idx="91">
                  <c:v>-91.819999999999979</c:v>
                </c:pt>
                <c:pt idx="92">
                  <c:v>-90.289666666666662</c:v>
                </c:pt>
                <c:pt idx="93">
                  <c:v>-88.759333333333331</c:v>
                </c:pt>
                <c:pt idx="94">
                  <c:v>-87.228999999999999</c:v>
                </c:pt>
                <c:pt idx="95">
                  <c:v>-85.698666666666668</c:v>
                </c:pt>
                <c:pt idx="96">
                  <c:v>-84.168333333333322</c:v>
                </c:pt>
                <c:pt idx="97">
                  <c:v>-82.637999999999991</c:v>
                </c:pt>
                <c:pt idx="98">
                  <c:v>-81.10766666666666</c:v>
                </c:pt>
                <c:pt idx="99">
                  <c:v>-79.577333333333328</c:v>
                </c:pt>
                <c:pt idx="100">
                  <c:v>-78.047000000000011</c:v>
                </c:pt>
                <c:pt idx="101">
                  <c:v>-76.516666666666652</c:v>
                </c:pt>
                <c:pt idx="102">
                  <c:v>-74.98633333333332</c:v>
                </c:pt>
                <c:pt idx="103">
                  <c:v>-73.455999999999989</c:v>
                </c:pt>
                <c:pt idx="104">
                  <c:v>-71.925666666666672</c:v>
                </c:pt>
                <c:pt idx="105">
                  <c:v>-70.39533333333334</c:v>
                </c:pt>
                <c:pt idx="106">
                  <c:v>-68.864999999999981</c:v>
                </c:pt>
                <c:pt idx="107">
                  <c:v>-67.334666666666649</c:v>
                </c:pt>
                <c:pt idx="108">
                  <c:v>-65.804333333333332</c:v>
                </c:pt>
                <c:pt idx="109">
                  <c:v>-64.274000000000001</c:v>
                </c:pt>
                <c:pt idx="110">
                  <c:v>-62.74366666666667</c:v>
                </c:pt>
                <c:pt idx="111">
                  <c:v>-61.213333333333338</c:v>
                </c:pt>
                <c:pt idx="112">
                  <c:v>-59.682999999999986</c:v>
                </c:pt>
                <c:pt idx="113">
                  <c:v>-58.152666666666661</c:v>
                </c:pt>
                <c:pt idx="114">
                  <c:v>-56.62233333333333</c:v>
                </c:pt>
                <c:pt idx="115">
                  <c:v>-55.091999999999999</c:v>
                </c:pt>
                <c:pt idx="116">
                  <c:v>-53.561666666666675</c:v>
                </c:pt>
                <c:pt idx="117">
                  <c:v>-52.031333333333322</c:v>
                </c:pt>
                <c:pt idx="118">
                  <c:v>-50.500999999999991</c:v>
                </c:pt>
                <c:pt idx="119">
                  <c:v>-48.970666666666659</c:v>
                </c:pt>
                <c:pt idx="120">
                  <c:v>-47.440333333333335</c:v>
                </c:pt>
                <c:pt idx="121">
                  <c:v>-45.910000000000004</c:v>
                </c:pt>
                <c:pt idx="122">
                  <c:v>-44.379666666666651</c:v>
                </c:pt>
                <c:pt idx="123">
                  <c:v>-42.84933333333332</c:v>
                </c:pt>
                <c:pt idx="124">
                  <c:v>-41.318999999999996</c:v>
                </c:pt>
                <c:pt idx="125">
                  <c:v>-39.788666666666664</c:v>
                </c:pt>
                <c:pt idx="126">
                  <c:v>-38.25833333333334</c:v>
                </c:pt>
                <c:pt idx="127">
                  <c:v>-36.72799999999998</c:v>
                </c:pt>
                <c:pt idx="128">
                  <c:v>-35.197666666666656</c:v>
                </c:pt>
                <c:pt idx="129">
                  <c:v>-33.667333333333325</c:v>
                </c:pt>
                <c:pt idx="130">
                  <c:v>-32.137</c:v>
                </c:pt>
                <c:pt idx="131">
                  <c:v>-30.606666666666669</c:v>
                </c:pt>
                <c:pt idx="132">
                  <c:v>-29.076333333333316</c:v>
                </c:pt>
                <c:pt idx="133">
                  <c:v>-27.545999999999989</c:v>
                </c:pt>
                <c:pt idx="134">
                  <c:v>-26.015666666666661</c:v>
                </c:pt>
                <c:pt idx="135">
                  <c:v>-24.48533333333333</c:v>
                </c:pt>
                <c:pt idx="136">
                  <c:v>-22.955000000000002</c:v>
                </c:pt>
                <c:pt idx="137">
                  <c:v>-21.424666666666646</c:v>
                </c:pt>
                <c:pt idx="138">
                  <c:v>-19.894333333333318</c:v>
                </c:pt>
                <c:pt idx="139">
                  <c:v>-18.36399999999999</c:v>
                </c:pt>
                <c:pt idx="140">
                  <c:v>-16.833666666666662</c:v>
                </c:pt>
                <c:pt idx="141">
                  <c:v>-15.303333333333335</c:v>
                </c:pt>
                <c:pt idx="142">
                  <c:v>-13.77299999999998</c:v>
                </c:pt>
                <c:pt idx="143">
                  <c:v>-12.242666666666652</c:v>
                </c:pt>
                <c:pt idx="144">
                  <c:v>-10.712333333333323</c:v>
                </c:pt>
                <c:pt idx="145">
                  <c:v>-9.1819999999999951</c:v>
                </c:pt>
                <c:pt idx="146">
                  <c:v>-7.6516666666666673</c:v>
                </c:pt>
                <c:pt idx="147">
                  <c:v>-6.121333333333312</c:v>
                </c:pt>
                <c:pt idx="148">
                  <c:v>-4.5909999999999842</c:v>
                </c:pt>
                <c:pt idx="149">
                  <c:v>-3.060666666666656</c:v>
                </c:pt>
                <c:pt idx="150">
                  <c:v>-1.530333333333328</c:v>
                </c:pt>
                <c:pt idx="151">
                  <c:v>0</c:v>
                </c:pt>
                <c:pt idx="152">
                  <c:v>1.530333333333328</c:v>
                </c:pt>
                <c:pt idx="153">
                  <c:v>3.060666666666684</c:v>
                </c:pt>
                <c:pt idx="154">
                  <c:v>4.5910000000000117</c:v>
                </c:pt>
                <c:pt idx="155">
                  <c:v>6.1213333333333395</c:v>
                </c:pt>
                <c:pt idx="156">
                  <c:v>7.6516666666666673</c:v>
                </c:pt>
                <c:pt idx="157">
                  <c:v>9.1819999999999951</c:v>
                </c:pt>
                <c:pt idx="158">
                  <c:v>10.712333333333351</c:v>
                </c:pt>
                <c:pt idx="159">
                  <c:v>12.242666666666679</c:v>
                </c:pt>
                <c:pt idx="160">
                  <c:v>13.773000000000007</c:v>
                </c:pt>
                <c:pt idx="161">
                  <c:v>15.303333333333335</c:v>
                </c:pt>
                <c:pt idx="162">
                  <c:v>16.833666666666662</c:v>
                </c:pt>
                <c:pt idx="163">
                  <c:v>18.364000000000019</c:v>
                </c:pt>
                <c:pt idx="164">
                  <c:v>19.894333333333346</c:v>
                </c:pt>
                <c:pt idx="165">
                  <c:v>21.424666666666674</c:v>
                </c:pt>
                <c:pt idx="166">
                  <c:v>22.95500000000003</c:v>
                </c:pt>
                <c:pt idx="167">
                  <c:v>24.48533333333333</c:v>
                </c:pt>
                <c:pt idx="168">
                  <c:v>26.015666666666686</c:v>
                </c:pt>
                <c:pt idx="169">
                  <c:v>27.545999999999989</c:v>
                </c:pt>
                <c:pt idx="170">
                  <c:v>29.076333333333341</c:v>
                </c:pt>
                <c:pt idx="171">
                  <c:v>30.606666666666698</c:v>
                </c:pt>
                <c:pt idx="172">
                  <c:v>32.137</c:v>
                </c:pt>
                <c:pt idx="173">
                  <c:v>33.667333333333353</c:v>
                </c:pt>
                <c:pt idx="174">
                  <c:v>35.197666666666656</c:v>
                </c:pt>
                <c:pt idx="175">
                  <c:v>36.728000000000009</c:v>
                </c:pt>
                <c:pt idx="176">
                  <c:v>38.258333333333368</c:v>
                </c:pt>
                <c:pt idx="177">
                  <c:v>39.788666666666664</c:v>
                </c:pt>
                <c:pt idx="178">
                  <c:v>41.319000000000024</c:v>
                </c:pt>
                <c:pt idx="179">
                  <c:v>42.84933333333332</c:v>
                </c:pt>
                <c:pt idx="180">
                  <c:v>44.379666666666679</c:v>
                </c:pt>
                <c:pt idx="181">
                  <c:v>45.910000000000032</c:v>
                </c:pt>
                <c:pt idx="182">
                  <c:v>47.440333333333335</c:v>
                </c:pt>
                <c:pt idx="183">
                  <c:v>48.970666666666688</c:v>
                </c:pt>
                <c:pt idx="184">
                  <c:v>50.500999999999991</c:v>
                </c:pt>
                <c:pt idx="185">
                  <c:v>52.031333333333343</c:v>
                </c:pt>
                <c:pt idx="186">
                  <c:v>53.561666666666703</c:v>
                </c:pt>
                <c:pt idx="187">
                  <c:v>55.091999999999999</c:v>
                </c:pt>
                <c:pt idx="188">
                  <c:v>56.622333333333358</c:v>
                </c:pt>
                <c:pt idx="189">
                  <c:v>58.152666666666661</c:v>
                </c:pt>
                <c:pt idx="190">
                  <c:v>59.683000000000014</c:v>
                </c:pt>
                <c:pt idx="191">
                  <c:v>61.213333333333367</c:v>
                </c:pt>
                <c:pt idx="192">
                  <c:v>62.74366666666667</c:v>
                </c:pt>
                <c:pt idx="193">
                  <c:v>64.274000000000029</c:v>
                </c:pt>
                <c:pt idx="194">
                  <c:v>65.804333333333332</c:v>
                </c:pt>
                <c:pt idx="195">
                  <c:v>67.334666666666678</c:v>
                </c:pt>
                <c:pt idx="196">
                  <c:v>68.865000000000038</c:v>
                </c:pt>
                <c:pt idx="197">
                  <c:v>70.39533333333334</c:v>
                </c:pt>
                <c:pt idx="198">
                  <c:v>71.9256666666667</c:v>
                </c:pt>
                <c:pt idx="199">
                  <c:v>73.455999999999989</c:v>
                </c:pt>
                <c:pt idx="200">
                  <c:v>74.986333333333349</c:v>
                </c:pt>
                <c:pt idx="201">
                  <c:v>76.516666666666708</c:v>
                </c:pt>
                <c:pt idx="202">
                  <c:v>78.047000000000011</c:v>
                </c:pt>
                <c:pt idx="203">
                  <c:v>79.577333333333357</c:v>
                </c:pt>
                <c:pt idx="204">
                  <c:v>81.10766666666666</c:v>
                </c:pt>
                <c:pt idx="205">
                  <c:v>82.638000000000019</c:v>
                </c:pt>
                <c:pt idx="206">
                  <c:v>84.168333333333379</c:v>
                </c:pt>
                <c:pt idx="207">
                  <c:v>85.698666666666668</c:v>
                </c:pt>
                <c:pt idx="208">
                  <c:v>87.229000000000028</c:v>
                </c:pt>
                <c:pt idx="209">
                  <c:v>88.759333333333331</c:v>
                </c:pt>
                <c:pt idx="210">
                  <c:v>90.28966666666669</c:v>
                </c:pt>
                <c:pt idx="211">
                  <c:v>91.820000000000036</c:v>
                </c:pt>
                <c:pt idx="212">
                  <c:v>93.350333333333339</c:v>
                </c:pt>
                <c:pt idx="213">
                  <c:v>94.880666666666698</c:v>
                </c:pt>
                <c:pt idx="214">
                  <c:v>96.411000000000001</c:v>
                </c:pt>
                <c:pt idx="215">
                  <c:v>97.941333333333347</c:v>
                </c:pt>
                <c:pt idx="216">
                  <c:v>99.47166666666665</c:v>
                </c:pt>
                <c:pt idx="217">
                  <c:v>101.00200000000001</c:v>
                </c:pt>
                <c:pt idx="218">
                  <c:v>102.53233333333337</c:v>
                </c:pt>
                <c:pt idx="219">
                  <c:v>104.06266666666666</c:v>
                </c:pt>
                <c:pt idx="220">
                  <c:v>105.59300000000002</c:v>
                </c:pt>
                <c:pt idx="221">
                  <c:v>107.12333333333332</c:v>
                </c:pt>
                <c:pt idx="222">
                  <c:v>108.65366666666668</c:v>
                </c:pt>
                <c:pt idx="223">
                  <c:v>110.18400000000003</c:v>
                </c:pt>
                <c:pt idx="224">
                  <c:v>111.71433333333333</c:v>
                </c:pt>
                <c:pt idx="225">
                  <c:v>113.24466666666669</c:v>
                </c:pt>
                <c:pt idx="226">
                  <c:v>114.77499999999999</c:v>
                </c:pt>
                <c:pt idx="227">
                  <c:v>116.30533333333334</c:v>
                </c:pt>
                <c:pt idx="228">
                  <c:v>117.8356666666667</c:v>
                </c:pt>
                <c:pt idx="229">
                  <c:v>119.366</c:v>
                </c:pt>
                <c:pt idx="230">
                  <c:v>120.89633333333336</c:v>
                </c:pt>
                <c:pt idx="231">
                  <c:v>122.42666666666666</c:v>
                </c:pt>
                <c:pt idx="232">
                  <c:v>123.95700000000001</c:v>
                </c:pt>
                <c:pt idx="233">
                  <c:v>125.48733333333337</c:v>
                </c:pt>
                <c:pt idx="234">
                  <c:v>127.01766666666667</c:v>
                </c:pt>
                <c:pt idx="235">
                  <c:v>128.54800000000003</c:v>
                </c:pt>
                <c:pt idx="236">
                  <c:v>130.07833333333332</c:v>
                </c:pt>
                <c:pt idx="237">
                  <c:v>131.60866666666669</c:v>
                </c:pt>
                <c:pt idx="238">
                  <c:v>133.13900000000004</c:v>
                </c:pt>
                <c:pt idx="239">
                  <c:v>134.66933333333333</c:v>
                </c:pt>
                <c:pt idx="240">
                  <c:v>136.1996666666667</c:v>
                </c:pt>
                <c:pt idx="241">
                  <c:v>137.72999999999999</c:v>
                </c:pt>
                <c:pt idx="242">
                  <c:v>139.26033333333334</c:v>
                </c:pt>
                <c:pt idx="243">
                  <c:v>140.79066666666671</c:v>
                </c:pt>
                <c:pt idx="244">
                  <c:v>142.321</c:v>
                </c:pt>
                <c:pt idx="245">
                  <c:v>143.85133333333337</c:v>
                </c:pt>
                <c:pt idx="246">
                  <c:v>145.38166666666666</c:v>
                </c:pt>
                <c:pt idx="247">
                  <c:v>146.91200000000001</c:v>
                </c:pt>
                <c:pt idx="248">
                  <c:v>148.44233333333338</c:v>
                </c:pt>
                <c:pt idx="249">
                  <c:v>149.97266666666667</c:v>
                </c:pt>
                <c:pt idx="250">
                  <c:v>151.50300000000001</c:v>
                </c:pt>
                <c:pt idx="251">
                  <c:v>153.03333333333333</c:v>
                </c:pt>
                <c:pt idx="252">
                  <c:v>154.56366666666668</c:v>
                </c:pt>
                <c:pt idx="253">
                  <c:v>156.09400000000005</c:v>
                </c:pt>
                <c:pt idx="254">
                  <c:v>157.62433333333334</c:v>
                </c:pt>
                <c:pt idx="255">
                  <c:v>159.15466666666669</c:v>
                </c:pt>
                <c:pt idx="256">
                  <c:v>160.685</c:v>
                </c:pt>
                <c:pt idx="257">
                  <c:v>162.21533333333335</c:v>
                </c:pt>
                <c:pt idx="258">
                  <c:v>163.74566666666669</c:v>
                </c:pt>
                <c:pt idx="259">
                  <c:v>165.27600000000001</c:v>
                </c:pt>
                <c:pt idx="260">
                  <c:v>166.80633333333336</c:v>
                </c:pt>
                <c:pt idx="261">
                  <c:v>168.33666666666667</c:v>
                </c:pt>
                <c:pt idx="262">
                  <c:v>169.86700000000002</c:v>
                </c:pt>
                <c:pt idx="263">
                  <c:v>171.39733333333336</c:v>
                </c:pt>
                <c:pt idx="264">
                  <c:v>172.92766666666668</c:v>
                </c:pt>
                <c:pt idx="265">
                  <c:v>174.45800000000003</c:v>
                </c:pt>
                <c:pt idx="266">
                  <c:v>175.98833333333334</c:v>
                </c:pt>
                <c:pt idx="267">
                  <c:v>177.51866666666669</c:v>
                </c:pt>
                <c:pt idx="268">
                  <c:v>179.04900000000004</c:v>
                </c:pt>
                <c:pt idx="269">
                  <c:v>180.57933333333335</c:v>
                </c:pt>
                <c:pt idx="270">
                  <c:v>182.1096666666667</c:v>
                </c:pt>
                <c:pt idx="271">
                  <c:v>183.64</c:v>
                </c:pt>
                <c:pt idx="272">
                  <c:v>185.17033333333336</c:v>
                </c:pt>
                <c:pt idx="273">
                  <c:v>186.70066666666671</c:v>
                </c:pt>
                <c:pt idx="274">
                  <c:v>188.23100000000002</c:v>
                </c:pt>
                <c:pt idx="275">
                  <c:v>189.76133333333337</c:v>
                </c:pt>
                <c:pt idx="276">
                  <c:v>191.29166666666666</c:v>
                </c:pt>
                <c:pt idx="277">
                  <c:v>192.82200000000003</c:v>
                </c:pt>
                <c:pt idx="278">
                  <c:v>194.35233333333338</c:v>
                </c:pt>
                <c:pt idx="279">
                  <c:v>195.88266666666667</c:v>
                </c:pt>
                <c:pt idx="280">
                  <c:v>197.41300000000004</c:v>
                </c:pt>
                <c:pt idx="281">
                  <c:v>198.94333333333333</c:v>
                </c:pt>
                <c:pt idx="282">
                  <c:v>200.4736666666667</c:v>
                </c:pt>
                <c:pt idx="283">
                  <c:v>202.00400000000005</c:v>
                </c:pt>
                <c:pt idx="284">
                  <c:v>203.53433333333334</c:v>
                </c:pt>
                <c:pt idx="285">
                  <c:v>205.06466666666671</c:v>
                </c:pt>
                <c:pt idx="286">
                  <c:v>206.595</c:v>
                </c:pt>
                <c:pt idx="287">
                  <c:v>208.12533333333334</c:v>
                </c:pt>
                <c:pt idx="288">
                  <c:v>209.65566666666672</c:v>
                </c:pt>
                <c:pt idx="289">
                  <c:v>211.18600000000001</c:v>
                </c:pt>
                <c:pt idx="290">
                  <c:v>212.71633333333338</c:v>
                </c:pt>
                <c:pt idx="291">
                  <c:v>214.24666666666667</c:v>
                </c:pt>
                <c:pt idx="292">
                  <c:v>215.77700000000002</c:v>
                </c:pt>
                <c:pt idx="293">
                  <c:v>217.30733333333339</c:v>
                </c:pt>
                <c:pt idx="294">
                  <c:v>218.83766666666668</c:v>
                </c:pt>
                <c:pt idx="295">
                  <c:v>220.36800000000002</c:v>
                </c:pt>
                <c:pt idx="296">
                  <c:v>221.89833333333334</c:v>
                </c:pt>
                <c:pt idx="297">
                  <c:v>223.42866666666669</c:v>
                </c:pt>
                <c:pt idx="298">
                  <c:v>224.95900000000006</c:v>
                </c:pt>
                <c:pt idx="299">
                  <c:v>226.48933333333335</c:v>
                </c:pt>
                <c:pt idx="300">
                  <c:v>228.01966666666669</c:v>
                </c:pt>
                <c:pt idx="301">
                  <c:v>229.55</c:v>
                </c:pt>
                <c:pt idx="302">
                  <c:v>229.55</c:v>
                </c:pt>
              </c:numCache>
            </c:numRef>
          </c:xVal>
          <c:yVal>
            <c:numRef>
              <c:f>verbose!$L$3:$L$305</c:f>
              <c:numCache>
                <c:formatCode>General</c:formatCode>
                <c:ptCount val="303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19.799252062522978</c:v>
                </c:pt>
                <c:pt idx="62">
                  <c:v>19.311487263189044</c:v>
                </c:pt>
                <c:pt idx="63">
                  <c:v>18.835590588051225</c:v>
                </c:pt>
                <c:pt idx="64">
                  <c:v>18.37141699065311</c:v>
                </c:pt>
                <c:pt idx="65">
                  <c:v>17.918821424538269</c:v>
                </c:pt>
                <c:pt idx="66">
                  <c:v>17.477658843250328</c:v>
                </c:pt>
                <c:pt idx="67">
                  <c:v>17.047784200332821</c:v>
                </c:pt>
                <c:pt idx="68">
                  <c:v>16.629052449329372</c:v>
                </c:pt>
                <c:pt idx="69">
                  <c:v>16.221318543783546</c:v>
                </c:pt>
                <c:pt idx="70">
                  <c:v>15.82443743723894</c:v>
                </c:pt>
                <c:pt idx="71">
                  <c:v>15.438264083239138</c:v>
                </c:pt>
                <c:pt idx="72">
                  <c:v>15.062653435327721</c:v>
                </c:pt>
                <c:pt idx="73">
                  <c:v>14.697460447048284</c:v>
                </c:pt>
                <c:pt idx="74">
                  <c:v>14.3425400719444</c:v>
                </c:pt>
                <c:pt idx="75">
                  <c:v>13.99774726355967</c:v>
                </c:pt>
                <c:pt idx="76">
                  <c:v>13.66293697543767</c:v>
                </c:pt>
                <c:pt idx="77">
                  <c:v>13.337964161121988</c:v>
                </c:pt>
                <c:pt idx="78">
                  <c:v>13.022683774156212</c:v>
                </c:pt>
                <c:pt idx="79">
                  <c:v>12.716950768083928</c:v>
                </c:pt>
                <c:pt idx="80">
                  <c:v>12.420620096448713</c:v>
                </c:pt>
                <c:pt idx="81">
                  <c:v>12.133546712794168</c:v>
                </c:pt>
                <c:pt idx="82">
                  <c:v>11.855585570663868</c:v>
                </c:pt>
                <c:pt idx="83">
                  <c:v>11.586591623601402</c:v>
                </c:pt>
                <c:pt idx="84">
                  <c:v>11.326419825150358</c:v>
                </c:pt>
                <c:pt idx="85">
                  <c:v>11.074925128854323</c:v>
                </c:pt>
                <c:pt idx="86">
                  <c:v>10.83196248825687</c:v>
                </c:pt>
                <c:pt idx="87">
                  <c:v>10.597386856901606</c:v>
                </c:pt>
                <c:pt idx="88">
                  <c:v>10.371053188332102</c:v>
                </c:pt>
                <c:pt idx="89">
                  <c:v>10.15281643609195</c:v>
                </c:pt>
                <c:pt idx="90">
                  <c:v>9.9425315537247343</c:v>
                </c:pt>
                <c:pt idx="91">
                  <c:v>9.7400534947740347</c:v>
                </c:pt>
                <c:pt idx="92">
                  <c:v>9.5452372127834479</c:v>
                </c:pt>
                <c:pt idx="93">
                  <c:v>9.3579376612965568</c:v>
                </c:pt>
                <c:pt idx="94">
                  <c:v>9.178009793856944</c:v>
                </c:pt>
                <c:pt idx="95">
                  <c:v>9.0053085640081978</c:v>
                </c:pt>
                <c:pt idx="96">
                  <c:v>8.8396889252939008</c:v>
                </c:pt>
                <c:pt idx="97">
                  <c:v>8.6810058312576448</c:v>
                </c:pt>
                <c:pt idx="98">
                  <c:v>8.5291142354430125</c:v>
                </c:pt>
                <c:pt idx="99">
                  <c:v>8.3838690913935885</c:v>
                </c:pt>
                <c:pt idx="100">
                  <c:v>8.2451253526529626</c:v>
                </c:pt>
                <c:pt idx="101">
                  <c:v>8.112737972764716</c:v>
                </c:pt>
                <c:pt idx="102">
                  <c:v>7.9865619052724401</c:v>
                </c:pt>
                <c:pt idx="103">
                  <c:v>7.8664521037197161</c:v>
                </c:pt>
                <c:pt idx="104">
                  <c:v>7.752263521650133</c:v>
                </c:pt>
                <c:pt idx="105">
                  <c:v>7.6438511126072761</c:v>
                </c:pt>
                <c:pt idx="106">
                  <c:v>7.5410698301347292</c:v>
                </c:pt>
                <c:pt idx="107">
                  <c:v>7.4437746277760812</c:v>
                </c:pt>
                <c:pt idx="108">
                  <c:v>7.3518204590749168</c:v>
                </c:pt>
                <c:pt idx="109">
                  <c:v>7.2650622775748221</c:v>
                </c:pt>
                <c:pt idx="110">
                  <c:v>7.1833550368193828</c:v>
                </c:pt>
                <c:pt idx="111">
                  <c:v>7.1065536903521851</c:v>
                </c:pt>
                <c:pt idx="112">
                  <c:v>7.0345131917168136</c:v>
                </c:pt>
                <c:pt idx="113">
                  <c:v>6.9670884944568572</c:v>
                </c:pt>
                <c:pt idx="114">
                  <c:v>6.9041345521158997</c:v>
                </c:pt>
                <c:pt idx="115">
                  <c:v>6.84550631823753</c:v>
                </c:pt>
                <c:pt idx="116">
                  <c:v>6.7910587463653291</c:v>
                </c:pt>
                <c:pt idx="117">
                  <c:v>6.7406467900428853</c:v>
                </c:pt>
                <c:pt idx="118">
                  <c:v>6.6941254028137864</c:v>
                </c:pt>
                <c:pt idx="119">
                  <c:v>6.6513495382216163</c:v>
                </c:pt>
                <c:pt idx="120">
                  <c:v>6.6121741498099622</c:v>
                </c:pt>
                <c:pt idx="121">
                  <c:v>6.5764541911224095</c:v>
                </c:pt>
                <c:pt idx="122">
                  <c:v>6.5440446157025427</c:v>
                </c:pt>
                <c:pt idx="123">
                  <c:v>6.51480037709395</c:v>
                </c:pt>
                <c:pt idx="124">
                  <c:v>6.4885764288402168</c:v>
                </c:pt>
                <c:pt idx="125">
                  <c:v>6.4652277244849294</c:v>
                </c:pt>
                <c:pt idx="126">
                  <c:v>6.4446092175716725</c:v>
                </c:pt>
                <c:pt idx="127">
                  <c:v>6.4265758616440323</c:v>
                </c:pt>
                <c:pt idx="128">
                  <c:v>6.410982610245596</c:v>
                </c:pt>
                <c:pt idx="129">
                  <c:v>6.3976844169199483</c:v>
                </c:pt>
                <c:pt idx="130">
                  <c:v>6.3865362352106763</c:v>
                </c:pt>
                <c:pt idx="131">
                  <c:v>6.3773930186613645</c:v>
                </c:pt>
                <c:pt idx="132">
                  <c:v>6.3701097208156003</c:v>
                </c:pt>
                <c:pt idx="133">
                  <c:v>6.3645412952169691</c:v>
                </c:pt>
                <c:pt idx="134">
                  <c:v>6.3605426954090571</c:v>
                </c:pt>
                <c:pt idx="135">
                  <c:v>6.3579688749354499</c:v>
                </c:pt>
                <c:pt idx="136">
                  <c:v>6.3566747873397329</c:v>
                </c:pt>
                <c:pt idx="137">
                  <c:v>6.3565153861654942</c:v>
                </c:pt>
                <c:pt idx="138">
                  <c:v>6.3573456249563174</c:v>
                </c:pt>
                <c:pt idx="139">
                  <c:v>6.3590204572557898</c:v>
                </c:pt>
                <c:pt idx="140">
                  <c:v>6.3613948366074968</c:v>
                </c:pt>
                <c:pt idx="141">
                  <c:v>6.3643237165550239</c:v>
                </c:pt>
                <c:pt idx="142">
                  <c:v>6.3676620506419592</c:v>
                </c:pt>
                <c:pt idx="143">
                  <c:v>6.3712647924118864</c:v>
                </c:pt>
                <c:pt idx="144">
                  <c:v>6.3749868954083935</c:v>
                </c:pt>
                <c:pt idx="145">
                  <c:v>6.3786833131750633</c:v>
                </c:pt>
                <c:pt idx="146">
                  <c:v>6.3822089992554849</c:v>
                </c:pt>
                <c:pt idx="147">
                  <c:v>6.3854189071932437</c:v>
                </c:pt>
                <c:pt idx="148">
                  <c:v>6.3881679905319242</c:v>
                </c:pt>
                <c:pt idx="149">
                  <c:v>6.3903112028151137</c:v>
                </c:pt>
                <c:pt idx="150">
                  <c:v>6.3917034975863976</c:v>
                </c:pt>
                <c:pt idx="151">
                  <c:v>6.3921998283893622</c:v>
                </c:pt>
                <c:pt idx="152">
                  <c:v>6.3917034975863976</c:v>
                </c:pt>
                <c:pt idx="153">
                  <c:v>6.3903112028151137</c:v>
                </c:pt>
                <c:pt idx="154">
                  <c:v>6.3881679905319242</c:v>
                </c:pt>
                <c:pt idx="155">
                  <c:v>6.3854189071932437</c:v>
                </c:pt>
                <c:pt idx="156">
                  <c:v>6.3822089992554849</c:v>
                </c:pt>
                <c:pt idx="157">
                  <c:v>6.3786833131750633</c:v>
                </c:pt>
                <c:pt idx="158">
                  <c:v>6.3749868954083935</c:v>
                </c:pt>
                <c:pt idx="159">
                  <c:v>6.3712647924118864</c:v>
                </c:pt>
                <c:pt idx="160">
                  <c:v>6.3676620506419592</c:v>
                </c:pt>
                <c:pt idx="161">
                  <c:v>6.3643237165550239</c:v>
                </c:pt>
                <c:pt idx="162">
                  <c:v>6.3613948366074968</c:v>
                </c:pt>
                <c:pt idx="163">
                  <c:v>6.3590204572557898</c:v>
                </c:pt>
                <c:pt idx="164">
                  <c:v>6.3573456249563174</c:v>
                </c:pt>
                <c:pt idx="165">
                  <c:v>6.3565153861654942</c:v>
                </c:pt>
                <c:pt idx="166">
                  <c:v>6.3566747873397329</c:v>
                </c:pt>
                <c:pt idx="167">
                  <c:v>6.3579688749354499</c:v>
                </c:pt>
                <c:pt idx="168">
                  <c:v>6.3605426954090571</c:v>
                </c:pt>
                <c:pt idx="169">
                  <c:v>6.3645412952169691</c:v>
                </c:pt>
                <c:pt idx="170">
                  <c:v>6.3701097208156003</c:v>
                </c:pt>
                <c:pt idx="171">
                  <c:v>6.3773930186613654</c:v>
                </c:pt>
                <c:pt idx="172">
                  <c:v>6.3865362352106763</c:v>
                </c:pt>
                <c:pt idx="173">
                  <c:v>6.3976844169199492</c:v>
                </c:pt>
                <c:pt idx="174">
                  <c:v>6.410982610245596</c:v>
                </c:pt>
                <c:pt idx="175">
                  <c:v>6.4265758616440323</c:v>
                </c:pt>
                <c:pt idx="176">
                  <c:v>6.4446092175716725</c:v>
                </c:pt>
                <c:pt idx="177">
                  <c:v>6.4652277244849294</c:v>
                </c:pt>
                <c:pt idx="178">
                  <c:v>6.4885764288402177</c:v>
                </c:pt>
                <c:pt idx="179">
                  <c:v>6.51480037709395</c:v>
                </c:pt>
                <c:pt idx="180">
                  <c:v>6.5440446157025436</c:v>
                </c:pt>
                <c:pt idx="181">
                  <c:v>6.5764541911224104</c:v>
                </c:pt>
                <c:pt idx="182">
                  <c:v>6.6121741498099622</c:v>
                </c:pt>
                <c:pt idx="183">
                  <c:v>6.6513495382216172</c:v>
                </c:pt>
                <c:pt idx="184">
                  <c:v>6.6941254028137864</c:v>
                </c:pt>
                <c:pt idx="185">
                  <c:v>6.7406467900428861</c:v>
                </c:pt>
                <c:pt idx="186">
                  <c:v>6.79105874636533</c:v>
                </c:pt>
                <c:pt idx="187">
                  <c:v>6.84550631823753</c:v>
                </c:pt>
                <c:pt idx="188">
                  <c:v>6.9041345521159014</c:v>
                </c:pt>
                <c:pt idx="189">
                  <c:v>6.9670884944568572</c:v>
                </c:pt>
                <c:pt idx="190">
                  <c:v>7.0345131917168153</c:v>
                </c:pt>
                <c:pt idx="191">
                  <c:v>7.1065536903521869</c:v>
                </c:pt>
                <c:pt idx="192">
                  <c:v>7.1833550368193828</c:v>
                </c:pt>
                <c:pt idx="193">
                  <c:v>7.265062277574823</c:v>
                </c:pt>
                <c:pt idx="194">
                  <c:v>7.3518204590749168</c:v>
                </c:pt>
                <c:pt idx="195">
                  <c:v>7.4437746277760821</c:v>
                </c:pt>
                <c:pt idx="196">
                  <c:v>7.5410698301347328</c:v>
                </c:pt>
                <c:pt idx="197">
                  <c:v>7.6438511126072761</c:v>
                </c:pt>
                <c:pt idx="198">
                  <c:v>7.7522635216501357</c:v>
                </c:pt>
                <c:pt idx="199">
                  <c:v>7.8664521037197161</c:v>
                </c:pt>
                <c:pt idx="200">
                  <c:v>7.9865619052724419</c:v>
                </c:pt>
                <c:pt idx="201">
                  <c:v>8.1127379727647213</c:v>
                </c:pt>
                <c:pt idx="202">
                  <c:v>8.2451253526529626</c:v>
                </c:pt>
                <c:pt idx="203">
                  <c:v>8.383869091393592</c:v>
                </c:pt>
                <c:pt idx="204">
                  <c:v>8.5291142354430125</c:v>
                </c:pt>
                <c:pt idx="205">
                  <c:v>8.6810058312576484</c:v>
                </c:pt>
                <c:pt idx="206">
                  <c:v>8.8396889252939079</c:v>
                </c:pt>
                <c:pt idx="207">
                  <c:v>9.0053085640081978</c:v>
                </c:pt>
                <c:pt idx="208">
                  <c:v>9.1780097938569476</c:v>
                </c:pt>
                <c:pt idx="209">
                  <c:v>9.3579376612965568</c:v>
                </c:pt>
                <c:pt idx="210">
                  <c:v>9.5452372127834515</c:v>
                </c:pt>
                <c:pt idx="211">
                  <c:v>9.7400534947740436</c:v>
                </c:pt>
                <c:pt idx="212">
                  <c:v>9.9425315537247343</c:v>
                </c:pt>
                <c:pt idx="213">
                  <c:v>10.152816436091953</c:v>
                </c:pt>
                <c:pt idx="214">
                  <c:v>10.371053188332102</c:v>
                </c:pt>
                <c:pt idx="215">
                  <c:v>10.597386856901609</c:v>
                </c:pt>
                <c:pt idx="216">
                  <c:v>10.83196248825687</c:v>
                </c:pt>
                <c:pt idx="217">
                  <c:v>11.074925128854323</c:v>
                </c:pt>
                <c:pt idx="218">
                  <c:v>11.326419825150364</c:v>
                </c:pt>
                <c:pt idx="219">
                  <c:v>11.586591623601402</c:v>
                </c:pt>
                <c:pt idx="220">
                  <c:v>11.855585570663871</c:v>
                </c:pt>
                <c:pt idx="221">
                  <c:v>12.133546712794166</c:v>
                </c:pt>
                <c:pt idx="222">
                  <c:v>12.420620096448717</c:v>
                </c:pt>
                <c:pt idx="223">
                  <c:v>12.716950768083933</c:v>
                </c:pt>
                <c:pt idx="224">
                  <c:v>13.022683774156212</c:v>
                </c:pt>
                <c:pt idx="225">
                  <c:v>13.337964161121993</c:v>
                </c:pt>
                <c:pt idx="226">
                  <c:v>13.662936975437669</c:v>
                </c:pt>
                <c:pt idx="227">
                  <c:v>13.997747263559672</c:v>
                </c:pt>
                <c:pt idx="228">
                  <c:v>14.342540071944411</c:v>
                </c:pt>
                <c:pt idx="229">
                  <c:v>14.697460447048284</c:v>
                </c:pt>
                <c:pt idx="230">
                  <c:v>15.062653435327729</c:v>
                </c:pt>
                <c:pt idx="231">
                  <c:v>15.438264083239135</c:v>
                </c:pt>
                <c:pt idx="232">
                  <c:v>15.824437437238943</c:v>
                </c:pt>
                <c:pt idx="233">
                  <c:v>16.221318543783553</c:v>
                </c:pt>
                <c:pt idx="234">
                  <c:v>16.629052449329372</c:v>
                </c:pt>
                <c:pt idx="235">
                  <c:v>17.047784200332831</c:v>
                </c:pt>
                <c:pt idx="236">
                  <c:v>17.477658843250317</c:v>
                </c:pt>
                <c:pt idx="237">
                  <c:v>17.91882142453828</c:v>
                </c:pt>
                <c:pt idx="238">
                  <c:v>18.371416990653117</c:v>
                </c:pt>
                <c:pt idx="239">
                  <c:v>18.835590588051225</c:v>
                </c:pt>
                <c:pt idx="240">
                  <c:v>19.311487263189051</c:v>
                </c:pt>
                <c:pt idx="241">
                  <c:v>19.799252062522971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3-4635-9BF4-704A6BF31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88608"/>
        <c:axId val="461987040"/>
      </c:scatterChart>
      <c:valAx>
        <c:axId val="46198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87040"/>
        <c:crosses val="autoZero"/>
        <c:crossBetween val="midCat"/>
      </c:valAx>
      <c:valAx>
        <c:axId val="46198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8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27356020738109"/>
          <c:y val="0.40336334162199583"/>
          <c:w val="9.0673247596248438E-2"/>
          <c:h val="0.231721423089623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Ratio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[0]!L</c:f>
              <c:numCache>
                <c:formatCode>_(* #,##0.0_);_(* \(#,##0.0\);_(* "-"??_);_(@_)</c:formatCode>
                <c:ptCount val="51"/>
                <c:pt idx="0">
                  <c:v>117.07</c:v>
                </c:pt>
                <c:pt idx="1">
                  <c:v>124.03</c:v>
                </c:pt>
                <c:pt idx="2">
                  <c:v>131.41</c:v>
                </c:pt>
                <c:pt idx="3">
                  <c:v>139.22</c:v>
                </c:pt>
                <c:pt idx="4">
                  <c:v>147.5</c:v>
                </c:pt>
                <c:pt idx="5">
                  <c:v>156.27000000000001</c:v>
                </c:pt>
                <c:pt idx="6">
                  <c:v>165.56</c:v>
                </c:pt>
                <c:pt idx="7">
                  <c:v>175.41</c:v>
                </c:pt>
                <c:pt idx="8">
                  <c:v>185.84</c:v>
                </c:pt>
                <c:pt idx="9">
                  <c:v>196.89</c:v>
                </c:pt>
                <c:pt idx="10">
                  <c:v>208.6</c:v>
                </c:pt>
                <c:pt idx="11">
                  <c:v>221</c:v>
                </c:pt>
                <c:pt idx="12">
                  <c:v>234.14</c:v>
                </c:pt>
                <c:pt idx="13">
                  <c:v>248.06</c:v>
                </c:pt>
                <c:pt idx="14">
                  <c:v>262.81</c:v>
                </c:pt>
                <c:pt idx="15">
                  <c:v>278.44</c:v>
                </c:pt>
                <c:pt idx="16">
                  <c:v>295</c:v>
                </c:pt>
                <c:pt idx="17">
                  <c:v>312.54000000000002</c:v>
                </c:pt>
                <c:pt idx="18">
                  <c:v>331.12</c:v>
                </c:pt>
                <c:pt idx="19">
                  <c:v>350.81</c:v>
                </c:pt>
                <c:pt idx="20">
                  <c:v>371.67</c:v>
                </c:pt>
                <c:pt idx="21">
                  <c:v>393.77</c:v>
                </c:pt>
                <c:pt idx="22">
                  <c:v>417.19</c:v>
                </c:pt>
                <c:pt idx="23">
                  <c:v>442</c:v>
                </c:pt>
                <c:pt idx="24">
                  <c:v>468.28</c:v>
                </c:pt>
                <c:pt idx="25">
                  <c:v>496.13</c:v>
                </c:pt>
                <c:pt idx="26">
                  <c:v>525.63</c:v>
                </c:pt>
                <c:pt idx="27">
                  <c:v>556.89</c:v>
                </c:pt>
                <c:pt idx="28">
                  <c:v>590</c:v>
                </c:pt>
                <c:pt idx="29">
                  <c:v>625.08000000000004</c:v>
                </c:pt>
                <c:pt idx="30">
                  <c:v>662.25</c:v>
                </c:pt>
                <c:pt idx="31">
                  <c:v>701.63</c:v>
                </c:pt>
                <c:pt idx="32">
                  <c:v>743.35</c:v>
                </c:pt>
                <c:pt idx="33">
                  <c:v>787.55</c:v>
                </c:pt>
                <c:pt idx="34">
                  <c:v>834.38</c:v>
                </c:pt>
                <c:pt idx="35">
                  <c:v>883.99</c:v>
                </c:pt>
                <c:pt idx="36">
                  <c:v>936.55</c:v>
                </c:pt>
                <c:pt idx="37">
                  <c:v>992.24</c:v>
                </c:pt>
                <c:pt idx="38">
                  <c:v>1051.24</c:v>
                </c:pt>
                <c:pt idx="39">
                  <c:v>1113.75</c:v>
                </c:pt>
                <c:pt idx="40">
                  <c:v>1179.98</c:v>
                </c:pt>
                <c:pt idx="41">
                  <c:v>1250.1500000000001</c:v>
                </c:pt>
                <c:pt idx="42">
                  <c:v>1324.49</c:v>
                </c:pt>
                <c:pt idx="43">
                  <c:v>1403.25</c:v>
                </c:pt>
                <c:pt idx="44">
                  <c:v>1486.69</c:v>
                </c:pt>
                <c:pt idx="45">
                  <c:v>1575.09</c:v>
                </c:pt>
                <c:pt idx="46">
                  <c:v>1668.75</c:v>
                </c:pt>
                <c:pt idx="47">
                  <c:v>1767.98</c:v>
                </c:pt>
                <c:pt idx="48">
                  <c:v>1873.11</c:v>
                </c:pt>
                <c:pt idx="49">
                  <c:v>1984.49</c:v>
                </c:pt>
                <c:pt idx="50">
                  <c:v>2102.4899999999998</c:v>
                </c:pt>
              </c:numCache>
            </c:numRef>
          </c:xVal>
          <c:yVal>
            <c:numRef>
              <c:f>[0]!Ratio</c:f>
              <c:numCache>
                <c:formatCode>_(* #,##0.000_);_(* \(#,##0.000\);_(* "-"??_);_(@_)</c:formatCode>
                <c:ptCount val="51"/>
                <c:pt idx="0">
                  <c:v>0.18514484861685906</c:v>
                </c:pt>
                <c:pt idx="1">
                  <c:v>0.18464961067853169</c:v>
                </c:pt>
                <c:pt idx="2">
                  <c:v>0.18518518518518517</c:v>
                </c:pt>
                <c:pt idx="3">
                  <c:v>0.18449756323973079</c:v>
                </c:pt>
                <c:pt idx="4">
                  <c:v>0.18606304811566723</c:v>
                </c:pt>
                <c:pt idx="5">
                  <c:v>0.18881626724763978</c:v>
                </c:pt>
                <c:pt idx="6">
                  <c:v>0.1904055390702275</c:v>
                </c:pt>
                <c:pt idx="7">
                  <c:v>0.18691588785046731</c:v>
                </c:pt>
                <c:pt idx="8">
                  <c:v>0.18828991488264121</c:v>
                </c:pt>
                <c:pt idx="9">
                  <c:v>0.19494204425711273</c:v>
                </c:pt>
                <c:pt idx="10">
                  <c:v>0.19106566200215283</c:v>
                </c:pt>
                <c:pt idx="11">
                  <c:v>0.20065970313358988</c:v>
                </c:pt>
                <c:pt idx="12">
                  <c:v>0.19371139809096014</c:v>
                </c:pt>
                <c:pt idx="13">
                  <c:v>0.19495412844036697</c:v>
                </c:pt>
                <c:pt idx="14">
                  <c:v>0.19912152269399708</c:v>
                </c:pt>
                <c:pt idx="15">
                  <c:v>0.20041878552198622</c:v>
                </c:pt>
                <c:pt idx="16">
                  <c:v>0.20776046440574397</c:v>
                </c:pt>
                <c:pt idx="17">
                  <c:v>0.20280811232449297</c:v>
                </c:pt>
                <c:pt idx="18">
                  <c:v>0.20713830465264499</c:v>
                </c:pt>
                <c:pt idx="19">
                  <c:v>0.205078125</c:v>
                </c:pt>
                <c:pt idx="20">
                  <c:v>0.20611702127659573</c:v>
                </c:pt>
                <c:pt idx="21">
                  <c:v>0.21052631578947367</c:v>
                </c:pt>
                <c:pt idx="22">
                  <c:v>0.20804438280166437</c:v>
                </c:pt>
                <c:pt idx="23">
                  <c:v>0.21253985122210414</c:v>
                </c:pt>
                <c:pt idx="24">
                  <c:v>0.21707670043415342</c:v>
                </c:pt>
                <c:pt idx="25">
                  <c:v>0.21433850702143384</c:v>
                </c:pt>
                <c:pt idx="26">
                  <c:v>0.21509433962264152</c:v>
                </c:pt>
                <c:pt idx="27">
                  <c:v>0.21202775636083271</c:v>
                </c:pt>
                <c:pt idx="28">
                  <c:v>0.21653543307086615</c:v>
                </c:pt>
                <c:pt idx="29">
                  <c:v>0.21712907117008445</c:v>
                </c:pt>
                <c:pt idx="30">
                  <c:v>0.22587268993839835</c:v>
                </c:pt>
                <c:pt idx="31">
                  <c:v>0.22021812080536912</c:v>
                </c:pt>
                <c:pt idx="32">
                  <c:v>0.21850899742930591</c:v>
                </c:pt>
                <c:pt idx="33">
                  <c:v>0.22319474835886213</c:v>
                </c:pt>
                <c:pt idx="34">
                  <c:v>0.22351363433169424</c:v>
                </c:pt>
                <c:pt idx="35">
                  <c:v>0.21907804655408489</c:v>
                </c:pt>
                <c:pt idx="36">
                  <c:v>0.21911421911421911</c:v>
                </c:pt>
                <c:pt idx="37">
                  <c:v>0.21904761904761905</c:v>
                </c:pt>
                <c:pt idx="38">
                  <c:v>0.21400778210116733</c:v>
                </c:pt>
                <c:pt idx="39">
                  <c:v>0.2136115250869349</c:v>
                </c:pt>
                <c:pt idx="40">
                  <c:v>0.21308980213089804</c:v>
                </c:pt>
                <c:pt idx="41">
                  <c:v>0.21632124352331605</c:v>
                </c:pt>
                <c:pt idx="42">
                  <c:v>0.21969295923769189</c:v>
                </c:pt>
                <c:pt idx="43">
                  <c:v>0.22162162162162163</c:v>
                </c:pt>
                <c:pt idx="44">
                  <c:v>0.22087244616234125</c:v>
                </c:pt>
                <c:pt idx="45">
                  <c:v>0.21996615905245345</c:v>
                </c:pt>
                <c:pt idx="46">
                  <c:v>0.21889400921658986</c:v>
                </c:pt>
                <c:pt idx="47">
                  <c:v>0.22352941176470589</c:v>
                </c:pt>
                <c:pt idx="48">
                  <c:v>0.22235576923076922</c:v>
                </c:pt>
                <c:pt idx="49">
                  <c:v>0.22099447513812154</c:v>
                </c:pt>
                <c:pt idx="50">
                  <c:v>0.21943573667711599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17-49C0-ABAE-EE97C959F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89392"/>
        <c:axId val="455794856"/>
      </c:scatterChart>
      <c:valAx>
        <c:axId val="46198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94856"/>
        <c:crosses val="autoZero"/>
        <c:crossBetween val="midCat"/>
      </c:valAx>
      <c:valAx>
        <c:axId val="45579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8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3121829260919E-2"/>
          <c:y val="2.4070021881838075E-2"/>
          <c:w val="0.84379072983965975"/>
          <c:h val="0.93610882337738421"/>
        </c:manualLayout>
      </c:layout>
      <c:scatterChart>
        <c:scatterStyle val="lineMarker"/>
        <c:varyColors val="0"/>
        <c:ser>
          <c:idx val="0"/>
          <c:order val="0"/>
          <c:tx>
            <c:v>f0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27170558401593009"/>
                  <c:y val="-0.471627196103472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6E-13x</a:t>
                    </a:r>
                    <a:r>
                      <a:rPr lang="en-US" sz="1200" baseline="30000"/>
                      <a:t>4</a:t>
                    </a:r>
                    <a:r>
                      <a:rPr lang="en-US" sz="1200" baseline="0"/>
                      <a:t> - 3E-09x</a:t>
                    </a:r>
                    <a:r>
                      <a:rPr lang="en-US" sz="1200" baseline="30000"/>
                      <a:t>3</a:t>
                    </a:r>
                    <a:r>
                      <a:rPr lang="en-US" sz="1200" baseline="0"/>
                      <a:t> + 6E-06x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- 0.0055x + 3.9563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0.9915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Sheet1!$B$5:$B$56</c:f>
              <c:numCache>
                <c:formatCode>General</c:formatCode>
                <c:ptCount val="52"/>
                <c:pt idx="0">
                  <c:v>110.5</c:v>
                </c:pt>
                <c:pt idx="1">
                  <c:v>117.1</c:v>
                </c:pt>
                <c:pt idx="2">
                  <c:v>124</c:v>
                </c:pt>
                <c:pt idx="3">
                  <c:v>131.4</c:v>
                </c:pt>
                <c:pt idx="4">
                  <c:v>139.19999999999999</c:v>
                </c:pt>
                <c:pt idx="5">
                  <c:v>147.5</c:v>
                </c:pt>
                <c:pt idx="6">
                  <c:v>156.30000000000001</c:v>
                </c:pt>
                <c:pt idx="7">
                  <c:v>165.6</c:v>
                </c:pt>
                <c:pt idx="8">
                  <c:v>175.4</c:v>
                </c:pt>
                <c:pt idx="9">
                  <c:v>185.8</c:v>
                </c:pt>
                <c:pt idx="10">
                  <c:v>196.9</c:v>
                </c:pt>
                <c:pt idx="11">
                  <c:v>208.6</c:v>
                </c:pt>
                <c:pt idx="12">
                  <c:v>221</c:v>
                </c:pt>
                <c:pt idx="13">
                  <c:v>234.1</c:v>
                </c:pt>
                <c:pt idx="14">
                  <c:v>248.1</c:v>
                </c:pt>
                <c:pt idx="15">
                  <c:v>262.8</c:v>
                </c:pt>
                <c:pt idx="16">
                  <c:v>278.39999999999998</c:v>
                </c:pt>
                <c:pt idx="17">
                  <c:v>295</c:v>
                </c:pt>
                <c:pt idx="18">
                  <c:v>312.5</c:v>
                </c:pt>
                <c:pt idx="19">
                  <c:v>331.1</c:v>
                </c:pt>
                <c:pt idx="20">
                  <c:v>350.8</c:v>
                </c:pt>
                <c:pt idx="21">
                  <c:v>371.7</c:v>
                </c:pt>
                <c:pt idx="22">
                  <c:v>393.8</c:v>
                </c:pt>
                <c:pt idx="23">
                  <c:v>417.2</c:v>
                </c:pt>
                <c:pt idx="24">
                  <c:v>442</c:v>
                </c:pt>
                <c:pt idx="25">
                  <c:v>468.3</c:v>
                </c:pt>
                <c:pt idx="26">
                  <c:v>496.1</c:v>
                </c:pt>
                <c:pt idx="27">
                  <c:v>525.6</c:v>
                </c:pt>
                <c:pt idx="28">
                  <c:v>556.9</c:v>
                </c:pt>
                <c:pt idx="29">
                  <c:v>590</c:v>
                </c:pt>
                <c:pt idx="30">
                  <c:v>625.1</c:v>
                </c:pt>
                <c:pt idx="31">
                  <c:v>662.3</c:v>
                </c:pt>
                <c:pt idx="32">
                  <c:v>701.6</c:v>
                </c:pt>
                <c:pt idx="33">
                  <c:v>743.4</c:v>
                </c:pt>
                <c:pt idx="34">
                  <c:v>787.6</c:v>
                </c:pt>
                <c:pt idx="35">
                  <c:v>834.4</c:v>
                </c:pt>
                <c:pt idx="36">
                  <c:v>884</c:v>
                </c:pt>
                <c:pt idx="37">
                  <c:v>936.6</c:v>
                </c:pt>
                <c:pt idx="38">
                  <c:v>992.3</c:v>
                </c:pt>
                <c:pt idx="39">
                  <c:v>1051.3</c:v>
                </c:pt>
                <c:pt idx="40">
                  <c:v>1113.8</c:v>
                </c:pt>
                <c:pt idx="41">
                  <c:v>1180</c:v>
                </c:pt>
                <c:pt idx="42">
                  <c:v>1250.2</c:v>
                </c:pt>
                <c:pt idx="43">
                  <c:v>1324.5</c:v>
                </c:pt>
                <c:pt idx="44">
                  <c:v>1403.3</c:v>
                </c:pt>
                <c:pt idx="45">
                  <c:v>1486.7</c:v>
                </c:pt>
                <c:pt idx="46">
                  <c:v>1575.1</c:v>
                </c:pt>
                <c:pt idx="47">
                  <c:v>1668.8</c:v>
                </c:pt>
                <c:pt idx="48">
                  <c:v>1768</c:v>
                </c:pt>
                <c:pt idx="49">
                  <c:v>1873.1</c:v>
                </c:pt>
                <c:pt idx="50">
                  <c:v>1984.5</c:v>
                </c:pt>
                <c:pt idx="51">
                  <c:v>2102.5</c:v>
                </c:pt>
              </c:numCache>
            </c:numRef>
          </c:xVal>
          <c:yVal>
            <c:numRef>
              <c:f>Sheet1!$AB$5:$AB$56</c:f>
              <c:numCache>
                <c:formatCode>0.00</c:formatCode>
                <c:ptCount val="52"/>
                <c:pt idx="0">
                  <c:v>3.6114861849971582</c:v>
                </c:pt>
                <c:pt idx="1">
                  <c:v>3.4775626645488984</c:v>
                </c:pt>
                <c:pt idx="2">
                  <c:v>3.4274753028879115</c:v>
                </c:pt>
                <c:pt idx="3">
                  <c:v>3.3826545059968338</c:v>
                </c:pt>
                <c:pt idx="4">
                  <c:v>3.3273954085618538</c:v>
                </c:pt>
                <c:pt idx="5">
                  <c:v>3.275044616478834</c:v>
                </c:pt>
                <c:pt idx="6">
                  <c:v>3.2263152693826611</c:v>
                </c:pt>
                <c:pt idx="7">
                  <c:v>3.1823671497584543</c:v>
                </c:pt>
                <c:pt idx="8">
                  <c:v>3.1242873432155074</c:v>
                </c:pt>
                <c:pt idx="9">
                  <c:v>3.0731969860064585</c:v>
                </c:pt>
                <c:pt idx="10">
                  <c:v>3.0218384966988316</c:v>
                </c:pt>
                <c:pt idx="11">
                  <c:v>2.9769475443066828</c:v>
                </c:pt>
                <c:pt idx="12">
                  <c:v>2.932126696832579</c:v>
                </c:pt>
                <c:pt idx="13">
                  <c:v>2.8961982058949167</c:v>
                </c:pt>
                <c:pt idx="14">
                  <c:v>2.841596130592503</c:v>
                </c:pt>
                <c:pt idx="15">
                  <c:v>2.8082191780821915</c:v>
                </c:pt>
                <c:pt idx="16">
                  <c:v>2.8627873563218391</c:v>
                </c:pt>
                <c:pt idx="17">
                  <c:v>2.8169491525423731</c:v>
                </c:pt>
                <c:pt idx="18">
                  <c:v>2.6432000000000002</c:v>
                </c:pt>
                <c:pt idx="19">
                  <c:v>2.721232256115977</c:v>
                </c:pt>
                <c:pt idx="20">
                  <c:v>2.685290763968073</c:v>
                </c:pt>
                <c:pt idx="21">
                  <c:v>2.6365348399246704</c:v>
                </c:pt>
                <c:pt idx="22">
                  <c:v>2.590147282884713</c:v>
                </c:pt>
                <c:pt idx="23">
                  <c:v>2.5623202301054651</c:v>
                </c:pt>
                <c:pt idx="24">
                  <c:v>2.5226244343891402</c:v>
                </c:pt>
                <c:pt idx="25">
                  <c:v>2.4855861627162077</c:v>
                </c:pt>
                <c:pt idx="26">
                  <c:v>2.4329772223342068</c:v>
                </c:pt>
                <c:pt idx="27">
                  <c:v>2.3991628614916287</c:v>
                </c:pt>
                <c:pt idx="28">
                  <c:v>2.3702639612138627</c:v>
                </c:pt>
                <c:pt idx="29">
                  <c:v>2.3254237288135595</c:v>
                </c:pt>
                <c:pt idx="30">
                  <c:v>2.2828347464405696</c:v>
                </c:pt>
                <c:pt idx="31">
                  <c:v>2.2618148875132116</c:v>
                </c:pt>
                <c:pt idx="32">
                  <c:v>2.224914481185861</c:v>
                </c:pt>
                <c:pt idx="33">
                  <c:v>2.153618509550713</c:v>
                </c:pt>
                <c:pt idx="34">
                  <c:v>2.1419502285424072</c:v>
                </c:pt>
                <c:pt idx="35">
                  <c:v>2.1116970278044103</c:v>
                </c:pt>
                <c:pt idx="36">
                  <c:v>2.0848416289592762</c:v>
                </c:pt>
                <c:pt idx="37">
                  <c:v>2.0595771941063421</c:v>
                </c:pt>
                <c:pt idx="38">
                  <c:v>2.0175350196513153</c:v>
                </c:pt>
                <c:pt idx="39">
                  <c:v>1.9775516027775137</c:v>
                </c:pt>
                <c:pt idx="40">
                  <c:v>1.9590590770335787</c:v>
                </c:pt>
                <c:pt idx="41">
                  <c:v>1.923728813559322</c:v>
                </c:pt>
                <c:pt idx="42">
                  <c:v>1.8908974564069747</c:v>
                </c:pt>
                <c:pt idx="43">
                  <c:v>1.8595696489241222</c:v>
                </c:pt>
                <c:pt idx="44">
                  <c:v>1.8306848143661369</c:v>
                </c:pt>
                <c:pt idx="45">
                  <c:v>1.8033227954530167</c:v>
                </c:pt>
                <c:pt idx="46">
                  <c:v>1.7706812265887881</c:v>
                </c:pt>
                <c:pt idx="47">
                  <c:v>1.7359779482262705</c:v>
                </c:pt>
                <c:pt idx="48">
                  <c:v>1.7149321266968325</c:v>
                </c:pt>
                <c:pt idx="49">
                  <c:v>1.6961187336500989</c:v>
                </c:pt>
                <c:pt idx="50">
                  <c:v>1.6588561350466113</c:v>
                </c:pt>
                <c:pt idx="51">
                  <c:v>1.6237812128418549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F2-43C6-952F-137928755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940008"/>
        <c:axId val="3849384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f1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Sheet1!$C$5:$C$56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442</c:v>
                      </c:pt>
                      <c:pt idx="1">
                        <c:v>468.3</c:v>
                      </c:pt>
                      <c:pt idx="2">
                        <c:v>496.1</c:v>
                      </c:pt>
                      <c:pt idx="3">
                        <c:v>525.6</c:v>
                      </c:pt>
                      <c:pt idx="4">
                        <c:v>556.9</c:v>
                      </c:pt>
                      <c:pt idx="5">
                        <c:v>590</c:v>
                      </c:pt>
                      <c:pt idx="6">
                        <c:v>625.1</c:v>
                      </c:pt>
                      <c:pt idx="7">
                        <c:v>662.3</c:v>
                      </c:pt>
                      <c:pt idx="8">
                        <c:v>701.6</c:v>
                      </c:pt>
                      <c:pt idx="9">
                        <c:v>743.4</c:v>
                      </c:pt>
                      <c:pt idx="10">
                        <c:v>787.6</c:v>
                      </c:pt>
                      <c:pt idx="11">
                        <c:v>834.4</c:v>
                      </c:pt>
                      <c:pt idx="12">
                        <c:v>884</c:v>
                      </c:pt>
                      <c:pt idx="13">
                        <c:v>936.6</c:v>
                      </c:pt>
                      <c:pt idx="14">
                        <c:v>992.3</c:v>
                      </c:pt>
                      <c:pt idx="15">
                        <c:v>1051.3</c:v>
                      </c:pt>
                      <c:pt idx="16">
                        <c:v>1113.8</c:v>
                      </c:pt>
                      <c:pt idx="17">
                        <c:v>1180</c:v>
                      </c:pt>
                      <c:pt idx="18">
                        <c:v>1250.2</c:v>
                      </c:pt>
                      <c:pt idx="19">
                        <c:v>1324.5</c:v>
                      </c:pt>
                      <c:pt idx="20">
                        <c:v>1403.3</c:v>
                      </c:pt>
                      <c:pt idx="21">
                        <c:v>1486.7</c:v>
                      </c:pt>
                      <c:pt idx="22">
                        <c:v>1575.1</c:v>
                      </c:pt>
                      <c:pt idx="23">
                        <c:v>1668.8</c:v>
                      </c:pt>
                      <c:pt idx="24">
                        <c:v>1768</c:v>
                      </c:pt>
                      <c:pt idx="25">
                        <c:v>1873.1</c:v>
                      </c:pt>
                      <c:pt idx="26">
                        <c:v>1984.5</c:v>
                      </c:pt>
                      <c:pt idx="27">
                        <c:v>2102.5</c:v>
                      </c:pt>
                      <c:pt idx="28">
                        <c:v>2227.5</c:v>
                      </c:pt>
                      <c:pt idx="29">
                        <c:v>2360</c:v>
                      </c:pt>
                      <c:pt idx="30">
                        <c:v>2500.3000000000002</c:v>
                      </c:pt>
                      <c:pt idx="31">
                        <c:v>2649</c:v>
                      </c:pt>
                      <c:pt idx="32">
                        <c:v>2806.5</c:v>
                      </c:pt>
                      <c:pt idx="33">
                        <c:v>2973.4</c:v>
                      </c:pt>
                      <c:pt idx="34">
                        <c:v>3150.2</c:v>
                      </c:pt>
                      <c:pt idx="35">
                        <c:v>3337.5</c:v>
                      </c:pt>
                      <c:pt idx="36">
                        <c:v>3536</c:v>
                      </c:pt>
                      <c:pt idx="37">
                        <c:v>3746.3</c:v>
                      </c:pt>
                      <c:pt idx="38">
                        <c:v>3969</c:v>
                      </c:pt>
                      <c:pt idx="39">
                        <c:v>4205</c:v>
                      </c:pt>
                      <c:pt idx="40">
                        <c:v>4455.1000000000004</c:v>
                      </c:pt>
                      <c:pt idx="41">
                        <c:v>4720</c:v>
                      </c:pt>
                      <c:pt idx="42">
                        <c:v>5000.7</c:v>
                      </c:pt>
                      <c:pt idx="43">
                        <c:v>5298</c:v>
                      </c:pt>
                      <c:pt idx="44">
                        <c:v>5613.1</c:v>
                      </c:pt>
                      <c:pt idx="45">
                        <c:v>5946.8</c:v>
                      </c:pt>
                      <c:pt idx="46">
                        <c:v>6300.4</c:v>
                      </c:pt>
                      <c:pt idx="47">
                        <c:v>6675.1</c:v>
                      </c:pt>
                      <c:pt idx="48">
                        <c:v>7072</c:v>
                      </c:pt>
                      <c:pt idx="49">
                        <c:v>7492.5</c:v>
                      </c:pt>
                      <c:pt idx="50">
                        <c:v>7938.1</c:v>
                      </c:pt>
                      <c:pt idx="51">
                        <c:v>8410.1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Sheet1!$AC$5:$AC$56</c15:sqref>
                        </c15:formulaRef>
                      </c:ext>
                    </c:extLst>
                    <c:numCache>
                      <c:formatCode>0.00</c:formatCode>
                      <c:ptCount val="52"/>
                      <c:pt idx="0">
                        <c:v>2.463843730758756</c:v>
                      </c:pt>
                      <c:pt idx="1">
                        <c:v>2.3625126338466371</c:v>
                      </c:pt>
                      <c:pt idx="2">
                        <c:v>2.2947147049744405</c:v>
                      </c:pt>
                      <c:pt idx="3">
                        <c:v>2.2642874158170851</c:v>
                      </c:pt>
                      <c:pt idx="4">
                        <c:v>2.2260721060824209</c:v>
                      </c:pt>
                      <c:pt idx="5">
                        <c:v>2.1905780262624068</c:v>
                      </c:pt>
                      <c:pt idx="6">
                        <c:v>2.1574235292034714</c:v>
                      </c:pt>
                      <c:pt idx="7">
                        <c:v>2.1274346972670997</c:v>
                      </c:pt>
                      <c:pt idx="8">
                        <c:v>2.0880843785632837</c:v>
                      </c:pt>
                      <c:pt idx="9">
                        <c:v>2.051385525961797</c:v>
                      </c:pt>
                      <c:pt idx="10">
                        <c:v>2.0175215845606909</c:v>
                      </c:pt>
                      <c:pt idx="11">
                        <c:v>1.9859393296911914</c:v>
                      </c:pt>
                      <c:pt idx="12">
                        <c:v>1.9558823529411764</c:v>
                      </c:pt>
                      <c:pt idx="13">
                        <c:v>1.9293188127268843</c:v>
                      </c:pt>
                      <c:pt idx="14">
                        <c:v>1.892572810641943</c:v>
                      </c:pt>
                      <c:pt idx="15">
                        <c:v>1.8700656330257777</c:v>
                      </c:pt>
                      <c:pt idx="16">
                        <c:v>1.9033937870353745</c:v>
                      </c:pt>
                      <c:pt idx="17">
                        <c:v>1.8728813559322033</c:v>
                      </c:pt>
                      <c:pt idx="18">
                        <c:v>1.7557190849464086</c:v>
                      </c:pt>
                      <c:pt idx="19">
                        <c:v>1.8059645149112873</c:v>
                      </c:pt>
                      <c:pt idx="20">
                        <c:v>1.7815150003563029</c:v>
                      </c:pt>
                      <c:pt idx="21">
                        <c:v>1.7474944507970673</c:v>
                      </c:pt>
                      <c:pt idx="22">
                        <c:v>1.7154466383086788</c:v>
                      </c:pt>
                      <c:pt idx="23">
                        <c:v>1.6964285714285714</c:v>
                      </c:pt>
                      <c:pt idx="24">
                        <c:v>1.6679864253393666</c:v>
                      </c:pt>
                      <c:pt idx="25">
                        <c:v>1.6416635523997651</c:v>
                      </c:pt>
                      <c:pt idx="26">
                        <c:v>1.6054421768707483</c:v>
                      </c:pt>
                      <c:pt idx="27">
                        <c:v>1.5824019024970273</c:v>
                      </c:pt>
                      <c:pt idx="28">
                        <c:v>1.5613916947250281</c:v>
                      </c:pt>
                      <c:pt idx="29">
                        <c:v>1.5305084745762711</c:v>
                      </c:pt>
                      <c:pt idx="30">
                        <c:v>1.5010198776146861</c:v>
                      </c:pt>
                      <c:pt idx="31">
                        <c:v>1.4847112117780294</c:v>
                      </c:pt>
                      <c:pt idx="32">
                        <c:v>1.4587564582219847</c:v>
                      </c:pt>
                      <c:pt idx="33">
                        <c:v>1.4105064908858544</c:v>
                      </c:pt>
                      <c:pt idx="34">
                        <c:v>1.4018157577296679</c:v>
                      </c:pt>
                      <c:pt idx="35">
                        <c:v>1.3803745318352061</c:v>
                      </c:pt>
                      <c:pt idx="36">
                        <c:v>1.3602941176470589</c:v>
                      </c:pt>
                      <c:pt idx="37">
                        <c:v>1.3415903691642419</c:v>
                      </c:pt>
                      <c:pt idx="38">
                        <c:v>1.3126732174351221</c:v>
                      </c:pt>
                      <c:pt idx="39">
                        <c:v>1.2851367419738406</c:v>
                      </c:pt>
                      <c:pt idx="40">
                        <c:v>1.2709030100334446</c:v>
                      </c:pt>
                      <c:pt idx="41">
                        <c:v>1.2459745762711865</c:v>
                      </c:pt>
                      <c:pt idx="42">
                        <c:v>1.2224288599596056</c:v>
                      </c:pt>
                      <c:pt idx="43">
                        <c:v>1.2002642506606267</c:v>
                      </c:pt>
                      <c:pt idx="44">
                        <c:v>1.1793839411376956</c:v>
                      </c:pt>
                      <c:pt idx="45">
                        <c:v>1.1597834129279612</c:v>
                      </c:pt>
                      <c:pt idx="46">
                        <c:v>1.1413561043743254</c:v>
                      </c:pt>
                      <c:pt idx="47">
                        <c:v>1.1121930757591647</c:v>
                      </c:pt>
                      <c:pt idx="48">
                        <c:v>1.0961538461538463</c:v>
                      </c:pt>
                      <c:pt idx="49">
                        <c:v>1.0813480146813481</c:v>
                      </c:pt>
                      <c:pt idx="50">
                        <c:v>1.0556682329524696</c:v>
                      </c:pt>
                      <c:pt idx="51">
                        <c:v>1.0311411279295133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6F2-43C6-952F-13792875567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f0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Sheet1!$D$5:$D$56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1113.8</c:v>
                      </c:pt>
                      <c:pt idx="1">
                        <c:v>1180</c:v>
                      </c:pt>
                      <c:pt idx="2">
                        <c:v>1250.2</c:v>
                      </c:pt>
                      <c:pt idx="3">
                        <c:v>1324.5</c:v>
                      </c:pt>
                      <c:pt idx="4">
                        <c:v>1403.3</c:v>
                      </c:pt>
                      <c:pt idx="5">
                        <c:v>1486.7</c:v>
                      </c:pt>
                      <c:pt idx="6">
                        <c:v>1575.1</c:v>
                      </c:pt>
                      <c:pt idx="7">
                        <c:v>1668.8</c:v>
                      </c:pt>
                      <c:pt idx="8">
                        <c:v>1768</c:v>
                      </c:pt>
                      <c:pt idx="9">
                        <c:v>1873.1</c:v>
                      </c:pt>
                      <c:pt idx="10">
                        <c:v>1984.5</c:v>
                      </c:pt>
                      <c:pt idx="11">
                        <c:v>2102.5</c:v>
                      </c:pt>
                      <c:pt idx="12">
                        <c:v>2227.5</c:v>
                      </c:pt>
                      <c:pt idx="13">
                        <c:v>2360</c:v>
                      </c:pt>
                      <c:pt idx="14">
                        <c:v>2500.3000000000002</c:v>
                      </c:pt>
                      <c:pt idx="15">
                        <c:v>2649</c:v>
                      </c:pt>
                      <c:pt idx="16">
                        <c:v>2806.5</c:v>
                      </c:pt>
                      <c:pt idx="17">
                        <c:v>2973.4</c:v>
                      </c:pt>
                      <c:pt idx="18">
                        <c:v>3150.2</c:v>
                      </c:pt>
                      <c:pt idx="19">
                        <c:v>3337.5</c:v>
                      </c:pt>
                      <c:pt idx="20">
                        <c:v>3536</c:v>
                      </c:pt>
                      <c:pt idx="21">
                        <c:v>3746.3</c:v>
                      </c:pt>
                      <c:pt idx="22">
                        <c:v>3969</c:v>
                      </c:pt>
                      <c:pt idx="23">
                        <c:v>4205</c:v>
                      </c:pt>
                      <c:pt idx="24">
                        <c:v>4455.1000000000004</c:v>
                      </c:pt>
                      <c:pt idx="25">
                        <c:v>4720</c:v>
                      </c:pt>
                      <c:pt idx="26">
                        <c:v>5000.7</c:v>
                      </c:pt>
                      <c:pt idx="27">
                        <c:v>5298</c:v>
                      </c:pt>
                      <c:pt idx="28">
                        <c:v>5613.1</c:v>
                      </c:pt>
                      <c:pt idx="29">
                        <c:v>5946.8</c:v>
                      </c:pt>
                      <c:pt idx="30">
                        <c:v>6300.4</c:v>
                      </c:pt>
                      <c:pt idx="31">
                        <c:v>6675.1</c:v>
                      </c:pt>
                      <c:pt idx="32">
                        <c:v>7072</c:v>
                      </c:pt>
                      <c:pt idx="33">
                        <c:v>7492.5</c:v>
                      </c:pt>
                      <c:pt idx="34">
                        <c:v>7938.1</c:v>
                      </c:pt>
                      <c:pt idx="35">
                        <c:v>8410.1</c:v>
                      </c:pt>
                      <c:pt idx="36">
                        <c:v>8910.2000000000007</c:v>
                      </c:pt>
                      <c:pt idx="37">
                        <c:v>9440</c:v>
                      </c:pt>
                      <c:pt idx="38">
                        <c:v>10001.299999999999</c:v>
                      </c:pt>
                      <c:pt idx="39">
                        <c:v>10596</c:v>
                      </c:pt>
                      <c:pt idx="40">
                        <c:v>11226.1</c:v>
                      </c:pt>
                      <c:pt idx="41">
                        <c:v>11893.6</c:v>
                      </c:pt>
                      <c:pt idx="42">
                        <c:v>12600.9</c:v>
                      </c:pt>
                      <c:pt idx="43">
                        <c:v>13350.2</c:v>
                      </c:pt>
                      <c:pt idx="44">
                        <c:v>14144</c:v>
                      </c:pt>
                      <c:pt idx="45">
                        <c:v>14985</c:v>
                      </c:pt>
                      <c:pt idx="46">
                        <c:v>15876.1</c:v>
                      </c:pt>
                      <c:pt idx="47">
                        <c:v>16820.099999999999</c:v>
                      </c:pt>
                      <c:pt idx="48">
                        <c:v>17820.3</c:v>
                      </c:pt>
                      <c:pt idx="49">
                        <c:v>18880</c:v>
                      </c:pt>
                      <c:pt idx="50">
                        <c:v>20002.599999999999</c:v>
                      </c:pt>
                      <c:pt idx="51">
                        <c:v>21192.1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Sheet1!$AD$5:$AD$56</c15:sqref>
                        </c15:formulaRef>
                      </c:ext>
                    </c:extLst>
                    <c:numCache>
                      <c:formatCode>0.00</c:formatCode>
                      <c:ptCount val="52"/>
                      <c:pt idx="0">
                        <c:v>1.8461798033738106</c:v>
                      </c:pt>
                      <c:pt idx="1">
                        <c:v>1.7169336088876526</c:v>
                      </c:pt>
                      <c:pt idx="2">
                        <c:v>1.6976886522888577</c:v>
                      </c:pt>
                      <c:pt idx="3">
                        <c:v>1.6742605027873008</c:v>
                      </c:pt>
                      <c:pt idx="4">
                        <c:v>1.6451794350807241</c:v>
                      </c:pt>
                      <c:pt idx="5">
                        <c:v>1.6180028354883365</c:v>
                      </c:pt>
                      <c:pt idx="6">
                        <c:v>1.5925652788736335</c:v>
                      </c:pt>
                      <c:pt idx="7">
                        <c:v>1.568791946308725</c:v>
                      </c:pt>
                      <c:pt idx="8">
                        <c:v>1.5395927601809956</c:v>
                      </c:pt>
                      <c:pt idx="9">
                        <c:v>1.5113982168597513</c:v>
                      </c:pt>
                      <c:pt idx="10">
                        <c:v>1.4855127236079617</c:v>
                      </c:pt>
                      <c:pt idx="11">
                        <c:v>1.4608739407971891</c:v>
                      </c:pt>
                      <c:pt idx="12">
                        <c:v>1.4379349046015713</c:v>
                      </c:pt>
                      <c:pt idx="13">
                        <c:v>1.4165254237288136</c:v>
                      </c:pt>
                      <c:pt idx="14">
                        <c:v>1.3890333160020796</c:v>
                      </c:pt>
                      <c:pt idx="15">
                        <c:v>1.3710834277085693</c:v>
                      </c:pt>
                      <c:pt idx="16">
                        <c:v>1.394263317299127</c:v>
                      </c:pt>
                      <c:pt idx="17">
                        <c:v>1.3701486513755297</c:v>
                      </c:pt>
                      <c:pt idx="18">
                        <c:v>1.2837280172687449</c:v>
                      </c:pt>
                      <c:pt idx="19">
                        <c:v>1.3192509363295881</c:v>
                      </c:pt>
                      <c:pt idx="20">
                        <c:v>1.2997737556561086</c:v>
                      </c:pt>
                      <c:pt idx="21">
                        <c:v>1.2735232095667726</c:v>
                      </c:pt>
                      <c:pt idx="22">
                        <c:v>1.2489292013101536</c:v>
                      </c:pt>
                      <c:pt idx="23">
                        <c:v>1.2335315101070154</c:v>
                      </c:pt>
                      <c:pt idx="24">
                        <c:v>1.2116450809184978</c:v>
                      </c:pt>
                      <c:pt idx="25">
                        <c:v>1.1908898305084745</c:v>
                      </c:pt>
                      <c:pt idx="26">
                        <c:v>1.1632371467994482</c:v>
                      </c:pt>
                      <c:pt idx="27">
                        <c:v>1.1449603624009059</c:v>
                      </c:pt>
                      <c:pt idx="28">
                        <c:v>1.1280753950579894</c:v>
                      </c:pt>
                      <c:pt idx="29">
                        <c:v>1.1041232259366383</c:v>
                      </c:pt>
                      <c:pt idx="30">
                        <c:v>1.0815186337375406</c:v>
                      </c:pt>
                      <c:pt idx="31">
                        <c:v>1.0679989812886699</c:v>
                      </c:pt>
                      <c:pt idx="32">
                        <c:v>1.0475113122171946</c:v>
                      </c:pt>
                      <c:pt idx="33">
                        <c:v>1.0112779446112778</c:v>
                      </c:pt>
                      <c:pt idx="34">
                        <c:v>1.0036406696816618</c:v>
                      </c:pt>
                      <c:pt idx="35">
                        <c:v>0.98643297939382402</c:v>
                      </c:pt>
                      <c:pt idx="36">
                        <c:v>0.9702363583309016</c:v>
                      </c:pt>
                      <c:pt idx="37">
                        <c:v>0.95519067796610169</c:v>
                      </c:pt>
                      <c:pt idx="38">
                        <c:v>0.93287872576565056</c:v>
                      </c:pt>
                      <c:pt idx="39">
                        <c:v>0.91175915439788602</c:v>
                      </c:pt>
                      <c:pt idx="40">
                        <c:v>0.89951096106394912</c:v>
                      </c:pt>
                      <c:pt idx="41">
                        <c:v>0.88013721665433509</c:v>
                      </c:pt>
                      <c:pt idx="42">
                        <c:v>0.86176384226523506</c:v>
                      </c:pt>
                      <c:pt idx="43">
                        <c:v>0.84425701487618154</c:v>
                      </c:pt>
                      <c:pt idx="44">
                        <c:v>0.82770079185520362</c:v>
                      </c:pt>
                      <c:pt idx="45">
                        <c:v>0.81194527861194532</c:v>
                      </c:pt>
                      <c:pt idx="46">
                        <c:v>0.79711012150339189</c:v>
                      </c:pt>
                      <c:pt idx="47">
                        <c:v>0.77520347679264701</c:v>
                      </c:pt>
                      <c:pt idx="48">
                        <c:v>0.76194003467955085</c:v>
                      </c:pt>
                      <c:pt idx="49">
                        <c:v>0.74947033898305082</c:v>
                      </c:pt>
                      <c:pt idx="50">
                        <c:v>0.73000509933708624</c:v>
                      </c:pt>
                      <c:pt idx="51">
                        <c:v>0.71134998419222262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6F2-43C6-952F-13792875567E}"/>
                  </c:ext>
                </c:extLst>
              </c15:ser>
            </c15:filteredScatterSeries>
          </c:ext>
        </c:extLst>
      </c:scatterChart>
      <c:valAx>
        <c:axId val="384940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38440"/>
        <c:crosses val="autoZero"/>
        <c:crossBetween val="midCat"/>
      </c:valAx>
      <c:valAx>
        <c:axId val="38493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40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2</xdr:row>
      <xdr:rowOff>52386</xdr:rowOff>
    </xdr:from>
    <xdr:to>
      <xdr:col>24</xdr:col>
      <xdr:colOff>219075</xdr:colOff>
      <xdr:row>26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421B96-D57C-40CD-9925-33D42D55C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238125</xdr:colOff>
      <xdr:row>10</xdr:row>
      <xdr:rowOff>61911</xdr:rowOff>
    </xdr:from>
    <xdr:to>
      <xdr:col>27</xdr:col>
      <xdr:colOff>180975</xdr:colOff>
      <xdr:row>36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A6BE1C-F622-4C1C-9B0B-233855AE3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412748</xdr:colOff>
      <xdr:row>11</xdr:row>
      <xdr:rowOff>25400</xdr:rowOff>
    </xdr:from>
    <xdr:to>
      <xdr:col>51</xdr:col>
      <xdr:colOff>292100</xdr:colOff>
      <xdr:row>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E35D8-8904-4234-B3B6-3B9FF3CFE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Q156" totalsRowShown="0" headerRowDxfId="22">
  <autoFilter ref="A2:Q156" xr:uid="{00000000-0009-0000-0100-000001000000}"/>
  <sortState xmlns:xlrd2="http://schemas.microsoft.com/office/spreadsheetml/2017/richdata2" ref="A3:Q156">
    <sortCondition ref="C2:C156"/>
  </sortState>
  <tableColumns count="17">
    <tableColumn id="1" xr3:uid="{00000000-0010-0000-0000-000001000000}" name="Note"/>
    <tableColumn id="2" xr3:uid="{00000000-0010-0000-0000-000002000000}" name="Target f0" dataDxfId="21" dataCellStyle="Comma"/>
    <tableColumn id="3" xr3:uid="{00000000-0010-0000-0000-000003000000}" name="Date" dataDxfId="20"/>
    <tableColumn id="4" xr3:uid="{00000000-0010-0000-0000-000004000000}" name="Temp" dataDxfId="19"/>
    <tableColumn id="16" xr3:uid="{00000000-0010-0000-0000-000010000000}" name="RH" dataDxfId="18"/>
    <tableColumn id="17" xr3:uid="{00000000-0010-0000-0000-000011000000}" name="MC" dataDxfId="17"/>
    <tableColumn id="5" xr3:uid="{00000000-0010-0000-0000-000005000000}" name="Process"/>
    <tableColumn id="6" xr3:uid="{00000000-0010-0000-0000-000006000000}" name="Adjustment" dataDxfId="16"/>
    <tableColumn id="10" xr3:uid="{00000000-0010-0000-0000-00000A000000}" name="H0" dataDxfId="15"/>
    <tableColumn id="11" xr3:uid="{00000000-0010-0000-0000-00000B000000}" name="H1" dataDxfId="14"/>
    <tableColumn id="12" xr3:uid="{00000000-0010-0000-0000-00000C000000}" name="H3" dataDxfId="13"/>
    <tableColumn id="13" xr3:uid="{00000000-0010-0000-0000-00000D000000}" name="C0" dataDxfId="12">
      <calculatedColumnFormula>IFERROR(1200*LOG(Table1[[#This Row],[H0]]/Table1[[#This Row],[Target f0]],2)," ")</calculatedColumnFormula>
    </tableColumn>
    <tableColumn id="14" xr3:uid="{00000000-0010-0000-0000-00000E000000}" name="C2" dataDxfId="11">
      <calculatedColumnFormula>IFERROR(1200*LOG(Table1[[#This Row],[H1]]/(Table1[[#This Row],[Target f0]]*$J$1),2),"")</calculatedColumnFormula>
    </tableColumn>
    <tableColumn id="15" xr3:uid="{00000000-0010-0000-0000-00000F000000}" name="C3" dataDxfId="10">
      <calculatedColumnFormula>IFERROR(1200*LOG(Table1[[#This Row],[H3]]/(Table1[[#This Row],[Target f0]]*$K$1),2),"")</calculatedColumnFormula>
    </tableColumn>
    <tableColumn id="7" xr3:uid="{00000000-0010-0000-0000-000007000000}" name="Node slope" dataDxfId="9"/>
    <tableColumn id="8" xr3:uid="{00000000-0010-0000-0000-000008000000}" name="f1" dataDxfId="8"/>
    <tableColumn id="9" xr3:uid="{00000000-0010-0000-0000-000009000000}" name="f2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1291"/>
  <sheetViews>
    <sheetView zoomScale="90" zoomScaleNormal="90" workbookViewId="0">
      <pane ySplit="3" topLeftCell="A82" activePane="bottomLeft" state="frozen"/>
      <selection pane="bottomLeft" activeCell="A21" sqref="A21"/>
    </sheetView>
  </sheetViews>
  <sheetFormatPr defaultRowHeight="15" x14ac:dyDescent="0.25"/>
  <cols>
    <col min="1" max="1" width="9" customWidth="1"/>
    <col min="2" max="3" width="7.85546875" customWidth="1"/>
    <col min="4" max="4" width="6.28515625" customWidth="1"/>
    <col min="5" max="5" width="7.5703125" customWidth="1"/>
    <col min="6" max="6" width="9.7109375" customWidth="1"/>
    <col min="23" max="23" width="8.140625" customWidth="1"/>
    <col min="25" max="25" width="8.42578125" customWidth="1"/>
    <col min="26" max="26" width="7" bestFit="1" customWidth="1"/>
    <col min="27" max="27" width="6.42578125" bestFit="1" customWidth="1"/>
    <col min="28" max="28" width="9.7109375" bestFit="1" customWidth="1"/>
    <col min="29" max="29" width="10.85546875" customWidth="1"/>
    <col min="30" max="30" width="7.7109375" bestFit="1" customWidth="1"/>
    <col min="31" max="31" width="9.140625" bestFit="1" customWidth="1"/>
    <col min="32" max="32" width="6" customWidth="1"/>
    <col min="33" max="33" width="5.5703125" customWidth="1"/>
  </cols>
  <sheetData>
    <row r="1" spans="1:36" ht="16.5" thickBot="1" x14ac:dyDescent="0.3">
      <c r="A1" s="415">
        <f>LOOKUP(2,1/(A4:A1600&lt;&gt;""),A4:A1600)</f>
        <v>17</v>
      </c>
      <c r="B1" s="523">
        <f>+python_output!B1</f>
        <v>17</v>
      </c>
      <c r="C1" s="415"/>
      <c r="D1" s="415" t="str">
        <f>LOOKUP(2,1/(D4:D1600&lt;&gt;""),D4:D1600)</f>
        <v>A#2</v>
      </c>
      <c r="E1" s="165"/>
      <c r="F1" s="173">
        <f>+GLOBAL!B21</f>
        <v>0.7</v>
      </c>
      <c r="G1" s="455" t="s">
        <v>196</v>
      </c>
      <c r="H1" s="456"/>
      <c r="I1" s="456"/>
      <c r="J1" s="456"/>
      <c r="K1" s="456"/>
      <c r="L1" s="456"/>
      <c r="M1" s="456"/>
      <c r="N1" s="456"/>
      <c r="O1" s="456"/>
      <c r="P1" s="456"/>
      <c r="Q1" s="456"/>
      <c r="R1" s="456"/>
      <c r="S1" s="456"/>
      <c r="T1" s="456"/>
      <c r="U1" s="456"/>
      <c r="V1" s="456"/>
      <c r="W1" s="456"/>
      <c r="X1" s="456"/>
      <c r="Y1" s="456"/>
      <c r="Z1" s="456"/>
      <c r="AA1" s="456"/>
      <c r="AB1" s="456"/>
      <c r="AC1" s="456"/>
      <c r="AD1" s="456"/>
      <c r="AE1" s="456"/>
      <c r="AF1" s="456"/>
      <c r="AG1" s="457"/>
    </row>
    <row r="2" spans="1:36" ht="16.5" thickBot="1" x14ac:dyDescent="0.3">
      <c r="A2" s="522" t="str">
        <f>IF(A1=B1,"STOP","RUN")</f>
        <v>STOP</v>
      </c>
      <c r="B2" s="520">
        <v>1</v>
      </c>
      <c r="C2" s="518"/>
      <c r="D2" s="118">
        <v>442</v>
      </c>
      <c r="E2" s="458" t="s">
        <v>22</v>
      </c>
      <c r="F2" s="458"/>
      <c r="G2" s="459" t="s">
        <v>5</v>
      </c>
      <c r="H2" s="459"/>
      <c r="I2" s="459"/>
      <c r="J2" s="461" t="s">
        <v>539</v>
      </c>
      <c r="K2" s="461"/>
      <c r="L2" s="461"/>
      <c r="M2" s="460" t="s">
        <v>541</v>
      </c>
      <c r="N2" s="460"/>
      <c r="O2" s="460"/>
      <c r="P2" s="460" t="s">
        <v>540</v>
      </c>
      <c r="Q2" s="460"/>
      <c r="R2" s="460"/>
      <c r="S2" s="460" t="s">
        <v>27</v>
      </c>
      <c r="T2" s="460"/>
      <c r="U2" s="460"/>
      <c r="V2" s="460" t="s">
        <v>14</v>
      </c>
      <c r="W2" s="460"/>
      <c r="X2" s="460"/>
      <c r="Y2" s="460" t="s">
        <v>7</v>
      </c>
      <c r="Z2" s="460"/>
      <c r="AA2" s="460"/>
      <c r="AB2" s="460"/>
      <c r="AC2" s="460"/>
      <c r="AD2" s="460"/>
      <c r="AE2" s="460" t="s">
        <v>13</v>
      </c>
      <c r="AF2" s="460"/>
      <c r="AG2" s="460"/>
    </row>
    <row r="3" spans="1:36" ht="18.75" thickBot="1" x14ac:dyDescent="0.4">
      <c r="A3" s="521" t="s">
        <v>2</v>
      </c>
      <c r="B3" s="519" t="s">
        <v>21</v>
      </c>
      <c r="C3" s="185" t="s">
        <v>192</v>
      </c>
      <c r="D3" s="187" t="s">
        <v>3</v>
      </c>
      <c r="E3" s="187" t="s">
        <v>23</v>
      </c>
      <c r="F3" s="187" t="s">
        <v>6</v>
      </c>
      <c r="G3" s="188" t="s">
        <v>24</v>
      </c>
      <c r="H3" s="129" t="s">
        <v>25</v>
      </c>
      <c r="I3" s="189" t="s">
        <v>26</v>
      </c>
      <c r="J3" s="187" t="s">
        <v>156</v>
      </c>
      <c r="K3" s="187" t="s">
        <v>157</v>
      </c>
      <c r="L3" s="187" t="s">
        <v>158</v>
      </c>
      <c r="M3" s="190" t="s">
        <v>24</v>
      </c>
      <c r="N3" s="185" t="s">
        <v>25</v>
      </c>
      <c r="O3" s="186" t="s">
        <v>26</v>
      </c>
      <c r="P3" s="185" t="s">
        <v>24</v>
      </c>
      <c r="Q3" s="185" t="s">
        <v>25</v>
      </c>
      <c r="R3" s="185" t="s">
        <v>26</v>
      </c>
      <c r="S3" s="190" t="s">
        <v>28</v>
      </c>
      <c r="T3" s="185" t="s">
        <v>29</v>
      </c>
      <c r="U3" s="186" t="s">
        <v>30</v>
      </c>
      <c r="V3" s="185" t="s">
        <v>15</v>
      </c>
      <c r="W3" s="185" t="s">
        <v>17</v>
      </c>
      <c r="X3" s="185" t="s">
        <v>16</v>
      </c>
      <c r="Y3" s="191" t="s">
        <v>18</v>
      </c>
      <c r="Z3" s="185" t="s">
        <v>8</v>
      </c>
      <c r="AA3" s="185" t="s">
        <v>9</v>
      </c>
      <c r="AB3" s="192" t="s">
        <v>10</v>
      </c>
      <c r="AC3" s="192" t="s">
        <v>11</v>
      </c>
      <c r="AD3" s="193" t="s">
        <v>12</v>
      </c>
      <c r="AE3" s="194" t="s">
        <v>0</v>
      </c>
      <c r="AF3" s="187" t="s">
        <v>19</v>
      </c>
      <c r="AG3" s="206" t="s">
        <v>20</v>
      </c>
      <c r="AH3" s="4"/>
      <c r="AI3" s="4"/>
      <c r="AJ3" s="4"/>
    </row>
    <row r="4" spans="1:36" x14ac:dyDescent="0.25">
      <c r="A4" s="2">
        <v>1</v>
      </c>
      <c r="B4" s="105"/>
      <c r="C4" s="427"/>
      <c r="D4" s="428"/>
      <c r="E4" s="429"/>
      <c r="F4" s="430"/>
      <c r="G4" s="431"/>
      <c r="H4" s="432"/>
      <c r="I4" s="433"/>
      <c r="J4" s="429"/>
      <c r="K4" s="429"/>
      <c r="L4" s="429"/>
      <c r="M4" s="434" t="str">
        <f>IF($D4="","",IF($C4="initial",GLOBAL!$B$27,VLOOKUP($A4,python_output!$A$4:$AM$257,22,FALSE)))</f>
        <v/>
      </c>
      <c r="N4" s="427" t="str">
        <f>IF($D4="","",IF($C4="initial",GLOBAL!$C$27,VLOOKUP($A4,python_output!$A$4:$AM$257,23,FALSE)))</f>
        <v/>
      </c>
      <c r="O4" s="435" t="str">
        <f>IF($D4="","",IF($C4="initial",GLOBAL!$D$27,VLOOKUP($A4,python_output!$A$4:$AM$257,24,FALSE)))</f>
        <v/>
      </c>
      <c r="P4" s="436" t="str">
        <f>IF($D4="","",VLOOKUP($A4,python_output!$A$4:$AM$257,28,FALSE))</f>
        <v/>
      </c>
      <c r="Q4" s="436" t="str">
        <f>IF($D4="","",VLOOKUP($A4,python_output!$A$4:$AM$257,29,FALSE))</f>
        <v/>
      </c>
      <c r="R4" s="436" t="str">
        <f>IF($D4="","",VLOOKUP($A4,python_output!$A$4:$AM$257,30,FALSE))</f>
        <v/>
      </c>
      <c r="S4" s="437" t="str">
        <f>IF(D4="","",IF($C4="initial",VLOOKUP($D4,Notes!$A$7:$S$67,17,FALSE),VLOOKUP($A4,python_output!$A$4:$AP$256,27,FALSE)))</f>
        <v/>
      </c>
      <c r="T4" s="438" t="str">
        <f>IF(D4="","",IF($C4="initial",VLOOKUP($D4,Notes!$A$7:$S$67,18,FALSE),VLOOKUP($A4,python_output!$A$4:$AP$256,28,FALSE)))</f>
        <v/>
      </c>
      <c r="U4" s="439" t="str">
        <f>IF(D4="","",IF($C4="initial",VLOOKUP($D4,Notes!$A$7:$S$67,19,FALSE),VLOOKUP($A4,python_output!$A$4:$AP$256,29,FALSE)))</f>
        <v/>
      </c>
      <c r="V4" s="440" t="str">
        <f>IF(D4="","",IF($C4="initial","",VLOOKUP($A4,python_output!$A$4:$AS$256,30,FALSE)))</f>
        <v/>
      </c>
      <c r="W4" s="440" t="str">
        <f>IF(D4="","",IFERROR(IF($C4="initial","",VLOOKUP($A4,python_output!$A$4:$AS$256,30,FALSE)),""))</f>
        <v/>
      </c>
      <c r="X4" s="440" t="str">
        <f>IF(D4="","",IFERROR(IF($C4="initial","",VLOOKUP($A4,python_output!$A$4:$AS$256,30,FALSE)),""))</f>
        <v/>
      </c>
      <c r="Y4" s="441"/>
      <c r="Z4" s="442"/>
      <c r="AA4" s="443"/>
      <c r="AB4" s="427"/>
      <c r="AC4" s="444"/>
      <c r="AD4" s="435"/>
      <c r="AE4" s="445">
        <v>8</v>
      </c>
      <c r="AF4" s="446">
        <v>1500</v>
      </c>
      <c r="AG4" s="447"/>
      <c r="AH4" s="2"/>
    </row>
    <row r="5" spans="1:36" x14ac:dyDescent="0.25">
      <c r="A5" s="2">
        <v>2</v>
      </c>
      <c r="B5" s="105"/>
      <c r="C5" s="3" t="s">
        <v>193</v>
      </c>
      <c r="D5" s="416" t="s">
        <v>80</v>
      </c>
      <c r="E5" s="2">
        <v>3</v>
      </c>
      <c r="F5" s="107">
        <v>0.7</v>
      </c>
      <c r="G5" s="100">
        <f>IFERROR(VLOOKUP($D5,Notes!$A$7:$K$67,2,FALSE),"")</f>
        <v>131.41</v>
      </c>
      <c r="H5" s="97">
        <f>IFERROR(VLOOKUP($D5,Notes!$A$7:$K$67,3,FALSE),"")</f>
        <v>525.64</v>
      </c>
      <c r="I5" s="98">
        <f>IFERROR(VLOOKUP($D5,Notes!$A$7:$K$67,4,FALSE),"")</f>
        <v>1324.4813900000001</v>
      </c>
      <c r="J5" s="104"/>
      <c r="K5" s="104"/>
      <c r="L5" s="104"/>
      <c r="M5" s="106">
        <f>IF($D5="","",IF($C5="initial",GLOBAL!$B$27,VLOOKUP($A5,python_output!$A$4:$AM$257,25,FALSE)))</f>
        <v>0.9250551601</v>
      </c>
      <c r="N5" s="3">
        <f>IF($D5="","",IF($C5="initial",GLOBAL!$C$27,VLOOKUP($A5,python_output!$A$4:$AM$257,26,FALSE)))</f>
        <v>0.92301733870000002</v>
      </c>
      <c r="O5" s="105">
        <f>IF($D5="","",IF($C5="initial",GLOBAL!$D$27,VLOOKUP($A5,python_output!$A$4:$AM$257,27,FALSE)))</f>
        <v>0.89982467190000004</v>
      </c>
      <c r="P5" s="3">
        <f>IF($D5="","",VLOOKUP($A5,python_output!$A$4:$AM$257,28,FALSE))</f>
        <v>1</v>
      </c>
      <c r="Q5" s="3">
        <f>IF($D5="","",VLOOKUP($A5,python_output!$A$4:$AM$257,29,FALSE))</f>
        <v>1</v>
      </c>
      <c r="R5" s="105">
        <f>IF($D5="","",VLOOKUP($A5,python_output!$A$4:$AM$257,30,FALSE))</f>
        <v>1</v>
      </c>
      <c r="S5" s="160">
        <f>IF(D5="","",IF($C5="initial",VLOOKUP($D5,Notes!$A$7:$S$67,17,FALSE),VLOOKUP($A5,python_output!$A$4:$AP$256,27,FALSE)))</f>
        <v>8.9720825891693909</v>
      </c>
      <c r="T5" s="158">
        <f>IF(D5="","",IF($C5="initial",VLOOKUP($D5,Notes!$A$7:$S$67,18,FALSE),VLOOKUP($A5,python_output!$A$4:$AP$256,28,FALSE)))</f>
        <v>-0.24356703367286237</v>
      </c>
      <c r="U5" s="448">
        <f>IF(D5="","",IF($C5="initial",VLOOKUP($D5,Notes!$A$7:$S$67,19,FALSE),VLOOKUP($A5,python_output!$A$4:$AP$256,29,FALSE)))</f>
        <v>7.0000000000000001E-3</v>
      </c>
      <c r="V5" s="155" t="str">
        <f>IF(D5="","",IF($C5="initial","",VLOOKUP($A5,python_output!$A$4:$AS$256,30,FALSE)))</f>
        <v/>
      </c>
      <c r="W5" s="155" t="str">
        <f>IF(D5="","",IFERROR(IF($C5="initial","",VLOOKUP($A5,python_output!$A$4:$AS$256,30,FALSE)),""))</f>
        <v/>
      </c>
      <c r="X5" s="155" t="str">
        <f>IF(D5="","",IFERROR(IF($C5="initial","",VLOOKUP($A5,python_output!$A$4:$AS$256,30,FALSE)),""))</f>
        <v/>
      </c>
      <c r="Y5" s="161">
        <f ca="1">IF(D5="","",VLOOKUP(D5,Notes!$A$7:$N$67,14,FALSE))</f>
        <v>82.040526034299191</v>
      </c>
      <c r="Z5" s="97">
        <f>VLOOKUP($D5,Notes!$A$7:$K$67,10,FALSE)</f>
        <v>440.1</v>
      </c>
      <c r="AA5" s="102">
        <f>VLOOKUP($D5,Notes!$A$7:$K$67,11,FALSE)</f>
        <v>62</v>
      </c>
      <c r="AB5" s="102">
        <f>IF($D5="","",GLOBAL!$B$8)</f>
        <v>20</v>
      </c>
      <c r="AC5" s="156">
        <f>IF($D5="","",GLOBAL!$B$4)</f>
        <v>15000000000</v>
      </c>
      <c r="AD5" s="162">
        <f>IF($D5="","",GLOBAL!$B$5)</f>
        <v>700</v>
      </c>
      <c r="AE5" s="197">
        <f>+AE4</f>
        <v>8</v>
      </c>
      <c r="AF5" s="198">
        <f>+AF4</f>
        <v>1500</v>
      </c>
      <c r="AG5" s="184"/>
      <c r="AH5" s="2"/>
    </row>
    <row r="6" spans="1:36" x14ac:dyDescent="0.25">
      <c r="A6" s="2">
        <v>3</v>
      </c>
      <c r="B6" s="105"/>
      <c r="C6" s="3"/>
      <c r="D6" s="416" t="s">
        <v>80</v>
      </c>
      <c r="E6" s="2">
        <f t="shared" ref="E6:E69" si="0">+E5</f>
        <v>3</v>
      </c>
      <c r="F6" s="107">
        <v>0.3</v>
      </c>
      <c r="G6" s="100">
        <f>IFERROR(VLOOKUP($D6,Notes!$A$7:$K$67,2,FALSE),"")</f>
        <v>131.41</v>
      </c>
      <c r="H6" s="97">
        <f>IFERROR(VLOOKUP($D6,Notes!$A$7:$K$67,3,FALSE),"")</f>
        <v>525.64</v>
      </c>
      <c r="I6" s="98">
        <f>IFERROR(VLOOKUP($D6,Notes!$A$7:$K$67,4,FALSE),"")</f>
        <v>1324.4813900000001</v>
      </c>
      <c r="J6" s="104">
        <v>147.30000000000001</v>
      </c>
      <c r="K6" s="104">
        <v>595</v>
      </c>
      <c r="L6" s="104">
        <v>1479</v>
      </c>
      <c r="M6" s="106">
        <f>IF($D6="","",IF($C6="initial",GLOBAL!$B$27,VLOOKUP($A6,python_output!$A$4:$AM$257,25,FALSE)))</f>
        <v>147.87114476448301</v>
      </c>
      <c r="N6" s="3">
        <f>IF($D6="","",IF($C6="initial",GLOBAL!$C$27,VLOOKUP($A6,python_output!$A$4:$AM$257,26,FALSE)))</f>
        <v>578.31533929835018</v>
      </c>
      <c r="O6" s="105">
        <f>IF($D6="","",IF($C6="initial",GLOBAL!$D$27,VLOOKUP($A6,python_output!$A$4:$AM$257,27,FALSE)))</f>
        <v>1423.0971182398332</v>
      </c>
      <c r="P6" s="3">
        <f>IF($D6="","",VLOOKUP($A6,python_output!$A$4:$AM$257,28,FALSE))</f>
        <v>159.85116471162422</v>
      </c>
      <c r="Q6" s="3">
        <f>IF($D6="","",VLOOKUP($A6,python_output!$A$4:$AM$257,29,FALSE))</f>
        <v>626.54872779840036</v>
      </c>
      <c r="R6" s="105">
        <f>IF($D6="","",VLOOKUP($A6,python_output!$A$4:$AM$257,30,FALSE))</f>
        <v>1581.5271159824188</v>
      </c>
      <c r="S6" s="160">
        <f>IF(D6="","",IF($C6="initial",VLOOKUP($D6,Notes!$A$7:$S$67,17,FALSE),VLOOKUP($A6,python_output!$A$4:$AP$256,27,FALSE)))</f>
        <v>1423.0971182398332</v>
      </c>
      <c r="T6" s="158">
        <f>IF(D6="","",IF($C6="initial",VLOOKUP($D6,Notes!$A$7:$S$67,18,FALSE),VLOOKUP($A6,python_output!$A$4:$AP$256,28,FALSE)))</f>
        <v>159.85116471162422</v>
      </c>
      <c r="U6" s="448">
        <f>IF(D6="","",IF($C6="initial",VLOOKUP($D6,Notes!$A$7:$S$67,19,FALSE),VLOOKUP($A6,python_output!$A$4:$AP$256,29,FALSE)))</f>
        <v>626.54872779840036</v>
      </c>
      <c r="V6" s="155">
        <f>IF(D6="","",IF($C6="initial","",VLOOKUP($A6,python_output!$A$4:$AS$256,30,FALSE)))</f>
        <v>1581.5271159824188</v>
      </c>
      <c r="W6" s="155">
        <f>IF(D6="","",IFERROR(IF($C6="initial","",VLOOKUP($A6,python_output!$A$4:$AS$256,30,FALSE)),""))</f>
        <v>1581.5271159824188</v>
      </c>
      <c r="X6" s="155">
        <f>IF(D6="","",IFERROR(IF($C6="initial","",VLOOKUP($A6,python_output!$A$4:$AS$256,30,FALSE)),""))</f>
        <v>1581.5271159824188</v>
      </c>
      <c r="Y6" s="161">
        <f ca="1">IF(D6="","",VLOOKUP(D6,Notes!$A$7:$N$67,14,FALSE))</f>
        <v>82.040526034299191</v>
      </c>
      <c r="Z6" s="97">
        <f>VLOOKUP($D6,Notes!$A$7:$K$67,10,FALSE)</f>
        <v>440.1</v>
      </c>
      <c r="AA6" s="102">
        <f>VLOOKUP($D6,Notes!$A$7:$K$67,11,FALSE)</f>
        <v>62</v>
      </c>
      <c r="AB6" s="102">
        <f>IF($D6="","",GLOBAL!$B$8)</f>
        <v>20</v>
      </c>
      <c r="AC6" s="156">
        <f>IF($D6="","",GLOBAL!$B$4)</f>
        <v>15000000000</v>
      </c>
      <c r="AD6" s="162">
        <f>IF($D6="","",GLOBAL!$B$5)</f>
        <v>700</v>
      </c>
      <c r="AE6" s="197">
        <f t="shared" ref="AE6:AE69" si="1">+AE5</f>
        <v>8</v>
      </c>
      <c r="AF6" s="198">
        <f t="shared" ref="AF6:AF69" si="2">+AF5</f>
        <v>1500</v>
      </c>
      <c r="AG6" s="184"/>
      <c r="AH6" s="2"/>
    </row>
    <row r="7" spans="1:36" x14ac:dyDescent="0.25">
      <c r="A7" s="2">
        <v>4</v>
      </c>
      <c r="B7" s="105"/>
      <c r="C7" s="3"/>
      <c r="D7" s="416" t="s">
        <v>80</v>
      </c>
      <c r="E7" s="2">
        <f t="shared" si="0"/>
        <v>3</v>
      </c>
      <c r="F7" s="107">
        <v>0.15</v>
      </c>
      <c r="G7" s="100">
        <f>IFERROR(VLOOKUP($D7,Notes!$A$7:$K$67,2,FALSE),"")</f>
        <v>131.41</v>
      </c>
      <c r="H7" s="97">
        <f>IFERROR(VLOOKUP($D7,Notes!$A$7:$K$67,3,FALSE),"")</f>
        <v>525.64</v>
      </c>
      <c r="I7" s="98">
        <f>IFERROR(VLOOKUP($D7,Notes!$A$7:$K$67,4,FALSE),"")</f>
        <v>1324.4813900000001</v>
      </c>
      <c r="J7" s="104">
        <v>136</v>
      </c>
      <c r="K7" s="104">
        <v>545.9</v>
      </c>
      <c r="L7" s="104">
        <v>1397</v>
      </c>
      <c r="M7" s="106">
        <f>IF($D7="","",IF($C7="initial",GLOBAL!$B$27,VLOOKUP($A7,python_output!$A$4:$AM$257,25,FALSE)))</f>
        <v>138.82630344919565</v>
      </c>
      <c r="N7" s="3">
        <f>IF($D7="","",IF($C7="initial",GLOBAL!$C$27,VLOOKUP($A7,python_output!$A$4:$AM$257,26,FALSE)))</f>
        <v>552.82836710974811</v>
      </c>
      <c r="O7" s="105">
        <f>IF($D7="","",IF($C7="initial",GLOBAL!$D$27,VLOOKUP($A7,python_output!$A$4:$AM$257,27,FALSE)))</f>
        <v>1382.8784621314448</v>
      </c>
      <c r="P7" s="3">
        <f>IF($D7="","",VLOOKUP($A7,python_output!$A$4:$AM$257,28,FALSE))</f>
        <v>150.65543991149556</v>
      </c>
      <c r="Q7" s="3">
        <f>IF($D7="","",VLOOKUP($A7,python_output!$A$4:$AM$257,29,FALSE))</f>
        <v>582.14102538399959</v>
      </c>
      <c r="R7" s="105">
        <f>IF($D7="","",VLOOKUP($A7,python_output!$A$4:$AM$257,30,FALSE))</f>
        <v>1478.7422487957717</v>
      </c>
      <c r="S7" s="160">
        <f>IF(D7="","",IF($C7="initial",VLOOKUP($D7,Notes!$A$7:$S$67,17,FALSE),VLOOKUP($A7,python_output!$A$4:$AP$256,27,FALSE)))</f>
        <v>1382.8784621314448</v>
      </c>
      <c r="T7" s="158">
        <f>IF(D7="","",IF($C7="initial",VLOOKUP($D7,Notes!$A$7:$S$67,18,FALSE),VLOOKUP($A7,python_output!$A$4:$AP$256,28,FALSE)))</f>
        <v>150.65543991149556</v>
      </c>
      <c r="U7" s="448">
        <f>IF(D7="","",IF($C7="initial",VLOOKUP($D7,Notes!$A$7:$S$67,19,FALSE),VLOOKUP($A7,python_output!$A$4:$AP$256,29,FALSE)))</f>
        <v>582.14102538399959</v>
      </c>
      <c r="V7" s="155">
        <f>IF(D7="","",IF($C7="initial","",VLOOKUP($A7,python_output!$A$4:$AS$256,30,FALSE)))</f>
        <v>1478.7422487957717</v>
      </c>
      <c r="W7" s="155">
        <f>IF(D7="","",IFERROR(IF($C7="initial","",VLOOKUP($A7,python_output!$A$4:$AS$256,30,FALSE)),""))</f>
        <v>1478.7422487957717</v>
      </c>
      <c r="X7" s="155">
        <f>IF(D7="","",IFERROR(IF($C7="initial","",VLOOKUP($A7,python_output!$A$4:$AS$256,30,FALSE)),""))</f>
        <v>1478.7422487957717</v>
      </c>
      <c r="Y7" s="161">
        <f ca="1">IF(D7="","",VLOOKUP(D7,Notes!$A$7:$N$67,14,FALSE))</f>
        <v>82.040526034299191</v>
      </c>
      <c r="Z7" s="97">
        <f>VLOOKUP($D7,Notes!$A$7:$K$67,10,FALSE)</f>
        <v>440.1</v>
      </c>
      <c r="AA7" s="102">
        <f>VLOOKUP($D7,Notes!$A$7:$K$67,11,FALSE)</f>
        <v>62</v>
      </c>
      <c r="AB7" s="102">
        <f>IF($D7="","",GLOBAL!$B$8)</f>
        <v>20</v>
      </c>
      <c r="AC7" s="156">
        <f>IF($D7="","",GLOBAL!$B$4)</f>
        <v>15000000000</v>
      </c>
      <c r="AD7" s="162">
        <f>IF($D7="","",GLOBAL!$B$5)</f>
        <v>700</v>
      </c>
      <c r="AE7" s="197">
        <f t="shared" si="1"/>
        <v>8</v>
      </c>
      <c r="AF7" s="198">
        <f t="shared" si="2"/>
        <v>1500</v>
      </c>
      <c r="AG7" s="184"/>
      <c r="AH7" s="2"/>
    </row>
    <row r="8" spans="1:36" x14ac:dyDescent="0.25">
      <c r="A8" s="2">
        <v>5</v>
      </c>
      <c r="B8" s="105"/>
      <c r="C8" s="3"/>
      <c r="D8" s="416" t="s">
        <v>80</v>
      </c>
      <c r="E8" s="2">
        <f t="shared" si="0"/>
        <v>3</v>
      </c>
      <c r="F8" s="107">
        <v>7.4999999999999997E-2</v>
      </c>
      <c r="G8" s="100">
        <f>IFERROR(VLOOKUP($D8,Notes!$A$7:$K$67,2,FALSE),"")</f>
        <v>131.41</v>
      </c>
      <c r="H8" s="97">
        <f>IFERROR(VLOOKUP($D8,Notes!$A$7:$K$67,3,FALSE),"")</f>
        <v>525.64</v>
      </c>
      <c r="I8" s="98">
        <f>IFERROR(VLOOKUP($D8,Notes!$A$7:$K$67,4,FALSE),"")</f>
        <v>1324.4813900000001</v>
      </c>
      <c r="J8" s="104">
        <v>135.1</v>
      </c>
      <c r="K8" s="104">
        <v>540.5</v>
      </c>
      <c r="L8" s="104">
        <v>1371.5</v>
      </c>
      <c r="M8" s="106">
        <f>IF($D8="","",IF($C8="initial",GLOBAL!$B$27,VLOOKUP($A8,python_output!$A$4:$AM$257,25,FALSE)))</f>
        <v>134.7824331577344</v>
      </c>
      <c r="N8" s="3">
        <f>IF($D8="","",IF($C8="initial",GLOBAL!$C$27,VLOOKUP($A8,python_output!$A$4:$AM$257,26,FALSE)))</f>
        <v>536.81498095174402</v>
      </c>
      <c r="O8" s="105">
        <f>IF($D8="","",IF($C8="initial",GLOBAL!$D$27,VLOOKUP($A8,python_output!$A$4:$AM$257,27,FALSE)))</f>
        <v>1346.6402996814086</v>
      </c>
      <c r="P8" s="3">
        <f>IF($D8="","",VLOOKUP($A8,python_output!$A$4:$AM$257,28,FALSE))</f>
        <v>149.30666735088397</v>
      </c>
      <c r="Q8" s="3">
        <f>IF($D8="","",VLOOKUP($A8,python_output!$A$4:$AM$257,29,FALSE))</f>
        <v>572.45287315028486</v>
      </c>
      <c r="R8" s="105">
        <f>IF($D8="","",VLOOKUP($A8,python_output!$A$4:$AM$257,30,FALSE))</f>
        <v>1425.4358661917668</v>
      </c>
      <c r="S8" s="160">
        <f>IF(D8="","",IF($C8="initial",VLOOKUP($D8,Notes!$A$7:$S$67,17,FALSE),VLOOKUP($A8,python_output!$A$4:$AP$256,27,FALSE)))</f>
        <v>1346.6402996814086</v>
      </c>
      <c r="T8" s="158">
        <f>IF(D8="","",IF($C8="initial",VLOOKUP($D8,Notes!$A$7:$S$67,18,FALSE),VLOOKUP($A8,python_output!$A$4:$AP$256,28,FALSE)))</f>
        <v>149.30666735088397</v>
      </c>
      <c r="U8" s="448">
        <f>IF(D8="","",IF($C8="initial",VLOOKUP($D8,Notes!$A$7:$S$67,19,FALSE),VLOOKUP($A8,python_output!$A$4:$AP$256,29,FALSE)))</f>
        <v>572.45287315028486</v>
      </c>
      <c r="V8" s="155">
        <f>IF(D8="","",IF($C8="initial","",VLOOKUP($A8,python_output!$A$4:$AS$256,30,FALSE)))</f>
        <v>1425.4358661917668</v>
      </c>
      <c r="W8" s="155">
        <f>IF(D8="","",IFERROR(IF($C8="initial","",VLOOKUP($A8,python_output!$A$4:$AS$256,30,FALSE)),""))</f>
        <v>1425.4358661917668</v>
      </c>
      <c r="X8" s="155">
        <f>IF(D8="","",IFERROR(IF($C8="initial","",VLOOKUP($A8,python_output!$A$4:$AS$256,30,FALSE)),""))</f>
        <v>1425.4358661917668</v>
      </c>
      <c r="Y8" s="161">
        <f ca="1">IF(D8="","",VLOOKUP(D8,Notes!$A$7:$N$67,14,FALSE))</f>
        <v>82.040526034299191</v>
      </c>
      <c r="Z8" s="97">
        <f>VLOOKUP($D8,Notes!$A$7:$K$67,10,FALSE)</f>
        <v>440.1</v>
      </c>
      <c r="AA8" s="102">
        <f>VLOOKUP($D8,Notes!$A$7:$K$67,11,FALSE)</f>
        <v>62</v>
      </c>
      <c r="AB8" s="102">
        <f>IF($D8="","",GLOBAL!$B$8)</f>
        <v>20</v>
      </c>
      <c r="AC8" s="156">
        <f>IF($D8="","",GLOBAL!$B$4)</f>
        <v>15000000000</v>
      </c>
      <c r="AD8" s="162">
        <f>IF($D8="","",GLOBAL!$B$5)</f>
        <v>700</v>
      </c>
      <c r="AE8" s="197">
        <f t="shared" si="1"/>
        <v>8</v>
      </c>
      <c r="AF8" s="198">
        <f t="shared" si="2"/>
        <v>1500</v>
      </c>
      <c r="AG8" s="184"/>
      <c r="AH8" s="2"/>
    </row>
    <row r="9" spans="1:36" x14ac:dyDescent="0.25">
      <c r="A9" s="5">
        <v>6</v>
      </c>
      <c r="B9" s="96"/>
      <c r="C9" s="5"/>
      <c r="D9" s="417" t="s">
        <v>80</v>
      </c>
      <c r="E9" s="5">
        <f t="shared" si="0"/>
        <v>3</v>
      </c>
      <c r="F9" s="174">
        <v>0</v>
      </c>
      <c r="G9" s="175">
        <f>IFERROR(VLOOKUP($D9,Notes!$A$7:$K$67,2,FALSE),"")</f>
        <v>131.41</v>
      </c>
      <c r="H9" s="176">
        <f>IFERROR(VLOOKUP($D9,Notes!$A$7:$K$67,3,FALSE),"")</f>
        <v>525.64</v>
      </c>
      <c r="I9" s="177">
        <f>IFERROR(VLOOKUP($D9,Notes!$A$7:$K$67,4,FALSE),"")</f>
        <v>1324.4813900000001</v>
      </c>
      <c r="J9" s="103">
        <v>134.30000000000001</v>
      </c>
      <c r="K9" s="103">
        <v>534.6</v>
      </c>
      <c r="L9" s="103">
        <v>1362</v>
      </c>
      <c r="M9" s="157">
        <f>IF($D9="","",IF($C9="initial",GLOBAL!$B$27,VLOOKUP($A9,python_output!$A$4:$AM$257,25,FALSE)))</f>
        <v>133.09143082071992</v>
      </c>
      <c r="N9" s="5">
        <f>IF($D9="","",IF($C9="initial",GLOBAL!$C$27,VLOOKUP($A9,python_output!$A$4:$AM$257,26,FALSE)))</f>
        <v>531.20661818476447</v>
      </c>
      <c r="O9" s="96">
        <f>IF($D9="","",IF($C9="initial",GLOBAL!$D$27,VLOOKUP($A9,python_output!$A$4:$AM$257,27,FALSE)))</f>
        <v>1335.683189367433</v>
      </c>
      <c r="P9" s="5">
        <f>IF($D9="","",VLOOKUP($A9,python_output!$A$4:$AM$257,28,FALSE))</f>
        <v>147.08688370690166</v>
      </c>
      <c r="Q9" s="5">
        <f>IF($D9="","",VLOOKUP($A9,python_output!$A$4:$AM$257,29,FALSE))</f>
        <v>562.61009216709488</v>
      </c>
      <c r="R9" s="96">
        <f>IF($D9="","",VLOOKUP($A9,python_output!$A$4:$AM$257,30,FALSE))</f>
        <v>1388.210516947684</v>
      </c>
      <c r="S9" s="178">
        <f>IF(D9="","",IF($C9="initial",VLOOKUP($D9,Notes!$A$7:$S$67,17,FALSE),VLOOKUP($A9,python_output!$A$4:$AP$256,27,FALSE)))</f>
        <v>1335.683189367433</v>
      </c>
      <c r="T9" s="179">
        <f>IF(D9="","",IF($C9="initial",VLOOKUP($D9,Notes!$A$7:$S$67,18,FALSE),VLOOKUP($A9,python_output!$A$4:$AP$256,28,FALSE)))</f>
        <v>147.08688370690166</v>
      </c>
      <c r="U9" s="449">
        <f>IF(D9="","",IF($C9="initial",VLOOKUP($D9,Notes!$A$7:$S$67,19,FALSE),VLOOKUP($A9,python_output!$A$4:$AP$256,29,FALSE)))</f>
        <v>562.61009216709488</v>
      </c>
      <c r="V9" s="179">
        <f>IF(D9="","",IF($C9="initial","",VLOOKUP($A9,python_output!$A$4:$AS$256,30,FALSE)))</f>
        <v>1388.210516947684</v>
      </c>
      <c r="W9" s="179">
        <f>IF(D9="","",IFERROR(IF($C9="initial","",VLOOKUP($A9,python_output!$A$4:$AS$256,30,FALSE)),""))</f>
        <v>1388.210516947684</v>
      </c>
      <c r="X9" s="179">
        <f>IF(D9="","",IFERROR(IF($C9="initial","",VLOOKUP($A9,python_output!$A$4:$AS$256,30,FALSE)),""))</f>
        <v>1388.210516947684</v>
      </c>
      <c r="Y9" s="180">
        <f ca="1">IF(D9="","",VLOOKUP(D9,Notes!$A$7:$N$67,14,FALSE))</f>
        <v>82.040526034299191</v>
      </c>
      <c r="Z9" s="176">
        <f>VLOOKUP($D9,Notes!$A$7:$K$67,10,FALSE)</f>
        <v>440.1</v>
      </c>
      <c r="AA9" s="181">
        <f>VLOOKUP($D9,Notes!$A$7:$K$67,11,FALSE)</f>
        <v>62</v>
      </c>
      <c r="AB9" s="181">
        <f>IF($D9="","",GLOBAL!$B$8)</f>
        <v>20</v>
      </c>
      <c r="AC9" s="182">
        <f>IF($D9="","",GLOBAL!$B$4)</f>
        <v>15000000000</v>
      </c>
      <c r="AD9" s="183">
        <f>IF($D9="","",GLOBAL!$B$5)</f>
        <v>700</v>
      </c>
      <c r="AE9" s="451">
        <f t="shared" si="1"/>
        <v>8</v>
      </c>
      <c r="AF9" s="200">
        <f t="shared" si="2"/>
        <v>1500</v>
      </c>
      <c r="AG9" s="201"/>
      <c r="AH9" s="2"/>
    </row>
    <row r="10" spans="1:36" x14ac:dyDescent="0.25">
      <c r="A10" s="2">
        <v>7</v>
      </c>
      <c r="B10" s="105"/>
      <c r="C10" s="3" t="s">
        <v>193</v>
      </c>
      <c r="D10" s="416" t="s">
        <v>76</v>
      </c>
      <c r="E10" s="2">
        <f t="shared" si="0"/>
        <v>3</v>
      </c>
      <c r="F10" s="107">
        <v>0.75</v>
      </c>
      <c r="G10" s="100">
        <f>IFERROR(VLOOKUP($D10,Notes!$A$7:$K$67,2,FALSE),"")</f>
        <v>117.07</v>
      </c>
      <c r="H10" s="97">
        <f>IFERROR(VLOOKUP($D10,Notes!$A$7:$K$67,3,FALSE),"")</f>
        <v>468.28</v>
      </c>
      <c r="I10" s="98">
        <f>IFERROR(VLOOKUP($D10,Notes!$A$7:$K$67,4,FALSE),"")</f>
        <v>1179.9485299999999</v>
      </c>
      <c r="J10" s="104"/>
      <c r="K10" s="104"/>
      <c r="L10" s="104"/>
      <c r="M10" s="106">
        <f>IF($D10="","",IF($C10="initial",GLOBAL!$B$27,VLOOKUP($A10,python_output!$A$4:$AM$257,25,FALSE)))</f>
        <v>0.9250551601</v>
      </c>
      <c r="N10" s="3">
        <f>IF($D10="","",IF($C10="initial",GLOBAL!$C$27,VLOOKUP($A10,python_output!$A$4:$AM$257,26,FALSE)))</f>
        <v>0.92301733870000002</v>
      </c>
      <c r="O10" s="105">
        <f>IF($D10="","",IF($C10="initial",GLOBAL!$D$27,VLOOKUP($A10,python_output!$A$4:$AM$257,27,FALSE)))</f>
        <v>0.89982467190000004</v>
      </c>
      <c r="P10" s="2">
        <f>IF($D10="","",VLOOKUP($A10,python_output!$A$4:$AM$257,28,FALSE))</f>
        <v>1</v>
      </c>
      <c r="Q10" s="2">
        <f>IF($D10="","",VLOOKUP($A10,python_output!$A$4:$AM$257,29,FALSE))</f>
        <v>1</v>
      </c>
      <c r="R10" s="2">
        <f>IF($D10="","",VLOOKUP($A10,python_output!$A$4:$AM$257,30,FALSE))</f>
        <v>1</v>
      </c>
      <c r="S10" s="160">
        <f>IF(D10="","",IF($C10="initial",VLOOKUP($D10,Notes!$A$7:$S$67,17,FALSE),VLOOKUP($A10,python_output!$A$4:$AP$256,27,FALSE)))</f>
        <v>7.4459046989537017</v>
      </c>
      <c r="T10" s="158">
        <f>IF(D10="","",IF($C10="initial",VLOOKUP($D10,Notes!$A$7:$S$67,18,FALSE),VLOOKUP($A10,python_output!$A$4:$AP$256,28,FALSE)))</f>
        <v>-0.21101322052430288</v>
      </c>
      <c r="U10" s="448">
        <f>IF(D10="","",IF($C10="initial",VLOOKUP($D10,Notes!$A$7:$S$67,19,FALSE),VLOOKUP($A10,python_output!$A$4:$AP$256,29,FALSE)))</f>
        <v>7.0000000000000001E-3</v>
      </c>
      <c r="V10" s="155" t="str">
        <f>IF(D10="","",IF($C10="initial","",VLOOKUP($A10,python_output!$A$4:$AS$256,30,FALSE)))</f>
        <v/>
      </c>
      <c r="W10" s="155" t="str">
        <f>IF(D10="","",IFERROR(IF($C10="initial","",VLOOKUP($A10,python_output!$A$4:$AS$256,30,FALSE)),""))</f>
        <v/>
      </c>
      <c r="X10" s="155" t="str">
        <f>IF(D10="","",IFERROR(IF($C10="initial","",VLOOKUP($A10,python_output!$A$4:$AS$256,30,FALSE)),""))</f>
        <v/>
      </c>
      <c r="Y10" s="161">
        <f ca="1">IF(D10="","",VLOOKUP(D10,Notes!$A$7:$N$67,14,FALSE))</f>
        <v>84.878071877322213</v>
      </c>
      <c r="Z10" s="97">
        <f>VLOOKUP($D10,Notes!$A$7:$K$67,10,FALSE)</f>
        <v>459.1</v>
      </c>
      <c r="AA10" s="102">
        <f>VLOOKUP($D10,Notes!$A$7:$K$67,11,FALSE)</f>
        <v>64</v>
      </c>
      <c r="AB10" s="102">
        <f>IF($D10="","",GLOBAL!$B$8)</f>
        <v>20</v>
      </c>
      <c r="AC10" s="156">
        <f>IF($D10="","",GLOBAL!$B$4)</f>
        <v>15000000000</v>
      </c>
      <c r="AD10" s="162">
        <f>IF($D10="","",GLOBAL!$B$5)</f>
        <v>700</v>
      </c>
      <c r="AE10" s="197">
        <f t="shared" si="1"/>
        <v>8</v>
      </c>
      <c r="AF10" s="198">
        <f t="shared" si="2"/>
        <v>1500</v>
      </c>
      <c r="AG10" s="184"/>
      <c r="AH10" s="2"/>
    </row>
    <row r="11" spans="1:36" x14ac:dyDescent="0.25">
      <c r="A11" s="2">
        <v>8</v>
      </c>
      <c r="B11" s="105"/>
      <c r="C11" s="3"/>
      <c r="D11" s="416" t="s">
        <v>76</v>
      </c>
      <c r="E11" s="2">
        <f t="shared" si="0"/>
        <v>3</v>
      </c>
      <c r="F11" s="107">
        <v>0.6</v>
      </c>
      <c r="G11" s="100">
        <f>IFERROR(VLOOKUP($D11,Notes!$A$7:$K$67,2,FALSE),"")</f>
        <v>117.07</v>
      </c>
      <c r="H11" s="97">
        <f>IFERROR(VLOOKUP($D11,Notes!$A$7:$K$67,3,FALSE),"")</f>
        <v>468.28</v>
      </c>
      <c r="I11" s="98">
        <f>IFERROR(VLOOKUP($D11,Notes!$A$7:$K$67,4,FALSE),"")</f>
        <v>1179.9485299999999</v>
      </c>
      <c r="J11" s="104">
        <v>137.25</v>
      </c>
      <c r="K11" s="104">
        <v>546.9</v>
      </c>
      <c r="L11" s="104">
        <v>1395.1</v>
      </c>
      <c r="M11" s="106">
        <f>IF($D11="","",IF($C11="initial",GLOBAL!$B$27,VLOOKUP($A11,python_output!$A$4:$AM$257,25,FALSE)))</f>
        <v>133.16531563182477</v>
      </c>
      <c r="N11" s="3">
        <f>IF($D11="","",IF($C11="initial",GLOBAL!$C$27,VLOOKUP($A11,python_output!$A$4:$AM$257,26,FALSE)))</f>
        <v>520.32562532635154</v>
      </c>
      <c r="O11" s="105">
        <f>IF($D11="","",IF($C11="initial",GLOBAL!$D$27,VLOOKUP($A11,python_output!$A$4:$AM$257,27,FALSE)))</f>
        <v>1277.8254785735164</v>
      </c>
      <c r="P11" s="2">
        <f>IF($D11="","",VLOOKUP($A11,python_output!$A$4:$AM$257,28,FALSE))</f>
        <v>143.95391904784293</v>
      </c>
      <c r="Q11" s="2">
        <f>IF($D11="","",VLOOKUP($A11,python_output!$A$4:$AM$257,29,FALSE))</f>
        <v>563.72248224414807</v>
      </c>
      <c r="R11" s="2">
        <f>IF($D11="","",VLOOKUP($A11,python_output!$A$4:$AM$257,30,FALSE))</f>
        <v>1420.0827322008845</v>
      </c>
      <c r="S11" s="160">
        <f>IF(D11="","",IF($C11="initial",VLOOKUP($D11,Notes!$A$7:$S$67,17,FALSE),VLOOKUP($A11,python_output!$A$4:$AP$256,27,FALSE)))</f>
        <v>1277.8254785735164</v>
      </c>
      <c r="T11" s="158">
        <f>IF(D11="","",IF($C11="initial",VLOOKUP($D11,Notes!$A$7:$S$67,18,FALSE),VLOOKUP($A11,python_output!$A$4:$AP$256,28,FALSE)))</f>
        <v>143.95391904784293</v>
      </c>
      <c r="U11" s="448">
        <f>IF(D11="","",IF($C11="initial",VLOOKUP($D11,Notes!$A$7:$S$67,19,FALSE),VLOOKUP($A11,python_output!$A$4:$AP$256,29,FALSE)))</f>
        <v>563.72248224414807</v>
      </c>
      <c r="V11" s="155">
        <f>IF(D11="","",IF($C11="initial","",VLOOKUP($A11,python_output!$A$4:$AS$256,30,FALSE)))</f>
        <v>1420.0827322008845</v>
      </c>
      <c r="W11" s="155">
        <f>IF(D11="","",IFERROR(IF($C11="initial","",VLOOKUP($A11,python_output!$A$4:$AS$256,30,FALSE)),""))</f>
        <v>1420.0827322008845</v>
      </c>
      <c r="X11" s="155">
        <f>IF(D11="","",IFERROR(IF($C11="initial","",VLOOKUP($A11,python_output!$A$4:$AS$256,30,FALSE)),""))</f>
        <v>1420.0827322008845</v>
      </c>
      <c r="Y11" s="161">
        <f ca="1">IF(D11="","",VLOOKUP(D11,Notes!$A$7:$N$67,14,FALSE))</f>
        <v>84.878071877322213</v>
      </c>
      <c r="Z11" s="97">
        <f>VLOOKUP($D11,Notes!$A$7:$K$67,10,FALSE)</f>
        <v>459.1</v>
      </c>
      <c r="AA11" s="102">
        <f>VLOOKUP($D11,Notes!$A$7:$K$67,11,FALSE)</f>
        <v>64</v>
      </c>
      <c r="AB11" s="102">
        <f>IF($D11="","",GLOBAL!$B$8)</f>
        <v>20</v>
      </c>
      <c r="AC11" s="156">
        <f>IF($D11="","",GLOBAL!$B$4)</f>
        <v>15000000000</v>
      </c>
      <c r="AD11" s="162">
        <f>IF($D11="","",GLOBAL!$B$5)</f>
        <v>700</v>
      </c>
      <c r="AE11" s="197">
        <f t="shared" si="1"/>
        <v>8</v>
      </c>
      <c r="AF11" s="198">
        <f t="shared" si="2"/>
        <v>1500</v>
      </c>
      <c r="AG11" s="184"/>
      <c r="AH11" s="2"/>
    </row>
    <row r="12" spans="1:36" x14ac:dyDescent="0.25">
      <c r="A12" s="2">
        <v>9</v>
      </c>
      <c r="B12" s="105"/>
      <c r="C12" s="3"/>
      <c r="D12" s="416" t="s">
        <v>76</v>
      </c>
      <c r="E12" s="2">
        <f t="shared" si="0"/>
        <v>3</v>
      </c>
      <c r="F12" s="107">
        <v>0.45</v>
      </c>
      <c r="G12" s="100">
        <f>IFERROR(VLOOKUP($D12,Notes!$A$7:$K$67,2,FALSE),"")</f>
        <v>117.07</v>
      </c>
      <c r="H12" s="97">
        <f>IFERROR(VLOOKUP($D12,Notes!$A$7:$K$67,3,FALSE),"")</f>
        <v>468.28</v>
      </c>
      <c r="I12" s="98">
        <f>IFERROR(VLOOKUP($D12,Notes!$A$7:$K$67,4,FALSE),"")</f>
        <v>1179.9485299999999</v>
      </c>
      <c r="J12" s="104">
        <v>133.55000000000001</v>
      </c>
      <c r="K12" s="104">
        <v>530.6</v>
      </c>
      <c r="L12" s="104">
        <v>1377.95</v>
      </c>
      <c r="M12" s="106">
        <f>IF($D12="","",IF($C12="initial",GLOBAL!$B$27,VLOOKUP($A12,python_output!$A$4:$AM$257,25,FALSE)))</f>
        <v>130.04798790561537</v>
      </c>
      <c r="N12" s="3">
        <f>IF($D12="","",IF($C12="initial",GLOBAL!$C$27,VLOOKUP($A12,python_output!$A$4:$AM$257,26,FALSE)))</f>
        <v>510.31515495498803</v>
      </c>
      <c r="O12" s="105">
        <f>IF($D12="","",IF($C12="initial",GLOBAL!$D$27,VLOOKUP($A12,python_output!$A$4:$AM$257,27,FALSE)))</f>
        <v>1264.0161174436398</v>
      </c>
      <c r="P12" s="2">
        <f>IF($D12="","",VLOOKUP($A12,python_output!$A$4:$AM$257,28,FALSE))</f>
        <v>136.40012767431557</v>
      </c>
      <c r="Q12" s="2">
        <f>IF($D12="","",VLOOKUP($A12,python_output!$A$4:$AM$257,29,FALSE))</f>
        <v>526.01229818620027</v>
      </c>
      <c r="R12" s="2">
        <f>IF($D12="","",VLOOKUP($A12,python_output!$A$4:$AM$257,30,FALSE))</f>
        <v>1286.6514669954256</v>
      </c>
      <c r="S12" s="160">
        <f>IF(D12="","",IF($C12="initial",VLOOKUP($D12,Notes!$A$7:$S$67,17,FALSE),VLOOKUP($A12,python_output!$A$4:$AP$256,27,FALSE)))</f>
        <v>1264.0161174436398</v>
      </c>
      <c r="T12" s="158">
        <f>IF(D12="","",IF($C12="initial",VLOOKUP($D12,Notes!$A$7:$S$67,18,FALSE),VLOOKUP($A12,python_output!$A$4:$AP$256,28,FALSE)))</f>
        <v>136.40012767431557</v>
      </c>
      <c r="U12" s="448">
        <f>IF(D12="","",IF($C12="initial",VLOOKUP($D12,Notes!$A$7:$S$67,19,FALSE),VLOOKUP($A12,python_output!$A$4:$AP$256,29,FALSE)))</f>
        <v>526.01229818620027</v>
      </c>
      <c r="V12" s="155">
        <f>IF(D12="","",IF($C12="initial","",VLOOKUP($A12,python_output!$A$4:$AS$256,30,FALSE)))</f>
        <v>1286.6514669954256</v>
      </c>
      <c r="W12" s="155">
        <f>IF(D12="","",IFERROR(IF($C12="initial","",VLOOKUP($A12,python_output!$A$4:$AS$256,30,FALSE)),""))</f>
        <v>1286.6514669954256</v>
      </c>
      <c r="X12" s="155">
        <f>IF(D12="","",IFERROR(IF($C12="initial","",VLOOKUP($A12,python_output!$A$4:$AS$256,30,FALSE)),""))</f>
        <v>1286.6514669954256</v>
      </c>
      <c r="Y12" s="161">
        <f ca="1">IF(D12="","",VLOOKUP(D12,Notes!$A$7:$N$67,14,FALSE))</f>
        <v>84.878071877322213</v>
      </c>
      <c r="Z12" s="97">
        <f>VLOOKUP($D12,Notes!$A$7:$K$67,10,FALSE)</f>
        <v>459.1</v>
      </c>
      <c r="AA12" s="102">
        <f>VLOOKUP($D12,Notes!$A$7:$K$67,11,FALSE)</f>
        <v>64</v>
      </c>
      <c r="AB12" s="102">
        <f>IF($D12="","",GLOBAL!$B$8)</f>
        <v>20</v>
      </c>
      <c r="AC12" s="156">
        <f>IF($D12="","",GLOBAL!$B$4)</f>
        <v>15000000000</v>
      </c>
      <c r="AD12" s="162">
        <f>IF($D12="","",GLOBAL!$B$5)</f>
        <v>700</v>
      </c>
      <c r="AE12" s="197">
        <f t="shared" si="1"/>
        <v>8</v>
      </c>
      <c r="AF12" s="198">
        <f t="shared" si="2"/>
        <v>1500</v>
      </c>
      <c r="AG12" s="184"/>
      <c r="AH12" s="2"/>
    </row>
    <row r="13" spans="1:36" x14ac:dyDescent="0.25">
      <c r="A13" s="2">
        <v>10</v>
      </c>
      <c r="B13" s="105"/>
      <c r="C13" s="3"/>
      <c r="D13" s="416" t="s">
        <v>76</v>
      </c>
      <c r="E13" s="2">
        <f t="shared" si="0"/>
        <v>3</v>
      </c>
      <c r="F13" s="107">
        <v>0.3</v>
      </c>
      <c r="G13" s="100">
        <f>IFERROR(VLOOKUP($D13,Notes!$A$7:$K$67,2,FALSE),"")</f>
        <v>117.07</v>
      </c>
      <c r="H13" s="97">
        <f>IFERROR(VLOOKUP($D13,Notes!$A$7:$K$67,3,FALSE),"")</f>
        <v>468.28</v>
      </c>
      <c r="I13" s="98">
        <f>IFERROR(VLOOKUP($D13,Notes!$A$7:$K$67,4,FALSE),"")</f>
        <v>1179.9485299999999</v>
      </c>
      <c r="J13" s="104">
        <v>127.7</v>
      </c>
      <c r="K13" s="104">
        <v>508.5</v>
      </c>
      <c r="L13" s="104">
        <v>1353.3</v>
      </c>
      <c r="M13" s="106">
        <f>IF($D13="","",IF($C13="initial",GLOBAL!$B$27,VLOOKUP($A13,python_output!$A$4:$AM$257,25,FALSE)))</f>
        <v>126.87170749131985</v>
      </c>
      <c r="N13" s="3">
        <f>IF($D13="","",IF($C13="initial",GLOBAL!$C$27,VLOOKUP($A13,python_output!$A$4:$AM$257,26,FALSE)))</f>
        <v>499.64870890085103</v>
      </c>
      <c r="O13" s="105">
        <f>IF($D13="","",IF($C13="initial",GLOBAL!$D$27,VLOOKUP($A13,python_output!$A$4:$AM$257,27,FALSE)))</f>
        <v>1246.5598180171824</v>
      </c>
      <c r="P13" s="2">
        <f>IF($D13="","",VLOOKUP($A13,python_output!$A$4:$AM$257,28,FALSE))</f>
        <v>129.57931186877158</v>
      </c>
      <c r="Q13" s="2">
        <f>IF($D13="","",VLOOKUP($A13,python_output!$A$4:$AM$257,29,FALSE))</f>
        <v>495.32861977893788</v>
      </c>
      <c r="R13" s="2">
        <f>IF($D13="","",VLOOKUP($A13,python_output!$A$4:$AM$257,30,FALSE))</f>
        <v>1163.9667756808001</v>
      </c>
      <c r="S13" s="160">
        <f>IF(D13="","",IF($C13="initial",VLOOKUP($D13,Notes!$A$7:$S$67,17,FALSE),VLOOKUP($A13,python_output!$A$4:$AP$256,27,FALSE)))</f>
        <v>1246.5598180171824</v>
      </c>
      <c r="T13" s="158">
        <f>IF(D13="","",IF($C13="initial",VLOOKUP($D13,Notes!$A$7:$S$67,18,FALSE),VLOOKUP($A13,python_output!$A$4:$AP$256,28,FALSE)))</f>
        <v>129.57931186877158</v>
      </c>
      <c r="U13" s="448">
        <f>IF(D13="","",IF($C13="initial",VLOOKUP($D13,Notes!$A$7:$S$67,19,FALSE),VLOOKUP($A13,python_output!$A$4:$AP$256,29,FALSE)))</f>
        <v>495.32861977893788</v>
      </c>
      <c r="V13" s="155">
        <f>IF(D13="","",IF($C13="initial","",VLOOKUP($A13,python_output!$A$4:$AS$256,30,FALSE)))</f>
        <v>1163.9667756808001</v>
      </c>
      <c r="W13" s="155">
        <f>IF(D13="","",IFERROR(IF($C13="initial","",VLOOKUP($A13,python_output!$A$4:$AS$256,30,FALSE)),""))</f>
        <v>1163.9667756808001</v>
      </c>
      <c r="X13" s="155">
        <f>IF(D13="","",IFERROR(IF($C13="initial","",VLOOKUP($A13,python_output!$A$4:$AS$256,30,FALSE)),""))</f>
        <v>1163.9667756808001</v>
      </c>
      <c r="Y13" s="161">
        <f ca="1">IF(D13="","",VLOOKUP(D13,Notes!$A$7:$N$67,14,FALSE))</f>
        <v>84.878071877322213</v>
      </c>
      <c r="Z13" s="97">
        <f>VLOOKUP($D13,Notes!$A$7:$K$67,10,FALSE)</f>
        <v>459.1</v>
      </c>
      <c r="AA13" s="102">
        <f>VLOOKUP($D13,Notes!$A$7:$K$67,11,FALSE)</f>
        <v>64</v>
      </c>
      <c r="AB13" s="102">
        <f>IF($D13="","",GLOBAL!$B$8)</f>
        <v>20</v>
      </c>
      <c r="AC13" s="156">
        <f>IF($D13="","",GLOBAL!$B$4)</f>
        <v>15000000000</v>
      </c>
      <c r="AD13" s="162">
        <f>IF($D13="","",GLOBAL!$B$5)</f>
        <v>700</v>
      </c>
      <c r="AE13" s="197">
        <f t="shared" si="1"/>
        <v>8</v>
      </c>
      <c r="AF13" s="198">
        <f t="shared" si="2"/>
        <v>1500</v>
      </c>
      <c r="AG13" s="184"/>
      <c r="AH13" s="2"/>
    </row>
    <row r="14" spans="1:36" x14ac:dyDescent="0.25">
      <c r="A14" s="5">
        <v>11</v>
      </c>
      <c r="B14" s="96"/>
      <c r="C14" s="5"/>
      <c r="D14" s="417" t="s">
        <v>76</v>
      </c>
      <c r="E14" s="5">
        <f t="shared" si="0"/>
        <v>3</v>
      </c>
      <c r="F14" s="174">
        <v>0.15</v>
      </c>
      <c r="G14" s="175">
        <f>IFERROR(VLOOKUP($D14,Notes!$A$7:$K$67,2,FALSE),"")</f>
        <v>117.07</v>
      </c>
      <c r="H14" s="176">
        <f>IFERROR(VLOOKUP($D14,Notes!$A$7:$K$67,3,FALSE),"")</f>
        <v>468.28</v>
      </c>
      <c r="I14" s="177">
        <f>IFERROR(VLOOKUP($D14,Notes!$A$7:$K$67,4,FALSE),"")</f>
        <v>1179.9485299999999</v>
      </c>
      <c r="J14" s="103">
        <v>123.4</v>
      </c>
      <c r="K14" s="103">
        <v>493.5</v>
      </c>
      <c r="L14" s="103">
        <v>1328</v>
      </c>
      <c r="M14" s="157">
        <f>IF($D14="","",IF($C14="initial",GLOBAL!$B$27,VLOOKUP($A14,python_output!$A$4:$AM$257,25,FALSE)))</f>
        <v>123.71103449950233</v>
      </c>
      <c r="N14" s="5">
        <f>IF($D14="","",IF($C14="initial",GLOBAL!$C$27,VLOOKUP($A14,python_output!$A$4:$AM$257,26,FALSE)))</f>
        <v>488.76372251198279</v>
      </c>
      <c r="O14" s="96">
        <f>IF($D14="","",IF($C14="initial",GLOBAL!$D$27,VLOOKUP($A14,python_output!$A$4:$AM$257,27,FALSE)))</f>
        <v>1223.6388386820975</v>
      </c>
      <c r="P14" s="5">
        <f>IF($D14="","",VLOOKUP($A14,python_output!$A$4:$AM$257,28,FALSE))</f>
        <v>125.5316422945918</v>
      </c>
      <c r="Q14" s="5">
        <f>IF($D14="","",VLOOKUP($A14,python_output!$A$4:$AM$257,29,FALSE))</f>
        <v>476.10355962610862</v>
      </c>
      <c r="R14" s="5">
        <f>IF($D14="","",VLOOKUP($A14,python_output!$A$4:$AM$257,30,FALSE))</f>
        <v>1052.4458388078031</v>
      </c>
      <c r="S14" s="178">
        <f>IF(D14="","",IF($C14="initial",VLOOKUP($D14,Notes!$A$7:$S$67,17,FALSE),VLOOKUP($A14,python_output!$A$4:$AP$256,27,FALSE)))</f>
        <v>1223.6388386820975</v>
      </c>
      <c r="T14" s="179">
        <f>IF(D14="","",IF($C14="initial",VLOOKUP($D14,Notes!$A$7:$S$67,18,FALSE),VLOOKUP($A14,python_output!$A$4:$AP$256,28,FALSE)))</f>
        <v>125.5316422945918</v>
      </c>
      <c r="U14" s="449">
        <f>IF(D14="","",IF($C14="initial",VLOOKUP($D14,Notes!$A$7:$S$67,19,FALSE),VLOOKUP($A14,python_output!$A$4:$AP$256,29,FALSE)))</f>
        <v>476.10355962610862</v>
      </c>
      <c r="V14" s="179">
        <f>IF(D14="","",IF($C14="initial","",VLOOKUP($A14,python_output!$A$4:$AS$256,30,FALSE)))</f>
        <v>1052.4458388078031</v>
      </c>
      <c r="W14" s="179">
        <f>IF(D14="","",IFERROR(IF($C14="initial","",VLOOKUP($A14,python_output!$A$4:$AS$256,30,FALSE)),""))</f>
        <v>1052.4458388078031</v>
      </c>
      <c r="X14" s="179">
        <f>IF(D14="","",IFERROR(IF($C14="initial","",VLOOKUP($A14,python_output!$A$4:$AS$256,30,FALSE)),""))</f>
        <v>1052.4458388078031</v>
      </c>
      <c r="Y14" s="180">
        <f ca="1">IF(D14="","",VLOOKUP(D14,Notes!$A$7:$N$67,14,FALSE))</f>
        <v>84.878071877322213</v>
      </c>
      <c r="Z14" s="176">
        <f>VLOOKUP($D14,Notes!$A$7:$K$67,10,FALSE)</f>
        <v>459.1</v>
      </c>
      <c r="AA14" s="181">
        <f>VLOOKUP($D14,Notes!$A$7:$K$67,11,FALSE)</f>
        <v>64</v>
      </c>
      <c r="AB14" s="181">
        <f>IF($D14="","",GLOBAL!$B$8)</f>
        <v>20</v>
      </c>
      <c r="AC14" s="182">
        <f>IF($D14="","",GLOBAL!$B$4)</f>
        <v>15000000000</v>
      </c>
      <c r="AD14" s="183">
        <f>IF($D14="","",GLOBAL!$B$5)</f>
        <v>700</v>
      </c>
      <c r="AE14" s="199">
        <f t="shared" si="1"/>
        <v>8</v>
      </c>
      <c r="AF14" s="200">
        <f t="shared" si="2"/>
        <v>1500</v>
      </c>
      <c r="AG14" s="201"/>
      <c r="AH14" s="2"/>
    </row>
    <row r="15" spans="1:36" x14ac:dyDescent="0.25">
      <c r="A15" s="5">
        <v>12</v>
      </c>
      <c r="B15" s="96"/>
      <c r="C15" s="5" t="s">
        <v>193</v>
      </c>
      <c r="D15" s="417" t="s">
        <v>76</v>
      </c>
      <c r="E15" s="5">
        <f t="shared" si="0"/>
        <v>3</v>
      </c>
      <c r="F15" s="174">
        <v>0.75</v>
      </c>
      <c r="G15" s="175">
        <f>IFERROR(VLOOKUP($D15,Notes!$A$7:$K$67,2,FALSE),"")</f>
        <v>117.07</v>
      </c>
      <c r="H15" s="176">
        <f>IFERROR(VLOOKUP($D15,Notes!$A$7:$K$67,3,FALSE),"")</f>
        <v>468.28</v>
      </c>
      <c r="I15" s="177">
        <f>IFERROR(VLOOKUP($D15,Notes!$A$7:$K$67,4,FALSE),"")</f>
        <v>1179.9485299999999</v>
      </c>
      <c r="J15" s="103"/>
      <c r="K15" s="103"/>
      <c r="L15" s="103"/>
      <c r="M15" s="157">
        <f>IF($D15="","",IF($C15="initial",GLOBAL!$B$27,VLOOKUP($A15,python_output!$A$4:$AM$257,25,FALSE)))</f>
        <v>0.9250551601</v>
      </c>
      <c r="N15" s="5">
        <f>IF($D15="","",IF($C15="initial",GLOBAL!$C$27,VLOOKUP($A15,python_output!$A$4:$AM$257,26,FALSE)))</f>
        <v>0.92301733870000002</v>
      </c>
      <c r="O15" s="96">
        <f>IF($D15="","",IF($C15="initial",GLOBAL!$D$27,VLOOKUP($A15,python_output!$A$4:$AM$257,27,FALSE)))</f>
        <v>0.89982467190000004</v>
      </c>
      <c r="P15" s="5">
        <f>IF($D15="","",VLOOKUP($A15,python_output!$A$4:$AM$257,28,FALSE))</f>
        <v>1</v>
      </c>
      <c r="Q15" s="5">
        <f>IF($D15="","",VLOOKUP($A15,python_output!$A$4:$AM$257,29,FALSE))</f>
        <v>1</v>
      </c>
      <c r="R15" s="5">
        <f>IF($D15="","",VLOOKUP($A15,python_output!$A$4:$AM$257,30,FALSE))</f>
        <v>1</v>
      </c>
      <c r="S15" s="178">
        <f>IF(D15="","",IF($C15="initial",VLOOKUP($D15,Notes!$A$7:$S$67,17,FALSE),VLOOKUP($A15,python_output!$A$4:$AP$256,27,FALSE)))</f>
        <v>7.4459046989537017</v>
      </c>
      <c r="T15" s="179">
        <f>IF(D15="","",IF($C15="initial",VLOOKUP($D15,Notes!$A$7:$S$67,18,FALSE),VLOOKUP($A15,python_output!$A$4:$AP$256,28,FALSE)))</f>
        <v>-0.21101322052430288</v>
      </c>
      <c r="U15" s="449">
        <f>IF(D15="","",IF($C15="initial",VLOOKUP($D15,Notes!$A$7:$S$67,19,FALSE),VLOOKUP($A15,python_output!$A$4:$AP$256,29,FALSE)))</f>
        <v>7.0000000000000001E-3</v>
      </c>
      <c r="V15" s="179" t="str">
        <f>IF(D15="","",IF($C15="initial","",VLOOKUP($A15,python_output!$A$4:$AS$256,30,FALSE)))</f>
        <v/>
      </c>
      <c r="W15" s="179" t="str">
        <f>IF(D15="","",IFERROR(IF($C15="initial","",VLOOKUP($A15,python_output!$A$4:$AS$256,30,FALSE)),""))</f>
        <v/>
      </c>
      <c r="X15" s="179" t="str">
        <f>IF(D15="","",IFERROR(IF($C15="initial","",VLOOKUP($A15,python_output!$A$4:$AS$256,30,FALSE)),""))</f>
        <v/>
      </c>
      <c r="Y15" s="180">
        <f ca="1">IF(D15="","",VLOOKUP(D15,Notes!$A$7:$N$67,14,FALSE))</f>
        <v>84.878071877322213</v>
      </c>
      <c r="Z15" s="176">
        <f>VLOOKUP($D15,Notes!$A$7:$K$67,10,FALSE)</f>
        <v>459.1</v>
      </c>
      <c r="AA15" s="181">
        <f>VLOOKUP($D15,Notes!$A$7:$K$67,11,FALSE)</f>
        <v>64</v>
      </c>
      <c r="AB15" s="181">
        <f>IF($D15="","",GLOBAL!$B$8)</f>
        <v>20</v>
      </c>
      <c r="AC15" s="182">
        <f>IF($D15="","",GLOBAL!$B$4)</f>
        <v>15000000000</v>
      </c>
      <c r="AD15" s="183">
        <f>IF($D15="","",GLOBAL!$B$5)</f>
        <v>700</v>
      </c>
      <c r="AE15" s="199">
        <f t="shared" si="1"/>
        <v>8</v>
      </c>
      <c r="AF15" s="200">
        <f t="shared" si="2"/>
        <v>1500</v>
      </c>
      <c r="AG15" s="201"/>
      <c r="AH15" s="2"/>
    </row>
    <row r="16" spans="1:36" x14ac:dyDescent="0.25">
      <c r="A16" s="2">
        <v>13</v>
      </c>
      <c r="B16" s="105"/>
      <c r="C16" s="3"/>
      <c r="D16" s="2" t="s">
        <v>76</v>
      </c>
      <c r="E16" s="2">
        <f t="shared" si="0"/>
        <v>3</v>
      </c>
      <c r="F16" s="107">
        <v>0.6</v>
      </c>
      <c r="G16" s="100">
        <f>IFERROR(VLOOKUP($D16,Notes!$A$7:$K$67,2,FALSE),"")</f>
        <v>117.07</v>
      </c>
      <c r="H16" s="97">
        <f>IFERROR(VLOOKUP($D16,Notes!$A$7:$K$67,3,FALSE),"")</f>
        <v>468.28</v>
      </c>
      <c r="I16" s="98">
        <f>IFERROR(VLOOKUP($D16,Notes!$A$7:$K$67,4,FALSE),"")</f>
        <v>1179.9485299999999</v>
      </c>
      <c r="J16" s="104">
        <v>133.16531563408327</v>
      </c>
      <c r="K16" s="104">
        <v>520.32562532609154</v>
      </c>
      <c r="L16" s="104">
        <v>1277.8254785735967</v>
      </c>
      <c r="M16" s="106">
        <f>IF($D16="","",IF($C16="initial",GLOBAL!$B$27,VLOOKUP($A16,python_output!$A$4:$AM$257,25,FALSE)))</f>
        <v>133.16531563408327</v>
      </c>
      <c r="N16" s="3">
        <f>IF($D16="","",IF($C16="initial",GLOBAL!$C$27,VLOOKUP($A16,python_output!$A$4:$AM$257,26,FALSE)))</f>
        <v>520.32562532609154</v>
      </c>
      <c r="O16" s="105">
        <f>IF($D16="","",IF($C16="initial",GLOBAL!$D$27,VLOOKUP($A16,python_output!$A$4:$AM$257,27,FALSE)))</f>
        <v>1277.8254785735967</v>
      </c>
      <c r="P16" s="2">
        <f>IF($D16="","",VLOOKUP($A16,python_output!$A$4:$AM$257,28,FALSE))</f>
        <v>143.95391905028438</v>
      </c>
      <c r="Q16" s="2">
        <f>IF($D16="","",VLOOKUP($A16,python_output!$A$4:$AM$257,29,FALSE))</f>
        <v>563.72248224386635</v>
      </c>
      <c r="R16" s="2">
        <f>IF($D16="","",VLOOKUP($A16,python_output!$A$4:$AM$257,30,FALSE))</f>
        <v>1420.0827322009736</v>
      </c>
      <c r="S16" s="160">
        <f>IF(D16="","",IF($C16="initial",VLOOKUP($D16,Notes!$A$7:$S$67,17,FALSE),VLOOKUP($A16,python_output!$A$4:$AP$256,27,FALSE)))</f>
        <v>1277.8254785735967</v>
      </c>
      <c r="T16" s="158">
        <f>IF(D16="","",IF($C16="initial",VLOOKUP($D16,Notes!$A$7:$S$67,18,FALSE),VLOOKUP($A16,python_output!$A$4:$AP$256,28,FALSE)))</f>
        <v>143.95391905028438</v>
      </c>
      <c r="U16" s="159">
        <f>IF(D16="","",IF($C16="initial",VLOOKUP($D16,Notes!$A$7:$S$67,19,FALSE),VLOOKUP($A16,python_output!$A$4:$AP$256,29,FALSE)))</f>
        <v>563.72248224386635</v>
      </c>
      <c r="V16" s="155">
        <f>IF(D16="","",IF($C16="initial","",VLOOKUP($A16,python_output!$A$4:$AS$256,30,FALSE)))</f>
        <v>1420.0827322009736</v>
      </c>
      <c r="W16" s="155">
        <f>IF(D16="","",IFERROR(IF($C16="initial","",VLOOKUP($A16,python_output!$A$4:$AS$256,30,FALSE)),""))</f>
        <v>1420.0827322009736</v>
      </c>
      <c r="X16" s="155">
        <f>IF(D16="","",IFERROR(IF($C16="initial","",VLOOKUP($A16,python_output!$A$4:$AS$256,30,FALSE)),""))</f>
        <v>1420.0827322009736</v>
      </c>
      <c r="Y16" s="161">
        <f ca="1">IF(D16="","",VLOOKUP(D16,Notes!$A$7:$N$67,14,FALSE))</f>
        <v>84.878071877322213</v>
      </c>
      <c r="Z16" s="97">
        <f>VLOOKUP($D16,Notes!$A$7:$K$67,10,FALSE)</f>
        <v>459.1</v>
      </c>
      <c r="AA16" s="102">
        <f>VLOOKUP($D16,Notes!$A$7:$K$67,11,FALSE)</f>
        <v>64</v>
      </c>
      <c r="AB16" s="102">
        <f>IF($D16="","",GLOBAL!$B$8)</f>
        <v>20</v>
      </c>
      <c r="AC16" s="156">
        <f>IF($D16="","",GLOBAL!$B$4)</f>
        <v>15000000000</v>
      </c>
      <c r="AD16" s="162">
        <f>IF($D16="","",GLOBAL!$B$5)</f>
        <v>700</v>
      </c>
      <c r="AE16" s="197">
        <f t="shared" si="1"/>
        <v>8</v>
      </c>
      <c r="AF16" s="198">
        <f t="shared" si="2"/>
        <v>1500</v>
      </c>
      <c r="AG16" s="184"/>
      <c r="AH16" s="2"/>
    </row>
    <row r="17" spans="1:34" x14ac:dyDescent="0.25">
      <c r="A17" s="2">
        <v>14</v>
      </c>
      <c r="B17" s="105"/>
      <c r="C17" s="3"/>
      <c r="D17" s="2" t="s">
        <v>76</v>
      </c>
      <c r="E17" s="2">
        <f t="shared" si="0"/>
        <v>3</v>
      </c>
      <c r="F17" s="107">
        <v>0.45</v>
      </c>
      <c r="G17" s="100">
        <f>IFERROR(VLOOKUP($D17,Notes!$A$7:$K$67,2,FALSE),"")</f>
        <v>117.07</v>
      </c>
      <c r="H17" s="97">
        <f>IFERROR(VLOOKUP($D17,Notes!$A$7:$K$67,3,FALSE),"")</f>
        <v>468.28</v>
      </c>
      <c r="I17" s="98">
        <f>IFERROR(VLOOKUP($D17,Notes!$A$7:$K$67,4,FALSE),"")</f>
        <v>1179.9485299999999</v>
      </c>
      <c r="J17" s="104">
        <v>129.92165004707823</v>
      </c>
      <c r="K17" s="104">
        <v>509.96264267923272</v>
      </c>
      <c r="L17" s="104">
        <v>1258.5481065015379</v>
      </c>
      <c r="M17" s="106">
        <f>IF($D17="","",IF($C17="initial",GLOBAL!$B$27,VLOOKUP($A17,python_output!$A$4:$AM$257,25,FALSE)))</f>
        <v>129.92165004707823</v>
      </c>
      <c r="N17" s="3">
        <f>IF($D17="","",IF($C17="initial",GLOBAL!$C$27,VLOOKUP($A17,python_output!$A$4:$AM$257,26,FALSE)))</f>
        <v>509.96264267923272</v>
      </c>
      <c r="O17" s="105">
        <f>IF($D17="","",IF($C17="initial",GLOBAL!$D$27,VLOOKUP($A17,python_output!$A$4:$AM$257,27,FALSE)))</f>
        <v>1258.5481065015379</v>
      </c>
      <c r="P17" s="2">
        <f>IF($D17="","",VLOOKUP($A17,python_output!$A$4:$AM$257,28,FALSE))</f>
        <v>140.44746264972292</v>
      </c>
      <c r="Q17" s="2">
        <f>IF($D17="","",VLOOKUP($A17,python_output!$A$4:$AM$257,29,FALSE))</f>
        <v>552.49519299114843</v>
      </c>
      <c r="R17" s="2">
        <f>IF($D17="","",VLOOKUP($A17,python_output!$A$4:$AM$257,30,FALSE))</f>
        <v>1398.6592564127911</v>
      </c>
      <c r="S17" s="160">
        <f>IF(D17="","",IF($C17="initial",VLOOKUP($D17,Notes!$A$7:$S$67,17,FALSE),VLOOKUP($A17,python_output!$A$4:$AP$256,27,FALSE)))</f>
        <v>1258.5481065015379</v>
      </c>
      <c r="T17" s="158">
        <f>IF(D17="","",IF($C17="initial",VLOOKUP($D17,Notes!$A$7:$S$67,18,FALSE),VLOOKUP($A17,python_output!$A$4:$AP$256,28,FALSE)))</f>
        <v>140.44746264972292</v>
      </c>
      <c r="U17" s="159">
        <f>IF(D17="","",IF($C17="initial",VLOOKUP($D17,Notes!$A$7:$S$67,19,FALSE),VLOOKUP($A17,python_output!$A$4:$AP$256,29,FALSE)))</f>
        <v>552.49519299114843</v>
      </c>
      <c r="V17" s="155">
        <f>IF(D17="","",IF($C17="initial","",VLOOKUP($A17,python_output!$A$4:$AS$256,30,FALSE)))</f>
        <v>1398.6592564127911</v>
      </c>
      <c r="W17" s="155">
        <f>IF(D17="","",IFERROR(IF($C17="initial","",VLOOKUP($A17,python_output!$A$4:$AS$256,30,FALSE)),""))</f>
        <v>1398.6592564127911</v>
      </c>
      <c r="X17" s="155">
        <f>IF(D17="","",IFERROR(IF($C17="initial","",VLOOKUP($A17,python_output!$A$4:$AS$256,30,FALSE)),""))</f>
        <v>1398.6592564127911</v>
      </c>
      <c r="Y17" s="161">
        <f ca="1">IF(D17="","",VLOOKUP(D17,Notes!$A$7:$N$67,14,FALSE))</f>
        <v>84.878071877322213</v>
      </c>
      <c r="Z17" s="97">
        <f>VLOOKUP($D17,Notes!$A$7:$K$67,10,FALSE)</f>
        <v>459.1</v>
      </c>
      <c r="AA17" s="102">
        <f>VLOOKUP($D17,Notes!$A$7:$K$67,11,FALSE)</f>
        <v>64</v>
      </c>
      <c r="AB17" s="102">
        <f>IF($D17="","",GLOBAL!$B$8)</f>
        <v>20</v>
      </c>
      <c r="AC17" s="156">
        <f>IF($D17="","",GLOBAL!$B$4)</f>
        <v>15000000000</v>
      </c>
      <c r="AD17" s="162">
        <f>IF($D17="","",GLOBAL!$B$5)</f>
        <v>700</v>
      </c>
      <c r="AE17" s="197">
        <f t="shared" si="1"/>
        <v>8</v>
      </c>
      <c r="AF17" s="198">
        <f t="shared" si="2"/>
        <v>1500</v>
      </c>
      <c r="AG17" s="184"/>
      <c r="AH17" s="2"/>
    </row>
    <row r="18" spans="1:34" x14ac:dyDescent="0.25">
      <c r="A18" s="2">
        <v>15</v>
      </c>
      <c r="B18" s="105"/>
      <c r="C18" s="3"/>
      <c r="D18" s="2" t="s">
        <v>76</v>
      </c>
      <c r="E18" s="2">
        <f t="shared" si="0"/>
        <v>3</v>
      </c>
      <c r="F18" s="107">
        <v>0.3</v>
      </c>
      <c r="G18" s="100">
        <f>IFERROR(VLOOKUP($D18,Notes!$A$7:$K$67,2,FALSE),"")</f>
        <v>117.07</v>
      </c>
      <c r="H18" s="97">
        <f>IFERROR(VLOOKUP($D18,Notes!$A$7:$K$67,3,FALSE),"")</f>
        <v>468.28</v>
      </c>
      <c r="I18" s="98">
        <f>IFERROR(VLOOKUP($D18,Notes!$A$7:$K$67,4,FALSE),"")</f>
        <v>1179.9485299999999</v>
      </c>
      <c r="J18" s="104">
        <v>126.6905860084962</v>
      </c>
      <c r="K18" s="104">
        <v>499.57776814440894</v>
      </c>
      <c r="L18" s="104">
        <v>1239.1320254273387</v>
      </c>
      <c r="M18" s="106">
        <f>IF($D18="","",IF($C18="initial",GLOBAL!$B$27,VLOOKUP($A18,python_output!$A$4:$AM$257,25,FALSE)))</f>
        <v>126.6905860084962</v>
      </c>
      <c r="N18" s="3">
        <f>IF($D18="","",IF($C18="initial",GLOBAL!$C$27,VLOOKUP($A18,python_output!$A$4:$AM$257,26,FALSE)))</f>
        <v>499.57776814440894</v>
      </c>
      <c r="O18" s="105">
        <f>IF($D18="","",IF($C18="initial",GLOBAL!$D$27,VLOOKUP($A18,python_output!$A$4:$AM$257,27,FALSE)))</f>
        <v>1239.1320254273387</v>
      </c>
      <c r="P18" s="2">
        <f>IF($D18="","",VLOOKUP($A18,python_output!$A$4:$AM$257,28,FALSE))</f>
        <v>136.95462873241064</v>
      </c>
      <c r="Q18" s="2">
        <f>IF($D18="","",VLOOKUP($A18,python_output!$A$4:$AM$257,29,FALSE))</f>
        <v>541.24418599549426</v>
      </c>
      <c r="R18" s="2">
        <f>IF($D18="","",VLOOKUP($A18,python_output!$A$4:$AM$257,30,FALSE))</f>
        <v>1377.0816294810895</v>
      </c>
      <c r="S18" s="160">
        <f>IF(D18="","",IF($C18="initial",VLOOKUP($D18,Notes!$A$7:$S$67,17,FALSE),VLOOKUP($A18,python_output!$A$4:$AP$256,27,FALSE)))</f>
        <v>1239.1320254273387</v>
      </c>
      <c r="T18" s="158">
        <f>IF(D18="","",IF($C18="initial",VLOOKUP($D18,Notes!$A$7:$S$67,18,FALSE),VLOOKUP($A18,python_output!$A$4:$AP$256,28,FALSE)))</f>
        <v>136.95462873241064</v>
      </c>
      <c r="U18" s="159">
        <f>IF(D18="","",IF($C18="initial",VLOOKUP($D18,Notes!$A$7:$S$67,19,FALSE),VLOOKUP($A18,python_output!$A$4:$AP$256,29,FALSE)))</f>
        <v>541.24418599549426</v>
      </c>
      <c r="V18" s="155">
        <f>IF(D18="","",IF($C18="initial","",VLOOKUP($A18,python_output!$A$4:$AS$256,30,FALSE)))</f>
        <v>1377.0816294810895</v>
      </c>
      <c r="W18" s="155">
        <f>IF(D18="","",IFERROR(IF($C18="initial","",VLOOKUP($A18,python_output!$A$4:$AS$256,30,FALSE)),""))</f>
        <v>1377.0816294810895</v>
      </c>
      <c r="X18" s="155">
        <f>IF(D18="","",IFERROR(IF($C18="initial","",VLOOKUP($A18,python_output!$A$4:$AS$256,30,FALSE)),""))</f>
        <v>1377.0816294810895</v>
      </c>
      <c r="Y18" s="161">
        <f ca="1">IF(D18="","",VLOOKUP(D18,Notes!$A$7:$N$67,14,FALSE))</f>
        <v>84.878071877322213</v>
      </c>
      <c r="Z18" s="97">
        <f>VLOOKUP($D18,Notes!$A$7:$K$67,10,FALSE)</f>
        <v>459.1</v>
      </c>
      <c r="AA18" s="102">
        <f>VLOOKUP($D18,Notes!$A$7:$K$67,11,FALSE)</f>
        <v>64</v>
      </c>
      <c r="AB18" s="102">
        <f>IF($D18="","",GLOBAL!$B$8)</f>
        <v>20</v>
      </c>
      <c r="AC18" s="156">
        <f>IF($D18="","",GLOBAL!$B$4)</f>
        <v>15000000000</v>
      </c>
      <c r="AD18" s="162">
        <f>IF($D18="","",GLOBAL!$B$5)</f>
        <v>700</v>
      </c>
      <c r="AE18" s="197">
        <f t="shared" si="1"/>
        <v>8</v>
      </c>
      <c r="AF18" s="198">
        <f t="shared" si="2"/>
        <v>1500</v>
      </c>
      <c r="AG18" s="184"/>
      <c r="AH18" s="2"/>
    </row>
    <row r="19" spans="1:34" x14ac:dyDescent="0.25">
      <c r="A19" s="2">
        <v>16</v>
      </c>
      <c r="B19" s="105"/>
      <c r="C19" s="3"/>
      <c r="D19" s="2" t="s">
        <v>76</v>
      </c>
      <c r="E19" s="2">
        <f t="shared" si="0"/>
        <v>3</v>
      </c>
      <c r="F19" s="107">
        <v>0</v>
      </c>
      <c r="G19" s="100">
        <f>IFERROR(VLOOKUP($D19,Notes!$A$7:$K$67,2,FALSE),"")</f>
        <v>117.07</v>
      </c>
      <c r="H19" s="97">
        <f>IFERROR(VLOOKUP($D19,Notes!$A$7:$K$67,3,FALSE),"")</f>
        <v>468.28</v>
      </c>
      <c r="I19" s="98">
        <f>IFERROR(VLOOKUP($D19,Notes!$A$7:$K$67,4,FALSE),"")</f>
        <v>1179.9485299999999</v>
      </c>
      <c r="J19" s="104">
        <v>123.47112527951271</v>
      </c>
      <c r="K19" s="104">
        <v>489.16782934659113</v>
      </c>
      <c r="L19" s="104">
        <v>1219.5536705923332</v>
      </c>
      <c r="M19" s="106">
        <f>IF($D19="","",IF($C19="initial",GLOBAL!$B$27,VLOOKUP($A19,python_output!$A$4:$AM$257,25,FALSE)))</f>
        <v>123.47112527951271</v>
      </c>
      <c r="N19" s="3">
        <f>IF($D19="","",IF($C19="initial",GLOBAL!$C$27,VLOOKUP($A19,python_output!$A$4:$AM$257,26,FALSE)))</f>
        <v>489.16782934659113</v>
      </c>
      <c r="O19" s="105">
        <f>IF($D19="","",IF($C19="initial",GLOBAL!$D$27,VLOOKUP($A19,python_output!$A$4:$AM$257,27,FALSE)))</f>
        <v>1219.5536705923332</v>
      </c>
      <c r="P19" s="2">
        <f>IF($D19="","",VLOOKUP($A19,python_output!$A$4:$AM$257,28,FALSE))</f>
        <v>133.4743381855902</v>
      </c>
      <c r="Q19" s="2">
        <f>IF($D19="","",VLOOKUP($A19,python_output!$A$4:$AM$257,29,FALSE))</f>
        <v>529.96602429543407</v>
      </c>
      <c r="R19" s="2">
        <f>IF($D19="","",VLOOKUP($A19,python_output!$A$4:$AM$257,30,FALSE))</f>
        <v>1355.3236632389935</v>
      </c>
      <c r="S19" s="160">
        <f>IF(D19="","",IF($C19="initial",VLOOKUP($D19,Notes!$A$7:$S$67,17,FALSE),VLOOKUP($A19,python_output!$A$4:$AP$256,27,FALSE)))</f>
        <v>1219.5536705923332</v>
      </c>
      <c r="T19" s="158">
        <f>IF(D19="","",IF($C19="initial",VLOOKUP($D19,Notes!$A$7:$S$67,18,FALSE),VLOOKUP($A19,python_output!$A$4:$AP$256,28,FALSE)))</f>
        <v>133.4743381855902</v>
      </c>
      <c r="U19" s="159">
        <f>IF(D19="","",IF($C19="initial",VLOOKUP($D19,Notes!$A$7:$S$67,19,FALSE),VLOOKUP($A19,python_output!$A$4:$AP$256,29,FALSE)))</f>
        <v>529.96602429543407</v>
      </c>
      <c r="V19" s="155">
        <f>IF(D19="","",IF($C19="initial","",VLOOKUP($A19,python_output!$A$4:$AS$256,30,FALSE)))</f>
        <v>1355.3236632389935</v>
      </c>
      <c r="W19" s="155">
        <f>IF(D19="","",IFERROR(IF($C19="initial","",VLOOKUP($A19,python_output!$A$4:$AS$256,30,FALSE)),""))</f>
        <v>1355.3236632389935</v>
      </c>
      <c r="X19" s="155">
        <f>IF(D19="","",IFERROR(IF($C19="initial","",VLOOKUP($A19,python_output!$A$4:$AS$256,30,FALSE)),""))</f>
        <v>1355.3236632389935</v>
      </c>
      <c r="Y19" s="161">
        <f ca="1">IF(D19="","",VLOOKUP(D19,Notes!$A$7:$N$67,14,FALSE))</f>
        <v>84.878071877322213</v>
      </c>
      <c r="Z19" s="97">
        <f>VLOOKUP($D19,Notes!$A$7:$K$67,10,FALSE)</f>
        <v>459.1</v>
      </c>
      <c r="AA19" s="102">
        <f>VLOOKUP($D19,Notes!$A$7:$K$67,11,FALSE)</f>
        <v>64</v>
      </c>
      <c r="AB19" s="102">
        <f>IF($D19="","",GLOBAL!$B$8)</f>
        <v>20</v>
      </c>
      <c r="AC19" s="156">
        <f>IF($D19="","",GLOBAL!$B$4)</f>
        <v>15000000000</v>
      </c>
      <c r="AD19" s="162">
        <f>IF($D19="","",GLOBAL!$B$5)</f>
        <v>700</v>
      </c>
      <c r="AE19" s="197">
        <f t="shared" si="1"/>
        <v>8</v>
      </c>
      <c r="AF19" s="198">
        <f t="shared" si="2"/>
        <v>1500</v>
      </c>
      <c r="AG19" s="184"/>
      <c r="AH19" s="2"/>
    </row>
    <row r="20" spans="1:34" x14ac:dyDescent="0.25">
      <c r="A20" s="2">
        <v>17</v>
      </c>
      <c r="B20" s="105"/>
      <c r="C20" s="3"/>
      <c r="D20" s="2" t="s">
        <v>76</v>
      </c>
      <c r="E20" s="2">
        <f t="shared" si="0"/>
        <v>3</v>
      </c>
      <c r="F20" s="107">
        <v>0</v>
      </c>
      <c r="G20" s="100">
        <f>IFERROR(VLOOKUP($D20,Notes!$A$7:$K$67,2,FALSE),"")</f>
        <v>117.07</v>
      </c>
      <c r="H20" s="97">
        <f>IFERROR(VLOOKUP($D20,Notes!$A$7:$K$67,3,FALSE),"")</f>
        <v>468.28</v>
      </c>
      <c r="I20" s="98">
        <f>IFERROR(VLOOKUP($D20,Notes!$A$7:$K$67,4,FALSE),"")</f>
        <v>1179.9485299999999</v>
      </c>
      <c r="J20" s="104">
        <v>117.06976232606603</v>
      </c>
      <c r="K20" s="104">
        <v>468.27903975898431</v>
      </c>
      <c r="L20" s="104">
        <v>1179.948547151088</v>
      </c>
      <c r="M20" s="106">
        <f>IF($D20="","",IF($C20="initial",GLOBAL!$B$27,VLOOKUP($A20,python_output!$A$4:$AM$257,25,FALSE)))</f>
        <v>117.06976232606603</v>
      </c>
      <c r="N20" s="3">
        <f>IF($D20="","",IF($C20="initial",GLOBAL!$C$27,VLOOKUP($A20,python_output!$A$4:$AM$257,26,FALSE)))</f>
        <v>468.27903975898431</v>
      </c>
      <c r="O20" s="105">
        <f>IF($D20="","",IF($C20="initial",GLOBAL!$D$27,VLOOKUP($A20,python_output!$A$4:$AM$257,27,FALSE)))</f>
        <v>1179.948547151088</v>
      </c>
      <c r="P20" s="2">
        <f>IF($D20="","",VLOOKUP($A20,python_output!$A$4:$AM$257,28,FALSE))</f>
        <v>126.55435845945725</v>
      </c>
      <c r="Q20" s="2">
        <f>IF($D20="","",VLOOKUP($A20,python_output!$A$4:$AM$257,29,FALSE))</f>
        <v>507.33504141809499</v>
      </c>
      <c r="R20" s="2">
        <f>IF($D20="","",VLOOKUP($A20,python_output!$A$4:$AM$257,30,FALSE))</f>
        <v>1311.3093961511418</v>
      </c>
      <c r="S20" s="160">
        <f>IF(D20="","",IF($C20="initial",VLOOKUP($D20,Notes!$A$7:$S$67,17,FALSE),VLOOKUP($A20,python_output!$A$4:$AP$256,27,FALSE)))</f>
        <v>1179.948547151088</v>
      </c>
      <c r="T20" s="158">
        <f>IF(D20="","",IF($C20="initial",VLOOKUP($D20,Notes!$A$7:$S$67,18,FALSE),VLOOKUP($A20,python_output!$A$4:$AP$256,28,FALSE)))</f>
        <v>126.55435845945725</v>
      </c>
      <c r="U20" s="159">
        <f>IF(D20="","",IF($C20="initial",VLOOKUP($D20,Notes!$A$7:$S$67,19,FALSE),VLOOKUP($A20,python_output!$A$4:$AP$256,29,FALSE)))</f>
        <v>507.33504141809499</v>
      </c>
      <c r="V20" s="155">
        <f>IF(D20="","",IF($C20="initial","",VLOOKUP($A20,python_output!$A$4:$AS$256,30,FALSE)))</f>
        <v>1311.3093961511418</v>
      </c>
      <c r="W20" s="155">
        <f>IF(D20="","",IFERROR(IF($C20="initial","",VLOOKUP($A20,python_output!$A$4:$AS$256,30,FALSE)),""))</f>
        <v>1311.3093961511418</v>
      </c>
      <c r="X20" s="155">
        <f>IF(D20="","",IFERROR(IF($C20="initial","",VLOOKUP($A20,python_output!$A$4:$AS$256,30,FALSE)),""))</f>
        <v>1311.3093961511418</v>
      </c>
      <c r="Y20" s="161">
        <f ca="1">IF(D20="","",VLOOKUP(D20,Notes!$A$7:$N$67,14,FALSE))</f>
        <v>84.878071877322213</v>
      </c>
      <c r="Z20" s="97">
        <f>VLOOKUP($D20,Notes!$A$7:$K$67,10,FALSE)</f>
        <v>459.1</v>
      </c>
      <c r="AA20" s="102">
        <f>VLOOKUP($D20,Notes!$A$7:$K$67,11,FALSE)</f>
        <v>64</v>
      </c>
      <c r="AB20" s="102">
        <f>IF($D20="","",GLOBAL!$B$8)</f>
        <v>20</v>
      </c>
      <c r="AC20" s="156">
        <f>IF($D20="","",GLOBAL!$B$4)</f>
        <v>15000000000</v>
      </c>
      <c r="AD20" s="162">
        <f>IF($D20="","",GLOBAL!$B$5)</f>
        <v>700</v>
      </c>
      <c r="AE20" s="197">
        <f t="shared" si="1"/>
        <v>8</v>
      </c>
      <c r="AF20" s="198">
        <f t="shared" si="2"/>
        <v>1500</v>
      </c>
      <c r="AG20" s="184"/>
      <c r="AH20" s="2"/>
    </row>
    <row r="21" spans="1:34" x14ac:dyDescent="0.25">
      <c r="A21" s="2"/>
      <c r="B21" s="105"/>
      <c r="C21" s="3"/>
      <c r="D21" s="2"/>
      <c r="E21" s="2">
        <f t="shared" si="0"/>
        <v>3</v>
      </c>
      <c r="F21" s="107">
        <v>0.7</v>
      </c>
      <c r="G21" s="100" t="str">
        <f>IFERROR(VLOOKUP($D21,Notes!$A$7:$K$67,2,FALSE),"")</f>
        <v/>
      </c>
      <c r="H21" s="97" t="str">
        <f>IFERROR(VLOOKUP($D21,Notes!$A$7:$K$67,3,FALSE),"")</f>
        <v/>
      </c>
      <c r="I21" s="98" t="str">
        <f>IFERROR(VLOOKUP($D21,Notes!$A$7:$K$67,4,FALSE),"")</f>
        <v/>
      </c>
      <c r="J21" s="104"/>
      <c r="K21" s="104"/>
      <c r="L21" s="104"/>
      <c r="M21" s="106" t="str">
        <f>IF($D21="","",IF($C21="initial",GLOBAL!$B$27,VLOOKUP($A21,python_output!$A$4:$AM$257,25,FALSE)))</f>
        <v/>
      </c>
      <c r="N21" s="3" t="str">
        <f>IF($D21="","",IF($C21="initial",GLOBAL!$C$27,VLOOKUP($A21,python_output!$A$4:$AM$257,26,FALSE)))</f>
        <v/>
      </c>
      <c r="O21" s="105" t="str">
        <f>IF($D21="","",IF($C21="initial",GLOBAL!$D$27,VLOOKUP($A21,python_output!$A$4:$AM$257,27,FALSE)))</f>
        <v/>
      </c>
      <c r="P21" s="2" t="str">
        <f>IF($D21="","",VLOOKUP($A21,python_output!$A$4:$AM$257,28,FALSE))</f>
        <v/>
      </c>
      <c r="Q21" s="2" t="str">
        <f>IF($D21="","",VLOOKUP($A21,python_output!$A$4:$AM$257,29,FALSE))</f>
        <v/>
      </c>
      <c r="R21" s="2" t="str">
        <f>IF($D21="","",VLOOKUP($A21,python_output!$A$4:$AM$257,30,FALSE))</f>
        <v/>
      </c>
      <c r="S21" s="160" t="str">
        <f>IF(D21="","",IF($C21="initial",VLOOKUP($D21,Notes!$A$7:$S$67,17,FALSE),VLOOKUP($A21,python_output!$A$4:$AP$256,27,FALSE)))</f>
        <v/>
      </c>
      <c r="T21" s="158" t="str">
        <f>IF(D21="","",IF($C21="initial",VLOOKUP($D21,Notes!$A$7:$S$67,18,FALSE),VLOOKUP($A21,python_output!$A$4:$AP$256,28,FALSE)))</f>
        <v/>
      </c>
      <c r="U21" s="159" t="str">
        <f>IF(D21="","",IF($C21="initial",VLOOKUP($D21,Notes!$A$7:$S$67,19,FALSE),VLOOKUP($A21,python_output!$A$4:$AP$256,29,FALSE)))</f>
        <v/>
      </c>
      <c r="V21" s="155" t="str">
        <f>IF(D21="","",IF($C21="initial","",VLOOKUP($A21,python_output!$A$4:$AS$256,30,FALSE)))</f>
        <v/>
      </c>
      <c r="W21" s="155" t="str">
        <f>IF(D21="","",IFERROR(IF($C21="initial","",VLOOKUP($A21,python_output!$A$4:$AS$256,30,FALSE)),""))</f>
        <v/>
      </c>
      <c r="X21" s="155" t="str">
        <f>IF(D21="","",IFERROR(IF($C21="initial","",VLOOKUP($A21,python_output!$A$4:$AS$256,30,FALSE)),""))</f>
        <v/>
      </c>
      <c r="Y21" s="161" t="str">
        <f>IF(D21="","",VLOOKUP(D21,Notes!$A$7:$N$67,14,FALSE))</f>
        <v/>
      </c>
      <c r="Z21" s="97" t="e">
        <f>VLOOKUP($D21,Notes!$A$7:$K$67,10,FALSE)</f>
        <v>#N/A</v>
      </c>
      <c r="AA21" s="102" t="e">
        <f>VLOOKUP($D21,Notes!$A$7:$K$67,11,FALSE)</f>
        <v>#N/A</v>
      </c>
      <c r="AB21" s="102" t="str">
        <f>IF($D21="","",GLOBAL!$B$8)</f>
        <v/>
      </c>
      <c r="AC21" s="156" t="str">
        <f>IF($D21="","",GLOBAL!$B$4)</f>
        <v/>
      </c>
      <c r="AD21" s="162" t="str">
        <f>IF($D21="","",GLOBAL!$B$5)</f>
        <v/>
      </c>
      <c r="AE21" s="197">
        <f t="shared" si="1"/>
        <v>8</v>
      </c>
      <c r="AF21" s="198">
        <f t="shared" si="2"/>
        <v>1500</v>
      </c>
      <c r="AG21" s="184"/>
      <c r="AH21" s="2"/>
    </row>
    <row r="22" spans="1:34" x14ac:dyDescent="0.25">
      <c r="A22" s="2"/>
      <c r="B22" s="105"/>
      <c r="C22" s="3"/>
      <c r="D22" s="2"/>
      <c r="E22" s="2">
        <f t="shared" si="0"/>
        <v>3</v>
      </c>
      <c r="F22" s="107">
        <v>0.7</v>
      </c>
      <c r="G22" s="100" t="str">
        <f>IFERROR(VLOOKUP($D22,Notes!$A$7:$K$67,2,FALSE),"")</f>
        <v/>
      </c>
      <c r="H22" s="97" t="str">
        <f>IFERROR(VLOOKUP($D22,Notes!$A$7:$K$67,3,FALSE),"")</f>
        <v/>
      </c>
      <c r="I22" s="98" t="str">
        <f>IFERROR(VLOOKUP($D22,Notes!$A$7:$K$67,4,FALSE),"")</f>
        <v/>
      </c>
      <c r="J22" s="104"/>
      <c r="K22" s="104"/>
      <c r="L22" s="104"/>
      <c r="M22" s="106" t="str">
        <f>IF($D22="","",IF($C22="initial",GLOBAL!$B$27,VLOOKUP($A22,python_output!$A$4:$AM$257,25,FALSE)))</f>
        <v/>
      </c>
      <c r="N22" s="3" t="str">
        <f>IF($D22="","",IF($C22="initial",GLOBAL!$C$27,VLOOKUP($A22,python_output!$A$4:$AM$257,26,FALSE)))</f>
        <v/>
      </c>
      <c r="O22" s="105" t="str">
        <f>IF($D22="","",IF($C22="initial",GLOBAL!$D$27,VLOOKUP($A22,python_output!$A$4:$AM$257,27,FALSE)))</f>
        <v/>
      </c>
      <c r="P22" s="2" t="str">
        <f>IF($D22="","",VLOOKUP($A22,python_output!$A$4:$AM$257,28,FALSE))</f>
        <v/>
      </c>
      <c r="Q22" s="2" t="str">
        <f>IF($D22="","",VLOOKUP($A22,python_output!$A$4:$AM$257,29,FALSE))</f>
        <v/>
      </c>
      <c r="R22" s="2" t="str">
        <f>IF($D22="","",VLOOKUP($A22,python_output!$A$4:$AM$257,30,FALSE))</f>
        <v/>
      </c>
      <c r="S22" s="160" t="str">
        <f>IF(D22="","",IF($C22="initial",VLOOKUP($D22,Notes!$A$7:$S$67,17,FALSE),VLOOKUP($A22,python_output!$A$4:$AP$256,27,FALSE)))</f>
        <v/>
      </c>
      <c r="T22" s="158" t="str">
        <f>IF(D22="","",IF($C22="initial",VLOOKUP($D22,Notes!$A$7:$S$67,18,FALSE),VLOOKUP($A22,python_output!$A$4:$AP$256,28,FALSE)))</f>
        <v/>
      </c>
      <c r="U22" s="159" t="str">
        <f>IF(D22="","",IF($C22="initial",VLOOKUP($D22,Notes!$A$7:$S$67,19,FALSE),VLOOKUP($A22,python_output!$A$4:$AP$256,29,FALSE)))</f>
        <v/>
      </c>
      <c r="V22" s="155" t="str">
        <f>IF(D22="","",IF($C22="initial","",VLOOKUP($A22,python_output!$A$4:$AS$256,30,FALSE)))</f>
        <v/>
      </c>
      <c r="W22" s="155" t="str">
        <f>IF(D22="","",IFERROR(IF($C22="initial","",VLOOKUP($A22,python_output!$A$4:$AS$256,30,FALSE)),""))</f>
        <v/>
      </c>
      <c r="X22" s="155" t="str">
        <f>IF(D22="","",IFERROR(IF($C22="initial","",VLOOKUP($A22,python_output!$A$4:$AS$256,30,FALSE)),""))</f>
        <v/>
      </c>
      <c r="Y22" s="161" t="str">
        <f>IF(D22="","",VLOOKUP(D22,Notes!$A$7:$N$67,14,FALSE))</f>
        <v/>
      </c>
      <c r="Z22" s="97" t="e">
        <f>VLOOKUP($D22,Notes!$A$7:$K$67,10,FALSE)</f>
        <v>#N/A</v>
      </c>
      <c r="AA22" s="102" t="e">
        <f>VLOOKUP($D22,Notes!$A$7:$K$67,11,FALSE)</f>
        <v>#N/A</v>
      </c>
      <c r="AB22" s="102" t="str">
        <f>IF($D22="","",GLOBAL!$B$8)</f>
        <v/>
      </c>
      <c r="AC22" s="156" t="str">
        <f>IF($D22="","",GLOBAL!$B$4)</f>
        <v/>
      </c>
      <c r="AD22" s="162" t="str">
        <f>IF($D22="","",GLOBAL!$B$5)</f>
        <v/>
      </c>
      <c r="AE22" s="197">
        <f t="shared" si="1"/>
        <v>8</v>
      </c>
      <c r="AF22" s="198">
        <f t="shared" si="2"/>
        <v>1500</v>
      </c>
      <c r="AG22" s="184"/>
      <c r="AH22" s="2"/>
    </row>
    <row r="23" spans="1:34" x14ac:dyDescent="0.25">
      <c r="A23" s="2"/>
      <c r="B23" s="105"/>
      <c r="C23" s="3"/>
      <c r="D23" s="2"/>
      <c r="E23" s="2">
        <f t="shared" si="0"/>
        <v>3</v>
      </c>
      <c r="F23" s="107">
        <v>0.7</v>
      </c>
      <c r="G23" s="100" t="str">
        <f>IFERROR(VLOOKUP($D23,Notes!$A$7:$K$67,2,FALSE),"")</f>
        <v/>
      </c>
      <c r="H23" s="97" t="str">
        <f>IFERROR(VLOOKUP($D23,Notes!$A$7:$K$67,3,FALSE),"")</f>
        <v/>
      </c>
      <c r="I23" s="98" t="str">
        <f>IFERROR(VLOOKUP($D23,Notes!$A$7:$K$67,4,FALSE),"")</f>
        <v/>
      </c>
      <c r="J23" s="104"/>
      <c r="K23" s="104"/>
      <c r="L23" s="104"/>
      <c r="M23" s="106" t="str">
        <f>IF($D23="","",IF($C23="initial",GLOBAL!$B$27,VLOOKUP($A23,python_output!$A$4:$AM$257,25,FALSE)))</f>
        <v/>
      </c>
      <c r="N23" s="3" t="str">
        <f>IF($D23="","",IF($C23="initial",GLOBAL!$C$27,VLOOKUP($A23,python_output!$A$4:$AM$257,26,FALSE)))</f>
        <v/>
      </c>
      <c r="O23" s="105" t="str">
        <f>IF($D23="","",IF($C23="initial",GLOBAL!$D$27,VLOOKUP($A23,python_output!$A$4:$AM$257,27,FALSE)))</f>
        <v/>
      </c>
      <c r="P23" s="2" t="str">
        <f>IF($D23="","",VLOOKUP($A23,python_output!$A$4:$AM$257,28,FALSE))</f>
        <v/>
      </c>
      <c r="Q23" s="2" t="str">
        <f>IF($D23="","",VLOOKUP($A23,python_output!$A$4:$AM$257,29,FALSE))</f>
        <v/>
      </c>
      <c r="R23" s="2" t="str">
        <f>IF($D23="","",VLOOKUP($A23,python_output!$A$4:$AM$257,30,FALSE))</f>
        <v/>
      </c>
      <c r="S23" s="160" t="str">
        <f>IF(D23="","",IF($C23="initial",VLOOKUP($D23,Notes!$A$7:$S$67,17,FALSE),VLOOKUP($A23,python_output!$A$4:$AP$256,27,FALSE)))</f>
        <v/>
      </c>
      <c r="T23" s="158" t="str">
        <f>IF(D23="","",IF($C23="initial",VLOOKUP($D23,Notes!$A$7:$S$67,18,FALSE),VLOOKUP($A23,python_output!$A$4:$AP$256,28,FALSE)))</f>
        <v/>
      </c>
      <c r="U23" s="159" t="str">
        <f>IF(D23="","",IF($C23="initial",VLOOKUP($D23,Notes!$A$7:$S$67,19,FALSE),VLOOKUP($A23,python_output!$A$4:$AP$256,29,FALSE)))</f>
        <v/>
      </c>
      <c r="V23" s="155" t="str">
        <f>IF(D23="","",IF($C23="initial","",VLOOKUP($A23,python_output!$A$4:$AS$256,30,FALSE)))</f>
        <v/>
      </c>
      <c r="W23" s="155" t="str">
        <f>IF(D23="","",IFERROR(IF($C23="initial","",VLOOKUP($A23,python_output!$A$4:$AS$256,30,FALSE)),""))</f>
        <v/>
      </c>
      <c r="X23" s="155" t="str">
        <f>IF(D23="","",IFERROR(IF($C23="initial","",VLOOKUP($A23,python_output!$A$4:$AS$256,30,FALSE)),""))</f>
        <v/>
      </c>
      <c r="Y23" s="161" t="str">
        <f>IF(D23="","",VLOOKUP(D23,Notes!$A$7:$N$67,14,FALSE))</f>
        <v/>
      </c>
      <c r="Z23" s="97" t="e">
        <f>VLOOKUP($D23,Notes!$A$7:$K$67,10,FALSE)</f>
        <v>#N/A</v>
      </c>
      <c r="AA23" s="102" t="e">
        <f>VLOOKUP($D23,Notes!$A$7:$K$67,11,FALSE)</f>
        <v>#N/A</v>
      </c>
      <c r="AB23" s="102" t="str">
        <f>IF($D23="","",GLOBAL!$B$8)</f>
        <v/>
      </c>
      <c r="AC23" s="156" t="str">
        <f>IF($D23="","",GLOBAL!$B$4)</f>
        <v/>
      </c>
      <c r="AD23" s="162" t="str">
        <f>IF($D23="","",GLOBAL!$B$5)</f>
        <v/>
      </c>
      <c r="AE23" s="197">
        <f t="shared" si="1"/>
        <v>8</v>
      </c>
      <c r="AF23" s="198">
        <f t="shared" si="2"/>
        <v>1500</v>
      </c>
      <c r="AG23" s="184"/>
      <c r="AH23" s="2"/>
    </row>
    <row r="24" spans="1:34" x14ac:dyDescent="0.25">
      <c r="A24" s="2"/>
      <c r="B24" s="105"/>
      <c r="C24" s="3"/>
      <c r="D24" s="2"/>
      <c r="E24" s="2">
        <f t="shared" si="0"/>
        <v>3</v>
      </c>
      <c r="F24" s="107">
        <v>0.7</v>
      </c>
      <c r="G24" s="100" t="str">
        <f>IFERROR(VLOOKUP($D24,Notes!$A$7:$K$67,2,FALSE),"")</f>
        <v/>
      </c>
      <c r="H24" s="97" t="str">
        <f>IFERROR(VLOOKUP($D24,Notes!$A$7:$K$67,3,FALSE),"")</f>
        <v/>
      </c>
      <c r="I24" s="98" t="str">
        <f>IFERROR(VLOOKUP($D24,Notes!$A$7:$K$67,4,FALSE),"")</f>
        <v/>
      </c>
      <c r="J24" s="104"/>
      <c r="K24" s="104"/>
      <c r="L24" s="104"/>
      <c r="M24" s="106" t="str">
        <f>IF($D24="","",IF($C24="initial",GLOBAL!$B$27,VLOOKUP($A24,python_output!$A$4:$AM$257,25,FALSE)))</f>
        <v/>
      </c>
      <c r="N24" s="3" t="str">
        <f>IF($D24="","",IF($C24="initial",GLOBAL!$C$27,VLOOKUP($A24,python_output!$A$4:$AM$257,26,FALSE)))</f>
        <v/>
      </c>
      <c r="O24" s="105" t="str">
        <f>IF($D24="","",IF($C24="initial",GLOBAL!$D$27,VLOOKUP($A24,python_output!$A$4:$AM$257,27,FALSE)))</f>
        <v/>
      </c>
      <c r="P24" s="2" t="str">
        <f>IF($D24="","",VLOOKUP($A24,python_output!$A$4:$AM$257,28,FALSE))</f>
        <v/>
      </c>
      <c r="Q24" s="2" t="str">
        <f>IF($D24="","",VLOOKUP($A24,python_output!$A$4:$AM$257,29,FALSE))</f>
        <v/>
      </c>
      <c r="R24" s="2" t="str">
        <f>IF($D24="","",VLOOKUP($A24,python_output!$A$4:$AM$257,30,FALSE))</f>
        <v/>
      </c>
      <c r="S24" s="160" t="str">
        <f>IF(D24="","",IF($C24="initial",VLOOKUP($D24,Notes!$A$7:$S$67,17,FALSE),VLOOKUP($A24,python_output!$A$4:$AP$256,27,FALSE)))</f>
        <v/>
      </c>
      <c r="T24" s="158" t="str">
        <f>IF(D24="","",IF($C24="initial",VLOOKUP($D24,Notes!$A$7:$S$67,18,FALSE),VLOOKUP($A24,python_output!$A$4:$AP$256,28,FALSE)))</f>
        <v/>
      </c>
      <c r="U24" s="159" t="str">
        <f>IF(D24="","",IF($C24="initial",VLOOKUP($D24,Notes!$A$7:$S$67,19,FALSE),VLOOKUP($A24,python_output!$A$4:$AP$256,29,FALSE)))</f>
        <v/>
      </c>
      <c r="V24" s="155" t="str">
        <f>IF(D24="","",IF($C24="initial","",VLOOKUP($A24,python_output!$A$4:$AS$256,30,FALSE)))</f>
        <v/>
      </c>
      <c r="W24" s="155" t="str">
        <f>IF(D24="","",IFERROR(IF($C24="initial","",VLOOKUP($A24,python_output!$A$4:$AS$256,30,FALSE)),""))</f>
        <v/>
      </c>
      <c r="X24" s="155" t="str">
        <f>IF(D24="","",IFERROR(IF($C24="initial","",VLOOKUP($A24,python_output!$A$4:$AS$256,30,FALSE)),""))</f>
        <v/>
      </c>
      <c r="Y24" s="161" t="str">
        <f>IF(D24="","",VLOOKUP(D24,Notes!$A$7:$N$67,14,FALSE))</f>
        <v/>
      </c>
      <c r="Z24" s="97" t="e">
        <f>VLOOKUP($D24,Notes!$A$7:$K$67,10,FALSE)</f>
        <v>#N/A</v>
      </c>
      <c r="AA24" s="102" t="e">
        <f>VLOOKUP($D24,Notes!$A$7:$K$67,11,FALSE)</f>
        <v>#N/A</v>
      </c>
      <c r="AB24" s="102" t="str">
        <f>IF($D24="","",GLOBAL!$B$8)</f>
        <v/>
      </c>
      <c r="AC24" s="156" t="str">
        <f>IF($D24="","",GLOBAL!$B$4)</f>
        <v/>
      </c>
      <c r="AD24" s="162" t="str">
        <f>IF($D24="","",GLOBAL!$B$5)</f>
        <v/>
      </c>
      <c r="AE24" s="197">
        <f t="shared" si="1"/>
        <v>8</v>
      </c>
      <c r="AF24" s="198">
        <f t="shared" si="2"/>
        <v>1500</v>
      </c>
      <c r="AG24" s="184"/>
      <c r="AH24" s="2"/>
    </row>
    <row r="25" spans="1:34" x14ac:dyDescent="0.25">
      <c r="A25" s="2"/>
      <c r="B25" s="105"/>
      <c r="C25" s="3"/>
      <c r="D25" s="2"/>
      <c r="E25" s="2">
        <f t="shared" si="0"/>
        <v>3</v>
      </c>
      <c r="F25" s="107">
        <v>0.7</v>
      </c>
      <c r="G25" s="100" t="str">
        <f>IFERROR(VLOOKUP($D25,Notes!$A$7:$K$67,2,FALSE),"")</f>
        <v/>
      </c>
      <c r="H25" s="97" t="str">
        <f>IFERROR(VLOOKUP($D25,Notes!$A$7:$K$67,3,FALSE),"")</f>
        <v/>
      </c>
      <c r="I25" s="98" t="str">
        <f>IFERROR(VLOOKUP($D25,Notes!$A$7:$K$67,4,FALSE),"")</f>
        <v/>
      </c>
      <c r="J25" s="104"/>
      <c r="K25" s="104"/>
      <c r="L25" s="104"/>
      <c r="M25" s="106" t="str">
        <f>IF($D25="","",IF($C25="initial",GLOBAL!$B$27,VLOOKUP($A25,python_output!$A$4:$AM$257,25,FALSE)))</f>
        <v/>
      </c>
      <c r="N25" s="3" t="str">
        <f>IF($D25="","",IF($C25="initial",GLOBAL!$C$27,VLOOKUP($A25,python_output!$A$4:$AM$257,26,FALSE)))</f>
        <v/>
      </c>
      <c r="O25" s="105" t="str">
        <f>IF($D25="","",IF($C25="initial",GLOBAL!$D$27,VLOOKUP($A25,python_output!$A$4:$AM$257,27,FALSE)))</f>
        <v/>
      </c>
      <c r="P25" s="2" t="str">
        <f>IF($D25="","",VLOOKUP($A25,python_output!$A$4:$AM$257,28,FALSE))</f>
        <v/>
      </c>
      <c r="Q25" s="2" t="str">
        <f>IF($D25="","",VLOOKUP($A25,python_output!$A$4:$AM$257,29,FALSE))</f>
        <v/>
      </c>
      <c r="R25" s="2" t="str">
        <f>IF($D25="","",VLOOKUP($A25,python_output!$A$4:$AM$257,30,FALSE))</f>
        <v/>
      </c>
      <c r="S25" s="160" t="str">
        <f>IF(D25="","",IF($C25="initial",VLOOKUP($D25,Notes!$A$7:$S$67,17,FALSE),VLOOKUP($A25,python_output!$A$4:$AP$256,27,FALSE)))</f>
        <v/>
      </c>
      <c r="T25" s="158" t="str">
        <f>IF(D25="","",IF($C25="initial",VLOOKUP($D25,Notes!$A$7:$S$67,18,FALSE),VLOOKUP($A25,python_output!$A$4:$AP$256,28,FALSE)))</f>
        <v/>
      </c>
      <c r="U25" s="159" t="str">
        <f>IF(D25="","",IF($C25="initial",VLOOKUP($D25,Notes!$A$7:$S$67,19,FALSE),VLOOKUP($A25,python_output!$A$4:$AP$256,29,FALSE)))</f>
        <v/>
      </c>
      <c r="V25" s="155" t="str">
        <f>IF(D25="","",IF($C25="initial","",VLOOKUP($A25,python_output!$A$4:$AS$256,30,FALSE)))</f>
        <v/>
      </c>
      <c r="W25" s="155" t="str">
        <f>IF(D25="","",IFERROR(IF($C25="initial","",VLOOKUP($A25,python_output!$A$4:$AS$256,30,FALSE)),""))</f>
        <v/>
      </c>
      <c r="X25" s="155" t="str">
        <f>IF(D25="","",IFERROR(IF($C25="initial","",VLOOKUP($A25,python_output!$A$4:$AS$256,30,FALSE)),""))</f>
        <v/>
      </c>
      <c r="Y25" s="161" t="str">
        <f>IF(D25="","",VLOOKUP(D25,Notes!$A$7:$N$67,14,FALSE))</f>
        <v/>
      </c>
      <c r="Z25" s="97" t="e">
        <f>VLOOKUP($D25,Notes!$A$7:$K$67,10,FALSE)</f>
        <v>#N/A</v>
      </c>
      <c r="AA25" s="102" t="e">
        <f>VLOOKUP($D25,Notes!$A$7:$K$67,11,FALSE)</f>
        <v>#N/A</v>
      </c>
      <c r="AB25" s="102" t="str">
        <f>IF($D25="","",GLOBAL!$B$8)</f>
        <v/>
      </c>
      <c r="AC25" s="156" t="str">
        <f>IF($D25="","",GLOBAL!$B$4)</f>
        <v/>
      </c>
      <c r="AD25" s="162" t="str">
        <f>IF($D25="","",GLOBAL!$B$5)</f>
        <v/>
      </c>
      <c r="AE25" s="197">
        <f t="shared" si="1"/>
        <v>8</v>
      </c>
      <c r="AF25" s="198">
        <f t="shared" si="2"/>
        <v>1500</v>
      </c>
      <c r="AG25" s="184"/>
      <c r="AH25" s="2"/>
    </row>
    <row r="26" spans="1:34" x14ac:dyDescent="0.25">
      <c r="A26" s="2"/>
      <c r="B26" s="105"/>
      <c r="C26" s="3"/>
      <c r="D26" s="2"/>
      <c r="E26" s="2">
        <f t="shared" si="0"/>
        <v>3</v>
      </c>
      <c r="F26" s="107">
        <v>0.7</v>
      </c>
      <c r="G26" s="100" t="str">
        <f>IFERROR(VLOOKUP($D26,Notes!$A$7:$K$67,2,FALSE),"")</f>
        <v/>
      </c>
      <c r="H26" s="97" t="str">
        <f>IFERROR(VLOOKUP($D26,Notes!$A$7:$K$67,3,FALSE),"")</f>
        <v/>
      </c>
      <c r="I26" s="98" t="str">
        <f>IFERROR(VLOOKUP($D26,Notes!$A$7:$K$67,4,FALSE),"")</f>
        <v/>
      </c>
      <c r="J26" s="104"/>
      <c r="K26" s="104"/>
      <c r="L26" s="104"/>
      <c r="M26" s="106" t="str">
        <f>IF($D26="","",IF($C26="initial",GLOBAL!$B$27,VLOOKUP($A26,python_output!$A$4:$AM$257,25,FALSE)))</f>
        <v/>
      </c>
      <c r="N26" s="3" t="str">
        <f>IF($D26="","",IF($C26="initial",GLOBAL!$C$27,VLOOKUP($A26,python_output!$A$4:$AM$257,26,FALSE)))</f>
        <v/>
      </c>
      <c r="O26" s="105" t="str">
        <f>IF($D26="","",IF($C26="initial",GLOBAL!$D$27,VLOOKUP($A26,python_output!$A$4:$AM$257,27,FALSE)))</f>
        <v/>
      </c>
      <c r="P26" s="2" t="str">
        <f>IF($D26="","",VLOOKUP($A26,python_output!$A$4:$AM$257,28,FALSE))</f>
        <v/>
      </c>
      <c r="Q26" s="2" t="str">
        <f>IF($D26="","",VLOOKUP($A26,python_output!$A$4:$AM$257,29,FALSE))</f>
        <v/>
      </c>
      <c r="R26" s="2" t="str">
        <f>IF($D26="","",VLOOKUP($A26,python_output!$A$4:$AM$257,30,FALSE))</f>
        <v/>
      </c>
      <c r="S26" s="160" t="str">
        <f>IF(D26="","",IF($C26="initial",VLOOKUP($D26,Notes!$A$7:$S$67,17,FALSE),VLOOKUP($A26,python_output!$A$4:$AP$256,27,FALSE)))</f>
        <v/>
      </c>
      <c r="T26" s="158" t="str">
        <f>IF(D26="","",IF($C26="initial",VLOOKUP($D26,Notes!$A$7:$S$67,18,FALSE),VLOOKUP($A26,python_output!$A$4:$AP$256,28,FALSE)))</f>
        <v/>
      </c>
      <c r="U26" s="159" t="str">
        <f>IF(D26="","",IF($C26="initial",VLOOKUP($D26,Notes!$A$7:$S$67,19,FALSE),VLOOKUP($A26,python_output!$A$4:$AP$256,29,FALSE)))</f>
        <v/>
      </c>
      <c r="V26" s="155" t="str">
        <f>IF(D26="","",IF($C26="initial","",VLOOKUP($A26,python_output!$A$4:$AS$256,30,FALSE)))</f>
        <v/>
      </c>
      <c r="W26" s="155" t="str">
        <f>IF(D26="","",IFERROR(IF($C26="initial","",VLOOKUP($A26,python_output!$A$4:$AS$256,30,FALSE)),""))</f>
        <v/>
      </c>
      <c r="X26" s="155" t="str">
        <f>IF(D26="","",IFERROR(IF($C26="initial","",VLOOKUP($A26,python_output!$A$4:$AS$256,30,FALSE)),""))</f>
        <v/>
      </c>
      <c r="Y26" s="161" t="str">
        <f>IF(D26="","",VLOOKUP(D26,Notes!$A$7:$N$67,14,FALSE))</f>
        <v/>
      </c>
      <c r="Z26" s="97" t="e">
        <f>VLOOKUP($D26,Notes!$A$7:$K$67,10,FALSE)</f>
        <v>#N/A</v>
      </c>
      <c r="AA26" s="102" t="e">
        <f>VLOOKUP($D26,Notes!$A$7:$K$67,11,FALSE)</f>
        <v>#N/A</v>
      </c>
      <c r="AB26" s="102" t="str">
        <f>IF($D26="","",GLOBAL!$B$8)</f>
        <v/>
      </c>
      <c r="AC26" s="156" t="str">
        <f>IF($D26="","",GLOBAL!$B$4)</f>
        <v/>
      </c>
      <c r="AD26" s="162" t="str">
        <f>IF($D26="","",GLOBAL!$B$5)</f>
        <v/>
      </c>
      <c r="AE26" s="197">
        <f t="shared" si="1"/>
        <v>8</v>
      </c>
      <c r="AF26" s="198">
        <f t="shared" si="2"/>
        <v>1500</v>
      </c>
      <c r="AG26" s="184"/>
      <c r="AH26" s="2"/>
    </row>
    <row r="27" spans="1:34" x14ac:dyDescent="0.25">
      <c r="A27" s="2"/>
      <c r="B27" s="105"/>
      <c r="C27" s="3"/>
      <c r="D27" s="2"/>
      <c r="E27" s="2">
        <f t="shared" si="0"/>
        <v>3</v>
      </c>
      <c r="F27" s="107">
        <v>0.7</v>
      </c>
      <c r="G27" s="100" t="str">
        <f>IFERROR(VLOOKUP($D27,Notes!$A$7:$K$67,2,FALSE),"")</f>
        <v/>
      </c>
      <c r="H27" s="97" t="str">
        <f>IFERROR(VLOOKUP($D27,Notes!$A$7:$K$67,3,FALSE),"")</f>
        <v/>
      </c>
      <c r="I27" s="98" t="str">
        <f>IFERROR(VLOOKUP($D27,Notes!$A$7:$K$67,4,FALSE),"")</f>
        <v/>
      </c>
      <c r="J27" s="104"/>
      <c r="K27" s="104"/>
      <c r="L27" s="104"/>
      <c r="M27" s="106" t="str">
        <f>IF($D27="","",IF($C27="initial",GLOBAL!$B$27,VLOOKUP($A27,python_output!$A$4:$AM$257,25,FALSE)))</f>
        <v/>
      </c>
      <c r="N27" s="3" t="str">
        <f>IF($D27="","",IF($C27="initial",GLOBAL!$C$27,VLOOKUP($A27,python_output!$A$4:$AM$257,26,FALSE)))</f>
        <v/>
      </c>
      <c r="O27" s="105" t="str">
        <f>IF($D27="","",IF($C27="initial",GLOBAL!$D$27,VLOOKUP($A27,python_output!$A$4:$AM$257,27,FALSE)))</f>
        <v/>
      </c>
      <c r="P27" s="2" t="str">
        <f>IF($D27="","",VLOOKUP($A27,python_output!$A$4:$AM$257,28,FALSE))</f>
        <v/>
      </c>
      <c r="Q27" s="2" t="str">
        <f>IF($D27="","",VLOOKUP($A27,python_output!$A$4:$AM$257,29,FALSE))</f>
        <v/>
      </c>
      <c r="R27" s="2" t="str">
        <f>IF($D27="","",VLOOKUP($A27,python_output!$A$4:$AM$257,30,FALSE))</f>
        <v/>
      </c>
      <c r="S27" s="160" t="str">
        <f>IF(D27="","",IF($C27="initial",VLOOKUP($D27,Notes!$A$7:$S$67,17,FALSE),VLOOKUP($A27,python_output!$A$4:$AP$256,27,FALSE)))</f>
        <v/>
      </c>
      <c r="T27" s="158" t="str">
        <f>IF(D27="","",IF($C27="initial",VLOOKUP($D27,Notes!$A$7:$S$67,18,FALSE),VLOOKUP($A27,python_output!$A$4:$AP$256,28,FALSE)))</f>
        <v/>
      </c>
      <c r="U27" s="159" t="str">
        <f>IF(D27="","",IF($C27="initial",VLOOKUP($D27,Notes!$A$7:$S$67,19,FALSE),VLOOKUP($A27,python_output!$A$4:$AP$256,29,FALSE)))</f>
        <v/>
      </c>
      <c r="V27" s="155" t="str">
        <f>IF(D27="","",IF($C27="initial","",VLOOKUP($A27,python_output!$A$4:$AS$256,30,FALSE)))</f>
        <v/>
      </c>
      <c r="W27" s="155" t="str">
        <f>IF(D27="","",IFERROR(IF($C27="initial","",VLOOKUP($A27,python_output!$A$4:$AS$256,30,FALSE)),""))</f>
        <v/>
      </c>
      <c r="X27" s="155" t="str">
        <f>IF(D27="","",IFERROR(IF($C27="initial","",VLOOKUP($A27,python_output!$A$4:$AS$256,30,FALSE)),""))</f>
        <v/>
      </c>
      <c r="Y27" s="161" t="str">
        <f>IF(D27="","",VLOOKUP(D27,Notes!$A$7:$N$67,14,FALSE))</f>
        <v/>
      </c>
      <c r="Z27" s="97" t="e">
        <f>VLOOKUP($D27,Notes!$A$7:$K$67,10,FALSE)</f>
        <v>#N/A</v>
      </c>
      <c r="AA27" s="102" t="e">
        <f>VLOOKUP($D27,Notes!$A$7:$K$67,11,FALSE)</f>
        <v>#N/A</v>
      </c>
      <c r="AB27" s="102" t="str">
        <f>IF($D27="","",GLOBAL!$B$8)</f>
        <v/>
      </c>
      <c r="AC27" s="156" t="str">
        <f>IF($D27="","",GLOBAL!$B$4)</f>
        <v/>
      </c>
      <c r="AD27" s="162" t="str">
        <f>IF($D27="","",GLOBAL!$B$5)</f>
        <v/>
      </c>
      <c r="AE27" s="197">
        <f t="shared" si="1"/>
        <v>8</v>
      </c>
      <c r="AF27" s="198">
        <f t="shared" si="2"/>
        <v>1500</v>
      </c>
      <c r="AG27" s="184"/>
      <c r="AH27" s="2"/>
    </row>
    <row r="28" spans="1:34" x14ac:dyDescent="0.25">
      <c r="A28" s="2"/>
      <c r="B28" s="105"/>
      <c r="C28" s="3"/>
      <c r="D28" s="2"/>
      <c r="E28" s="2">
        <f t="shared" si="0"/>
        <v>3</v>
      </c>
      <c r="F28" s="107">
        <v>0.7</v>
      </c>
      <c r="G28" s="100" t="str">
        <f>IFERROR(VLOOKUP($D28,Notes!$A$7:$K$67,2,FALSE),"")</f>
        <v/>
      </c>
      <c r="H28" s="97" t="str">
        <f>IFERROR(VLOOKUP($D28,Notes!$A$7:$K$67,3,FALSE),"")</f>
        <v/>
      </c>
      <c r="I28" s="98" t="str">
        <f>IFERROR(VLOOKUP($D28,Notes!$A$7:$K$67,4,FALSE),"")</f>
        <v/>
      </c>
      <c r="J28" s="104"/>
      <c r="K28" s="104"/>
      <c r="L28" s="104"/>
      <c r="M28" s="106" t="str">
        <f>IF($D28="","",IF($C28="initial",GLOBAL!$B$27,VLOOKUP($A28,python_output!$A$4:$AM$257,25,FALSE)))</f>
        <v/>
      </c>
      <c r="N28" s="3" t="str">
        <f>IF($D28="","",IF($C28="initial",GLOBAL!$C$27,VLOOKUP($A28,python_output!$A$4:$AM$257,26,FALSE)))</f>
        <v/>
      </c>
      <c r="O28" s="105" t="str">
        <f>IF($D28="","",IF($C28="initial",GLOBAL!$D$27,VLOOKUP($A28,python_output!$A$4:$AM$257,27,FALSE)))</f>
        <v/>
      </c>
      <c r="P28" s="2" t="str">
        <f>IF($D28="","",VLOOKUP($A28,python_output!$A$4:$AM$257,28,FALSE))</f>
        <v/>
      </c>
      <c r="Q28" s="2" t="str">
        <f>IF($D28="","",VLOOKUP($A28,python_output!$A$4:$AM$257,29,FALSE))</f>
        <v/>
      </c>
      <c r="R28" s="2" t="str">
        <f>IF($D28="","",VLOOKUP($A28,python_output!$A$4:$AM$257,30,FALSE))</f>
        <v/>
      </c>
      <c r="S28" s="160" t="str">
        <f>IF(D28="","",IF($C28="initial",VLOOKUP($D28,Notes!$A$7:$S$67,17,FALSE),VLOOKUP($A28,python_output!$A$4:$AP$256,27,FALSE)))</f>
        <v/>
      </c>
      <c r="T28" s="158" t="str">
        <f>IF(D28="","",IF($C28="initial",VLOOKUP($D28,Notes!$A$7:$S$67,18,FALSE),VLOOKUP($A28,python_output!$A$4:$AP$256,28,FALSE)))</f>
        <v/>
      </c>
      <c r="U28" s="159" t="str">
        <f>IF(D28="","",IF($C28="initial",VLOOKUP($D28,Notes!$A$7:$S$67,19,FALSE),VLOOKUP($A28,python_output!$A$4:$AP$256,29,FALSE)))</f>
        <v/>
      </c>
      <c r="V28" s="155" t="str">
        <f>IF(D28="","",IF($C28="initial","",VLOOKUP($A28,python_output!$A$4:$AS$256,30,FALSE)))</f>
        <v/>
      </c>
      <c r="W28" s="155" t="str">
        <f>IF(D28="","",IFERROR(IF($C28="initial","",VLOOKUP($A28,python_output!$A$4:$AS$256,30,FALSE)),""))</f>
        <v/>
      </c>
      <c r="X28" s="155" t="str">
        <f>IF(D28="","",IFERROR(IF($C28="initial","",VLOOKUP($A28,python_output!$A$4:$AS$256,30,FALSE)),""))</f>
        <v/>
      </c>
      <c r="Y28" s="161" t="str">
        <f>IF(D28="","",VLOOKUP(D28,Notes!$A$7:$N$67,14,FALSE))</f>
        <v/>
      </c>
      <c r="Z28" s="97" t="e">
        <f>VLOOKUP($D28,Notes!$A$7:$K$67,10,FALSE)</f>
        <v>#N/A</v>
      </c>
      <c r="AA28" s="102" t="e">
        <f>VLOOKUP($D28,Notes!$A$7:$K$67,11,FALSE)</f>
        <v>#N/A</v>
      </c>
      <c r="AB28" s="102" t="str">
        <f>IF($D28="","",GLOBAL!$B$8)</f>
        <v/>
      </c>
      <c r="AC28" s="156" t="str">
        <f>IF($D28="","",GLOBAL!$B$4)</f>
        <v/>
      </c>
      <c r="AD28" s="162" t="str">
        <f>IF($D28="","",GLOBAL!$B$5)</f>
        <v/>
      </c>
      <c r="AE28" s="197">
        <f t="shared" si="1"/>
        <v>8</v>
      </c>
      <c r="AF28" s="198">
        <f t="shared" si="2"/>
        <v>1500</v>
      </c>
      <c r="AG28" s="184"/>
      <c r="AH28" s="2"/>
    </row>
    <row r="29" spans="1:34" x14ac:dyDescent="0.25">
      <c r="A29" s="2"/>
      <c r="B29" s="105"/>
      <c r="C29" s="3"/>
      <c r="D29" s="2"/>
      <c r="E29" s="2">
        <f t="shared" si="0"/>
        <v>3</v>
      </c>
      <c r="F29" s="107">
        <v>0.7</v>
      </c>
      <c r="G29" s="100" t="str">
        <f>IFERROR(VLOOKUP($D29,Notes!$A$7:$K$67,2,FALSE),"")</f>
        <v/>
      </c>
      <c r="H29" s="97" t="str">
        <f>IFERROR(VLOOKUP($D29,Notes!$A$7:$K$67,3,FALSE),"")</f>
        <v/>
      </c>
      <c r="I29" s="98" t="str">
        <f>IFERROR(VLOOKUP($D29,Notes!$A$7:$K$67,4,FALSE),"")</f>
        <v/>
      </c>
      <c r="J29" s="104"/>
      <c r="K29" s="104"/>
      <c r="L29" s="104"/>
      <c r="M29" s="106" t="str">
        <f>IF($D29="","",IF($C29="initial",GLOBAL!$B$27,VLOOKUP($A29,python_output!$A$4:$AM$257,25,FALSE)))</f>
        <v/>
      </c>
      <c r="N29" s="3" t="str">
        <f>IF($D29="","",IF($C29="initial",GLOBAL!$C$27,VLOOKUP($A29,python_output!$A$4:$AM$257,26,FALSE)))</f>
        <v/>
      </c>
      <c r="O29" s="105" t="str">
        <f>IF($D29="","",IF($C29="initial",GLOBAL!$D$27,VLOOKUP($A29,python_output!$A$4:$AM$257,27,FALSE)))</f>
        <v/>
      </c>
      <c r="P29" s="2" t="str">
        <f>IF($D29="","",VLOOKUP($A29,python_output!$A$4:$AM$257,28,FALSE))</f>
        <v/>
      </c>
      <c r="Q29" s="2" t="str">
        <f>IF($D29="","",VLOOKUP($A29,python_output!$A$4:$AM$257,29,FALSE))</f>
        <v/>
      </c>
      <c r="R29" s="2" t="str">
        <f>IF($D29="","",VLOOKUP($A29,python_output!$A$4:$AM$257,30,FALSE))</f>
        <v/>
      </c>
      <c r="S29" s="160" t="str">
        <f>IF(D29="","",IF($C29="initial",VLOOKUP($D29,Notes!$A$7:$S$67,17,FALSE),VLOOKUP($A29,python_output!$A$4:$AP$256,27,FALSE)))</f>
        <v/>
      </c>
      <c r="T29" s="158" t="str">
        <f>IF(D29="","",IF($C29="initial",VLOOKUP($D29,Notes!$A$7:$S$67,18,FALSE),VLOOKUP($A29,python_output!$A$4:$AP$256,28,FALSE)))</f>
        <v/>
      </c>
      <c r="U29" s="159" t="str">
        <f>IF(D29="","",IF($C29="initial",VLOOKUP($D29,Notes!$A$7:$S$67,19,FALSE),VLOOKUP($A29,python_output!$A$4:$AP$256,29,FALSE)))</f>
        <v/>
      </c>
      <c r="V29" s="155" t="str">
        <f>IF(D29="","",IF($C29="initial","",VLOOKUP($A29,python_output!$A$4:$AS$256,30,FALSE)))</f>
        <v/>
      </c>
      <c r="W29" s="155" t="str">
        <f>IF(D29="","",IFERROR(IF($C29="initial","",VLOOKUP($A29,python_output!$A$4:$AS$256,30,FALSE)),""))</f>
        <v/>
      </c>
      <c r="X29" s="155" t="str">
        <f>IF(D29="","",IFERROR(IF($C29="initial","",VLOOKUP($A29,python_output!$A$4:$AS$256,30,FALSE)),""))</f>
        <v/>
      </c>
      <c r="Y29" s="161" t="str">
        <f>IF(D29="","",VLOOKUP(D29,Notes!$A$7:$N$67,14,FALSE))</f>
        <v/>
      </c>
      <c r="Z29" s="97" t="e">
        <f>VLOOKUP($D29,Notes!$A$7:$K$67,10,FALSE)</f>
        <v>#N/A</v>
      </c>
      <c r="AA29" s="102" t="e">
        <f>VLOOKUP($D29,Notes!$A$7:$K$67,11,FALSE)</f>
        <v>#N/A</v>
      </c>
      <c r="AB29" s="102" t="str">
        <f>IF($D29="","",GLOBAL!$B$8)</f>
        <v/>
      </c>
      <c r="AC29" s="156" t="str">
        <f>IF($D29="","",GLOBAL!$B$4)</f>
        <v/>
      </c>
      <c r="AD29" s="162" t="str">
        <f>IF($D29="","",GLOBAL!$B$5)</f>
        <v/>
      </c>
      <c r="AE29" s="197">
        <f t="shared" si="1"/>
        <v>8</v>
      </c>
      <c r="AF29" s="198">
        <f t="shared" si="2"/>
        <v>1500</v>
      </c>
      <c r="AG29" s="184"/>
      <c r="AH29" s="2"/>
    </row>
    <row r="30" spans="1:34" x14ac:dyDescent="0.25">
      <c r="A30" s="2"/>
      <c r="B30" s="105"/>
      <c r="C30" s="3"/>
      <c r="D30" s="2"/>
      <c r="E30" s="2">
        <f t="shared" si="0"/>
        <v>3</v>
      </c>
      <c r="F30" s="107">
        <v>0.7</v>
      </c>
      <c r="G30" s="100" t="str">
        <f>IFERROR(VLOOKUP($D30,Notes!$A$7:$K$67,2,FALSE),"")</f>
        <v/>
      </c>
      <c r="H30" s="97" t="str">
        <f>IFERROR(VLOOKUP($D30,Notes!$A$7:$K$67,3,FALSE),"")</f>
        <v/>
      </c>
      <c r="I30" s="98" t="str">
        <f>IFERROR(VLOOKUP($D30,Notes!$A$7:$K$67,4,FALSE),"")</f>
        <v/>
      </c>
      <c r="J30" s="104"/>
      <c r="K30" s="104"/>
      <c r="L30" s="104"/>
      <c r="M30" s="106" t="str">
        <f>IF($D30="","",IF($C30="initial",GLOBAL!$B$27,VLOOKUP($A30,python_output!$A$4:$AM$257,25,FALSE)))</f>
        <v/>
      </c>
      <c r="N30" s="3" t="str">
        <f>IF($D30="","",IF($C30="initial",GLOBAL!$C$27,VLOOKUP($A30,python_output!$A$4:$AM$257,26,FALSE)))</f>
        <v/>
      </c>
      <c r="O30" s="105" t="str">
        <f>IF($D30="","",IF($C30="initial",GLOBAL!$D$27,VLOOKUP($A30,python_output!$A$4:$AM$257,27,FALSE)))</f>
        <v/>
      </c>
      <c r="P30" s="2" t="str">
        <f>IF($D30="","",VLOOKUP($A30,python_output!$A$4:$AM$257,28,FALSE))</f>
        <v/>
      </c>
      <c r="Q30" s="2" t="str">
        <f>IF($D30="","",VLOOKUP($A30,python_output!$A$4:$AM$257,29,FALSE))</f>
        <v/>
      </c>
      <c r="R30" s="2" t="str">
        <f>IF($D30="","",VLOOKUP($A30,python_output!$A$4:$AM$257,30,FALSE))</f>
        <v/>
      </c>
      <c r="S30" s="160" t="str">
        <f>IF(D30="","",IF($C30="initial",VLOOKUP($D30,Notes!$A$7:$S$67,17,FALSE),VLOOKUP($A30,python_output!$A$4:$AP$256,27,FALSE)))</f>
        <v/>
      </c>
      <c r="T30" s="158" t="str">
        <f>IF(D30="","",IF($C30="initial",VLOOKUP($D30,Notes!$A$7:$S$67,18,FALSE),VLOOKUP($A30,python_output!$A$4:$AP$256,28,FALSE)))</f>
        <v/>
      </c>
      <c r="U30" s="159" t="str">
        <f>IF(D30="","",IF($C30="initial",VLOOKUP($D30,Notes!$A$7:$S$67,19,FALSE),VLOOKUP($A30,python_output!$A$4:$AP$256,29,FALSE)))</f>
        <v/>
      </c>
      <c r="V30" s="155" t="str">
        <f>IF(D30="","",IF($C30="initial","",VLOOKUP($A30,python_output!$A$4:$AS$256,30,FALSE)))</f>
        <v/>
      </c>
      <c r="W30" s="155" t="str">
        <f>IF(D30="","",IFERROR(IF($C30="initial","",VLOOKUP($A30,python_output!$A$4:$AS$256,30,FALSE)),""))</f>
        <v/>
      </c>
      <c r="X30" s="155" t="str">
        <f>IF(D30="","",IFERROR(IF($C30="initial","",VLOOKUP($A30,python_output!$A$4:$AS$256,30,FALSE)),""))</f>
        <v/>
      </c>
      <c r="Y30" s="161" t="str">
        <f>IF(D30="","",VLOOKUP(D30,Notes!$A$7:$N$67,14,FALSE))</f>
        <v/>
      </c>
      <c r="Z30" s="97" t="e">
        <f>VLOOKUP($D30,Notes!$A$7:$K$67,10,FALSE)</f>
        <v>#N/A</v>
      </c>
      <c r="AA30" s="102" t="e">
        <f>VLOOKUP($D30,Notes!$A$7:$K$67,11,FALSE)</f>
        <v>#N/A</v>
      </c>
      <c r="AB30" s="102" t="str">
        <f>IF($D30="","",GLOBAL!$B$8)</f>
        <v/>
      </c>
      <c r="AC30" s="156" t="str">
        <f>IF($D30="","",GLOBAL!$B$4)</f>
        <v/>
      </c>
      <c r="AD30" s="162" t="str">
        <f>IF($D30="","",GLOBAL!$B$5)</f>
        <v/>
      </c>
      <c r="AE30" s="197">
        <f t="shared" si="1"/>
        <v>8</v>
      </c>
      <c r="AF30" s="198">
        <f t="shared" si="2"/>
        <v>1500</v>
      </c>
      <c r="AG30" s="184"/>
      <c r="AH30" s="2"/>
    </row>
    <row r="31" spans="1:34" x14ac:dyDescent="0.25">
      <c r="A31" s="2"/>
      <c r="B31" s="105"/>
      <c r="C31" s="3"/>
      <c r="D31" s="2"/>
      <c r="E31" s="2">
        <f t="shared" si="0"/>
        <v>3</v>
      </c>
      <c r="F31" s="107">
        <v>0.7</v>
      </c>
      <c r="G31" s="100" t="str">
        <f>IFERROR(VLOOKUP($D31,Notes!$A$7:$K$67,2,FALSE),"")</f>
        <v/>
      </c>
      <c r="H31" s="97" t="str">
        <f>IFERROR(VLOOKUP($D31,Notes!$A$7:$K$67,3,FALSE),"")</f>
        <v/>
      </c>
      <c r="I31" s="98" t="str">
        <f>IFERROR(VLOOKUP($D31,Notes!$A$7:$K$67,4,FALSE),"")</f>
        <v/>
      </c>
      <c r="J31" s="104"/>
      <c r="K31" s="104"/>
      <c r="L31" s="104"/>
      <c r="M31" s="106" t="str">
        <f>IF($D31="","",IF($C31="initial",GLOBAL!$B$27,VLOOKUP($A31,python_output!$A$4:$AM$257,25,FALSE)))</f>
        <v/>
      </c>
      <c r="N31" s="3" t="str">
        <f>IF($D31="","",IF($C31="initial",GLOBAL!$C$27,VLOOKUP($A31,python_output!$A$4:$AM$257,26,FALSE)))</f>
        <v/>
      </c>
      <c r="O31" s="105" t="str">
        <f>IF($D31="","",IF($C31="initial",GLOBAL!$D$27,VLOOKUP($A31,python_output!$A$4:$AM$257,27,FALSE)))</f>
        <v/>
      </c>
      <c r="P31" s="2" t="str">
        <f>IF($D31="","",VLOOKUP($A31,python_output!$A$4:$AM$257,28,FALSE))</f>
        <v/>
      </c>
      <c r="Q31" s="2" t="str">
        <f>IF($D31="","",VLOOKUP($A31,python_output!$A$4:$AM$257,29,FALSE))</f>
        <v/>
      </c>
      <c r="R31" s="2" t="str">
        <f>IF($D31="","",VLOOKUP($A31,python_output!$A$4:$AM$257,30,FALSE))</f>
        <v/>
      </c>
      <c r="S31" s="160" t="str">
        <f>IF(D31="","",IF($C31="initial",VLOOKUP($D31,Notes!$A$7:$S$67,17,FALSE),VLOOKUP($A31,python_output!$A$4:$AP$256,27,FALSE)))</f>
        <v/>
      </c>
      <c r="T31" s="158" t="str">
        <f>IF(D31="","",IF($C31="initial",VLOOKUP($D31,Notes!$A$7:$S$67,18,FALSE),VLOOKUP($A31,python_output!$A$4:$AP$256,28,FALSE)))</f>
        <v/>
      </c>
      <c r="U31" s="159" t="str">
        <f>IF(D31="","",IF($C31="initial",VLOOKUP($D31,Notes!$A$7:$S$67,19,FALSE),VLOOKUP($A31,python_output!$A$4:$AP$256,29,FALSE)))</f>
        <v/>
      </c>
      <c r="V31" s="155" t="str">
        <f>IF(D31="","",IF($C31="initial","",VLOOKUP($A31,python_output!$A$4:$AS$256,30,FALSE)))</f>
        <v/>
      </c>
      <c r="W31" s="155" t="str">
        <f>IF(D31="","",IFERROR(IF($C31="initial","",VLOOKUP($A31,python_output!$A$4:$AS$256,30,FALSE)),""))</f>
        <v/>
      </c>
      <c r="X31" s="155" t="str">
        <f>IF(D31="","",IFERROR(IF($C31="initial","",VLOOKUP($A31,python_output!$A$4:$AS$256,30,FALSE)),""))</f>
        <v/>
      </c>
      <c r="Y31" s="161" t="str">
        <f>IF(D31="","",VLOOKUP(D31,Notes!$A$7:$N$67,14,FALSE))</f>
        <v/>
      </c>
      <c r="Z31" s="97" t="e">
        <f>VLOOKUP($D31,Notes!$A$7:$K$67,10,FALSE)</f>
        <v>#N/A</v>
      </c>
      <c r="AA31" s="102" t="e">
        <f>VLOOKUP($D31,Notes!$A$7:$K$67,11,FALSE)</f>
        <v>#N/A</v>
      </c>
      <c r="AB31" s="102" t="str">
        <f>IF($D31="","",GLOBAL!$B$8)</f>
        <v/>
      </c>
      <c r="AC31" s="156" t="str">
        <f>IF($D31="","",GLOBAL!$B$4)</f>
        <v/>
      </c>
      <c r="AD31" s="162" t="str">
        <f>IF($D31="","",GLOBAL!$B$5)</f>
        <v/>
      </c>
      <c r="AE31" s="197">
        <f t="shared" si="1"/>
        <v>8</v>
      </c>
      <c r="AF31" s="198">
        <f t="shared" si="2"/>
        <v>1500</v>
      </c>
      <c r="AG31" s="184"/>
      <c r="AH31" s="2"/>
    </row>
    <row r="32" spans="1:34" x14ac:dyDescent="0.25">
      <c r="A32" s="2"/>
      <c r="B32" s="105"/>
      <c r="C32" s="3"/>
      <c r="D32" s="2"/>
      <c r="E32" s="2">
        <f t="shared" si="0"/>
        <v>3</v>
      </c>
      <c r="F32" s="107">
        <v>0.7</v>
      </c>
      <c r="G32" s="100" t="str">
        <f>IFERROR(VLOOKUP($D32,Notes!$A$7:$K$67,2,FALSE),"")</f>
        <v/>
      </c>
      <c r="H32" s="97" t="str">
        <f>IFERROR(VLOOKUP($D32,Notes!$A$7:$K$67,3,FALSE),"")</f>
        <v/>
      </c>
      <c r="I32" s="98" t="str">
        <f>IFERROR(VLOOKUP($D32,Notes!$A$7:$K$67,4,FALSE),"")</f>
        <v/>
      </c>
      <c r="J32" s="104"/>
      <c r="K32" s="104"/>
      <c r="L32" s="104"/>
      <c r="M32" s="106" t="str">
        <f>IF($D32="","",IF($C32="initial",GLOBAL!$B$27,VLOOKUP($A32,python_output!$A$4:$AM$257,25,FALSE)))</f>
        <v/>
      </c>
      <c r="N32" s="3" t="str">
        <f>IF($D32="","",IF($C32="initial",GLOBAL!$C$27,VLOOKUP($A32,python_output!$A$4:$AM$257,26,FALSE)))</f>
        <v/>
      </c>
      <c r="O32" s="105" t="str">
        <f>IF($D32="","",IF($C32="initial",GLOBAL!$D$27,VLOOKUP($A32,python_output!$A$4:$AM$257,27,FALSE)))</f>
        <v/>
      </c>
      <c r="P32" s="2" t="str">
        <f>IF($D32="","",VLOOKUP($A32,python_output!$A$4:$AM$257,28,FALSE))</f>
        <v/>
      </c>
      <c r="Q32" s="2" t="str">
        <f>IF($D32="","",VLOOKUP($A32,python_output!$A$4:$AM$257,29,FALSE))</f>
        <v/>
      </c>
      <c r="R32" s="2" t="str">
        <f>IF($D32="","",VLOOKUP($A32,python_output!$A$4:$AM$257,30,FALSE))</f>
        <v/>
      </c>
      <c r="S32" s="160" t="str">
        <f>IF(D32="","",IF($C32="initial",VLOOKUP($D32,Notes!$A$7:$S$67,17,FALSE),VLOOKUP($A32,python_output!$A$4:$AP$256,27,FALSE)))</f>
        <v/>
      </c>
      <c r="T32" s="158" t="str">
        <f>IF(D32="","",IF($C32="initial",VLOOKUP($D32,Notes!$A$7:$S$67,18,FALSE),VLOOKUP($A32,python_output!$A$4:$AP$256,28,FALSE)))</f>
        <v/>
      </c>
      <c r="U32" s="159" t="str">
        <f>IF(D32="","",IF($C32="initial",VLOOKUP($D32,Notes!$A$7:$S$67,19,FALSE),VLOOKUP($A32,python_output!$A$4:$AP$256,29,FALSE)))</f>
        <v/>
      </c>
      <c r="V32" s="155" t="str">
        <f>IF(D32="","",IF($C32="initial","",VLOOKUP($A32,python_output!$A$4:$AS$256,30,FALSE)))</f>
        <v/>
      </c>
      <c r="W32" s="155" t="str">
        <f>IF(D32="","",IFERROR(IF($C32="initial","",VLOOKUP($A32,python_output!$A$4:$AS$256,30,FALSE)),""))</f>
        <v/>
      </c>
      <c r="X32" s="155" t="str">
        <f>IF(D32="","",IFERROR(IF($C32="initial","",VLOOKUP($A32,python_output!$A$4:$AS$256,30,FALSE)),""))</f>
        <v/>
      </c>
      <c r="Y32" s="161" t="str">
        <f>IF(D32="","",VLOOKUP(D32,Notes!$A$7:$N$67,14,FALSE))</f>
        <v/>
      </c>
      <c r="Z32" s="97" t="e">
        <f>VLOOKUP($D32,Notes!$A$7:$K$67,10,FALSE)</f>
        <v>#N/A</v>
      </c>
      <c r="AA32" s="102" t="e">
        <f>VLOOKUP($D32,Notes!$A$7:$K$67,11,FALSE)</f>
        <v>#N/A</v>
      </c>
      <c r="AB32" s="102" t="str">
        <f>IF($D32="","",GLOBAL!$B$8)</f>
        <v/>
      </c>
      <c r="AC32" s="156" t="str">
        <f>IF($D32="","",GLOBAL!$B$4)</f>
        <v/>
      </c>
      <c r="AD32" s="162" t="str">
        <f>IF($D32="","",GLOBAL!$B$5)</f>
        <v/>
      </c>
      <c r="AE32" s="197">
        <f t="shared" si="1"/>
        <v>8</v>
      </c>
      <c r="AF32" s="198">
        <f t="shared" si="2"/>
        <v>1500</v>
      </c>
      <c r="AG32" s="184"/>
      <c r="AH32" s="2"/>
    </row>
    <row r="33" spans="1:34" x14ac:dyDescent="0.25">
      <c r="A33" s="2"/>
      <c r="B33" s="105"/>
      <c r="C33" s="3"/>
      <c r="D33" s="2"/>
      <c r="E33" s="2">
        <f t="shared" si="0"/>
        <v>3</v>
      </c>
      <c r="F33" s="107">
        <v>0.7</v>
      </c>
      <c r="G33" s="100" t="str">
        <f>IFERROR(VLOOKUP($D33,Notes!$A$7:$K$67,2,FALSE),"")</f>
        <v/>
      </c>
      <c r="H33" s="97" t="str">
        <f>IFERROR(VLOOKUP($D33,Notes!$A$7:$K$67,3,FALSE),"")</f>
        <v/>
      </c>
      <c r="I33" s="98" t="str">
        <f>IFERROR(VLOOKUP($D33,Notes!$A$7:$K$67,4,FALSE),"")</f>
        <v/>
      </c>
      <c r="J33" s="104"/>
      <c r="K33" s="104"/>
      <c r="L33" s="104"/>
      <c r="M33" s="106" t="str">
        <f>IF($D33="","",IF($C33="initial",GLOBAL!$B$27,VLOOKUP($A33,python_output!$A$4:$AM$257,25,FALSE)))</f>
        <v/>
      </c>
      <c r="N33" s="3" t="str">
        <f>IF($D33="","",IF($C33="initial",GLOBAL!$C$27,VLOOKUP($A33,python_output!$A$4:$AM$257,26,FALSE)))</f>
        <v/>
      </c>
      <c r="O33" s="105" t="str">
        <f>IF($D33="","",IF($C33="initial",GLOBAL!$D$27,VLOOKUP($A33,python_output!$A$4:$AM$257,27,FALSE)))</f>
        <v/>
      </c>
      <c r="P33" s="2" t="str">
        <f>IF($D33="","",VLOOKUP($A33,python_output!$A$4:$AM$257,28,FALSE))</f>
        <v/>
      </c>
      <c r="Q33" s="2" t="str">
        <f>IF($D33="","",VLOOKUP($A33,python_output!$A$4:$AM$257,29,FALSE))</f>
        <v/>
      </c>
      <c r="R33" s="2" t="str">
        <f>IF($D33="","",VLOOKUP($A33,python_output!$A$4:$AM$257,30,FALSE))</f>
        <v/>
      </c>
      <c r="S33" s="160" t="str">
        <f>IF(D33="","",IF($C33="initial",VLOOKUP($D33,Notes!$A$7:$S$67,17,FALSE),VLOOKUP($A33,python_output!$A$4:$AP$256,27,FALSE)))</f>
        <v/>
      </c>
      <c r="T33" s="158" t="str">
        <f>IF(D33="","",IF($C33="initial",VLOOKUP($D33,Notes!$A$7:$S$67,18,FALSE),VLOOKUP($A33,python_output!$A$4:$AP$256,28,FALSE)))</f>
        <v/>
      </c>
      <c r="U33" s="159" t="str">
        <f>IF(D33="","",IF($C33="initial",VLOOKUP($D33,Notes!$A$7:$S$67,19,FALSE),VLOOKUP($A33,python_output!$A$4:$AP$256,29,FALSE)))</f>
        <v/>
      </c>
      <c r="V33" s="155" t="str">
        <f>IF(D33="","",IF($C33="initial","",VLOOKUP($A33,python_output!$A$4:$AS$256,30,FALSE)))</f>
        <v/>
      </c>
      <c r="W33" s="155" t="str">
        <f>IF(D33="","",IFERROR(IF($C33="initial","",VLOOKUP($A33,python_output!$A$4:$AS$256,30,FALSE)),""))</f>
        <v/>
      </c>
      <c r="X33" s="155" t="str">
        <f>IF(D33="","",IFERROR(IF($C33="initial","",VLOOKUP($A33,python_output!$A$4:$AS$256,30,FALSE)),""))</f>
        <v/>
      </c>
      <c r="Y33" s="161" t="str">
        <f>IF(D33="","",VLOOKUP(D33,Notes!$A$7:$N$67,14,FALSE))</f>
        <v/>
      </c>
      <c r="Z33" s="97" t="e">
        <f>VLOOKUP($D33,Notes!$A$7:$K$67,10,FALSE)</f>
        <v>#N/A</v>
      </c>
      <c r="AA33" s="102" t="e">
        <f>VLOOKUP($D33,Notes!$A$7:$K$67,11,FALSE)</f>
        <v>#N/A</v>
      </c>
      <c r="AB33" s="102" t="str">
        <f>IF($D33="","",GLOBAL!$B$8)</f>
        <v/>
      </c>
      <c r="AC33" s="156" t="str">
        <f>IF($D33="","",GLOBAL!$B$4)</f>
        <v/>
      </c>
      <c r="AD33" s="162" t="str">
        <f>IF($D33="","",GLOBAL!$B$5)</f>
        <v/>
      </c>
      <c r="AE33" s="197">
        <f t="shared" si="1"/>
        <v>8</v>
      </c>
      <c r="AF33" s="198">
        <f t="shared" si="2"/>
        <v>1500</v>
      </c>
      <c r="AG33" s="184"/>
      <c r="AH33" s="2"/>
    </row>
    <row r="34" spans="1:34" x14ac:dyDescent="0.25">
      <c r="A34" s="2"/>
      <c r="B34" s="105"/>
      <c r="C34" s="3"/>
      <c r="D34" s="2"/>
      <c r="E34" s="2">
        <f t="shared" si="0"/>
        <v>3</v>
      </c>
      <c r="F34" s="107">
        <v>0.7</v>
      </c>
      <c r="G34" s="100" t="str">
        <f>IFERROR(VLOOKUP($D34,Notes!$A$7:$K$67,2,FALSE),"")</f>
        <v/>
      </c>
      <c r="H34" s="97" t="str">
        <f>IFERROR(VLOOKUP($D34,Notes!$A$7:$K$67,3,FALSE),"")</f>
        <v/>
      </c>
      <c r="I34" s="98" t="str">
        <f>IFERROR(VLOOKUP($D34,Notes!$A$7:$K$67,4,FALSE),"")</f>
        <v/>
      </c>
      <c r="J34" s="104"/>
      <c r="K34" s="104"/>
      <c r="L34" s="104"/>
      <c r="M34" s="106" t="str">
        <f>IF($D34="","",IF($C34="initial",GLOBAL!$B$27,VLOOKUP($A34,python_output!$A$4:$AM$257,25,FALSE)))</f>
        <v/>
      </c>
      <c r="N34" s="3" t="str">
        <f>IF($D34="","",IF($C34="initial",GLOBAL!$C$27,VLOOKUP($A34,python_output!$A$4:$AM$257,26,FALSE)))</f>
        <v/>
      </c>
      <c r="O34" s="105" t="str">
        <f>IF($D34="","",IF($C34="initial",GLOBAL!$D$27,VLOOKUP($A34,python_output!$A$4:$AM$257,27,FALSE)))</f>
        <v/>
      </c>
      <c r="P34" s="2" t="str">
        <f>IF($D34="","",VLOOKUP($A34,python_output!$A$4:$AM$257,28,FALSE))</f>
        <v/>
      </c>
      <c r="Q34" s="2" t="str">
        <f>IF($D34="","",VLOOKUP($A34,python_output!$A$4:$AM$257,29,FALSE))</f>
        <v/>
      </c>
      <c r="R34" s="2" t="str">
        <f>IF($D34="","",VLOOKUP($A34,python_output!$A$4:$AM$257,30,FALSE))</f>
        <v/>
      </c>
      <c r="S34" s="160" t="str">
        <f>IF(D34="","",IF($C34="initial",VLOOKUP($D34,Notes!$A$7:$S$67,17,FALSE),VLOOKUP($A34,python_output!$A$4:$AP$256,27,FALSE)))</f>
        <v/>
      </c>
      <c r="T34" s="158" t="str">
        <f>IF(D34="","",IF($C34="initial",VLOOKUP($D34,Notes!$A$7:$S$67,18,FALSE),VLOOKUP($A34,python_output!$A$4:$AP$256,28,FALSE)))</f>
        <v/>
      </c>
      <c r="U34" s="159" t="str">
        <f>IF(D34="","",IF($C34="initial",VLOOKUP($D34,Notes!$A$7:$S$67,19,FALSE),VLOOKUP($A34,python_output!$A$4:$AP$256,29,FALSE)))</f>
        <v/>
      </c>
      <c r="V34" s="155" t="str">
        <f>IF(D34="","",IF($C34="initial","",VLOOKUP($A34,python_output!$A$4:$AS$256,30,FALSE)))</f>
        <v/>
      </c>
      <c r="W34" s="155" t="str">
        <f>IF(D34="","",IFERROR(IF($C34="initial","",VLOOKUP($A34,python_output!$A$4:$AS$256,30,FALSE)),""))</f>
        <v/>
      </c>
      <c r="X34" s="155" t="str">
        <f>IF(D34="","",IFERROR(IF($C34="initial","",VLOOKUP($A34,python_output!$A$4:$AS$256,30,FALSE)),""))</f>
        <v/>
      </c>
      <c r="Y34" s="161" t="str">
        <f>IF(D34="","",VLOOKUP(D34,Notes!$A$7:$N$67,14,FALSE))</f>
        <v/>
      </c>
      <c r="Z34" s="97" t="e">
        <f>VLOOKUP($D34,Notes!$A$7:$K$67,10,FALSE)</f>
        <v>#N/A</v>
      </c>
      <c r="AA34" s="102" t="e">
        <f>VLOOKUP($D34,Notes!$A$7:$K$67,11,FALSE)</f>
        <v>#N/A</v>
      </c>
      <c r="AB34" s="102" t="str">
        <f>IF($D34="","",GLOBAL!$B$8)</f>
        <v/>
      </c>
      <c r="AC34" s="156" t="str">
        <f>IF($D34="","",GLOBAL!$B$4)</f>
        <v/>
      </c>
      <c r="AD34" s="162" t="str">
        <f>IF($D34="","",GLOBAL!$B$5)</f>
        <v/>
      </c>
      <c r="AE34" s="197">
        <f t="shared" si="1"/>
        <v>8</v>
      </c>
      <c r="AF34" s="198">
        <f t="shared" si="2"/>
        <v>1500</v>
      </c>
      <c r="AG34" s="184"/>
      <c r="AH34" s="2"/>
    </row>
    <row r="35" spans="1:34" x14ac:dyDescent="0.25">
      <c r="A35" s="2"/>
      <c r="B35" s="105"/>
      <c r="C35" s="3"/>
      <c r="D35" s="2"/>
      <c r="E35" s="2">
        <f t="shared" si="0"/>
        <v>3</v>
      </c>
      <c r="F35" s="107">
        <v>0.7</v>
      </c>
      <c r="G35" s="100" t="str">
        <f>IFERROR(VLOOKUP($D35,Notes!$A$7:$K$67,2,FALSE),"")</f>
        <v/>
      </c>
      <c r="H35" s="97" t="str">
        <f>IFERROR(VLOOKUP($D35,Notes!$A$7:$K$67,3,FALSE),"")</f>
        <v/>
      </c>
      <c r="I35" s="98" t="str">
        <f>IFERROR(VLOOKUP($D35,Notes!$A$7:$K$67,4,FALSE),"")</f>
        <v/>
      </c>
      <c r="J35" s="104"/>
      <c r="K35" s="104"/>
      <c r="L35" s="104"/>
      <c r="M35" s="106" t="str">
        <f>IF($D35="","",IF($C35="initial",GLOBAL!$B$27,VLOOKUP($A35,python_output!$A$4:$AM$257,25,FALSE)))</f>
        <v/>
      </c>
      <c r="N35" s="3" t="str">
        <f>IF($D35="","",IF($C35="initial",GLOBAL!$C$27,VLOOKUP($A35,python_output!$A$4:$AM$257,26,FALSE)))</f>
        <v/>
      </c>
      <c r="O35" s="105" t="str">
        <f>IF($D35="","",IF($C35="initial",GLOBAL!$D$27,VLOOKUP($A35,python_output!$A$4:$AM$257,27,FALSE)))</f>
        <v/>
      </c>
      <c r="P35" s="2" t="str">
        <f>IF($D35="","",VLOOKUP($A35,python_output!$A$4:$AM$257,28,FALSE))</f>
        <v/>
      </c>
      <c r="Q35" s="2" t="str">
        <f>IF($D35="","",VLOOKUP($A35,python_output!$A$4:$AM$257,29,FALSE))</f>
        <v/>
      </c>
      <c r="R35" s="2" t="str">
        <f>IF($D35="","",VLOOKUP($A35,python_output!$A$4:$AM$257,30,FALSE))</f>
        <v/>
      </c>
      <c r="S35" s="160" t="str">
        <f>IF(D35="","",IF($C35="initial",VLOOKUP($D35,Notes!$A$7:$S$67,17,FALSE),VLOOKUP($A35,python_output!$A$4:$AP$256,27,FALSE)))</f>
        <v/>
      </c>
      <c r="T35" s="158" t="str">
        <f>IF(D35="","",IF($C35="initial",VLOOKUP($D35,Notes!$A$7:$S$67,18,FALSE),VLOOKUP($A35,python_output!$A$4:$AP$256,28,FALSE)))</f>
        <v/>
      </c>
      <c r="U35" s="159" t="str">
        <f>IF(D35="","",IF($C35="initial",VLOOKUP($D35,Notes!$A$7:$S$67,19,FALSE),VLOOKUP($A35,python_output!$A$4:$AP$256,29,FALSE)))</f>
        <v/>
      </c>
      <c r="V35" s="155" t="str">
        <f>IF(D35="","",IF($C35="initial","",VLOOKUP($A35,python_output!$A$4:$AS$256,30,FALSE)))</f>
        <v/>
      </c>
      <c r="W35" s="155" t="str">
        <f>IF(D35="","",IFERROR(IF($C35="initial","",VLOOKUP($A35,python_output!$A$4:$AS$256,30,FALSE)),""))</f>
        <v/>
      </c>
      <c r="X35" s="155" t="str">
        <f>IF(D35="","",IFERROR(IF($C35="initial","",VLOOKUP($A35,python_output!$A$4:$AS$256,30,FALSE)),""))</f>
        <v/>
      </c>
      <c r="Y35" s="161" t="str">
        <f>IF(D35="","",VLOOKUP(D35,Notes!$A$7:$N$67,14,FALSE))</f>
        <v/>
      </c>
      <c r="Z35" s="97" t="e">
        <f>VLOOKUP($D35,Notes!$A$7:$K$67,10,FALSE)</f>
        <v>#N/A</v>
      </c>
      <c r="AA35" s="102" t="e">
        <f>VLOOKUP($D35,Notes!$A$7:$K$67,11,FALSE)</f>
        <v>#N/A</v>
      </c>
      <c r="AB35" s="102" t="str">
        <f>IF($D35="","",GLOBAL!$B$8)</f>
        <v/>
      </c>
      <c r="AC35" s="156" t="str">
        <f>IF($D35="","",GLOBAL!$B$4)</f>
        <v/>
      </c>
      <c r="AD35" s="162" t="str">
        <f>IF($D35="","",GLOBAL!$B$5)</f>
        <v/>
      </c>
      <c r="AE35" s="197">
        <f t="shared" si="1"/>
        <v>8</v>
      </c>
      <c r="AF35" s="198">
        <f t="shared" si="2"/>
        <v>1500</v>
      </c>
      <c r="AG35" s="184"/>
      <c r="AH35" s="2"/>
    </row>
    <row r="36" spans="1:34" x14ac:dyDescent="0.25">
      <c r="A36" s="2"/>
      <c r="B36" s="105"/>
      <c r="C36" s="3"/>
      <c r="D36" s="2"/>
      <c r="E36" s="2">
        <f t="shared" si="0"/>
        <v>3</v>
      </c>
      <c r="F36" s="107">
        <v>0.7</v>
      </c>
      <c r="G36" s="100" t="str">
        <f>IFERROR(VLOOKUP($D36,Notes!$A$7:$K$67,2,FALSE),"")</f>
        <v/>
      </c>
      <c r="H36" s="97" t="str">
        <f>IFERROR(VLOOKUP($D36,Notes!$A$7:$K$67,3,FALSE),"")</f>
        <v/>
      </c>
      <c r="I36" s="98" t="str">
        <f>IFERROR(VLOOKUP($D36,Notes!$A$7:$K$67,4,FALSE),"")</f>
        <v/>
      </c>
      <c r="J36" s="104"/>
      <c r="K36" s="104"/>
      <c r="L36" s="104"/>
      <c r="M36" s="106" t="str">
        <f>IF($D36="","",IF($C36="initial",GLOBAL!$B$27,VLOOKUP($A36,python_output!$A$4:$AM$257,25,FALSE)))</f>
        <v/>
      </c>
      <c r="N36" s="3" t="str">
        <f>IF($D36="","",IF($C36="initial",GLOBAL!$C$27,VLOOKUP($A36,python_output!$A$4:$AM$257,26,FALSE)))</f>
        <v/>
      </c>
      <c r="O36" s="105" t="str">
        <f>IF($D36="","",IF($C36="initial",GLOBAL!$D$27,VLOOKUP($A36,python_output!$A$4:$AM$257,27,FALSE)))</f>
        <v/>
      </c>
      <c r="P36" s="2" t="str">
        <f>IF($D36="","",VLOOKUP($A36,python_output!$A$4:$AM$257,28,FALSE))</f>
        <v/>
      </c>
      <c r="Q36" s="2" t="str">
        <f>IF($D36="","",VLOOKUP($A36,python_output!$A$4:$AM$257,29,FALSE))</f>
        <v/>
      </c>
      <c r="R36" s="2" t="str">
        <f>IF($D36="","",VLOOKUP($A36,python_output!$A$4:$AM$257,30,FALSE))</f>
        <v/>
      </c>
      <c r="S36" s="160" t="str">
        <f>IF(D36="","",IF($C36="initial",VLOOKUP($D36,Notes!$A$7:$S$67,17,FALSE),VLOOKUP($A36,python_output!$A$4:$AP$256,27,FALSE)))</f>
        <v/>
      </c>
      <c r="T36" s="158" t="str">
        <f>IF(D36="","",IF($C36="initial",VLOOKUP($D36,Notes!$A$7:$S$67,18,FALSE),VLOOKUP($A36,python_output!$A$4:$AP$256,28,FALSE)))</f>
        <v/>
      </c>
      <c r="U36" s="159" t="str">
        <f>IF(D36="","",IF($C36="initial",VLOOKUP($D36,Notes!$A$7:$S$67,19,FALSE),VLOOKUP($A36,python_output!$A$4:$AP$256,29,FALSE)))</f>
        <v/>
      </c>
      <c r="V36" s="155" t="str">
        <f>IF(D36="","",IF($C36="initial","",VLOOKUP($A36,python_output!$A$4:$AS$256,30,FALSE)))</f>
        <v/>
      </c>
      <c r="W36" s="155" t="str">
        <f>IF(D36="","",IFERROR(IF($C36="initial","",VLOOKUP($A36,python_output!$A$4:$AS$256,30,FALSE)),""))</f>
        <v/>
      </c>
      <c r="X36" s="155" t="str">
        <f>IF(D36="","",IFERROR(IF($C36="initial","",VLOOKUP($A36,python_output!$A$4:$AS$256,30,FALSE)),""))</f>
        <v/>
      </c>
      <c r="Y36" s="161" t="str">
        <f>IF(D36="","",VLOOKUP(D36,Notes!$A$7:$N$67,14,FALSE))</f>
        <v/>
      </c>
      <c r="Z36" s="97" t="e">
        <f>VLOOKUP($D36,Notes!$A$7:$K$67,10,FALSE)</f>
        <v>#N/A</v>
      </c>
      <c r="AA36" s="102" t="e">
        <f>VLOOKUP($D36,Notes!$A$7:$K$67,11,FALSE)</f>
        <v>#N/A</v>
      </c>
      <c r="AB36" s="102" t="str">
        <f>IF($D36="","",GLOBAL!$B$8)</f>
        <v/>
      </c>
      <c r="AC36" s="156" t="str">
        <f>IF($D36="","",GLOBAL!$B$4)</f>
        <v/>
      </c>
      <c r="AD36" s="162" t="str">
        <f>IF($D36="","",GLOBAL!$B$5)</f>
        <v/>
      </c>
      <c r="AE36" s="197">
        <f t="shared" si="1"/>
        <v>8</v>
      </c>
      <c r="AF36" s="198">
        <f t="shared" si="2"/>
        <v>1500</v>
      </c>
      <c r="AG36" s="184"/>
      <c r="AH36" s="2"/>
    </row>
    <row r="37" spans="1:34" x14ac:dyDescent="0.25">
      <c r="A37" s="2"/>
      <c r="B37" s="105"/>
      <c r="C37" s="3"/>
      <c r="D37" s="2"/>
      <c r="E37" s="2">
        <f t="shared" si="0"/>
        <v>3</v>
      </c>
      <c r="F37" s="107">
        <v>0.7</v>
      </c>
      <c r="G37" s="100" t="str">
        <f>IFERROR(VLOOKUP($D37,Notes!$A$7:$K$67,2,FALSE),"")</f>
        <v/>
      </c>
      <c r="H37" s="97" t="str">
        <f>IFERROR(VLOOKUP($D37,Notes!$A$7:$K$67,3,FALSE),"")</f>
        <v/>
      </c>
      <c r="I37" s="98" t="str">
        <f>IFERROR(VLOOKUP($D37,Notes!$A$7:$K$67,4,FALSE),"")</f>
        <v/>
      </c>
      <c r="J37" s="104"/>
      <c r="K37" s="104"/>
      <c r="L37" s="104"/>
      <c r="M37" s="106" t="str">
        <f>IF($D37="","",IF($C37="initial",GLOBAL!$B$27,VLOOKUP($A37,python_output!$A$4:$AM$257,25,FALSE)))</f>
        <v/>
      </c>
      <c r="N37" s="3" t="str">
        <f>IF($D37="","",IF($C37="initial",GLOBAL!$C$27,VLOOKUP($A37,python_output!$A$4:$AM$257,26,FALSE)))</f>
        <v/>
      </c>
      <c r="O37" s="105" t="str">
        <f>IF($D37="","",IF($C37="initial",GLOBAL!$D$27,VLOOKUP($A37,python_output!$A$4:$AM$257,27,FALSE)))</f>
        <v/>
      </c>
      <c r="P37" s="2" t="str">
        <f>IF($D37="","",VLOOKUP($A37,python_output!$A$4:$AM$257,28,FALSE))</f>
        <v/>
      </c>
      <c r="Q37" s="2" t="str">
        <f>IF($D37="","",VLOOKUP($A37,python_output!$A$4:$AM$257,29,FALSE))</f>
        <v/>
      </c>
      <c r="R37" s="2" t="str">
        <f>IF($D37="","",VLOOKUP($A37,python_output!$A$4:$AM$257,30,FALSE))</f>
        <v/>
      </c>
      <c r="S37" s="160" t="str">
        <f>IF(D37="","",IF($C37="initial",VLOOKUP($D37,Notes!$A$7:$S$67,17,FALSE),VLOOKUP($A37,python_output!$A$4:$AP$256,27,FALSE)))</f>
        <v/>
      </c>
      <c r="T37" s="158" t="str">
        <f>IF(D37="","",IF($C37="initial",VLOOKUP($D37,Notes!$A$7:$S$67,18,FALSE),VLOOKUP($A37,python_output!$A$4:$AP$256,28,FALSE)))</f>
        <v/>
      </c>
      <c r="U37" s="159" t="str">
        <f>IF(D37="","",IF($C37="initial",VLOOKUP($D37,Notes!$A$7:$S$67,19,FALSE),VLOOKUP($A37,python_output!$A$4:$AP$256,29,FALSE)))</f>
        <v/>
      </c>
      <c r="V37" s="155" t="str">
        <f>IF(D37="","",IF($C37="initial","",VLOOKUP($A37,python_output!$A$4:$AS$256,30,FALSE)))</f>
        <v/>
      </c>
      <c r="W37" s="155" t="str">
        <f>IF(D37="","",IFERROR(IF($C37="initial","",VLOOKUP($A37,python_output!$A$4:$AS$256,30,FALSE)),""))</f>
        <v/>
      </c>
      <c r="X37" s="155" t="str">
        <f>IF(D37="","",IFERROR(IF($C37="initial","",VLOOKUP($A37,python_output!$A$4:$AS$256,30,FALSE)),""))</f>
        <v/>
      </c>
      <c r="Y37" s="161" t="str">
        <f>IF(D37="","",VLOOKUP(D37,Notes!$A$7:$N$67,14,FALSE))</f>
        <v/>
      </c>
      <c r="Z37" s="97" t="e">
        <f>VLOOKUP($D37,Notes!$A$7:$K$67,10,FALSE)</f>
        <v>#N/A</v>
      </c>
      <c r="AA37" s="102" t="e">
        <f>VLOOKUP($D37,Notes!$A$7:$K$67,11,FALSE)</f>
        <v>#N/A</v>
      </c>
      <c r="AB37" s="102" t="str">
        <f>IF($D37="","",GLOBAL!$B$8)</f>
        <v/>
      </c>
      <c r="AC37" s="156" t="str">
        <f>IF($D37="","",GLOBAL!$B$4)</f>
        <v/>
      </c>
      <c r="AD37" s="162" t="str">
        <f>IF($D37="","",GLOBAL!$B$5)</f>
        <v/>
      </c>
      <c r="AE37" s="197">
        <f t="shared" si="1"/>
        <v>8</v>
      </c>
      <c r="AF37" s="198">
        <f t="shared" si="2"/>
        <v>1500</v>
      </c>
      <c r="AG37" s="184"/>
      <c r="AH37" s="2"/>
    </row>
    <row r="38" spans="1:34" x14ac:dyDescent="0.25">
      <c r="A38" s="2"/>
      <c r="B38" s="105"/>
      <c r="C38" s="3"/>
      <c r="D38" s="2"/>
      <c r="E38" s="2">
        <f t="shared" si="0"/>
        <v>3</v>
      </c>
      <c r="F38" s="107">
        <v>0.7</v>
      </c>
      <c r="G38" s="100" t="str">
        <f>IFERROR(VLOOKUP($D38,Notes!$A$7:$K$67,2,FALSE),"")</f>
        <v/>
      </c>
      <c r="H38" s="97" t="str">
        <f>IFERROR(VLOOKUP($D38,Notes!$A$7:$K$67,3,FALSE),"")</f>
        <v/>
      </c>
      <c r="I38" s="98" t="str">
        <f>IFERROR(VLOOKUP($D38,Notes!$A$7:$K$67,4,FALSE),"")</f>
        <v/>
      </c>
      <c r="J38" s="104"/>
      <c r="K38" s="104"/>
      <c r="L38" s="104"/>
      <c r="M38" s="106" t="str">
        <f>IF($D38="","",IF($C38="initial",GLOBAL!$B$27,VLOOKUP($A38,python_output!$A$4:$AM$257,25,FALSE)))</f>
        <v/>
      </c>
      <c r="N38" s="3" t="str">
        <f>IF($D38="","",IF($C38="initial",GLOBAL!$C$27,VLOOKUP($A38,python_output!$A$4:$AM$257,26,FALSE)))</f>
        <v/>
      </c>
      <c r="O38" s="105" t="str">
        <f>IF($D38="","",IF($C38="initial",GLOBAL!$D$27,VLOOKUP($A38,python_output!$A$4:$AM$257,27,FALSE)))</f>
        <v/>
      </c>
      <c r="P38" s="2" t="str">
        <f>IF($D38="","",VLOOKUP($A38,python_output!$A$4:$AM$257,28,FALSE))</f>
        <v/>
      </c>
      <c r="Q38" s="2" t="str">
        <f>IF($D38="","",VLOOKUP($A38,python_output!$A$4:$AM$257,29,FALSE))</f>
        <v/>
      </c>
      <c r="R38" s="2" t="str">
        <f>IF($D38="","",VLOOKUP($A38,python_output!$A$4:$AM$257,30,FALSE))</f>
        <v/>
      </c>
      <c r="S38" s="160" t="str">
        <f>IF(D38="","",IF($C38="initial",VLOOKUP($D38,Notes!$A$7:$S$67,17,FALSE),VLOOKUP($A38,python_output!$A$4:$AP$256,27,FALSE)))</f>
        <v/>
      </c>
      <c r="T38" s="158" t="str">
        <f>IF(D38="","",IF($C38="initial",VLOOKUP($D38,Notes!$A$7:$S$67,18,FALSE),VLOOKUP($A38,python_output!$A$4:$AP$256,28,FALSE)))</f>
        <v/>
      </c>
      <c r="U38" s="159" t="str">
        <f>IF(D38="","",IF($C38="initial",VLOOKUP($D38,Notes!$A$7:$S$67,19,FALSE),VLOOKUP($A38,python_output!$A$4:$AP$256,29,FALSE)))</f>
        <v/>
      </c>
      <c r="V38" s="155" t="str">
        <f>IF(D38="","",IF($C38="initial","",VLOOKUP($A38,python_output!$A$4:$AS$256,30,FALSE)))</f>
        <v/>
      </c>
      <c r="W38" s="155" t="str">
        <f>IF(D38="","",IFERROR(IF($C38="initial","",VLOOKUP($A38,python_output!$A$4:$AS$256,30,FALSE)),""))</f>
        <v/>
      </c>
      <c r="X38" s="155" t="str">
        <f>IF(D38="","",IFERROR(IF($C38="initial","",VLOOKUP($A38,python_output!$A$4:$AS$256,30,FALSE)),""))</f>
        <v/>
      </c>
      <c r="Y38" s="161" t="str">
        <f>IF(D38="","",VLOOKUP(D38,Notes!$A$7:$N$67,14,FALSE))</f>
        <v/>
      </c>
      <c r="Z38" s="97" t="e">
        <f>VLOOKUP($D38,Notes!$A$7:$K$67,10,FALSE)</f>
        <v>#N/A</v>
      </c>
      <c r="AA38" s="102" t="e">
        <f>VLOOKUP($D38,Notes!$A$7:$K$67,11,FALSE)</f>
        <v>#N/A</v>
      </c>
      <c r="AB38" s="102" t="str">
        <f>IF($D38="","",GLOBAL!$B$8)</f>
        <v/>
      </c>
      <c r="AC38" s="156" t="str">
        <f>IF($D38="","",GLOBAL!$B$4)</f>
        <v/>
      </c>
      <c r="AD38" s="162" t="str">
        <f>IF($D38="","",GLOBAL!$B$5)</f>
        <v/>
      </c>
      <c r="AE38" s="197">
        <f t="shared" si="1"/>
        <v>8</v>
      </c>
      <c r="AF38" s="198">
        <f t="shared" si="2"/>
        <v>1500</v>
      </c>
      <c r="AG38" s="184"/>
      <c r="AH38" s="2"/>
    </row>
    <row r="39" spans="1:34" x14ac:dyDescent="0.25">
      <c r="A39" s="2"/>
      <c r="B39" s="105"/>
      <c r="C39" s="3"/>
      <c r="D39" s="2"/>
      <c r="E39" s="2">
        <f t="shared" si="0"/>
        <v>3</v>
      </c>
      <c r="F39" s="107">
        <v>0.7</v>
      </c>
      <c r="G39" s="100" t="str">
        <f>IFERROR(VLOOKUP($D39,Notes!$A$7:$K$67,2,FALSE),"")</f>
        <v/>
      </c>
      <c r="H39" s="97" t="str">
        <f>IFERROR(VLOOKUP($D39,Notes!$A$7:$K$67,3,FALSE),"")</f>
        <v/>
      </c>
      <c r="I39" s="98" t="str">
        <f>IFERROR(VLOOKUP($D39,Notes!$A$7:$K$67,4,FALSE),"")</f>
        <v/>
      </c>
      <c r="J39" s="104"/>
      <c r="K39" s="104"/>
      <c r="L39" s="104"/>
      <c r="M39" s="106" t="str">
        <f>IF($D39="","",IF($C39="initial",GLOBAL!$B$27,VLOOKUP($A39,python_output!$A$4:$AM$257,25,FALSE)))</f>
        <v/>
      </c>
      <c r="N39" s="3" t="str">
        <f>IF($D39="","",IF($C39="initial",GLOBAL!$C$27,VLOOKUP($A39,python_output!$A$4:$AM$257,26,FALSE)))</f>
        <v/>
      </c>
      <c r="O39" s="105" t="str">
        <f>IF($D39="","",IF($C39="initial",GLOBAL!$D$27,VLOOKUP($A39,python_output!$A$4:$AM$257,27,FALSE)))</f>
        <v/>
      </c>
      <c r="P39" s="2" t="str">
        <f>IF($D39="","",VLOOKUP($A39,python_output!$A$4:$AM$257,28,FALSE))</f>
        <v/>
      </c>
      <c r="Q39" s="2" t="str">
        <f>IF($D39="","",VLOOKUP($A39,python_output!$A$4:$AM$257,29,FALSE))</f>
        <v/>
      </c>
      <c r="R39" s="2" t="str">
        <f>IF($D39="","",VLOOKUP($A39,python_output!$A$4:$AM$257,30,FALSE))</f>
        <v/>
      </c>
      <c r="S39" s="160" t="str">
        <f>IF(D39="","",IF($C39="initial",VLOOKUP($D39,Notes!$A$7:$S$67,17,FALSE),VLOOKUP($A39,python_output!$A$4:$AP$256,27,FALSE)))</f>
        <v/>
      </c>
      <c r="T39" s="158" t="str">
        <f>IF(D39="","",IF($C39="initial",VLOOKUP($D39,Notes!$A$7:$S$67,18,FALSE),VLOOKUP($A39,python_output!$A$4:$AP$256,28,FALSE)))</f>
        <v/>
      </c>
      <c r="U39" s="159" t="str">
        <f>IF(D39="","",IF($C39="initial",VLOOKUP($D39,Notes!$A$7:$S$67,19,FALSE),VLOOKUP($A39,python_output!$A$4:$AP$256,29,FALSE)))</f>
        <v/>
      </c>
      <c r="V39" s="155" t="str">
        <f>IF(D39="","",IF($C39="initial","",VLOOKUP($A39,python_output!$A$4:$AS$256,30,FALSE)))</f>
        <v/>
      </c>
      <c r="W39" s="155" t="str">
        <f>IF(D39="","",IFERROR(IF($C39="initial","",VLOOKUP($A39,python_output!$A$4:$AS$256,30,FALSE)),""))</f>
        <v/>
      </c>
      <c r="X39" s="155" t="str">
        <f>IF(D39="","",IFERROR(IF($C39="initial","",VLOOKUP($A39,python_output!$A$4:$AS$256,30,FALSE)),""))</f>
        <v/>
      </c>
      <c r="Y39" s="161" t="str">
        <f>IF(D39="","",VLOOKUP(D39,Notes!$A$7:$N$67,14,FALSE))</f>
        <v/>
      </c>
      <c r="Z39" s="97" t="e">
        <f>VLOOKUP($D39,Notes!$A$7:$K$67,10,FALSE)</f>
        <v>#N/A</v>
      </c>
      <c r="AA39" s="102" t="e">
        <f>VLOOKUP($D39,Notes!$A$7:$K$67,11,FALSE)</f>
        <v>#N/A</v>
      </c>
      <c r="AB39" s="102" t="str">
        <f>IF($D39="","",GLOBAL!$B$8)</f>
        <v/>
      </c>
      <c r="AC39" s="156" t="str">
        <f>IF($D39="","",GLOBAL!$B$4)</f>
        <v/>
      </c>
      <c r="AD39" s="162" t="str">
        <f>IF($D39="","",GLOBAL!$B$5)</f>
        <v/>
      </c>
      <c r="AE39" s="197">
        <f t="shared" si="1"/>
        <v>8</v>
      </c>
      <c r="AF39" s="198">
        <f t="shared" si="2"/>
        <v>1500</v>
      </c>
      <c r="AG39" s="184"/>
      <c r="AH39" s="2"/>
    </row>
    <row r="40" spans="1:34" x14ac:dyDescent="0.25">
      <c r="A40" s="2"/>
      <c r="B40" s="105"/>
      <c r="C40" s="3"/>
      <c r="D40" s="2"/>
      <c r="E40" s="2">
        <f t="shared" si="0"/>
        <v>3</v>
      </c>
      <c r="F40" s="107">
        <v>0.7</v>
      </c>
      <c r="G40" s="100" t="str">
        <f>IFERROR(VLOOKUP($D40,Notes!$A$7:$K$67,2,FALSE),"")</f>
        <v/>
      </c>
      <c r="H40" s="97" t="str">
        <f>IFERROR(VLOOKUP($D40,Notes!$A$7:$K$67,3,FALSE),"")</f>
        <v/>
      </c>
      <c r="I40" s="98" t="str">
        <f>IFERROR(VLOOKUP($D40,Notes!$A$7:$K$67,4,FALSE),"")</f>
        <v/>
      </c>
      <c r="J40" s="104"/>
      <c r="K40" s="104"/>
      <c r="L40" s="104"/>
      <c r="M40" s="106" t="str">
        <f>IF($D40="","",IF($C40="initial",GLOBAL!$B$27,VLOOKUP($A40,python_output!$A$4:$AM$257,25,FALSE)))</f>
        <v/>
      </c>
      <c r="N40" s="3" t="str">
        <f>IF($D40="","",IF($C40="initial",GLOBAL!$C$27,VLOOKUP($A40,python_output!$A$4:$AM$257,26,FALSE)))</f>
        <v/>
      </c>
      <c r="O40" s="105" t="str">
        <f>IF($D40="","",IF($C40="initial",GLOBAL!$D$27,VLOOKUP($A40,python_output!$A$4:$AM$257,27,FALSE)))</f>
        <v/>
      </c>
      <c r="P40" s="2" t="str">
        <f>IF($D40="","",VLOOKUP($A40,python_output!$A$4:$AM$257,28,FALSE))</f>
        <v/>
      </c>
      <c r="Q40" s="2" t="str">
        <f>IF($D40="","",VLOOKUP($A40,python_output!$A$4:$AM$257,29,FALSE))</f>
        <v/>
      </c>
      <c r="R40" s="2" t="str">
        <f>IF($D40="","",VLOOKUP($A40,python_output!$A$4:$AM$257,30,FALSE))</f>
        <v/>
      </c>
      <c r="S40" s="160" t="str">
        <f>IF(D40="","",IF($C40="initial",VLOOKUP($D40,Notes!$A$7:$S$67,17,FALSE),VLOOKUP($A40,python_output!$A$4:$AP$256,27,FALSE)))</f>
        <v/>
      </c>
      <c r="T40" s="158" t="str">
        <f>IF(D40="","",IF($C40="initial",VLOOKUP($D40,Notes!$A$7:$S$67,18,FALSE),VLOOKUP($A40,python_output!$A$4:$AP$256,28,FALSE)))</f>
        <v/>
      </c>
      <c r="U40" s="159" t="str">
        <f>IF(D40="","",IF($C40="initial",VLOOKUP($D40,Notes!$A$7:$S$67,19,FALSE),VLOOKUP($A40,python_output!$A$4:$AP$256,29,FALSE)))</f>
        <v/>
      </c>
      <c r="V40" s="155" t="str">
        <f>IF(D40="","",IF($C40="initial","",VLOOKUP($A40,python_output!$A$4:$AS$256,30,FALSE)))</f>
        <v/>
      </c>
      <c r="W40" s="155" t="str">
        <f>IF(D40="","",IFERROR(IF($C40="initial","",VLOOKUP($A40,python_output!$A$4:$AS$256,30,FALSE)),""))</f>
        <v/>
      </c>
      <c r="X40" s="155" t="str">
        <f>IF(D40="","",IFERROR(IF($C40="initial","",VLOOKUP($A40,python_output!$A$4:$AS$256,30,FALSE)),""))</f>
        <v/>
      </c>
      <c r="Y40" s="161" t="str">
        <f>IF(D40="","",VLOOKUP(D40,Notes!$A$7:$N$67,14,FALSE))</f>
        <v/>
      </c>
      <c r="Z40" s="97" t="e">
        <f>VLOOKUP($D40,Notes!$A$7:$K$67,10,FALSE)</f>
        <v>#N/A</v>
      </c>
      <c r="AA40" s="102" t="e">
        <f>VLOOKUP($D40,Notes!$A$7:$K$67,11,FALSE)</f>
        <v>#N/A</v>
      </c>
      <c r="AB40" s="102" t="str">
        <f>IF($D40="","",GLOBAL!$B$8)</f>
        <v/>
      </c>
      <c r="AC40" s="156" t="str">
        <f>IF($D40="","",GLOBAL!$B$4)</f>
        <v/>
      </c>
      <c r="AD40" s="162" t="str">
        <f>IF($D40="","",GLOBAL!$B$5)</f>
        <v/>
      </c>
      <c r="AE40" s="197">
        <f t="shared" si="1"/>
        <v>8</v>
      </c>
      <c r="AF40" s="198">
        <f t="shared" si="2"/>
        <v>1500</v>
      </c>
      <c r="AG40" s="184"/>
      <c r="AH40" s="2"/>
    </row>
    <row r="41" spans="1:34" x14ac:dyDescent="0.25">
      <c r="A41" s="2"/>
      <c r="B41" s="105"/>
      <c r="C41" s="3"/>
      <c r="D41" s="2"/>
      <c r="E41" s="2">
        <f t="shared" si="0"/>
        <v>3</v>
      </c>
      <c r="F41" s="107">
        <v>0.7</v>
      </c>
      <c r="G41" s="100" t="str">
        <f>IFERROR(VLOOKUP($D41,Notes!$A$7:$K$67,2,FALSE),"")</f>
        <v/>
      </c>
      <c r="H41" s="97" t="str">
        <f>IFERROR(VLOOKUP($D41,Notes!$A$7:$K$67,3,FALSE),"")</f>
        <v/>
      </c>
      <c r="I41" s="98" t="str">
        <f>IFERROR(VLOOKUP($D41,Notes!$A$7:$K$67,4,FALSE),"")</f>
        <v/>
      </c>
      <c r="J41" s="104"/>
      <c r="K41" s="104"/>
      <c r="L41" s="104"/>
      <c r="M41" s="106" t="str">
        <f>IF($D41="","",IF($C41="initial",GLOBAL!$B$27,VLOOKUP($A41,python_output!$A$4:$AM$257,25,FALSE)))</f>
        <v/>
      </c>
      <c r="N41" s="3" t="str">
        <f>IF($D41="","",IF($C41="initial",GLOBAL!$C$27,VLOOKUP($A41,python_output!$A$4:$AM$257,26,FALSE)))</f>
        <v/>
      </c>
      <c r="O41" s="105" t="str">
        <f>IF($D41="","",IF($C41="initial",GLOBAL!$D$27,VLOOKUP($A41,python_output!$A$4:$AM$257,27,FALSE)))</f>
        <v/>
      </c>
      <c r="P41" s="2" t="str">
        <f>IF($D41="","",VLOOKUP($A41,python_output!$A$4:$AM$257,28,FALSE))</f>
        <v/>
      </c>
      <c r="Q41" s="2" t="str">
        <f>IF($D41="","",VLOOKUP($A41,python_output!$A$4:$AM$257,29,FALSE))</f>
        <v/>
      </c>
      <c r="R41" s="2" t="str">
        <f>IF($D41="","",VLOOKUP($A41,python_output!$A$4:$AM$257,30,FALSE))</f>
        <v/>
      </c>
      <c r="S41" s="160" t="str">
        <f>IF(D41="","",IF($C41="initial",VLOOKUP($D41,Notes!$A$7:$S$67,17,FALSE),VLOOKUP($A41,python_output!$A$4:$AP$256,27,FALSE)))</f>
        <v/>
      </c>
      <c r="T41" s="158" t="str">
        <f>IF(D41="","",IF($C41="initial",VLOOKUP($D41,Notes!$A$7:$S$67,18,FALSE),VLOOKUP($A41,python_output!$A$4:$AP$256,28,FALSE)))</f>
        <v/>
      </c>
      <c r="U41" s="159" t="str">
        <f>IF(D41="","",IF($C41="initial",VLOOKUP($D41,Notes!$A$7:$S$67,19,FALSE),VLOOKUP($A41,python_output!$A$4:$AP$256,29,FALSE)))</f>
        <v/>
      </c>
      <c r="V41" s="155" t="str">
        <f>IF(D41="","",IF($C41="initial","",VLOOKUP($A41,python_output!$A$4:$AS$256,30,FALSE)))</f>
        <v/>
      </c>
      <c r="W41" s="155" t="str">
        <f>IF(D41="","",IFERROR(IF($C41="initial","",VLOOKUP($A41,python_output!$A$4:$AS$256,30,FALSE)),""))</f>
        <v/>
      </c>
      <c r="X41" s="155" t="str">
        <f>IF(D41="","",IFERROR(IF($C41="initial","",VLOOKUP($A41,python_output!$A$4:$AS$256,30,FALSE)),""))</f>
        <v/>
      </c>
      <c r="Y41" s="161" t="str">
        <f>IF(D41="","",VLOOKUP(D41,Notes!$A$7:$N$67,14,FALSE))</f>
        <v/>
      </c>
      <c r="Z41" s="97" t="e">
        <f>VLOOKUP($D41,Notes!$A$7:$K$67,10,FALSE)</f>
        <v>#N/A</v>
      </c>
      <c r="AA41" s="102" t="e">
        <f>VLOOKUP($D41,Notes!$A$7:$K$67,11,FALSE)</f>
        <v>#N/A</v>
      </c>
      <c r="AB41" s="102" t="str">
        <f>IF($D41="","",GLOBAL!$B$8)</f>
        <v/>
      </c>
      <c r="AC41" s="156" t="str">
        <f>IF($D41="","",GLOBAL!$B$4)</f>
        <v/>
      </c>
      <c r="AD41" s="162" t="str">
        <f>IF($D41="","",GLOBAL!$B$5)</f>
        <v/>
      </c>
      <c r="AE41" s="197">
        <f t="shared" si="1"/>
        <v>8</v>
      </c>
      <c r="AF41" s="198">
        <f t="shared" si="2"/>
        <v>1500</v>
      </c>
      <c r="AG41" s="184"/>
      <c r="AH41" s="2"/>
    </row>
    <row r="42" spans="1:34" x14ac:dyDescent="0.25">
      <c r="A42" s="2"/>
      <c r="B42" s="105"/>
      <c r="C42" s="3"/>
      <c r="D42" s="2"/>
      <c r="E42" s="2">
        <f t="shared" si="0"/>
        <v>3</v>
      </c>
      <c r="F42" s="107">
        <v>0.7</v>
      </c>
      <c r="G42" s="100" t="str">
        <f>IFERROR(VLOOKUP($D42,Notes!$A$7:$K$67,2,FALSE),"")</f>
        <v/>
      </c>
      <c r="H42" s="97" t="str">
        <f>IFERROR(VLOOKUP($D42,Notes!$A$7:$K$67,3,FALSE),"")</f>
        <v/>
      </c>
      <c r="I42" s="98" t="str">
        <f>IFERROR(VLOOKUP($D42,Notes!$A$7:$K$67,4,FALSE),"")</f>
        <v/>
      </c>
      <c r="J42" s="104"/>
      <c r="K42" s="104"/>
      <c r="L42" s="104"/>
      <c r="M42" s="106" t="str">
        <f>IF($D42="","",IF($C42="initial",GLOBAL!$B$27,VLOOKUP($A42,python_output!$A$4:$AM$257,25,FALSE)))</f>
        <v/>
      </c>
      <c r="N42" s="3" t="str">
        <f>IF($D42="","",IF($C42="initial",GLOBAL!$C$27,VLOOKUP($A42,python_output!$A$4:$AM$257,26,FALSE)))</f>
        <v/>
      </c>
      <c r="O42" s="105" t="str">
        <f>IF($D42="","",IF($C42="initial",GLOBAL!$D$27,VLOOKUP($A42,python_output!$A$4:$AM$257,27,FALSE)))</f>
        <v/>
      </c>
      <c r="P42" s="2" t="str">
        <f>IF($D42="","",VLOOKUP($A42,python_output!$A$4:$AM$257,28,FALSE))</f>
        <v/>
      </c>
      <c r="Q42" s="2" t="str">
        <f>IF($D42="","",VLOOKUP($A42,python_output!$A$4:$AM$257,29,FALSE))</f>
        <v/>
      </c>
      <c r="R42" s="2" t="str">
        <f>IF($D42="","",VLOOKUP($A42,python_output!$A$4:$AM$257,30,FALSE))</f>
        <v/>
      </c>
      <c r="S42" s="160" t="str">
        <f>IF(D42="","",IF($C42="initial",VLOOKUP($D42,Notes!$A$7:$S$67,17,FALSE),VLOOKUP($A42,python_output!$A$4:$AP$256,27,FALSE)))</f>
        <v/>
      </c>
      <c r="T42" s="158" t="str">
        <f>IF(D42="","",IF($C42="initial",VLOOKUP($D42,Notes!$A$7:$S$67,18,FALSE),VLOOKUP($A42,python_output!$A$4:$AP$256,28,FALSE)))</f>
        <v/>
      </c>
      <c r="U42" s="159" t="str">
        <f>IF(D42="","",IF($C42="initial",VLOOKUP($D42,Notes!$A$7:$S$67,19,FALSE),VLOOKUP($A42,python_output!$A$4:$AP$256,29,FALSE)))</f>
        <v/>
      </c>
      <c r="V42" s="155" t="str">
        <f>IF(D42="","",IF($C42="initial","",VLOOKUP($A42,python_output!$A$4:$AS$256,30,FALSE)))</f>
        <v/>
      </c>
      <c r="W42" s="155" t="str">
        <f>IF(D42="","",IFERROR(IF($C42="initial","",VLOOKUP($A42,python_output!$A$4:$AS$256,30,FALSE)),""))</f>
        <v/>
      </c>
      <c r="X42" s="155" t="str">
        <f>IF(D42="","",IFERROR(IF($C42="initial","",VLOOKUP($A42,python_output!$A$4:$AS$256,30,FALSE)),""))</f>
        <v/>
      </c>
      <c r="Y42" s="161" t="str">
        <f>IF(D42="","",VLOOKUP(D42,Notes!$A$7:$N$67,14,FALSE))</f>
        <v/>
      </c>
      <c r="Z42" s="97" t="e">
        <f>VLOOKUP($D42,Notes!$A$7:$K$67,10,FALSE)</f>
        <v>#N/A</v>
      </c>
      <c r="AA42" s="102" t="e">
        <f>VLOOKUP($D42,Notes!$A$7:$K$67,11,FALSE)</f>
        <v>#N/A</v>
      </c>
      <c r="AB42" s="102" t="str">
        <f>IF($D42="","",GLOBAL!$B$8)</f>
        <v/>
      </c>
      <c r="AC42" s="156" t="str">
        <f>IF($D42="","",GLOBAL!$B$4)</f>
        <v/>
      </c>
      <c r="AD42" s="162" t="str">
        <f>IF($D42="","",GLOBAL!$B$5)</f>
        <v/>
      </c>
      <c r="AE42" s="197">
        <f t="shared" si="1"/>
        <v>8</v>
      </c>
      <c r="AF42" s="198">
        <f t="shared" si="2"/>
        <v>1500</v>
      </c>
      <c r="AG42" s="184"/>
      <c r="AH42" s="2"/>
    </row>
    <row r="43" spans="1:34" x14ac:dyDescent="0.25">
      <c r="A43" s="2"/>
      <c r="B43" s="105"/>
      <c r="C43" s="3"/>
      <c r="D43" s="2"/>
      <c r="E43" s="2">
        <f t="shared" si="0"/>
        <v>3</v>
      </c>
      <c r="F43" s="107">
        <v>0.7</v>
      </c>
      <c r="G43" s="100" t="str">
        <f>IFERROR(VLOOKUP($D43,Notes!$A$7:$K$67,2,FALSE),"")</f>
        <v/>
      </c>
      <c r="H43" s="97" t="str">
        <f>IFERROR(VLOOKUP($D43,Notes!$A$7:$K$67,3,FALSE),"")</f>
        <v/>
      </c>
      <c r="I43" s="98" t="str">
        <f>IFERROR(VLOOKUP($D43,Notes!$A$7:$K$67,4,FALSE),"")</f>
        <v/>
      </c>
      <c r="J43" s="104"/>
      <c r="K43" s="104"/>
      <c r="L43" s="104"/>
      <c r="M43" s="106" t="str">
        <f>IF($D43="","",IF($C43="initial",GLOBAL!$B$27,VLOOKUP($A43,python_output!$A$4:$AM$257,25,FALSE)))</f>
        <v/>
      </c>
      <c r="N43" s="3" t="str">
        <f>IF($D43="","",IF($C43="initial",GLOBAL!$C$27,VLOOKUP($A43,python_output!$A$4:$AM$257,26,FALSE)))</f>
        <v/>
      </c>
      <c r="O43" s="105" t="str">
        <f>IF($D43="","",IF($C43="initial",GLOBAL!$D$27,VLOOKUP($A43,python_output!$A$4:$AM$257,27,FALSE)))</f>
        <v/>
      </c>
      <c r="P43" s="2" t="str">
        <f>IF($D43="","",VLOOKUP($A43,python_output!$A$4:$AM$257,28,FALSE))</f>
        <v/>
      </c>
      <c r="Q43" s="2" t="str">
        <f>IF($D43="","",VLOOKUP($A43,python_output!$A$4:$AM$257,29,FALSE))</f>
        <v/>
      </c>
      <c r="R43" s="2" t="str">
        <f>IF($D43="","",VLOOKUP($A43,python_output!$A$4:$AM$257,30,FALSE))</f>
        <v/>
      </c>
      <c r="S43" s="160" t="str">
        <f>IF(D43="","",IF($C43="initial",VLOOKUP($D43,Notes!$A$7:$S$67,17,FALSE),VLOOKUP($A43,python_output!$A$4:$AP$256,27,FALSE)))</f>
        <v/>
      </c>
      <c r="T43" s="158" t="str">
        <f>IF(D43="","",IF($C43="initial",VLOOKUP($D43,Notes!$A$7:$S$67,18,FALSE),VLOOKUP($A43,python_output!$A$4:$AP$256,28,FALSE)))</f>
        <v/>
      </c>
      <c r="U43" s="159" t="str">
        <f>IF(D43="","",IF($C43="initial",VLOOKUP($D43,Notes!$A$7:$S$67,19,FALSE),VLOOKUP($A43,python_output!$A$4:$AP$256,29,FALSE)))</f>
        <v/>
      </c>
      <c r="V43" s="155" t="str">
        <f>IF(D43="","",IF($C43="initial","",VLOOKUP($A43,python_output!$A$4:$AS$256,30,FALSE)))</f>
        <v/>
      </c>
      <c r="W43" s="155" t="str">
        <f>IF(D43="","",IFERROR(IF($C43="initial","",VLOOKUP($A43,python_output!$A$4:$AS$256,30,FALSE)),""))</f>
        <v/>
      </c>
      <c r="X43" s="155" t="str">
        <f>IF(D43="","",IFERROR(IF($C43="initial","",VLOOKUP($A43,python_output!$A$4:$AS$256,30,FALSE)),""))</f>
        <v/>
      </c>
      <c r="Y43" s="161" t="str">
        <f>IF(D43="","",VLOOKUP(D43,Notes!$A$7:$N$67,14,FALSE))</f>
        <v/>
      </c>
      <c r="Z43" s="97" t="e">
        <f>VLOOKUP($D43,Notes!$A$7:$K$67,10,FALSE)</f>
        <v>#N/A</v>
      </c>
      <c r="AA43" s="102" t="e">
        <f>VLOOKUP($D43,Notes!$A$7:$K$67,11,FALSE)</f>
        <v>#N/A</v>
      </c>
      <c r="AB43" s="102" t="str">
        <f>IF($D43="","",GLOBAL!$B$8)</f>
        <v/>
      </c>
      <c r="AC43" s="156" t="str">
        <f>IF($D43="","",GLOBAL!$B$4)</f>
        <v/>
      </c>
      <c r="AD43" s="162" t="str">
        <f>IF($D43="","",GLOBAL!$B$5)</f>
        <v/>
      </c>
      <c r="AE43" s="197">
        <f t="shared" si="1"/>
        <v>8</v>
      </c>
      <c r="AF43" s="198">
        <f t="shared" si="2"/>
        <v>1500</v>
      </c>
      <c r="AG43" s="184"/>
      <c r="AH43" s="2"/>
    </row>
    <row r="44" spans="1:34" x14ac:dyDescent="0.25">
      <c r="A44" s="2"/>
      <c r="B44" s="105"/>
      <c r="C44" s="3"/>
      <c r="D44" s="2"/>
      <c r="E44" s="2">
        <f t="shared" si="0"/>
        <v>3</v>
      </c>
      <c r="F44" s="107">
        <v>0.7</v>
      </c>
      <c r="G44" s="100" t="str">
        <f>IFERROR(VLOOKUP($D44,Notes!$A$7:$K$67,2,FALSE),"")</f>
        <v/>
      </c>
      <c r="H44" s="97" t="str">
        <f>IFERROR(VLOOKUP($D44,Notes!$A$7:$K$67,3,FALSE),"")</f>
        <v/>
      </c>
      <c r="I44" s="98" t="str">
        <f>IFERROR(VLOOKUP($D44,Notes!$A$7:$K$67,4,FALSE),"")</f>
        <v/>
      </c>
      <c r="J44" s="104"/>
      <c r="K44" s="104"/>
      <c r="L44" s="104"/>
      <c r="M44" s="106" t="str">
        <f>IF($D44="","",IF($C44="initial",GLOBAL!$B$27,VLOOKUP($A44,python_output!$A$4:$AM$257,25,FALSE)))</f>
        <v/>
      </c>
      <c r="N44" s="3" t="str">
        <f>IF($D44="","",IF($C44="initial",GLOBAL!$C$27,VLOOKUP($A44,python_output!$A$4:$AM$257,26,FALSE)))</f>
        <v/>
      </c>
      <c r="O44" s="105" t="str">
        <f>IF($D44="","",IF($C44="initial",GLOBAL!$D$27,VLOOKUP($A44,python_output!$A$4:$AM$257,27,FALSE)))</f>
        <v/>
      </c>
      <c r="P44" s="2" t="str">
        <f>IF($D44="","",VLOOKUP($A44,python_output!$A$4:$AM$257,28,FALSE))</f>
        <v/>
      </c>
      <c r="Q44" s="2" t="str">
        <f>IF($D44="","",VLOOKUP($A44,python_output!$A$4:$AM$257,29,FALSE))</f>
        <v/>
      </c>
      <c r="R44" s="2" t="str">
        <f>IF($D44="","",VLOOKUP($A44,python_output!$A$4:$AM$257,30,FALSE))</f>
        <v/>
      </c>
      <c r="S44" s="160" t="str">
        <f>IF(D44="","",IF($C44="initial",VLOOKUP($D44,Notes!$A$7:$S$67,17,FALSE),VLOOKUP($A44,python_output!$A$4:$AP$256,27,FALSE)))</f>
        <v/>
      </c>
      <c r="T44" s="158" t="str">
        <f>IF(D44="","",IF($C44="initial",VLOOKUP($D44,Notes!$A$7:$S$67,18,FALSE),VLOOKUP($A44,python_output!$A$4:$AP$256,28,FALSE)))</f>
        <v/>
      </c>
      <c r="U44" s="159" t="str">
        <f>IF(D44="","",IF($C44="initial",VLOOKUP($D44,Notes!$A$7:$S$67,19,FALSE),VLOOKUP($A44,python_output!$A$4:$AP$256,29,FALSE)))</f>
        <v/>
      </c>
      <c r="V44" s="155" t="str">
        <f>IF(D44="","",IF($C44="initial","",VLOOKUP($A44,python_output!$A$4:$AS$256,30,FALSE)))</f>
        <v/>
      </c>
      <c r="W44" s="155" t="str">
        <f>IF(D44="","",IFERROR(IF($C44="initial","",VLOOKUP($A44,python_output!$A$4:$AS$256,30,FALSE)),""))</f>
        <v/>
      </c>
      <c r="X44" s="155" t="str">
        <f>IF(D44="","",IFERROR(IF($C44="initial","",VLOOKUP($A44,python_output!$A$4:$AS$256,30,FALSE)),""))</f>
        <v/>
      </c>
      <c r="Y44" s="161" t="str">
        <f>IF(D44="","",VLOOKUP(D44,Notes!$A$7:$N$67,14,FALSE))</f>
        <v/>
      </c>
      <c r="Z44" s="97" t="e">
        <f>VLOOKUP($D44,Notes!$A$7:$K$67,10,FALSE)</f>
        <v>#N/A</v>
      </c>
      <c r="AA44" s="102" t="e">
        <f>VLOOKUP($D44,Notes!$A$7:$K$67,11,FALSE)</f>
        <v>#N/A</v>
      </c>
      <c r="AB44" s="102" t="str">
        <f>IF($D44="","",GLOBAL!$B$8)</f>
        <v/>
      </c>
      <c r="AC44" s="156" t="str">
        <f>IF($D44="","",GLOBAL!$B$4)</f>
        <v/>
      </c>
      <c r="AD44" s="162" t="str">
        <f>IF($D44="","",GLOBAL!$B$5)</f>
        <v/>
      </c>
      <c r="AE44" s="197">
        <f t="shared" si="1"/>
        <v>8</v>
      </c>
      <c r="AF44" s="198">
        <f t="shared" si="2"/>
        <v>1500</v>
      </c>
      <c r="AG44" s="184"/>
      <c r="AH44" s="2"/>
    </row>
    <row r="45" spans="1:34" x14ac:dyDescent="0.25">
      <c r="A45" s="2"/>
      <c r="B45" s="105"/>
      <c r="C45" s="3"/>
      <c r="D45" s="2"/>
      <c r="E45" s="2">
        <f t="shared" si="0"/>
        <v>3</v>
      </c>
      <c r="F45" s="107">
        <v>0.7</v>
      </c>
      <c r="G45" s="100" t="str">
        <f>IFERROR(VLOOKUP($D45,Notes!$A$7:$K$67,2,FALSE),"")</f>
        <v/>
      </c>
      <c r="H45" s="97" t="str">
        <f>IFERROR(VLOOKUP($D45,Notes!$A$7:$K$67,3,FALSE),"")</f>
        <v/>
      </c>
      <c r="I45" s="98" t="str">
        <f>IFERROR(VLOOKUP($D45,Notes!$A$7:$K$67,4,FALSE),"")</f>
        <v/>
      </c>
      <c r="J45" s="104"/>
      <c r="K45" s="104"/>
      <c r="L45" s="104"/>
      <c r="M45" s="106" t="str">
        <f>IF($D45="","",IF($C45="initial",GLOBAL!$B$27,VLOOKUP($A45,python_output!$A$4:$AM$257,25,FALSE)))</f>
        <v/>
      </c>
      <c r="N45" s="3" t="str">
        <f>IF($D45="","",IF($C45="initial",GLOBAL!$C$27,VLOOKUP($A45,python_output!$A$4:$AM$257,26,FALSE)))</f>
        <v/>
      </c>
      <c r="O45" s="105" t="str">
        <f>IF($D45="","",IF($C45="initial",GLOBAL!$D$27,VLOOKUP($A45,python_output!$A$4:$AM$257,27,FALSE)))</f>
        <v/>
      </c>
      <c r="P45" s="2" t="str">
        <f>IF($D45="","",VLOOKUP($A45,python_output!$A$4:$AM$257,28,FALSE))</f>
        <v/>
      </c>
      <c r="Q45" s="2" t="str">
        <f>IF($D45="","",VLOOKUP($A45,python_output!$A$4:$AM$257,29,FALSE))</f>
        <v/>
      </c>
      <c r="R45" s="2" t="str">
        <f>IF($D45="","",VLOOKUP($A45,python_output!$A$4:$AM$257,30,FALSE))</f>
        <v/>
      </c>
      <c r="S45" s="160" t="str">
        <f>IF(D45="","",IF($C45="initial",VLOOKUP($D45,Notes!$A$7:$S$67,17,FALSE),VLOOKUP($A45,python_output!$A$4:$AP$256,27,FALSE)))</f>
        <v/>
      </c>
      <c r="T45" s="158" t="str">
        <f>IF(D45="","",IF($C45="initial",VLOOKUP($D45,Notes!$A$7:$S$67,18,FALSE),VLOOKUP($A45,python_output!$A$4:$AP$256,28,FALSE)))</f>
        <v/>
      </c>
      <c r="U45" s="159" t="str">
        <f>IF(D45="","",IF($C45="initial",VLOOKUP($D45,Notes!$A$7:$S$67,19,FALSE),VLOOKUP($A45,python_output!$A$4:$AP$256,29,FALSE)))</f>
        <v/>
      </c>
      <c r="V45" s="155" t="str">
        <f>IF(D45="","",IF($C45="initial","",VLOOKUP($A45,python_output!$A$4:$AS$256,30,FALSE)))</f>
        <v/>
      </c>
      <c r="W45" s="155" t="str">
        <f>IF(D45="","",IFERROR(IF($C45="initial","",VLOOKUP($A45,python_output!$A$4:$AS$256,30,FALSE)),""))</f>
        <v/>
      </c>
      <c r="X45" s="155" t="str">
        <f>IF(D45="","",IFERROR(IF($C45="initial","",VLOOKUP($A45,python_output!$A$4:$AS$256,30,FALSE)),""))</f>
        <v/>
      </c>
      <c r="Y45" s="161" t="str">
        <f>IF(D45="","",VLOOKUP(D45,Notes!$A$7:$N$67,14,FALSE))</f>
        <v/>
      </c>
      <c r="Z45" s="97" t="e">
        <f>VLOOKUP($D45,Notes!$A$7:$K$67,10,FALSE)</f>
        <v>#N/A</v>
      </c>
      <c r="AA45" s="102" t="e">
        <f>VLOOKUP($D45,Notes!$A$7:$K$67,11,FALSE)</f>
        <v>#N/A</v>
      </c>
      <c r="AB45" s="102" t="str">
        <f>IF($D45="","",GLOBAL!$B$8)</f>
        <v/>
      </c>
      <c r="AC45" s="156" t="str">
        <f>IF($D45="","",GLOBAL!$B$4)</f>
        <v/>
      </c>
      <c r="AD45" s="162" t="str">
        <f>IF($D45="","",GLOBAL!$B$5)</f>
        <v/>
      </c>
      <c r="AE45" s="197">
        <f t="shared" si="1"/>
        <v>8</v>
      </c>
      <c r="AF45" s="198">
        <f t="shared" si="2"/>
        <v>1500</v>
      </c>
      <c r="AG45" s="184"/>
      <c r="AH45" s="2"/>
    </row>
    <row r="46" spans="1:34" x14ac:dyDescent="0.25">
      <c r="A46" s="2"/>
      <c r="B46" s="105"/>
      <c r="C46" s="3"/>
      <c r="D46" s="2"/>
      <c r="E46" s="2">
        <f t="shared" si="0"/>
        <v>3</v>
      </c>
      <c r="F46" s="107">
        <v>0.7</v>
      </c>
      <c r="G46" s="100" t="str">
        <f>IFERROR(VLOOKUP($D46,Notes!$A$7:$K$67,2,FALSE),"")</f>
        <v/>
      </c>
      <c r="H46" s="97" t="str">
        <f>IFERROR(VLOOKUP($D46,Notes!$A$7:$K$67,3,FALSE),"")</f>
        <v/>
      </c>
      <c r="I46" s="98" t="str">
        <f>IFERROR(VLOOKUP($D46,Notes!$A$7:$K$67,4,FALSE),"")</f>
        <v/>
      </c>
      <c r="J46" s="104"/>
      <c r="K46" s="104"/>
      <c r="L46" s="104"/>
      <c r="M46" s="106" t="str">
        <f>IF($D46="","",IF($C46="initial",GLOBAL!$B$27,VLOOKUP($A46,python_output!$A$4:$AM$257,25,FALSE)))</f>
        <v/>
      </c>
      <c r="N46" s="3" t="str">
        <f>IF($D46="","",IF($C46="initial",GLOBAL!$C$27,VLOOKUP($A46,python_output!$A$4:$AM$257,26,FALSE)))</f>
        <v/>
      </c>
      <c r="O46" s="105" t="str">
        <f>IF($D46="","",IF($C46="initial",GLOBAL!$D$27,VLOOKUP($A46,python_output!$A$4:$AM$257,27,FALSE)))</f>
        <v/>
      </c>
      <c r="P46" s="2" t="str">
        <f>IF($D46="","",VLOOKUP($A46,python_output!$A$4:$AM$257,28,FALSE))</f>
        <v/>
      </c>
      <c r="Q46" s="2" t="str">
        <f>IF($D46="","",VLOOKUP($A46,python_output!$A$4:$AM$257,29,FALSE))</f>
        <v/>
      </c>
      <c r="R46" s="2" t="str">
        <f>IF($D46="","",VLOOKUP($A46,python_output!$A$4:$AM$257,30,FALSE))</f>
        <v/>
      </c>
      <c r="S46" s="160" t="str">
        <f>IF(D46="","",IF($C46="initial",VLOOKUP($D46,Notes!$A$7:$S$67,17,FALSE),VLOOKUP($A46,python_output!$A$4:$AP$256,27,FALSE)))</f>
        <v/>
      </c>
      <c r="T46" s="158" t="str">
        <f>IF(D46="","",IF($C46="initial",VLOOKUP($D46,Notes!$A$7:$S$67,18,FALSE),VLOOKUP($A46,python_output!$A$4:$AP$256,28,FALSE)))</f>
        <v/>
      </c>
      <c r="U46" s="159" t="str">
        <f>IF(D46="","",IF($C46="initial",VLOOKUP($D46,Notes!$A$7:$S$67,19,FALSE),VLOOKUP($A46,python_output!$A$4:$AP$256,29,FALSE)))</f>
        <v/>
      </c>
      <c r="V46" s="155" t="str">
        <f>IF(D46="","",IF($C46="initial","",VLOOKUP($A46,python_output!$A$4:$AS$256,30,FALSE)))</f>
        <v/>
      </c>
      <c r="W46" s="155" t="str">
        <f>IF(D46="","",IFERROR(IF($C46="initial","",VLOOKUP($A46,python_output!$A$4:$AS$256,30,FALSE)),""))</f>
        <v/>
      </c>
      <c r="X46" s="155" t="str">
        <f>IF(D46="","",IFERROR(IF($C46="initial","",VLOOKUP($A46,python_output!$A$4:$AS$256,30,FALSE)),""))</f>
        <v/>
      </c>
      <c r="Y46" s="161" t="str">
        <f>IF(D46="","",VLOOKUP(D46,Notes!$A$7:$N$67,14,FALSE))</f>
        <v/>
      </c>
      <c r="Z46" s="97" t="e">
        <f>VLOOKUP($D46,Notes!$A$7:$K$67,10,FALSE)</f>
        <v>#N/A</v>
      </c>
      <c r="AA46" s="102" t="e">
        <f>VLOOKUP($D46,Notes!$A$7:$K$67,11,FALSE)</f>
        <v>#N/A</v>
      </c>
      <c r="AB46" s="102" t="str">
        <f>IF($D46="","",GLOBAL!$B$8)</f>
        <v/>
      </c>
      <c r="AC46" s="156" t="str">
        <f>IF($D46="","",GLOBAL!$B$4)</f>
        <v/>
      </c>
      <c r="AD46" s="162" t="str">
        <f>IF($D46="","",GLOBAL!$B$5)</f>
        <v/>
      </c>
      <c r="AE46" s="197">
        <f t="shared" si="1"/>
        <v>8</v>
      </c>
      <c r="AF46" s="198">
        <f t="shared" si="2"/>
        <v>1500</v>
      </c>
      <c r="AG46" s="184"/>
      <c r="AH46" s="2"/>
    </row>
    <row r="47" spans="1:34" x14ac:dyDescent="0.25">
      <c r="A47" s="2"/>
      <c r="B47" s="105"/>
      <c r="C47" s="3"/>
      <c r="D47" s="2"/>
      <c r="E47" s="2">
        <f t="shared" si="0"/>
        <v>3</v>
      </c>
      <c r="F47" s="107">
        <v>0.7</v>
      </c>
      <c r="G47" s="100" t="str">
        <f>IFERROR(VLOOKUP($D47,Notes!$A$7:$K$67,2,FALSE),"")</f>
        <v/>
      </c>
      <c r="H47" s="97" t="str">
        <f>IFERROR(VLOOKUP($D47,Notes!$A$7:$K$67,3,FALSE),"")</f>
        <v/>
      </c>
      <c r="I47" s="98" t="str">
        <f>IFERROR(VLOOKUP($D47,Notes!$A$7:$K$67,4,FALSE),"")</f>
        <v/>
      </c>
      <c r="J47" s="104"/>
      <c r="K47" s="104"/>
      <c r="L47" s="104"/>
      <c r="M47" s="106" t="str">
        <f>IF($D47="","",IF($C47="initial",GLOBAL!$B$27,VLOOKUP($A47,python_output!$A$4:$AM$257,25,FALSE)))</f>
        <v/>
      </c>
      <c r="N47" s="3" t="str">
        <f>IF($D47="","",IF($C47="initial",GLOBAL!$C$27,VLOOKUP($A47,python_output!$A$4:$AM$257,26,FALSE)))</f>
        <v/>
      </c>
      <c r="O47" s="105" t="str">
        <f>IF($D47="","",IF($C47="initial",GLOBAL!$D$27,VLOOKUP($A47,python_output!$A$4:$AM$257,27,FALSE)))</f>
        <v/>
      </c>
      <c r="P47" s="2" t="str">
        <f>IF($D47="","",VLOOKUP($A47,python_output!$A$4:$AM$257,28,FALSE))</f>
        <v/>
      </c>
      <c r="Q47" s="2" t="str">
        <f>IF($D47="","",VLOOKUP($A47,python_output!$A$4:$AM$257,29,FALSE))</f>
        <v/>
      </c>
      <c r="R47" s="2" t="str">
        <f>IF($D47="","",VLOOKUP($A47,python_output!$A$4:$AM$257,30,FALSE))</f>
        <v/>
      </c>
      <c r="S47" s="160" t="str">
        <f>IF(D47="","",IF($C47="initial",VLOOKUP($D47,Notes!$A$7:$S$67,17,FALSE),VLOOKUP($A47,python_output!$A$4:$AP$256,27,FALSE)))</f>
        <v/>
      </c>
      <c r="T47" s="158" t="str">
        <f>IF(D47="","",IF($C47="initial",VLOOKUP($D47,Notes!$A$7:$S$67,18,FALSE),VLOOKUP($A47,python_output!$A$4:$AP$256,28,FALSE)))</f>
        <v/>
      </c>
      <c r="U47" s="159" t="str">
        <f>IF(D47="","",IF($C47="initial",VLOOKUP($D47,Notes!$A$7:$S$67,19,FALSE),VLOOKUP($A47,python_output!$A$4:$AP$256,29,FALSE)))</f>
        <v/>
      </c>
      <c r="V47" s="155" t="str">
        <f>IF(D47="","",IF($C47="initial","",VLOOKUP($A47,python_output!$A$4:$AS$256,30,FALSE)))</f>
        <v/>
      </c>
      <c r="W47" s="155" t="str">
        <f>IF(D47="","",IFERROR(IF($C47="initial","",VLOOKUP($A47,python_output!$A$4:$AS$256,30,FALSE)),""))</f>
        <v/>
      </c>
      <c r="X47" s="155" t="str">
        <f>IF(D47="","",IFERROR(IF($C47="initial","",VLOOKUP($A47,python_output!$A$4:$AS$256,30,FALSE)),""))</f>
        <v/>
      </c>
      <c r="Y47" s="161" t="str">
        <f>IF(D47="","",VLOOKUP(D47,Notes!$A$7:$N$67,14,FALSE))</f>
        <v/>
      </c>
      <c r="Z47" s="97" t="e">
        <f>VLOOKUP($D47,Notes!$A$7:$K$67,10,FALSE)</f>
        <v>#N/A</v>
      </c>
      <c r="AA47" s="102" t="e">
        <f>VLOOKUP($D47,Notes!$A$7:$K$67,11,FALSE)</f>
        <v>#N/A</v>
      </c>
      <c r="AB47" s="102" t="str">
        <f>IF($D47="","",GLOBAL!$B$8)</f>
        <v/>
      </c>
      <c r="AC47" s="156" t="str">
        <f>IF($D47="","",GLOBAL!$B$4)</f>
        <v/>
      </c>
      <c r="AD47" s="162" t="str">
        <f>IF($D47="","",GLOBAL!$B$5)</f>
        <v/>
      </c>
      <c r="AE47" s="197">
        <f t="shared" si="1"/>
        <v>8</v>
      </c>
      <c r="AF47" s="198">
        <f t="shared" si="2"/>
        <v>1500</v>
      </c>
      <c r="AG47" s="184"/>
      <c r="AH47" s="2"/>
    </row>
    <row r="48" spans="1:34" x14ac:dyDescent="0.25">
      <c r="A48" s="2"/>
      <c r="B48" s="105"/>
      <c r="C48" s="3"/>
      <c r="D48" s="2"/>
      <c r="E48" s="2">
        <f t="shared" si="0"/>
        <v>3</v>
      </c>
      <c r="F48" s="107">
        <v>0.7</v>
      </c>
      <c r="G48" s="100" t="str">
        <f>IFERROR(VLOOKUP($D48,Notes!$A$7:$K$67,2,FALSE),"")</f>
        <v/>
      </c>
      <c r="H48" s="97" t="str">
        <f>IFERROR(VLOOKUP($D48,Notes!$A$7:$K$67,3,FALSE),"")</f>
        <v/>
      </c>
      <c r="I48" s="98" t="str">
        <f>IFERROR(VLOOKUP($D48,Notes!$A$7:$K$67,4,FALSE),"")</f>
        <v/>
      </c>
      <c r="J48" s="104"/>
      <c r="K48" s="104"/>
      <c r="L48" s="104"/>
      <c r="M48" s="106" t="str">
        <f>IF($D48="","",IF($C48="initial",GLOBAL!$B$27,VLOOKUP($A48,python_output!$A$4:$AM$257,25,FALSE)))</f>
        <v/>
      </c>
      <c r="N48" s="3" t="str">
        <f>IF($D48="","",IF($C48="initial",GLOBAL!$C$27,VLOOKUP($A48,python_output!$A$4:$AM$257,26,FALSE)))</f>
        <v/>
      </c>
      <c r="O48" s="105" t="str">
        <f>IF($D48="","",IF($C48="initial",GLOBAL!$D$27,VLOOKUP($A48,python_output!$A$4:$AM$257,27,FALSE)))</f>
        <v/>
      </c>
      <c r="P48" s="2" t="str">
        <f>IF($D48="","",VLOOKUP($A48,python_output!$A$4:$AM$257,28,FALSE))</f>
        <v/>
      </c>
      <c r="Q48" s="2" t="str">
        <f>IF($D48="","",VLOOKUP($A48,python_output!$A$4:$AM$257,29,FALSE))</f>
        <v/>
      </c>
      <c r="R48" s="2" t="str">
        <f>IF($D48="","",VLOOKUP($A48,python_output!$A$4:$AM$257,30,FALSE))</f>
        <v/>
      </c>
      <c r="S48" s="160" t="str">
        <f>IF(D48="","",IF($C48="initial",VLOOKUP($D48,Notes!$A$7:$S$67,17,FALSE),VLOOKUP($A48,python_output!$A$4:$AP$256,27,FALSE)))</f>
        <v/>
      </c>
      <c r="T48" s="158" t="str">
        <f>IF(D48="","",IF($C48="initial",VLOOKUP($D48,Notes!$A$7:$S$67,18,FALSE),VLOOKUP($A48,python_output!$A$4:$AP$256,28,FALSE)))</f>
        <v/>
      </c>
      <c r="U48" s="159" t="str">
        <f>IF(D48="","",IF($C48="initial",VLOOKUP($D48,Notes!$A$7:$S$67,19,FALSE),VLOOKUP($A48,python_output!$A$4:$AP$256,29,FALSE)))</f>
        <v/>
      </c>
      <c r="V48" s="155" t="str">
        <f>IF(D48="","",IF($C48="initial","",VLOOKUP($A48,python_output!$A$4:$AS$256,30,FALSE)))</f>
        <v/>
      </c>
      <c r="W48" s="155" t="str">
        <f>IF(D48="","",IFERROR(IF($C48="initial","",VLOOKUP($A48,python_output!$A$4:$AS$256,30,FALSE)),""))</f>
        <v/>
      </c>
      <c r="X48" s="155" t="str">
        <f>IF(D48="","",IFERROR(IF($C48="initial","",VLOOKUP($A48,python_output!$A$4:$AS$256,30,FALSE)),""))</f>
        <v/>
      </c>
      <c r="Y48" s="161" t="str">
        <f>IF(D48="","",VLOOKUP(D48,Notes!$A$7:$N$67,14,FALSE))</f>
        <v/>
      </c>
      <c r="Z48" s="97" t="e">
        <f>VLOOKUP($D48,Notes!$A$7:$K$67,10,FALSE)</f>
        <v>#N/A</v>
      </c>
      <c r="AA48" s="102" t="e">
        <f>VLOOKUP($D48,Notes!$A$7:$K$67,11,FALSE)</f>
        <v>#N/A</v>
      </c>
      <c r="AB48" s="102" t="str">
        <f>IF($D48="","",GLOBAL!$B$8)</f>
        <v/>
      </c>
      <c r="AC48" s="156" t="str">
        <f>IF($D48="","",GLOBAL!$B$4)</f>
        <v/>
      </c>
      <c r="AD48" s="162" t="str">
        <f>IF($D48="","",GLOBAL!$B$5)</f>
        <v/>
      </c>
      <c r="AE48" s="197">
        <f t="shared" si="1"/>
        <v>8</v>
      </c>
      <c r="AF48" s="198">
        <f t="shared" si="2"/>
        <v>1500</v>
      </c>
      <c r="AG48" s="184"/>
      <c r="AH48" s="2"/>
    </row>
    <row r="49" spans="1:34" x14ac:dyDescent="0.25">
      <c r="A49" s="2"/>
      <c r="B49" s="105"/>
      <c r="C49" s="3"/>
      <c r="D49" s="2"/>
      <c r="E49" s="2">
        <f t="shared" si="0"/>
        <v>3</v>
      </c>
      <c r="F49" s="107">
        <v>0.7</v>
      </c>
      <c r="G49" s="100" t="str">
        <f>IFERROR(VLOOKUP($D49,Notes!$A$7:$K$67,2,FALSE),"")</f>
        <v/>
      </c>
      <c r="H49" s="97" t="str">
        <f>IFERROR(VLOOKUP($D49,Notes!$A$7:$K$67,3,FALSE),"")</f>
        <v/>
      </c>
      <c r="I49" s="98" t="str">
        <f>IFERROR(VLOOKUP($D49,Notes!$A$7:$K$67,4,FALSE),"")</f>
        <v/>
      </c>
      <c r="J49" s="104"/>
      <c r="K49" s="104"/>
      <c r="L49" s="104"/>
      <c r="M49" s="106" t="str">
        <f>IF($D49="","",IF($C49="initial",GLOBAL!$B$27,VLOOKUP($A49,python_output!$A$4:$AM$257,25,FALSE)))</f>
        <v/>
      </c>
      <c r="N49" s="3" t="str">
        <f>IF($D49="","",IF($C49="initial",GLOBAL!$C$27,VLOOKUP($A49,python_output!$A$4:$AM$257,26,FALSE)))</f>
        <v/>
      </c>
      <c r="O49" s="105" t="str">
        <f>IF($D49="","",IF($C49="initial",GLOBAL!$D$27,VLOOKUP($A49,python_output!$A$4:$AM$257,27,FALSE)))</f>
        <v/>
      </c>
      <c r="P49" s="2" t="str">
        <f>IF($D49="","",VLOOKUP($A49,python_output!$A$4:$AM$257,28,FALSE))</f>
        <v/>
      </c>
      <c r="Q49" s="2" t="str">
        <f>IF($D49="","",VLOOKUP($A49,python_output!$A$4:$AM$257,29,FALSE))</f>
        <v/>
      </c>
      <c r="R49" s="2" t="str">
        <f>IF($D49="","",VLOOKUP($A49,python_output!$A$4:$AM$257,30,FALSE))</f>
        <v/>
      </c>
      <c r="S49" s="160" t="str">
        <f>IF(D49="","",IF($C49="initial",VLOOKUP($D49,Notes!$A$7:$S$67,17,FALSE),VLOOKUP($A49,python_output!$A$4:$AP$256,27,FALSE)))</f>
        <v/>
      </c>
      <c r="T49" s="158" t="str">
        <f>IF(D49="","",IF($C49="initial",VLOOKUP($D49,Notes!$A$7:$S$67,18,FALSE),VLOOKUP($A49,python_output!$A$4:$AP$256,28,FALSE)))</f>
        <v/>
      </c>
      <c r="U49" s="159" t="str">
        <f>IF(D49="","",IF($C49="initial",VLOOKUP($D49,Notes!$A$7:$S$67,19,FALSE),VLOOKUP($A49,python_output!$A$4:$AP$256,29,FALSE)))</f>
        <v/>
      </c>
      <c r="V49" s="155" t="str">
        <f>IF(D49="","",IF($C49="initial","",VLOOKUP($A49,python_output!$A$4:$AS$256,30,FALSE)))</f>
        <v/>
      </c>
      <c r="W49" s="155" t="str">
        <f>IF(D49="","",IFERROR(IF($C49="initial","",VLOOKUP($A49,python_output!$A$4:$AS$256,30,FALSE)),""))</f>
        <v/>
      </c>
      <c r="X49" s="155" t="str">
        <f>IF(D49="","",IFERROR(IF($C49="initial","",VLOOKUP($A49,python_output!$A$4:$AS$256,30,FALSE)),""))</f>
        <v/>
      </c>
      <c r="Y49" s="161" t="str">
        <f>IF(D49="","",VLOOKUP(D49,Notes!$A$7:$N$67,14,FALSE))</f>
        <v/>
      </c>
      <c r="Z49" s="97" t="e">
        <f>VLOOKUP($D49,Notes!$A$7:$K$67,10,FALSE)</f>
        <v>#N/A</v>
      </c>
      <c r="AA49" s="102" t="e">
        <f>VLOOKUP($D49,Notes!$A$7:$K$67,11,FALSE)</f>
        <v>#N/A</v>
      </c>
      <c r="AB49" s="102" t="str">
        <f>IF($D49="","",GLOBAL!$B$8)</f>
        <v/>
      </c>
      <c r="AC49" s="156" t="str">
        <f>IF($D49="","",GLOBAL!$B$4)</f>
        <v/>
      </c>
      <c r="AD49" s="162" t="str">
        <f>IF($D49="","",GLOBAL!$B$5)</f>
        <v/>
      </c>
      <c r="AE49" s="197">
        <f t="shared" si="1"/>
        <v>8</v>
      </c>
      <c r="AF49" s="198">
        <f t="shared" si="2"/>
        <v>1500</v>
      </c>
      <c r="AG49" s="184"/>
      <c r="AH49" s="2"/>
    </row>
    <row r="50" spans="1:34" x14ac:dyDescent="0.25">
      <c r="A50" s="2"/>
      <c r="B50" s="105"/>
      <c r="C50" s="3"/>
      <c r="D50" s="2"/>
      <c r="E50" s="2">
        <f t="shared" si="0"/>
        <v>3</v>
      </c>
      <c r="F50" s="107">
        <v>0.7</v>
      </c>
      <c r="G50" s="100" t="str">
        <f>IFERROR(VLOOKUP($D50,Notes!$A$7:$K$67,2,FALSE),"")</f>
        <v/>
      </c>
      <c r="H50" s="97" t="str">
        <f>IFERROR(VLOOKUP($D50,Notes!$A$7:$K$67,3,FALSE),"")</f>
        <v/>
      </c>
      <c r="I50" s="98" t="str">
        <f>IFERROR(VLOOKUP($D50,Notes!$A$7:$K$67,4,FALSE),"")</f>
        <v/>
      </c>
      <c r="J50" s="104"/>
      <c r="K50" s="104"/>
      <c r="L50" s="104"/>
      <c r="M50" s="106" t="str">
        <f>IF($D50="","",IF($C50="initial",GLOBAL!$B$27,VLOOKUP($A50,python_output!$A$4:$AM$257,25,FALSE)))</f>
        <v/>
      </c>
      <c r="N50" s="3" t="str">
        <f>IF($D50="","",IF($C50="initial",GLOBAL!$C$27,VLOOKUP($A50,python_output!$A$4:$AM$257,26,FALSE)))</f>
        <v/>
      </c>
      <c r="O50" s="105" t="str">
        <f>IF($D50="","",IF($C50="initial",GLOBAL!$D$27,VLOOKUP($A50,python_output!$A$4:$AM$257,27,FALSE)))</f>
        <v/>
      </c>
      <c r="P50" s="2" t="str">
        <f>IF($D50="","",VLOOKUP($A50,python_output!$A$4:$AM$257,28,FALSE))</f>
        <v/>
      </c>
      <c r="Q50" s="2" t="str">
        <f>IF($D50="","",VLOOKUP($A50,python_output!$A$4:$AM$257,29,FALSE))</f>
        <v/>
      </c>
      <c r="R50" s="2" t="str">
        <f>IF($D50="","",VLOOKUP($A50,python_output!$A$4:$AM$257,30,FALSE))</f>
        <v/>
      </c>
      <c r="S50" s="160" t="str">
        <f>IF(D50="","",IF($C50="initial",VLOOKUP($D50,Notes!$A$7:$S$67,17,FALSE),VLOOKUP($A50,python_output!$A$4:$AP$256,27,FALSE)))</f>
        <v/>
      </c>
      <c r="T50" s="158" t="str">
        <f>IF(D50="","",IF($C50="initial",VLOOKUP($D50,Notes!$A$7:$S$67,18,FALSE),VLOOKUP($A50,python_output!$A$4:$AP$256,28,FALSE)))</f>
        <v/>
      </c>
      <c r="U50" s="159" t="str">
        <f>IF(D50="","",IF($C50="initial",VLOOKUP($D50,Notes!$A$7:$S$67,19,FALSE),VLOOKUP($A50,python_output!$A$4:$AP$256,29,FALSE)))</f>
        <v/>
      </c>
      <c r="V50" s="155" t="str">
        <f>IF(D50="","",IF($C50="initial","",VLOOKUP($A50,python_output!$A$4:$AS$256,30,FALSE)))</f>
        <v/>
      </c>
      <c r="W50" s="155" t="str">
        <f>IF(D50="","",IFERROR(IF($C50="initial","",VLOOKUP($A50,python_output!$A$4:$AS$256,30,FALSE)),""))</f>
        <v/>
      </c>
      <c r="X50" s="155" t="str">
        <f>IF(D50="","",IFERROR(IF($C50="initial","",VLOOKUP($A50,python_output!$A$4:$AS$256,30,FALSE)),""))</f>
        <v/>
      </c>
      <c r="Y50" s="161" t="str">
        <f>IF(D50="","",VLOOKUP(D50,Notes!$A$7:$N$67,14,FALSE))</f>
        <v/>
      </c>
      <c r="Z50" s="97" t="e">
        <f>VLOOKUP($D50,Notes!$A$7:$K$67,10,FALSE)</f>
        <v>#N/A</v>
      </c>
      <c r="AA50" s="102" t="e">
        <f>VLOOKUP($D50,Notes!$A$7:$K$67,11,FALSE)</f>
        <v>#N/A</v>
      </c>
      <c r="AB50" s="102" t="str">
        <f>IF($D50="","",GLOBAL!$B$8)</f>
        <v/>
      </c>
      <c r="AC50" s="156" t="str">
        <f>IF($D50="","",GLOBAL!$B$4)</f>
        <v/>
      </c>
      <c r="AD50" s="162" t="str">
        <f>IF($D50="","",GLOBAL!$B$5)</f>
        <v/>
      </c>
      <c r="AE50" s="197">
        <f t="shared" si="1"/>
        <v>8</v>
      </c>
      <c r="AF50" s="198">
        <f t="shared" si="2"/>
        <v>1500</v>
      </c>
      <c r="AG50" s="184"/>
      <c r="AH50" s="2"/>
    </row>
    <row r="51" spans="1:34" x14ac:dyDescent="0.25">
      <c r="A51" s="2"/>
      <c r="B51" s="105"/>
      <c r="C51" s="3"/>
      <c r="D51" s="2"/>
      <c r="E51" s="2">
        <f t="shared" si="0"/>
        <v>3</v>
      </c>
      <c r="F51" s="107">
        <v>0.7</v>
      </c>
      <c r="G51" s="100" t="str">
        <f>IFERROR(VLOOKUP($D51,Notes!$A$7:$K$67,2,FALSE),"")</f>
        <v/>
      </c>
      <c r="H51" s="97" t="str">
        <f>IFERROR(VLOOKUP($D51,Notes!$A$7:$K$67,3,FALSE),"")</f>
        <v/>
      </c>
      <c r="I51" s="98" t="str">
        <f>IFERROR(VLOOKUP($D51,Notes!$A$7:$K$67,4,FALSE),"")</f>
        <v/>
      </c>
      <c r="J51" s="104"/>
      <c r="K51" s="104"/>
      <c r="L51" s="104"/>
      <c r="M51" s="106" t="str">
        <f>IF($D51="","",IF($C51="initial",GLOBAL!$B$27,VLOOKUP($A51,python_output!$A$4:$AM$257,25,FALSE)))</f>
        <v/>
      </c>
      <c r="N51" s="3" t="str">
        <f>IF($D51="","",IF($C51="initial",GLOBAL!$C$27,VLOOKUP($A51,python_output!$A$4:$AM$257,26,FALSE)))</f>
        <v/>
      </c>
      <c r="O51" s="105" t="str">
        <f>IF($D51="","",IF($C51="initial",GLOBAL!$D$27,VLOOKUP($A51,python_output!$A$4:$AM$257,27,FALSE)))</f>
        <v/>
      </c>
      <c r="P51" s="2" t="str">
        <f>IF($D51="","",VLOOKUP($A51,python_output!$A$4:$AM$257,28,FALSE))</f>
        <v/>
      </c>
      <c r="Q51" s="2" t="str">
        <f>IF($D51="","",VLOOKUP($A51,python_output!$A$4:$AM$257,29,FALSE))</f>
        <v/>
      </c>
      <c r="R51" s="2" t="str">
        <f>IF($D51="","",VLOOKUP($A51,python_output!$A$4:$AM$257,30,FALSE))</f>
        <v/>
      </c>
      <c r="S51" s="160" t="str">
        <f>IF(D51="","",IF($C51="initial",VLOOKUP($D51,Notes!$A$7:$S$67,17,FALSE),VLOOKUP($A51,python_output!$A$4:$AP$256,27,FALSE)))</f>
        <v/>
      </c>
      <c r="T51" s="158" t="str">
        <f>IF(D51="","",IF($C51="initial",VLOOKUP($D51,Notes!$A$7:$S$67,18,FALSE),VLOOKUP($A51,python_output!$A$4:$AP$256,28,FALSE)))</f>
        <v/>
      </c>
      <c r="U51" s="159" t="str">
        <f>IF(D51="","",IF($C51="initial",VLOOKUP($D51,Notes!$A$7:$S$67,19,FALSE),VLOOKUP($A51,python_output!$A$4:$AP$256,29,FALSE)))</f>
        <v/>
      </c>
      <c r="V51" s="155" t="str">
        <f>IF(D51="","",IF($C51="initial","",VLOOKUP($A51,python_output!$A$4:$AS$256,30,FALSE)))</f>
        <v/>
      </c>
      <c r="W51" s="155" t="str">
        <f>IF(D51="","",IFERROR(IF($C51="initial","",VLOOKUP($A51,python_output!$A$4:$AS$256,30,FALSE)),""))</f>
        <v/>
      </c>
      <c r="X51" s="155" t="str">
        <f>IF(D51="","",IFERROR(IF($C51="initial","",VLOOKUP($A51,python_output!$A$4:$AS$256,30,FALSE)),""))</f>
        <v/>
      </c>
      <c r="Y51" s="161" t="str">
        <f>IF(D51="","",VLOOKUP(D51,Notes!$A$7:$N$67,14,FALSE))</f>
        <v/>
      </c>
      <c r="Z51" s="97" t="e">
        <f>VLOOKUP($D51,Notes!$A$7:$K$67,10,FALSE)</f>
        <v>#N/A</v>
      </c>
      <c r="AA51" s="102" t="e">
        <f>VLOOKUP($D51,Notes!$A$7:$K$67,11,FALSE)</f>
        <v>#N/A</v>
      </c>
      <c r="AB51" s="102" t="str">
        <f>IF($D51="","",GLOBAL!$B$8)</f>
        <v/>
      </c>
      <c r="AC51" s="156" t="str">
        <f>IF($D51="","",GLOBAL!$B$4)</f>
        <v/>
      </c>
      <c r="AD51" s="162" t="str">
        <f>IF($D51="","",GLOBAL!$B$5)</f>
        <v/>
      </c>
      <c r="AE51" s="197">
        <f t="shared" si="1"/>
        <v>8</v>
      </c>
      <c r="AF51" s="198">
        <f t="shared" si="2"/>
        <v>1500</v>
      </c>
      <c r="AG51" s="184"/>
      <c r="AH51" s="2"/>
    </row>
    <row r="52" spans="1:34" x14ac:dyDescent="0.25">
      <c r="A52" s="2"/>
      <c r="B52" s="105"/>
      <c r="C52" s="3"/>
      <c r="D52" s="2"/>
      <c r="E52" s="2">
        <f t="shared" si="0"/>
        <v>3</v>
      </c>
      <c r="F52" s="107">
        <v>0.7</v>
      </c>
      <c r="G52" s="100" t="str">
        <f>IFERROR(VLOOKUP($D52,Notes!$A$7:$K$67,2,FALSE),"")</f>
        <v/>
      </c>
      <c r="H52" s="97" t="str">
        <f>IFERROR(VLOOKUP($D52,Notes!$A$7:$K$67,3,FALSE),"")</f>
        <v/>
      </c>
      <c r="I52" s="98" t="str">
        <f>IFERROR(VLOOKUP($D52,Notes!$A$7:$K$67,4,FALSE),"")</f>
        <v/>
      </c>
      <c r="J52" s="104"/>
      <c r="K52" s="104"/>
      <c r="L52" s="104"/>
      <c r="M52" s="106" t="str">
        <f>IF($D52="","",IF($C52="initial",GLOBAL!$B$27,VLOOKUP($A52,python_output!$A$4:$AM$257,25,FALSE)))</f>
        <v/>
      </c>
      <c r="N52" s="3" t="str">
        <f>IF($D52="","",IF($C52="initial",GLOBAL!$C$27,VLOOKUP($A52,python_output!$A$4:$AM$257,26,FALSE)))</f>
        <v/>
      </c>
      <c r="O52" s="105" t="str">
        <f>IF($D52="","",IF($C52="initial",GLOBAL!$D$27,VLOOKUP($A52,python_output!$A$4:$AM$257,27,FALSE)))</f>
        <v/>
      </c>
      <c r="P52" s="2" t="str">
        <f>IF($D52="","",VLOOKUP($A52,python_output!$A$4:$AM$257,28,FALSE))</f>
        <v/>
      </c>
      <c r="Q52" s="2" t="str">
        <f>IF($D52="","",VLOOKUP($A52,python_output!$A$4:$AM$257,29,FALSE))</f>
        <v/>
      </c>
      <c r="R52" s="2" t="str">
        <f>IF($D52="","",VLOOKUP($A52,python_output!$A$4:$AM$257,30,FALSE))</f>
        <v/>
      </c>
      <c r="S52" s="160" t="str">
        <f>IF(D52="","",IF($C52="initial",VLOOKUP($D52,Notes!$A$7:$S$67,17,FALSE),VLOOKUP($A52,python_output!$A$4:$AP$256,27,FALSE)))</f>
        <v/>
      </c>
      <c r="T52" s="158" t="str">
        <f>IF(D52="","",IF($C52="initial",VLOOKUP($D52,Notes!$A$7:$S$67,18,FALSE),VLOOKUP($A52,python_output!$A$4:$AP$256,28,FALSE)))</f>
        <v/>
      </c>
      <c r="U52" s="159" t="str">
        <f>IF(D52="","",IF($C52="initial",VLOOKUP($D52,Notes!$A$7:$S$67,19,FALSE),VLOOKUP($A52,python_output!$A$4:$AP$256,29,FALSE)))</f>
        <v/>
      </c>
      <c r="V52" s="155" t="str">
        <f>IF(D52="","",IF($C52="initial","",VLOOKUP($A52,python_output!$A$4:$AS$256,30,FALSE)))</f>
        <v/>
      </c>
      <c r="W52" s="155" t="str">
        <f>IF(D52="","",IFERROR(IF($C52="initial","",VLOOKUP($A52,python_output!$A$4:$AS$256,30,FALSE)),""))</f>
        <v/>
      </c>
      <c r="X52" s="155" t="str">
        <f>IF(D52="","",IFERROR(IF($C52="initial","",VLOOKUP($A52,python_output!$A$4:$AS$256,30,FALSE)),""))</f>
        <v/>
      </c>
      <c r="Y52" s="161" t="str">
        <f>IF(D52="","",VLOOKUP(D52,Notes!$A$7:$N$67,14,FALSE))</f>
        <v/>
      </c>
      <c r="Z52" s="97" t="e">
        <f>VLOOKUP($D52,Notes!$A$7:$K$67,10,FALSE)</f>
        <v>#N/A</v>
      </c>
      <c r="AA52" s="102" t="e">
        <f>VLOOKUP($D52,Notes!$A$7:$K$67,11,FALSE)</f>
        <v>#N/A</v>
      </c>
      <c r="AB52" s="102" t="str">
        <f>IF($D52="","",GLOBAL!$B$8)</f>
        <v/>
      </c>
      <c r="AC52" s="156" t="str">
        <f>IF($D52="","",GLOBAL!$B$4)</f>
        <v/>
      </c>
      <c r="AD52" s="162" t="str">
        <f>IF($D52="","",GLOBAL!$B$5)</f>
        <v/>
      </c>
      <c r="AE52" s="197">
        <f t="shared" si="1"/>
        <v>8</v>
      </c>
      <c r="AF52" s="198">
        <f t="shared" si="2"/>
        <v>1500</v>
      </c>
      <c r="AG52" s="184"/>
      <c r="AH52" s="2"/>
    </row>
    <row r="53" spans="1:34" x14ac:dyDescent="0.25">
      <c r="A53" s="2"/>
      <c r="B53" s="105"/>
      <c r="C53" s="3"/>
      <c r="D53" s="2"/>
      <c r="E53" s="2">
        <f t="shared" si="0"/>
        <v>3</v>
      </c>
      <c r="F53" s="107">
        <v>0.7</v>
      </c>
      <c r="G53" s="100" t="str">
        <f>IFERROR(VLOOKUP($D53,Notes!$A$7:$K$67,2,FALSE),"")</f>
        <v/>
      </c>
      <c r="H53" s="97" t="str">
        <f>IFERROR(VLOOKUP($D53,Notes!$A$7:$K$67,3,FALSE),"")</f>
        <v/>
      </c>
      <c r="I53" s="98" t="str">
        <f>IFERROR(VLOOKUP($D53,Notes!$A$7:$K$67,4,FALSE),"")</f>
        <v/>
      </c>
      <c r="J53" s="104"/>
      <c r="K53" s="104"/>
      <c r="L53" s="104"/>
      <c r="M53" s="106" t="str">
        <f>IF($D53="","",IF($C53="initial",GLOBAL!$B$27,VLOOKUP($A53,python_output!$A$4:$AM$257,25,FALSE)))</f>
        <v/>
      </c>
      <c r="N53" s="3" t="str">
        <f>IF($D53="","",IF($C53="initial",GLOBAL!$C$27,VLOOKUP($A53,python_output!$A$4:$AM$257,26,FALSE)))</f>
        <v/>
      </c>
      <c r="O53" s="105" t="str">
        <f>IF($D53="","",IF($C53="initial",GLOBAL!$D$27,VLOOKUP($A53,python_output!$A$4:$AM$257,27,FALSE)))</f>
        <v/>
      </c>
      <c r="P53" s="2" t="str">
        <f>IF($D53="","",VLOOKUP($A53,python_output!$A$4:$AM$257,28,FALSE))</f>
        <v/>
      </c>
      <c r="Q53" s="2" t="str">
        <f>IF($D53="","",VLOOKUP($A53,python_output!$A$4:$AM$257,29,FALSE))</f>
        <v/>
      </c>
      <c r="R53" s="2" t="str">
        <f>IF($D53="","",VLOOKUP($A53,python_output!$A$4:$AM$257,30,FALSE))</f>
        <v/>
      </c>
      <c r="S53" s="160" t="str">
        <f>IF(D53="","",IF($C53="initial",VLOOKUP($D53,Notes!$A$7:$S$67,17,FALSE),VLOOKUP($A53,python_output!$A$4:$AP$256,27,FALSE)))</f>
        <v/>
      </c>
      <c r="T53" s="158" t="str">
        <f>IF(D53="","",IF($C53="initial",VLOOKUP($D53,Notes!$A$7:$S$67,18,FALSE),VLOOKUP($A53,python_output!$A$4:$AP$256,28,FALSE)))</f>
        <v/>
      </c>
      <c r="U53" s="159" t="str">
        <f>IF(D53="","",IF($C53="initial",VLOOKUP($D53,Notes!$A$7:$S$67,19,FALSE),VLOOKUP($A53,python_output!$A$4:$AP$256,29,FALSE)))</f>
        <v/>
      </c>
      <c r="V53" s="155" t="str">
        <f>IF(D53="","",IF($C53="initial","",VLOOKUP($A53,python_output!$A$4:$AS$256,30,FALSE)))</f>
        <v/>
      </c>
      <c r="W53" s="155" t="str">
        <f>IF(D53="","",IFERROR(IF($C53="initial","",VLOOKUP($A53,python_output!$A$4:$AS$256,30,FALSE)),""))</f>
        <v/>
      </c>
      <c r="X53" s="155" t="str">
        <f>IF(D53="","",IFERROR(IF($C53="initial","",VLOOKUP($A53,python_output!$A$4:$AS$256,30,FALSE)),""))</f>
        <v/>
      </c>
      <c r="Y53" s="161" t="str">
        <f>IF(D53="","",VLOOKUP(D53,Notes!$A$7:$N$67,14,FALSE))</f>
        <v/>
      </c>
      <c r="Z53" s="97" t="e">
        <f>VLOOKUP($D53,Notes!$A$7:$K$67,10,FALSE)</f>
        <v>#N/A</v>
      </c>
      <c r="AA53" s="102" t="e">
        <f>VLOOKUP($D53,Notes!$A$7:$K$67,11,FALSE)</f>
        <v>#N/A</v>
      </c>
      <c r="AB53" s="102" t="str">
        <f>IF($D53="","",GLOBAL!$B$8)</f>
        <v/>
      </c>
      <c r="AC53" s="156" t="str">
        <f>IF($D53="","",GLOBAL!$B$4)</f>
        <v/>
      </c>
      <c r="AD53" s="162" t="str">
        <f>IF($D53="","",GLOBAL!$B$5)</f>
        <v/>
      </c>
      <c r="AE53" s="197">
        <f t="shared" si="1"/>
        <v>8</v>
      </c>
      <c r="AF53" s="198">
        <f t="shared" si="2"/>
        <v>1500</v>
      </c>
      <c r="AG53" s="184"/>
      <c r="AH53" s="2"/>
    </row>
    <row r="54" spans="1:34" x14ac:dyDescent="0.25">
      <c r="A54" s="2"/>
      <c r="B54" s="105"/>
      <c r="C54" s="3"/>
      <c r="D54" s="2"/>
      <c r="E54" s="2">
        <f t="shared" si="0"/>
        <v>3</v>
      </c>
      <c r="F54" s="107">
        <v>0.7</v>
      </c>
      <c r="G54" s="100" t="str">
        <f>IFERROR(VLOOKUP($D54,Notes!$A$7:$K$67,2,FALSE),"")</f>
        <v/>
      </c>
      <c r="H54" s="97" t="str">
        <f>IFERROR(VLOOKUP($D54,Notes!$A$7:$K$67,3,FALSE),"")</f>
        <v/>
      </c>
      <c r="I54" s="98" t="str">
        <f>IFERROR(VLOOKUP($D54,Notes!$A$7:$K$67,4,FALSE),"")</f>
        <v/>
      </c>
      <c r="J54" s="104"/>
      <c r="K54" s="104"/>
      <c r="L54" s="104"/>
      <c r="M54" s="106" t="str">
        <f>IF($D54="","",IF($C54="initial",GLOBAL!$B$27,VLOOKUP($A54,python_output!$A$4:$AM$257,25,FALSE)))</f>
        <v/>
      </c>
      <c r="N54" s="3" t="str">
        <f>IF($D54="","",IF($C54="initial",GLOBAL!$C$27,VLOOKUP($A54,python_output!$A$4:$AM$257,26,FALSE)))</f>
        <v/>
      </c>
      <c r="O54" s="105" t="str">
        <f>IF($D54="","",IF($C54="initial",GLOBAL!$D$27,VLOOKUP($A54,python_output!$A$4:$AM$257,27,FALSE)))</f>
        <v/>
      </c>
      <c r="P54" s="2" t="str">
        <f>IF($D54="","",VLOOKUP($A54,python_output!$A$4:$AM$257,28,FALSE))</f>
        <v/>
      </c>
      <c r="Q54" s="2" t="str">
        <f>IF($D54="","",VLOOKUP($A54,python_output!$A$4:$AM$257,29,FALSE))</f>
        <v/>
      </c>
      <c r="R54" s="2" t="str">
        <f>IF($D54="","",VLOOKUP($A54,python_output!$A$4:$AM$257,30,FALSE))</f>
        <v/>
      </c>
      <c r="S54" s="160" t="str">
        <f>IF(D54="","",IF($C54="initial",VLOOKUP($D54,Notes!$A$7:$S$67,17,FALSE),VLOOKUP($A54,python_output!$A$4:$AP$256,27,FALSE)))</f>
        <v/>
      </c>
      <c r="T54" s="158" t="str">
        <f>IF(D54="","",IF($C54="initial",VLOOKUP($D54,Notes!$A$7:$S$67,18,FALSE),VLOOKUP($A54,python_output!$A$4:$AP$256,28,FALSE)))</f>
        <v/>
      </c>
      <c r="U54" s="159" t="str">
        <f>IF(D54="","",IF($C54="initial",VLOOKUP($D54,Notes!$A$7:$S$67,19,FALSE),VLOOKUP($A54,python_output!$A$4:$AP$256,29,FALSE)))</f>
        <v/>
      </c>
      <c r="V54" s="155" t="str">
        <f>IF(D54="","",IF($C54="initial","",VLOOKUP($A54,python_output!$A$4:$AS$256,30,FALSE)))</f>
        <v/>
      </c>
      <c r="W54" s="155" t="str">
        <f>IF(D54="","",IFERROR(IF($C54="initial","",VLOOKUP($A54,python_output!$A$4:$AS$256,30,FALSE)),""))</f>
        <v/>
      </c>
      <c r="X54" s="155" t="str">
        <f>IF(D54="","",IFERROR(IF($C54="initial","",VLOOKUP($A54,python_output!$A$4:$AS$256,30,FALSE)),""))</f>
        <v/>
      </c>
      <c r="Y54" s="161" t="str">
        <f>IF(D54="","",VLOOKUP(D54,Notes!$A$7:$N$67,14,FALSE))</f>
        <v/>
      </c>
      <c r="Z54" s="97" t="e">
        <f>VLOOKUP($D54,Notes!$A$7:$K$67,10,FALSE)</f>
        <v>#N/A</v>
      </c>
      <c r="AA54" s="102" t="e">
        <f>VLOOKUP($D54,Notes!$A$7:$K$67,11,FALSE)</f>
        <v>#N/A</v>
      </c>
      <c r="AB54" s="102" t="str">
        <f>IF($D54="","",GLOBAL!$B$8)</f>
        <v/>
      </c>
      <c r="AC54" s="156" t="str">
        <f>IF($D54="","",GLOBAL!$B$4)</f>
        <v/>
      </c>
      <c r="AD54" s="162" t="str">
        <f>IF($D54="","",GLOBAL!$B$5)</f>
        <v/>
      </c>
      <c r="AE54" s="197">
        <f t="shared" si="1"/>
        <v>8</v>
      </c>
      <c r="AF54" s="198">
        <f t="shared" si="2"/>
        <v>1500</v>
      </c>
      <c r="AG54" s="184"/>
      <c r="AH54" s="2"/>
    </row>
    <row r="55" spans="1:34" x14ac:dyDescent="0.25">
      <c r="A55" s="2"/>
      <c r="B55" s="105"/>
      <c r="C55" s="3"/>
      <c r="D55" s="2"/>
      <c r="E55" s="2">
        <f t="shared" si="0"/>
        <v>3</v>
      </c>
      <c r="F55" s="107">
        <v>0.7</v>
      </c>
      <c r="G55" s="100" t="str">
        <f>IFERROR(VLOOKUP($D55,Notes!$A$7:$K$67,2,FALSE),"")</f>
        <v/>
      </c>
      <c r="H55" s="97" t="str">
        <f>IFERROR(VLOOKUP($D55,Notes!$A$7:$K$67,3,FALSE),"")</f>
        <v/>
      </c>
      <c r="I55" s="98" t="str">
        <f>IFERROR(VLOOKUP($D55,Notes!$A$7:$K$67,4,FALSE),"")</f>
        <v/>
      </c>
      <c r="J55" s="104"/>
      <c r="K55" s="104"/>
      <c r="L55" s="104"/>
      <c r="M55" s="106" t="str">
        <f>IF($D55="","",IF($C55="initial",GLOBAL!$B$27,VLOOKUP($A55,python_output!$A$4:$AM$257,25,FALSE)))</f>
        <v/>
      </c>
      <c r="N55" s="3" t="str">
        <f>IF($D55="","",IF($C55="initial",GLOBAL!$C$27,VLOOKUP($A55,python_output!$A$4:$AM$257,26,FALSE)))</f>
        <v/>
      </c>
      <c r="O55" s="105" t="str">
        <f>IF($D55="","",IF($C55="initial",GLOBAL!$D$27,VLOOKUP($A55,python_output!$A$4:$AM$257,27,FALSE)))</f>
        <v/>
      </c>
      <c r="P55" s="2" t="str">
        <f>IF($D55="","",VLOOKUP($A55,python_output!$A$4:$AM$257,28,FALSE))</f>
        <v/>
      </c>
      <c r="Q55" s="2" t="str">
        <f>IF($D55="","",VLOOKUP($A55,python_output!$A$4:$AM$257,29,FALSE))</f>
        <v/>
      </c>
      <c r="R55" s="2" t="str">
        <f>IF($D55="","",VLOOKUP($A55,python_output!$A$4:$AM$257,30,FALSE))</f>
        <v/>
      </c>
      <c r="S55" s="160" t="str">
        <f>IF(D55="","",IF($C55="initial",VLOOKUP($D55,Notes!$A$7:$S$67,17,FALSE),VLOOKUP($A55,python_output!$A$4:$AP$256,27,FALSE)))</f>
        <v/>
      </c>
      <c r="T55" s="158" t="str">
        <f>IF(D55="","",IF($C55="initial",VLOOKUP($D55,Notes!$A$7:$S$67,18,FALSE),VLOOKUP($A55,python_output!$A$4:$AP$256,28,FALSE)))</f>
        <v/>
      </c>
      <c r="U55" s="159" t="str">
        <f>IF(D55="","",IF($C55="initial",VLOOKUP($D55,Notes!$A$7:$S$67,19,FALSE),VLOOKUP($A55,python_output!$A$4:$AP$256,29,FALSE)))</f>
        <v/>
      </c>
      <c r="V55" s="155" t="str">
        <f>IF(D55="","",IF($C55="initial","",VLOOKUP($A55,python_output!$A$4:$AS$256,30,FALSE)))</f>
        <v/>
      </c>
      <c r="W55" s="155" t="str">
        <f>IF(D55="","",IFERROR(IF($C55="initial","",VLOOKUP($A55,python_output!$A$4:$AS$256,30,FALSE)),""))</f>
        <v/>
      </c>
      <c r="X55" s="155" t="str">
        <f>IF(D55="","",IFERROR(IF($C55="initial","",VLOOKUP($A55,python_output!$A$4:$AS$256,30,FALSE)),""))</f>
        <v/>
      </c>
      <c r="Y55" s="161" t="str">
        <f>IF(D55="","",VLOOKUP(D55,Notes!$A$7:$N$67,14,FALSE))</f>
        <v/>
      </c>
      <c r="Z55" s="97" t="e">
        <f>VLOOKUP($D55,Notes!$A$7:$K$67,10,FALSE)</f>
        <v>#N/A</v>
      </c>
      <c r="AA55" s="102" t="e">
        <f>VLOOKUP($D55,Notes!$A$7:$K$67,11,FALSE)</f>
        <v>#N/A</v>
      </c>
      <c r="AB55" s="102" t="str">
        <f>IF($D55="","",GLOBAL!$B$8)</f>
        <v/>
      </c>
      <c r="AC55" s="156" t="str">
        <f>IF($D55="","",GLOBAL!$B$4)</f>
        <v/>
      </c>
      <c r="AD55" s="162" t="str">
        <f>IF($D55="","",GLOBAL!$B$5)</f>
        <v/>
      </c>
      <c r="AE55" s="197">
        <f t="shared" si="1"/>
        <v>8</v>
      </c>
      <c r="AF55" s="198">
        <f t="shared" si="2"/>
        <v>1500</v>
      </c>
      <c r="AG55" s="184"/>
      <c r="AH55" s="2"/>
    </row>
    <row r="56" spans="1:34" x14ac:dyDescent="0.25">
      <c r="A56" s="2"/>
      <c r="B56" s="105"/>
      <c r="C56" s="3"/>
      <c r="D56" s="2"/>
      <c r="E56" s="2">
        <f t="shared" si="0"/>
        <v>3</v>
      </c>
      <c r="F56" s="107">
        <v>0.7</v>
      </c>
      <c r="G56" s="100" t="str">
        <f>IFERROR(VLOOKUP($D56,Notes!$A$7:$K$67,2,FALSE),"")</f>
        <v/>
      </c>
      <c r="H56" s="97" t="str">
        <f>IFERROR(VLOOKUP($D56,Notes!$A$7:$K$67,3,FALSE),"")</f>
        <v/>
      </c>
      <c r="I56" s="98" t="str">
        <f>IFERROR(VLOOKUP($D56,Notes!$A$7:$K$67,4,FALSE),"")</f>
        <v/>
      </c>
      <c r="J56" s="104"/>
      <c r="K56" s="104"/>
      <c r="L56" s="104"/>
      <c r="M56" s="106" t="str">
        <f>IF($D56="","",IF($C56="initial",GLOBAL!$B$27,VLOOKUP($A56,python_output!$A$4:$AM$257,25,FALSE)))</f>
        <v/>
      </c>
      <c r="N56" s="3" t="str">
        <f>IF($D56="","",IF($C56="initial",GLOBAL!$C$27,VLOOKUP($A56,python_output!$A$4:$AM$257,26,FALSE)))</f>
        <v/>
      </c>
      <c r="O56" s="105" t="str">
        <f>IF($D56="","",IF($C56="initial",GLOBAL!$D$27,VLOOKUP($A56,python_output!$A$4:$AM$257,27,FALSE)))</f>
        <v/>
      </c>
      <c r="P56" s="2" t="str">
        <f>IF($D56="","",VLOOKUP($A56,python_output!$A$4:$AM$257,28,FALSE))</f>
        <v/>
      </c>
      <c r="Q56" s="2" t="str">
        <f>IF($D56="","",VLOOKUP($A56,python_output!$A$4:$AM$257,29,FALSE))</f>
        <v/>
      </c>
      <c r="R56" s="2" t="str">
        <f>IF($D56="","",VLOOKUP($A56,python_output!$A$4:$AM$257,30,FALSE))</f>
        <v/>
      </c>
      <c r="S56" s="160" t="str">
        <f>IF(D56="","",IF($C56="initial",VLOOKUP($D56,Notes!$A$7:$S$67,17,FALSE),VLOOKUP($A56,python_output!$A$4:$AP$256,27,FALSE)))</f>
        <v/>
      </c>
      <c r="T56" s="158" t="str">
        <f>IF(D56="","",IF($C56="initial",VLOOKUP($D56,Notes!$A$7:$S$67,18,FALSE),VLOOKUP($A56,python_output!$A$4:$AP$256,28,FALSE)))</f>
        <v/>
      </c>
      <c r="U56" s="159" t="str">
        <f>IF(D56="","",IF($C56="initial",VLOOKUP($D56,Notes!$A$7:$S$67,19,FALSE),VLOOKUP($A56,python_output!$A$4:$AP$256,29,FALSE)))</f>
        <v/>
      </c>
      <c r="V56" s="155" t="str">
        <f>IF(D56="","",IF($C56="initial","",VLOOKUP($A56,python_output!$A$4:$AS$256,30,FALSE)))</f>
        <v/>
      </c>
      <c r="W56" s="155" t="str">
        <f>IF(D56="","",IFERROR(IF($C56="initial","",VLOOKUP($A56,python_output!$A$4:$AS$256,30,FALSE)),""))</f>
        <v/>
      </c>
      <c r="X56" s="155" t="str">
        <f>IF(D56="","",IFERROR(IF($C56="initial","",VLOOKUP($A56,python_output!$A$4:$AS$256,30,FALSE)),""))</f>
        <v/>
      </c>
      <c r="Y56" s="161" t="str">
        <f>IF(D56="","",VLOOKUP(D56,Notes!$A$7:$N$67,14,FALSE))</f>
        <v/>
      </c>
      <c r="Z56" s="97" t="e">
        <f>VLOOKUP($D56,Notes!$A$7:$K$67,10,FALSE)</f>
        <v>#N/A</v>
      </c>
      <c r="AA56" s="102" t="e">
        <f>VLOOKUP($D56,Notes!$A$7:$K$67,11,FALSE)</f>
        <v>#N/A</v>
      </c>
      <c r="AB56" s="102" t="str">
        <f>IF($D56="","",GLOBAL!$B$8)</f>
        <v/>
      </c>
      <c r="AC56" s="156" t="str">
        <f>IF($D56="","",GLOBAL!$B$4)</f>
        <v/>
      </c>
      <c r="AD56" s="162" t="str">
        <f>IF($D56="","",GLOBAL!$B$5)</f>
        <v/>
      </c>
      <c r="AE56" s="197">
        <f t="shared" si="1"/>
        <v>8</v>
      </c>
      <c r="AF56" s="198">
        <f t="shared" si="2"/>
        <v>1500</v>
      </c>
      <c r="AG56" s="184"/>
      <c r="AH56" s="2"/>
    </row>
    <row r="57" spans="1:34" x14ac:dyDescent="0.25">
      <c r="A57" s="2"/>
      <c r="B57" s="105"/>
      <c r="C57" s="3"/>
      <c r="D57" s="2"/>
      <c r="E57" s="2">
        <f t="shared" si="0"/>
        <v>3</v>
      </c>
      <c r="F57" s="107">
        <v>0.7</v>
      </c>
      <c r="G57" s="100" t="str">
        <f>IFERROR(VLOOKUP($D57,Notes!$A$7:$K$67,2,FALSE),"")</f>
        <v/>
      </c>
      <c r="H57" s="97" t="str">
        <f>IFERROR(VLOOKUP($D57,Notes!$A$7:$K$67,3,FALSE),"")</f>
        <v/>
      </c>
      <c r="I57" s="98" t="str">
        <f>IFERROR(VLOOKUP($D57,Notes!$A$7:$K$67,4,FALSE),"")</f>
        <v/>
      </c>
      <c r="J57" s="104"/>
      <c r="K57" s="104"/>
      <c r="L57" s="104"/>
      <c r="M57" s="106" t="str">
        <f>IF($D57="","",IF($C57="initial",GLOBAL!$B$27,VLOOKUP($A57,python_output!$A$4:$AM$257,25,FALSE)))</f>
        <v/>
      </c>
      <c r="N57" s="3" t="str">
        <f>IF($D57="","",IF($C57="initial",GLOBAL!$C$27,VLOOKUP($A57,python_output!$A$4:$AM$257,26,FALSE)))</f>
        <v/>
      </c>
      <c r="O57" s="105" t="str">
        <f>IF($D57="","",IF($C57="initial",GLOBAL!$D$27,VLOOKUP($A57,python_output!$A$4:$AM$257,27,FALSE)))</f>
        <v/>
      </c>
      <c r="P57" s="2" t="str">
        <f>IF($D57="","",VLOOKUP($A57,python_output!$A$4:$AM$257,28,FALSE))</f>
        <v/>
      </c>
      <c r="Q57" s="2" t="str">
        <f>IF($D57="","",VLOOKUP($A57,python_output!$A$4:$AM$257,29,FALSE))</f>
        <v/>
      </c>
      <c r="R57" s="2" t="str">
        <f>IF($D57="","",VLOOKUP($A57,python_output!$A$4:$AM$257,30,FALSE))</f>
        <v/>
      </c>
      <c r="S57" s="160" t="str">
        <f>IF(D57="","",IF($C57="initial",VLOOKUP($D57,Notes!$A$7:$S$67,17,FALSE),VLOOKUP($A57,python_output!$A$4:$AP$256,27,FALSE)))</f>
        <v/>
      </c>
      <c r="T57" s="158" t="str">
        <f>IF(D57="","",IF($C57="initial",VLOOKUP($D57,Notes!$A$7:$S$67,18,FALSE),VLOOKUP($A57,python_output!$A$4:$AP$256,28,FALSE)))</f>
        <v/>
      </c>
      <c r="U57" s="159" t="str">
        <f>IF(D57="","",IF($C57="initial",VLOOKUP($D57,Notes!$A$7:$S$67,19,FALSE),VLOOKUP($A57,python_output!$A$4:$AP$256,29,FALSE)))</f>
        <v/>
      </c>
      <c r="V57" s="155" t="str">
        <f>IF(D57="","",IF($C57="initial","",VLOOKUP($A57,python_output!$A$4:$AS$256,30,FALSE)))</f>
        <v/>
      </c>
      <c r="W57" s="155" t="str">
        <f>IF(D57="","",IFERROR(IF($C57="initial","",VLOOKUP($A57,python_output!$A$4:$AS$256,30,FALSE)),""))</f>
        <v/>
      </c>
      <c r="X57" s="155" t="str">
        <f>IF(D57="","",IFERROR(IF($C57="initial","",VLOOKUP($A57,python_output!$A$4:$AS$256,30,FALSE)),""))</f>
        <v/>
      </c>
      <c r="Y57" s="161" t="str">
        <f>IF(D57="","",VLOOKUP(D57,Notes!$A$7:$N$67,14,FALSE))</f>
        <v/>
      </c>
      <c r="Z57" s="97" t="e">
        <f>VLOOKUP($D57,Notes!$A$7:$K$67,10,FALSE)</f>
        <v>#N/A</v>
      </c>
      <c r="AA57" s="102" t="e">
        <f>VLOOKUP($D57,Notes!$A$7:$K$67,11,FALSE)</f>
        <v>#N/A</v>
      </c>
      <c r="AB57" s="102" t="str">
        <f>IF($D57="","",GLOBAL!$B$8)</f>
        <v/>
      </c>
      <c r="AC57" s="156" t="str">
        <f>IF($D57="","",GLOBAL!$B$4)</f>
        <v/>
      </c>
      <c r="AD57" s="162" t="str">
        <f>IF($D57="","",GLOBAL!$B$5)</f>
        <v/>
      </c>
      <c r="AE57" s="197">
        <f t="shared" si="1"/>
        <v>8</v>
      </c>
      <c r="AF57" s="198">
        <f t="shared" si="2"/>
        <v>1500</v>
      </c>
      <c r="AG57" s="184"/>
      <c r="AH57" s="2"/>
    </row>
    <row r="58" spans="1:34" x14ac:dyDescent="0.25">
      <c r="A58" s="2"/>
      <c r="B58" s="105"/>
      <c r="C58" s="3"/>
      <c r="D58" s="2"/>
      <c r="E58" s="2">
        <f t="shared" si="0"/>
        <v>3</v>
      </c>
      <c r="F58" s="107">
        <v>0.7</v>
      </c>
      <c r="G58" s="100" t="str">
        <f>IFERROR(VLOOKUP($D58,Notes!$A$7:$K$67,2,FALSE),"")</f>
        <v/>
      </c>
      <c r="H58" s="97" t="str">
        <f>IFERROR(VLOOKUP($D58,Notes!$A$7:$K$67,3,FALSE),"")</f>
        <v/>
      </c>
      <c r="I58" s="98" t="str">
        <f>IFERROR(VLOOKUP($D58,Notes!$A$7:$K$67,4,FALSE),"")</f>
        <v/>
      </c>
      <c r="J58" s="104"/>
      <c r="K58" s="104"/>
      <c r="L58" s="104"/>
      <c r="M58" s="106" t="str">
        <f>IF($D58="","",IF($C58="initial",GLOBAL!$B$27,VLOOKUP($A58,python_output!$A$4:$AM$257,25,FALSE)))</f>
        <v/>
      </c>
      <c r="N58" s="3" t="str">
        <f>IF($D58="","",IF($C58="initial",GLOBAL!$C$27,VLOOKUP($A58,python_output!$A$4:$AM$257,26,FALSE)))</f>
        <v/>
      </c>
      <c r="O58" s="105" t="str">
        <f>IF($D58="","",IF($C58="initial",GLOBAL!$D$27,VLOOKUP($A58,python_output!$A$4:$AM$257,27,FALSE)))</f>
        <v/>
      </c>
      <c r="P58" s="2" t="str">
        <f>IF($D58="","",VLOOKUP($A58,python_output!$A$4:$AM$257,28,FALSE))</f>
        <v/>
      </c>
      <c r="Q58" s="2" t="str">
        <f>IF($D58="","",VLOOKUP($A58,python_output!$A$4:$AM$257,29,FALSE))</f>
        <v/>
      </c>
      <c r="R58" s="2" t="str">
        <f>IF($D58="","",VLOOKUP($A58,python_output!$A$4:$AM$257,30,FALSE))</f>
        <v/>
      </c>
      <c r="S58" s="160" t="str">
        <f>IF(D58="","",IF($C58="initial",VLOOKUP($D58,Notes!$A$7:$S$67,17,FALSE),VLOOKUP($A58,python_output!$A$4:$AP$256,27,FALSE)))</f>
        <v/>
      </c>
      <c r="T58" s="158" t="str">
        <f>IF(D58="","",IF($C58="initial",VLOOKUP($D58,Notes!$A$7:$S$67,18,FALSE),VLOOKUP($A58,python_output!$A$4:$AP$256,28,FALSE)))</f>
        <v/>
      </c>
      <c r="U58" s="159" t="str">
        <f>IF(D58="","",IF($C58="initial",VLOOKUP($D58,Notes!$A$7:$S$67,19,FALSE),VLOOKUP($A58,python_output!$A$4:$AP$256,29,FALSE)))</f>
        <v/>
      </c>
      <c r="V58" s="155" t="str">
        <f>IF(D58="","",IF($C58="initial","",VLOOKUP($A58,python_output!$A$4:$AS$256,30,FALSE)))</f>
        <v/>
      </c>
      <c r="W58" s="155" t="str">
        <f>IF(D58="","",IFERROR(IF($C58="initial","",VLOOKUP($A58,python_output!$A$4:$AS$256,30,FALSE)),""))</f>
        <v/>
      </c>
      <c r="X58" s="155" t="str">
        <f>IF(D58="","",IFERROR(IF($C58="initial","",VLOOKUP($A58,python_output!$A$4:$AS$256,30,FALSE)),""))</f>
        <v/>
      </c>
      <c r="Y58" s="161" t="str">
        <f>IF(D58="","",VLOOKUP(D58,Notes!$A$7:$N$67,14,FALSE))</f>
        <v/>
      </c>
      <c r="Z58" s="97" t="e">
        <f>VLOOKUP($D58,Notes!$A$7:$K$67,10,FALSE)</f>
        <v>#N/A</v>
      </c>
      <c r="AA58" s="102" t="e">
        <f>VLOOKUP($D58,Notes!$A$7:$K$67,11,FALSE)</f>
        <v>#N/A</v>
      </c>
      <c r="AB58" s="102" t="str">
        <f>IF($D58="","",GLOBAL!$B$8)</f>
        <v/>
      </c>
      <c r="AC58" s="156" t="str">
        <f>IF($D58="","",GLOBAL!$B$4)</f>
        <v/>
      </c>
      <c r="AD58" s="162" t="str">
        <f>IF($D58="","",GLOBAL!$B$5)</f>
        <v/>
      </c>
      <c r="AE58" s="197">
        <f t="shared" si="1"/>
        <v>8</v>
      </c>
      <c r="AF58" s="198">
        <f t="shared" si="2"/>
        <v>1500</v>
      </c>
      <c r="AG58" s="184"/>
      <c r="AH58" s="2"/>
    </row>
    <row r="59" spans="1:34" x14ac:dyDescent="0.25">
      <c r="A59" s="2"/>
      <c r="B59" s="105"/>
      <c r="C59" s="3"/>
      <c r="D59" s="2"/>
      <c r="E59" s="2">
        <f t="shared" si="0"/>
        <v>3</v>
      </c>
      <c r="F59" s="107">
        <v>0.7</v>
      </c>
      <c r="G59" s="100" t="str">
        <f>IFERROR(VLOOKUP($D59,Notes!$A$7:$K$67,2,FALSE),"")</f>
        <v/>
      </c>
      <c r="H59" s="97" t="str">
        <f>IFERROR(VLOOKUP($D59,Notes!$A$7:$K$67,3,FALSE),"")</f>
        <v/>
      </c>
      <c r="I59" s="98" t="str">
        <f>IFERROR(VLOOKUP($D59,Notes!$A$7:$K$67,4,FALSE),"")</f>
        <v/>
      </c>
      <c r="J59" s="104"/>
      <c r="K59" s="104"/>
      <c r="L59" s="104"/>
      <c r="M59" s="106" t="str">
        <f>IF($D59="","",IF($C59="initial",GLOBAL!$B$27,VLOOKUP($A59,python_output!$A$4:$AM$257,25,FALSE)))</f>
        <v/>
      </c>
      <c r="N59" s="3" t="str">
        <f>IF($D59="","",IF($C59="initial",GLOBAL!$C$27,VLOOKUP($A59,python_output!$A$4:$AM$257,26,FALSE)))</f>
        <v/>
      </c>
      <c r="O59" s="105" t="str">
        <f>IF($D59="","",IF($C59="initial",GLOBAL!$D$27,VLOOKUP($A59,python_output!$A$4:$AM$257,27,FALSE)))</f>
        <v/>
      </c>
      <c r="P59" s="2" t="str">
        <f>IF($D59="","",VLOOKUP($A59,python_output!$A$4:$AM$257,28,FALSE))</f>
        <v/>
      </c>
      <c r="Q59" s="2" t="str">
        <f>IF($D59="","",VLOOKUP($A59,python_output!$A$4:$AM$257,29,FALSE))</f>
        <v/>
      </c>
      <c r="R59" s="2" t="str">
        <f>IF($D59="","",VLOOKUP($A59,python_output!$A$4:$AM$257,30,FALSE))</f>
        <v/>
      </c>
      <c r="S59" s="160" t="str">
        <f>IF(D59="","",IF($C59="initial",VLOOKUP($D59,Notes!$A$7:$S$67,17,FALSE),VLOOKUP($A59,python_output!$A$4:$AP$256,27,FALSE)))</f>
        <v/>
      </c>
      <c r="T59" s="158" t="str">
        <f>IF(D59="","",IF($C59="initial",VLOOKUP($D59,Notes!$A$7:$S$67,18,FALSE),VLOOKUP($A59,python_output!$A$4:$AP$256,28,FALSE)))</f>
        <v/>
      </c>
      <c r="U59" s="159" t="str">
        <f>IF(D59="","",IF($C59="initial",VLOOKUP($D59,Notes!$A$7:$S$67,19,FALSE),VLOOKUP($A59,python_output!$A$4:$AP$256,29,FALSE)))</f>
        <v/>
      </c>
      <c r="V59" s="155" t="str">
        <f>IF(D59="","",IF($C59="initial","",VLOOKUP($A59,python_output!$A$4:$AS$256,30,FALSE)))</f>
        <v/>
      </c>
      <c r="W59" s="155" t="str">
        <f>IF(D59="","",IFERROR(IF($C59="initial","",VLOOKUP($A59,python_output!$A$4:$AS$256,30,FALSE)),""))</f>
        <v/>
      </c>
      <c r="X59" s="155" t="str">
        <f>IF(D59="","",IFERROR(IF($C59="initial","",VLOOKUP($A59,python_output!$A$4:$AS$256,30,FALSE)),""))</f>
        <v/>
      </c>
      <c r="Y59" s="161" t="str">
        <f>IF(D59="","",VLOOKUP(D59,Notes!$A$7:$N$67,14,FALSE))</f>
        <v/>
      </c>
      <c r="Z59" s="97" t="e">
        <f>VLOOKUP($D59,Notes!$A$7:$K$67,10,FALSE)</f>
        <v>#N/A</v>
      </c>
      <c r="AA59" s="102" t="e">
        <f>VLOOKUP($D59,Notes!$A$7:$K$67,11,FALSE)</f>
        <v>#N/A</v>
      </c>
      <c r="AB59" s="102" t="str">
        <f>IF($D59="","",GLOBAL!$B$8)</f>
        <v/>
      </c>
      <c r="AC59" s="156" t="str">
        <f>IF($D59="","",GLOBAL!$B$4)</f>
        <v/>
      </c>
      <c r="AD59" s="162" t="str">
        <f>IF($D59="","",GLOBAL!$B$5)</f>
        <v/>
      </c>
      <c r="AE59" s="197">
        <f t="shared" si="1"/>
        <v>8</v>
      </c>
      <c r="AF59" s="198">
        <f t="shared" si="2"/>
        <v>1500</v>
      </c>
      <c r="AG59" s="184"/>
      <c r="AH59" s="2"/>
    </row>
    <row r="60" spans="1:34" x14ac:dyDescent="0.25">
      <c r="A60" s="2"/>
      <c r="B60" s="105"/>
      <c r="C60" s="3"/>
      <c r="D60" s="2"/>
      <c r="E60" s="2">
        <f t="shared" si="0"/>
        <v>3</v>
      </c>
      <c r="F60" s="107">
        <v>0.7</v>
      </c>
      <c r="G60" s="100" t="str">
        <f>IFERROR(VLOOKUP($D60,Notes!$A$7:$K$67,2,FALSE),"")</f>
        <v/>
      </c>
      <c r="H60" s="97" t="str">
        <f>IFERROR(VLOOKUP($D60,Notes!$A$7:$K$67,3,FALSE),"")</f>
        <v/>
      </c>
      <c r="I60" s="98" t="str">
        <f>IFERROR(VLOOKUP($D60,Notes!$A$7:$K$67,4,FALSE),"")</f>
        <v/>
      </c>
      <c r="J60" s="104"/>
      <c r="K60" s="104"/>
      <c r="L60" s="104"/>
      <c r="M60" s="106" t="str">
        <f>IF($D60="","",IF($C60="initial",GLOBAL!$B$27,VLOOKUP($A60,python_output!$A$4:$AM$257,25,FALSE)))</f>
        <v/>
      </c>
      <c r="N60" s="3" t="str">
        <f>IF($D60="","",IF($C60="initial",GLOBAL!$C$27,VLOOKUP($A60,python_output!$A$4:$AM$257,26,FALSE)))</f>
        <v/>
      </c>
      <c r="O60" s="105" t="str">
        <f>IF($D60="","",IF($C60="initial",GLOBAL!$D$27,VLOOKUP($A60,python_output!$A$4:$AM$257,27,FALSE)))</f>
        <v/>
      </c>
      <c r="P60" s="2" t="str">
        <f>IF($D60="","",VLOOKUP($A60,python_output!$A$4:$AM$257,28,FALSE))</f>
        <v/>
      </c>
      <c r="Q60" s="2" t="str">
        <f>IF($D60="","",VLOOKUP($A60,python_output!$A$4:$AM$257,29,FALSE))</f>
        <v/>
      </c>
      <c r="R60" s="2" t="str">
        <f>IF($D60="","",VLOOKUP($A60,python_output!$A$4:$AM$257,30,FALSE))</f>
        <v/>
      </c>
      <c r="S60" s="160" t="str">
        <f>IF(D60="","",IF($C60="initial",VLOOKUP($D60,Notes!$A$7:$S$67,17,FALSE),VLOOKUP($A60,python_output!$A$4:$AP$256,27,FALSE)))</f>
        <v/>
      </c>
      <c r="T60" s="158" t="str">
        <f>IF(D60="","",IF($C60="initial",VLOOKUP($D60,Notes!$A$7:$S$67,18,FALSE),VLOOKUP($A60,python_output!$A$4:$AP$256,28,FALSE)))</f>
        <v/>
      </c>
      <c r="U60" s="159" t="str">
        <f>IF(D60="","",IF($C60="initial",VLOOKUP($D60,Notes!$A$7:$S$67,19,FALSE),VLOOKUP($A60,python_output!$A$4:$AP$256,29,FALSE)))</f>
        <v/>
      </c>
      <c r="V60" s="155" t="str">
        <f>IF(D60="","",IF($C60="initial","",VLOOKUP($A60,python_output!$A$4:$AS$256,30,FALSE)))</f>
        <v/>
      </c>
      <c r="W60" s="155" t="str">
        <f>IF(D60="","",IFERROR(IF($C60="initial","",VLOOKUP($A60,python_output!$A$4:$AS$256,30,FALSE)),""))</f>
        <v/>
      </c>
      <c r="X60" s="155" t="str">
        <f>IF(D60="","",IFERROR(IF($C60="initial","",VLOOKUP($A60,python_output!$A$4:$AS$256,30,FALSE)),""))</f>
        <v/>
      </c>
      <c r="Y60" s="161" t="str">
        <f>IF(D60="","",VLOOKUP(D60,Notes!$A$7:$N$67,14,FALSE))</f>
        <v/>
      </c>
      <c r="Z60" s="97" t="e">
        <f>VLOOKUP($D60,Notes!$A$7:$K$67,10,FALSE)</f>
        <v>#N/A</v>
      </c>
      <c r="AA60" s="102" t="e">
        <f>VLOOKUP($D60,Notes!$A$7:$K$67,11,FALSE)</f>
        <v>#N/A</v>
      </c>
      <c r="AB60" s="102" t="str">
        <f>IF($D60="","",GLOBAL!$B$8)</f>
        <v/>
      </c>
      <c r="AC60" s="156" t="str">
        <f>IF($D60="","",GLOBAL!$B$4)</f>
        <v/>
      </c>
      <c r="AD60" s="162" t="str">
        <f>IF($D60="","",GLOBAL!$B$5)</f>
        <v/>
      </c>
      <c r="AE60" s="197">
        <f t="shared" si="1"/>
        <v>8</v>
      </c>
      <c r="AF60" s="198">
        <f t="shared" si="2"/>
        <v>1500</v>
      </c>
      <c r="AG60" s="184"/>
      <c r="AH60" s="2"/>
    </row>
    <row r="61" spans="1:34" x14ac:dyDescent="0.25">
      <c r="A61" s="2"/>
      <c r="B61" s="105"/>
      <c r="C61" s="3"/>
      <c r="D61" s="2"/>
      <c r="E61" s="2">
        <f t="shared" si="0"/>
        <v>3</v>
      </c>
      <c r="F61" s="107">
        <v>0.7</v>
      </c>
      <c r="G61" s="100" t="str">
        <f>IFERROR(VLOOKUP($D61,Notes!$A$7:$K$67,2,FALSE),"")</f>
        <v/>
      </c>
      <c r="H61" s="97" t="str">
        <f>IFERROR(VLOOKUP($D61,Notes!$A$7:$K$67,3,FALSE),"")</f>
        <v/>
      </c>
      <c r="I61" s="98" t="str">
        <f>IFERROR(VLOOKUP($D61,Notes!$A$7:$K$67,4,FALSE),"")</f>
        <v/>
      </c>
      <c r="J61" s="104"/>
      <c r="K61" s="104"/>
      <c r="L61" s="104"/>
      <c r="M61" s="106" t="str">
        <f>IF($D61="","",IF($C61="initial",GLOBAL!$B$27,VLOOKUP($A61,python_output!$A$4:$AM$257,25,FALSE)))</f>
        <v/>
      </c>
      <c r="N61" s="3" t="str">
        <f>IF($D61="","",IF($C61="initial",GLOBAL!$C$27,VLOOKUP($A61,python_output!$A$4:$AM$257,26,FALSE)))</f>
        <v/>
      </c>
      <c r="O61" s="105" t="str">
        <f>IF($D61="","",IF($C61="initial",GLOBAL!$D$27,VLOOKUP($A61,python_output!$A$4:$AM$257,27,FALSE)))</f>
        <v/>
      </c>
      <c r="P61" s="2" t="str">
        <f>IF($D61="","",VLOOKUP($A61,python_output!$A$4:$AM$257,28,FALSE))</f>
        <v/>
      </c>
      <c r="Q61" s="2" t="str">
        <f>IF($D61="","",VLOOKUP($A61,python_output!$A$4:$AM$257,29,FALSE))</f>
        <v/>
      </c>
      <c r="R61" s="2" t="str">
        <f>IF($D61="","",VLOOKUP($A61,python_output!$A$4:$AM$257,30,FALSE))</f>
        <v/>
      </c>
      <c r="S61" s="160" t="str">
        <f>IF(D61="","",IF($C61="initial",VLOOKUP($D61,Notes!$A$7:$S$67,17,FALSE),VLOOKUP($A61,python_output!$A$4:$AP$256,27,FALSE)))</f>
        <v/>
      </c>
      <c r="T61" s="158" t="str">
        <f>IF(D61="","",IF($C61="initial",VLOOKUP($D61,Notes!$A$7:$S$67,18,FALSE),VLOOKUP($A61,python_output!$A$4:$AP$256,28,FALSE)))</f>
        <v/>
      </c>
      <c r="U61" s="159" t="str">
        <f>IF(D61="","",IF($C61="initial",VLOOKUP($D61,Notes!$A$7:$S$67,19,FALSE),VLOOKUP($A61,python_output!$A$4:$AP$256,29,FALSE)))</f>
        <v/>
      </c>
      <c r="V61" s="155" t="str">
        <f>IF(D61="","",IF($C61="initial","",VLOOKUP($A61,python_output!$A$4:$AS$256,30,FALSE)))</f>
        <v/>
      </c>
      <c r="W61" s="155" t="str">
        <f>IF(D61="","",IFERROR(IF($C61="initial","",VLOOKUP($A61,python_output!$A$4:$AS$256,30,FALSE)),""))</f>
        <v/>
      </c>
      <c r="X61" s="155" t="str">
        <f>IF(D61="","",IFERROR(IF($C61="initial","",VLOOKUP($A61,python_output!$A$4:$AS$256,30,FALSE)),""))</f>
        <v/>
      </c>
      <c r="Y61" s="161" t="str">
        <f>IF(D61="","",VLOOKUP(D61,Notes!$A$7:$N$67,14,FALSE))</f>
        <v/>
      </c>
      <c r="Z61" s="97" t="e">
        <f>VLOOKUP($D61,Notes!$A$7:$K$67,10,FALSE)</f>
        <v>#N/A</v>
      </c>
      <c r="AA61" s="102" t="e">
        <f>VLOOKUP($D61,Notes!$A$7:$K$67,11,FALSE)</f>
        <v>#N/A</v>
      </c>
      <c r="AB61" s="102" t="str">
        <f>IF($D61="","",GLOBAL!$B$8)</f>
        <v/>
      </c>
      <c r="AC61" s="156" t="str">
        <f>IF($D61="","",GLOBAL!$B$4)</f>
        <v/>
      </c>
      <c r="AD61" s="162" t="str">
        <f>IF($D61="","",GLOBAL!$B$5)</f>
        <v/>
      </c>
      <c r="AE61" s="197">
        <f t="shared" si="1"/>
        <v>8</v>
      </c>
      <c r="AF61" s="198">
        <f t="shared" si="2"/>
        <v>1500</v>
      </c>
      <c r="AG61" s="184"/>
      <c r="AH61" s="2"/>
    </row>
    <row r="62" spans="1:34" x14ac:dyDescent="0.25">
      <c r="A62" s="2"/>
      <c r="B62" s="105"/>
      <c r="C62" s="3"/>
      <c r="D62" s="2"/>
      <c r="E62" s="2">
        <f t="shared" si="0"/>
        <v>3</v>
      </c>
      <c r="F62" s="107">
        <v>0.7</v>
      </c>
      <c r="G62" s="100" t="str">
        <f>IFERROR(VLOOKUP($D62,Notes!$A$7:$K$67,2,FALSE),"")</f>
        <v/>
      </c>
      <c r="H62" s="97" t="str">
        <f>IFERROR(VLOOKUP($D62,Notes!$A$7:$K$67,3,FALSE),"")</f>
        <v/>
      </c>
      <c r="I62" s="98" t="str">
        <f>IFERROR(VLOOKUP($D62,Notes!$A$7:$K$67,4,FALSE),"")</f>
        <v/>
      </c>
      <c r="J62" s="104"/>
      <c r="K62" s="104"/>
      <c r="L62" s="104"/>
      <c r="M62" s="106" t="str">
        <f>IF($D62="","",IF($C62="initial",GLOBAL!$B$27,VLOOKUP($A62,python_output!$A$4:$AM$257,25,FALSE)))</f>
        <v/>
      </c>
      <c r="N62" s="3" t="str">
        <f>IF($D62="","",IF($C62="initial",GLOBAL!$C$27,VLOOKUP($A62,python_output!$A$4:$AM$257,26,FALSE)))</f>
        <v/>
      </c>
      <c r="O62" s="105" t="str">
        <f>IF($D62="","",IF($C62="initial",GLOBAL!$D$27,VLOOKUP($A62,python_output!$A$4:$AM$257,27,FALSE)))</f>
        <v/>
      </c>
      <c r="P62" s="2" t="str">
        <f>IF($D62="","",VLOOKUP($A62,python_output!$A$4:$AM$257,28,FALSE))</f>
        <v/>
      </c>
      <c r="Q62" s="2" t="str">
        <f>IF($D62="","",VLOOKUP($A62,python_output!$A$4:$AM$257,29,FALSE))</f>
        <v/>
      </c>
      <c r="R62" s="2" t="str">
        <f>IF($D62="","",VLOOKUP($A62,python_output!$A$4:$AM$257,30,FALSE))</f>
        <v/>
      </c>
      <c r="S62" s="160" t="str">
        <f>IF(D62="","",IF($C62="initial",VLOOKUP($D62,Notes!$A$7:$S$67,17,FALSE),VLOOKUP($A62,python_output!$A$4:$AP$256,27,FALSE)))</f>
        <v/>
      </c>
      <c r="T62" s="158" t="str">
        <f>IF(D62="","",IF($C62="initial",VLOOKUP($D62,Notes!$A$7:$S$67,18,FALSE),VLOOKUP($A62,python_output!$A$4:$AP$256,28,FALSE)))</f>
        <v/>
      </c>
      <c r="U62" s="159" t="str">
        <f>IF(D62="","",IF($C62="initial",VLOOKUP($D62,Notes!$A$7:$S$67,19,FALSE),VLOOKUP($A62,python_output!$A$4:$AP$256,29,FALSE)))</f>
        <v/>
      </c>
      <c r="V62" s="155" t="str">
        <f>IF(D62="","",IF($C62="initial","",VLOOKUP($A62,python_output!$A$4:$AS$256,30,FALSE)))</f>
        <v/>
      </c>
      <c r="W62" s="155" t="str">
        <f>IF(D62="","",IFERROR(IF($C62="initial","",VLOOKUP($A62,python_output!$A$4:$AS$256,30,FALSE)),""))</f>
        <v/>
      </c>
      <c r="X62" s="155" t="str">
        <f>IF(D62="","",IFERROR(IF($C62="initial","",VLOOKUP($A62,python_output!$A$4:$AS$256,30,FALSE)),""))</f>
        <v/>
      </c>
      <c r="Y62" s="161" t="str">
        <f>IF(D62="","",VLOOKUP(D62,Notes!$A$7:$N$67,14,FALSE))</f>
        <v/>
      </c>
      <c r="Z62" s="97" t="e">
        <f>VLOOKUP($D62,Notes!$A$7:$K$67,10,FALSE)</f>
        <v>#N/A</v>
      </c>
      <c r="AA62" s="102" t="e">
        <f>VLOOKUP($D62,Notes!$A$7:$K$67,11,FALSE)</f>
        <v>#N/A</v>
      </c>
      <c r="AB62" s="102" t="str">
        <f>IF($D62="","",GLOBAL!$B$8)</f>
        <v/>
      </c>
      <c r="AC62" s="156" t="str">
        <f>IF($D62="","",GLOBAL!$B$4)</f>
        <v/>
      </c>
      <c r="AD62" s="162" t="str">
        <f>IF($D62="","",GLOBAL!$B$5)</f>
        <v/>
      </c>
      <c r="AE62" s="197">
        <f t="shared" si="1"/>
        <v>8</v>
      </c>
      <c r="AF62" s="198">
        <f t="shared" si="2"/>
        <v>1500</v>
      </c>
      <c r="AG62" s="184"/>
      <c r="AH62" s="2"/>
    </row>
    <row r="63" spans="1:34" x14ac:dyDescent="0.25">
      <c r="A63" s="2"/>
      <c r="B63" s="105"/>
      <c r="C63" s="3"/>
      <c r="D63" s="2"/>
      <c r="E63" s="2">
        <f t="shared" si="0"/>
        <v>3</v>
      </c>
      <c r="F63" s="107">
        <v>0.7</v>
      </c>
      <c r="G63" s="100" t="str">
        <f>IFERROR(VLOOKUP($D63,Notes!$A$7:$K$67,2,FALSE),"")</f>
        <v/>
      </c>
      <c r="H63" s="97" t="str">
        <f>IFERROR(VLOOKUP($D63,Notes!$A$7:$K$67,3,FALSE),"")</f>
        <v/>
      </c>
      <c r="I63" s="98" t="str">
        <f>IFERROR(VLOOKUP($D63,Notes!$A$7:$K$67,4,FALSE),"")</f>
        <v/>
      </c>
      <c r="J63" s="104"/>
      <c r="K63" s="104"/>
      <c r="L63" s="104"/>
      <c r="M63" s="106" t="str">
        <f>IF($D63="","",IF($C63="initial",GLOBAL!$B$27,VLOOKUP($A63,python_output!$A$4:$AM$257,25,FALSE)))</f>
        <v/>
      </c>
      <c r="N63" s="3" t="str">
        <f>IF($D63="","",IF($C63="initial",GLOBAL!$C$27,VLOOKUP($A63,python_output!$A$4:$AM$257,26,FALSE)))</f>
        <v/>
      </c>
      <c r="O63" s="105" t="str">
        <f>IF($D63="","",IF($C63="initial",GLOBAL!$D$27,VLOOKUP($A63,python_output!$A$4:$AM$257,27,FALSE)))</f>
        <v/>
      </c>
      <c r="P63" s="2" t="str">
        <f>IF($D63="","",VLOOKUP($A63,python_output!$A$4:$AM$257,28,FALSE))</f>
        <v/>
      </c>
      <c r="Q63" s="2" t="str">
        <f>IF($D63="","",VLOOKUP($A63,python_output!$A$4:$AM$257,29,FALSE))</f>
        <v/>
      </c>
      <c r="R63" s="2" t="str">
        <f>IF($D63="","",VLOOKUP($A63,python_output!$A$4:$AM$257,30,FALSE))</f>
        <v/>
      </c>
      <c r="S63" s="160" t="str">
        <f>IF(D63="","",IF($C63="initial",VLOOKUP($D63,Notes!$A$7:$S$67,17,FALSE),VLOOKUP($A63,python_output!$A$4:$AP$256,27,FALSE)))</f>
        <v/>
      </c>
      <c r="T63" s="158" t="str">
        <f>IF(D63="","",IF($C63="initial",VLOOKUP($D63,Notes!$A$7:$S$67,18,FALSE),VLOOKUP($A63,python_output!$A$4:$AP$256,28,FALSE)))</f>
        <v/>
      </c>
      <c r="U63" s="159" t="str">
        <f>IF(D63="","",IF($C63="initial",VLOOKUP($D63,Notes!$A$7:$S$67,19,FALSE),VLOOKUP($A63,python_output!$A$4:$AP$256,29,FALSE)))</f>
        <v/>
      </c>
      <c r="V63" s="155" t="str">
        <f>IF(D63="","",IF($C63="initial","",VLOOKUP($A63,python_output!$A$4:$AS$256,30,FALSE)))</f>
        <v/>
      </c>
      <c r="W63" s="155" t="str">
        <f>IF(D63="","",IFERROR(IF($C63="initial","",VLOOKUP($A63,python_output!$A$4:$AS$256,30,FALSE)),""))</f>
        <v/>
      </c>
      <c r="X63" s="155" t="str">
        <f>IF(D63="","",IFERROR(IF($C63="initial","",VLOOKUP($A63,python_output!$A$4:$AS$256,30,FALSE)),""))</f>
        <v/>
      </c>
      <c r="Y63" s="161" t="str">
        <f>IF(D63="","",VLOOKUP(D63,Notes!$A$7:$N$67,14,FALSE))</f>
        <v/>
      </c>
      <c r="Z63" s="97" t="e">
        <f>VLOOKUP($D63,Notes!$A$7:$K$67,10,FALSE)</f>
        <v>#N/A</v>
      </c>
      <c r="AA63" s="102" t="e">
        <f>VLOOKUP($D63,Notes!$A$7:$K$67,11,FALSE)</f>
        <v>#N/A</v>
      </c>
      <c r="AB63" s="102" t="str">
        <f>IF($D63="","",GLOBAL!$B$8)</f>
        <v/>
      </c>
      <c r="AC63" s="156" t="str">
        <f>IF($D63="","",GLOBAL!$B$4)</f>
        <v/>
      </c>
      <c r="AD63" s="162" t="str">
        <f>IF($D63="","",GLOBAL!$B$5)</f>
        <v/>
      </c>
      <c r="AE63" s="197">
        <f t="shared" si="1"/>
        <v>8</v>
      </c>
      <c r="AF63" s="198">
        <f t="shared" si="2"/>
        <v>1500</v>
      </c>
      <c r="AG63" s="184"/>
      <c r="AH63" s="2"/>
    </row>
    <row r="64" spans="1:34" x14ac:dyDescent="0.25">
      <c r="A64" s="2"/>
      <c r="B64" s="105"/>
      <c r="C64" s="3"/>
      <c r="D64" s="2"/>
      <c r="E64" s="2">
        <f t="shared" si="0"/>
        <v>3</v>
      </c>
      <c r="F64" s="107">
        <v>0.7</v>
      </c>
      <c r="G64" s="100" t="str">
        <f>IFERROR(VLOOKUP($D64,Notes!$A$7:$K$67,2,FALSE),"")</f>
        <v/>
      </c>
      <c r="H64" s="97" t="str">
        <f>IFERROR(VLOOKUP($D64,Notes!$A$7:$K$67,3,FALSE),"")</f>
        <v/>
      </c>
      <c r="I64" s="98" t="str">
        <f>IFERROR(VLOOKUP($D64,Notes!$A$7:$K$67,4,FALSE),"")</f>
        <v/>
      </c>
      <c r="J64" s="104"/>
      <c r="K64" s="104"/>
      <c r="L64" s="104"/>
      <c r="M64" s="106" t="str">
        <f>IF($D64="","",IF($C64="initial",GLOBAL!$B$27,VLOOKUP($A64,python_output!$A$4:$AM$257,25,FALSE)))</f>
        <v/>
      </c>
      <c r="N64" s="3" t="str">
        <f>IF($D64="","",IF($C64="initial",GLOBAL!$C$27,VLOOKUP($A64,python_output!$A$4:$AM$257,26,FALSE)))</f>
        <v/>
      </c>
      <c r="O64" s="105" t="str">
        <f>IF($D64="","",IF($C64="initial",GLOBAL!$D$27,VLOOKUP($A64,python_output!$A$4:$AM$257,27,FALSE)))</f>
        <v/>
      </c>
      <c r="P64" s="2" t="str">
        <f>IF($D64="","",VLOOKUP($A64,python_output!$A$4:$AM$257,28,FALSE))</f>
        <v/>
      </c>
      <c r="Q64" s="2" t="str">
        <f>IF($D64="","",VLOOKUP($A64,python_output!$A$4:$AM$257,29,FALSE))</f>
        <v/>
      </c>
      <c r="R64" s="2" t="str">
        <f>IF($D64="","",VLOOKUP($A64,python_output!$A$4:$AM$257,30,FALSE))</f>
        <v/>
      </c>
      <c r="S64" s="160" t="str">
        <f>IF(D64="","",IF($C64="initial",VLOOKUP($D64,Notes!$A$7:$S$67,17,FALSE),VLOOKUP($A64,python_output!$A$4:$AP$256,27,FALSE)))</f>
        <v/>
      </c>
      <c r="T64" s="158" t="str">
        <f>IF(D64="","",IF($C64="initial",VLOOKUP($D64,Notes!$A$7:$S$67,18,FALSE),VLOOKUP($A64,python_output!$A$4:$AP$256,28,FALSE)))</f>
        <v/>
      </c>
      <c r="U64" s="159" t="str">
        <f>IF(D64="","",IF($C64="initial",VLOOKUP($D64,Notes!$A$7:$S$67,19,FALSE),VLOOKUP($A64,python_output!$A$4:$AP$256,29,FALSE)))</f>
        <v/>
      </c>
      <c r="V64" s="155" t="str">
        <f>IF(D64="","",IF($C64="initial","",VLOOKUP($A64,python_output!$A$4:$AS$256,30,FALSE)))</f>
        <v/>
      </c>
      <c r="W64" s="155" t="str">
        <f>IF(D64="","",IFERROR(IF($C64="initial","",VLOOKUP($A64,python_output!$A$4:$AS$256,30,FALSE)),""))</f>
        <v/>
      </c>
      <c r="X64" s="155" t="str">
        <f>IF(D64="","",IFERROR(IF($C64="initial","",VLOOKUP($A64,python_output!$A$4:$AS$256,30,FALSE)),""))</f>
        <v/>
      </c>
      <c r="Y64" s="161" t="str">
        <f>IF(D64="","",VLOOKUP(D64,Notes!$A$7:$N$67,14,FALSE))</f>
        <v/>
      </c>
      <c r="Z64" s="97" t="e">
        <f>VLOOKUP($D64,Notes!$A$7:$K$67,10,FALSE)</f>
        <v>#N/A</v>
      </c>
      <c r="AA64" s="102" t="e">
        <f>VLOOKUP($D64,Notes!$A$7:$K$67,11,FALSE)</f>
        <v>#N/A</v>
      </c>
      <c r="AB64" s="102" t="str">
        <f>IF($D64="","",GLOBAL!$B$8)</f>
        <v/>
      </c>
      <c r="AC64" s="156" t="str">
        <f>IF($D64="","",GLOBAL!$B$4)</f>
        <v/>
      </c>
      <c r="AD64" s="162" t="str">
        <f>IF($D64="","",GLOBAL!$B$5)</f>
        <v/>
      </c>
      <c r="AE64" s="197">
        <f t="shared" si="1"/>
        <v>8</v>
      </c>
      <c r="AF64" s="198">
        <f t="shared" si="2"/>
        <v>1500</v>
      </c>
      <c r="AG64" s="184"/>
      <c r="AH64" s="2"/>
    </row>
    <row r="65" spans="1:34" x14ac:dyDescent="0.25">
      <c r="A65" s="2"/>
      <c r="B65" s="105"/>
      <c r="C65" s="3"/>
      <c r="D65" s="2"/>
      <c r="E65" s="2">
        <f t="shared" si="0"/>
        <v>3</v>
      </c>
      <c r="F65" s="107">
        <v>0.7</v>
      </c>
      <c r="G65" s="100" t="str">
        <f>IFERROR(VLOOKUP($D65,Notes!$A$7:$K$67,2,FALSE),"")</f>
        <v/>
      </c>
      <c r="H65" s="97" t="str">
        <f>IFERROR(VLOOKUP($D65,Notes!$A$7:$K$67,3,FALSE),"")</f>
        <v/>
      </c>
      <c r="I65" s="98" t="str">
        <f>IFERROR(VLOOKUP($D65,Notes!$A$7:$K$67,4,FALSE),"")</f>
        <v/>
      </c>
      <c r="J65" s="104"/>
      <c r="K65" s="104"/>
      <c r="L65" s="104"/>
      <c r="M65" s="106" t="str">
        <f>IF($D65="","",IF($C65="initial",GLOBAL!$B$27,VLOOKUP($A65,python_output!$A$4:$AM$257,25,FALSE)))</f>
        <v/>
      </c>
      <c r="N65" s="3" t="str">
        <f>IF($D65="","",IF($C65="initial",GLOBAL!$C$27,VLOOKUP($A65,python_output!$A$4:$AM$257,26,FALSE)))</f>
        <v/>
      </c>
      <c r="O65" s="105" t="str">
        <f>IF($D65="","",IF($C65="initial",GLOBAL!$D$27,VLOOKUP($A65,python_output!$A$4:$AM$257,27,FALSE)))</f>
        <v/>
      </c>
      <c r="P65" s="2" t="str">
        <f>IF($D65="","",VLOOKUP($A65,python_output!$A$4:$AM$257,28,FALSE))</f>
        <v/>
      </c>
      <c r="Q65" s="2" t="str">
        <f>IF($D65="","",VLOOKUP($A65,python_output!$A$4:$AM$257,29,FALSE))</f>
        <v/>
      </c>
      <c r="R65" s="2" t="str">
        <f>IF($D65="","",VLOOKUP($A65,python_output!$A$4:$AM$257,30,FALSE))</f>
        <v/>
      </c>
      <c r="S65" s="160" t="str">
        <f>IF(D65="","",IF($C65="initial",VLOOKUP($D65,Notes!$A$7:$S$67,17,FALSE),VLOOKUP($A65,python_output!$A$4:$AP$256,27,FALSE)))</f>
        <v/>
      </c>
      <c r="T65" s="158" t="str">
        <f>IF(D65="","",IF($C65="initial",VLOOKUP($D65,Notes!$A$7:$S$67,18,FALSE),VLOOKUP($A65,python_output!$A$4:$AP$256,28,FALSE)))</f>
        <v/>
      </c>
      <c r="U65" s="159" t="str">
        <f>IF(D65="","",IF($C65="initial",VLOOKUP($D65,Notes!$A$7:$S$67,19,FALSE),VLOOKUP($A65,python_output!$A$4:$AP$256,29,FALSE)))</f>
        <v/>
      </c>
      <c r="V65" s="155" t="str">
        <f>IF(D65="","",IF($C65="initial","",VLOOKUP($A65,python_output!$A$4:$AS$256,30,FALSE)))</f>
        <v/>
      </c>
      <c r="W65" s="155" t="str">
        <f>IF(D65="","",IFERROR(IF($C65="initial","",VLOOKUP($A65,python_output!$A$4:$AS$256,30,FALSE)),""))</f>
        <v/>
      </c>
      <c r="X65" s="155" t="str">
        <f>IF(D65="","",IFERROR(IF($C65="initial","",VLOOKUP($A65,python_output!$A$4:$AS$256,30,FALSE)),""))</f>
        <v/>
      </c>
      <c r="Y65" s="161" t="str">
        <f>IF(D65="","",VLOOKUP(D65,Notes!$A$7:$N$67,14,FALSE))</f>
        <v/>
      </c>
      <c r="Z65" s="97" t="e">
        <f>VLOOKUP($D65,Notes!$A$7:$K$67,10,FALSE)</f>
        <v>#N/A</v>
      </c>
      <c r="AA65" s="102" t="e">
        <f>VLOOKUP($D65,Notes!$A$7:$K$67,11,FALSE)</f>
        <v>#N/A</v>
      </c>
      <c r="AB65" s="102" t="str">
        <f>IF($D65="","",GLOBAL!$B$8)</f>
        <v/>
      </c>
      <c r="AC65" s="156" t="str">
        <f>IF($D65="","",GLOBAL!$B$4)</f>
        <v/>
      </c>
      <c r="AD65" s="162" t="str">
        <f>IF($D65="","",GLOBAL!$B$5)</f>
        <v/>
      </c>
      <c r="AE65" s="197">
        <f t="shared" si="1"/>
        <v>8</v>
      </c>
      <c r="AF65" s="198">
        <f t="shared" si="2"/>
        <v>1500</v>
      </c>
      <c r="AG65" s="184"/>
      <c r="AH65" s="2"/>
    </row>
    <row r="66" spans="1:34" x14ac:dyDescent="0.25">
      <c r="A66" s="2"/>
      <c r="B66" s="105"/>
      <c r="C66" s="3"/>
      <c r="D66" s="2"/>
      <c r="E66" s="2">
        <f t="shared" si="0"/>
        <v>3</v>
      </c>
      <c r="F66" s="107">
        <v>0.7</v>
      </c>
      <c r="G66" s="100" t="str">
        <f>IFERROR(VLOOKUP($D66,Notes!$A$7:$K$67,2,FALSE),"")</f>
        <v/>
      </c>
      <c r="H66" s="97" t="str">
        <f>IFERROR(VLOOKUP($D66,Notes!$A$7:$K$67,3,FALSE),"")</f>
        <v/>
      </c>
      <c r="I66" s="98" t="str">
        <f>IFERROR(VLOOKUP($D66,Notes!$A$7:$K$67,4,FALSE),"")</f>
        <v/>
      </c>
      <c r="J66" s="104"/>
      <c r="K66" s="104"/>
      <c r="L66" s="104"/>
      <c r="M66" s="106" t="str">
        <f>IF($D66="","",IF($C66="initial",GLOBAL!$B$27,VLOOKUP($A66,python_output!$A$4:$AM$257,25,FALSE)))</f>
        <v/>
      </c>
      <c r="N66" s="3" t="str">
        <f>IF($D66="","",IF($C66="initial",GLOBAL!$C$27,VLOOKUP($A66,python_output!$A$4:$AM$257,26,FALSE)))</f>
        <v/>
      </c>
      <c r="O66" s="105" t="str">
        <f>IF($D66="","",IF($C66="initial",GLOBAL!$D$27,VLOOKUP($A66,python_output!$A$4:$AM$257,27,FALSE)))</f>
        <v/>
      </c>
      <c r="P66" s="2" t="str">
        <f>IF($D66="","",VLOOKUP($A66,python_output!$A$4:$AM$257,28,FALSE))</f>
        <v/>
      </c>
      <c r="Q66" s="2" t="str">
        <f>IF($D66="","",VLOOKUP($A66,python_output!$A$4:$AM$257,29,FALSE))</f>
        <v/>
      </c>
      <c r="R66" s="2" t="str">
        <f>IF($D66="","",VLOOKUP($A66,python_output!$A$4:$AM$257,30,FALSE))</f>
        <v/>
      </c>
      <c r="S66" s="160" t="str">
        <f>IF(D66="","",IF($C66="initial",VLOOKUP($D66,Notes!$A$7:$S$67,17,FALSE),VLOOKUP($A66,python_output!$A$4:$AP$256,27,FALSE)))</f>
        <v/>
      </c>
      <c r="T66" s="158" t="str">
        <f>IF(D66="","",IF($C66="initial",VLOOKUP($D66,Notes!$A$7:$S$67,18,FALSE),VLOOKUP($A66,python_output!$A$4:$AP$256,28,FALSE)))</f>
        <v/>
      </c>
      <c r="U66" s="159" t="str">
        <f>IF(D66="","",IF($C66="initial",VLOOKUP($D66,Notes!$A$7:$S$67,19,FALSE),VLOOKUP($A66,python_output!$A$4:$AP$256,29,FALSE)))</f>
        <v/>
      </c>
      <c r="V66" s="155" t="str">
        <f>IF(D66="","",IF($C66="initial","",VLOOKUP($A66,python_output!$A$4:$AS$256,30,FALSE)))</f>
        <v/>
      </c>
      <c r="W66" s="155" t="str">
        <f>IF(D66="","",IFERROR(IF($C66="initial","",VLOOKUP($A66,python_output!$A$4:$AS$256,30,FALSE)),""))</f>
        <v/>
      </c>
      <c r="X66" s="155" t="str">
        <f>IF(D66="","",IFERROR(IF($C66="initial","",VLOOKUP($A66,python_output!$A$4:$AS$256,30,FALSE)),""))</f>
        <v/>
      </c>
      <c r="Y66" s="161" t="str">
        <f>IF(D66="","",VLOOKUP(D66,Notes!$A$7:$N$67,14,FALSE))</f>
        <v/>
      </c>
      <c r="Z66" s="97" t="e">
        <f>VLOOKUP($D66,Notes!$A$7:$K$67,10,FALSE)</f>
        <v>#N/A</v>
      </c>
      <c r="AA66" s="102" t="e">
        <f>VLOOKUP($D66,Notes!$A$7:$K$67,11,FALSE)</f>
        <v>#N/A</v>
      </c>
      <c r="AB66" s="102" t="str">
        <f>IF($D66="","",GLOBAL!$B$8)</f>
        <v/>
      </c>
      <c r="AC66" s="156" t="str">
        <f>IF($D66="","",GLOBAL!$B$4)</f>
        <v/>
      </c>
      <c r="AD66" s="162" t="str">
        <f>IF($D66="","",GLOBAL!$B$5)</f>
        <v/>
      </c>
      <c r="AE66" s="197">
        <f t="shared" si="1"/>
        <v>8</v>
      </c>
      <c r="AF66" s="198">
        <f t="shared" si="2"/>
        <v>1500</v>
      </c>
      <c r="AG66" s="184"/>
      <c r="AH66" s="2"/>
    </row>
    <row r="67" spans="1:34" x14ac:dyDescent="0.25">
      <c r="A67" s="2"/>
      <c r="B67" s="105"/>
      <c r="C67" s="3"/>
      <c r="D67" s="2"/>
      <c r="E67" s="2">
        <f t="shared" si="0"/>
        <v>3</v>
      </c>
      <c r="F67" s="107">
        <v>0.7</v>
      </c>
      <c r="G67" s="100" t="str">
        <f>IFERROR(VLOOKUP($D67,Notes!$A$7:$K$67,2,FALSE),"")</f>
        <v/>
      </c>
      <c r="H67" s="97" t="str">
        <f>IFERROR(VLOOKUP($D67,Notes!$A$7:$K$67,3,FALSE),"")</f>
        <v/>
      </c>
      <c r="I67" s="98" t="str">
        <f>IFERROR(VLOOKUP($D67,Notes!$A$7:$K$67,4,FALSE),"")</f>
        <v/>
      </c>
      <c r="J67" s="104"/>
      <c r="K67" s="104"/>
      <c r="L67" s="104"/>
      <c r="M67" s="106" t="str">
        <f>IF($D67="","",IF($C67="initial",GLOBAL!$B$27,VLOOKUP($A67,python_output!$A$4:$AM$257,25,FALSE)))</f>
        <v/>
      </c>
      <c r="N67" s="3" t="str">
        <f>IF($D67="","",IF($C67="initial",GLOBAL!$C$27,VLOOKUP($A67,python_output!$A$4:$AM$257,26,FALSE)))</f>
        <v/>
      </c>
      <c r="O67" s="105" t="str">
        <f>IF($D67="","",IF($C67="initial",GLOBAL!$D$27,VLOOKUP($A67,python_output!$A$4:$AM$257,27,FALSE)))</f>
        <v/>
      </c>
      <c r="P67" s="2" t="str">
        <f>IF($D67="","",VLOOKUP($A67,python_output!$A$4:$AM$257,28,FALSE))</f>
        <v/>
      </c>
      <c r="Q67" s="2" t="str">
        <f>IF($D67="","",VLOOKUP($A67,python_output!$A$4:$AM$257,29,FALSE))</f>
        <v/>
      </c>
      <c r="R67" s="2" t="str">
        <f>IF($D67="","",VLOOKUP($A67,python_output!$A$4:$AM$257,30,FALSE))</f>
        <v/>
      </c>
      <c r="S67" s="160" t="str">
        <f>IF(D67="","",IF($C67="initial",VLOOKUP($D67,Notes!$A$7:$S$67,17,FALSE),VLOOKUP($A67,python_output!$A$4:$AP$256,27,FALSE)))</f>
        <v/>
      </c>
      <c r="T67" s="158" t="str">
        <f>IF(D67="","",IF($C67="initial",VLOOKUP($D67,Notes!$A$7:$S$67,18,FALSE),VLOOKUP($A67,python_output!$A$4:$AP$256,28,FALSE)))</f>
        <v/>
      </c>
      <c r="U67" s="159" t="str">
        <f>IF(D67="","",IF($C67="initial",VLOOKUP($D67,Notes!$A$7:$S$67,19,FALSE),VLOOKUP($A67,python_output!$A$4:$AP$256,29,FALSE)))</f>
        <v/>
      </c>
      <c r="V67" s="155" t="str">
        <f>IF(D67="","",IF($C67="initial","",VLOOKUP($A67,python_output!$A$4:$AS$256,30,FALSE)))</f>
        <v/>
      </c>
      <c r="W67" s="155" t="str">
        <f>IF(D67="","",IFERROR(IF($C67="initial","",VLOOKUP($A67,python_output!$A$4:$AS$256,30,FALSE)),""))</f>
        <v/>
      </c>
      <c r="X67" s="155" t="str">
        <f>IF(D67="","",IFERROR(IF($C67="initial","",VLOOKUP($A67,python_output!$A$4:$AS$256,30,FALSE)),""))</f>
        <v/>
      </c>
      <c r="Y67" s="161" t="str">
        <f>IF(D67="","",VLOOKUP(D67,Notes!$A$7:$N$67,14,FALSE))</f>
        <v/>
      </c>
      <c r="Z67" s="97" t="e">
        <f>VLOOKUP($D67,Notes!$A$7:$K$67,10,FALSE)</f>
        <v>#N/A</v>
      </c>
      <c r="AA67" s="102" t="e">
        <f>VLOOKUP($D67,Notes!$A$7:$K$67,11,FALSE)</f>
        <v>#N/A</v>
      </c>
      <c r="AB67" s="102" t="str">
        <f>IF($D67="","",GLOBAL!$B$8)</f>
        <v/>
      </c>
      <c r="AC67" s="156" t="str">
        <f>IF($D67="","",GLOBAL!$B$4)</f>
        <v/>
      </c>
      <c r="AD67" s="162" t="str">
        <f>IF($D67="","",GLOBAL!$B$5)</f>
        <v/>
      </c>
      <c r="AE67" s="197">
        <f t="shared" si="1"/>
        <v>8</v>
      </c>
      <c r="AF67" s="198">
        <f t="shared" si="2"/>
        <v>1500</v>
      </c>
      <c r="AG67" s="184"/>
      <c r="AH67" s="2"/>
    </row>
    <row r="68" spans="1:34" x14ac:dyDescent="0.25">
      <c r="A68" s="2"/>
      <c r="B68" s="105"/>
      <c r="C68" s="3"/>
      <c r="D68" s="2"/>
      <c r="E68" s="2">
        <f t="shared" si="0"/>
        <v>3</v>
      </c>
      <c r="F68" s="107">
        <v>0.7</v>
      </c>
      <c r="G68" s="100" t="str">
        <f>IFERROR(VLOOKUP($D68,Notes!$A$7:$K$67,2,FALSE),"")</f>
        <v/>
      </c>
      <c r="H68" s="97" t="str">
        <f>IFERROR(VLOOKUP($D68,Notes!$A$7:$K$67,3,FALSE),"")</f>
        <v/>
      </c>
      <c r="I68" s="98" t="str">
        <f>IFERROR(VLOOKUP($D68,Notes!$A$7:$K$67,4,FALSE),"")</f>
        <v/>
      </c>
      <c r="J68" s="104"/>
      <c r="K68" s="104"/>
      <c r="L68" s="104"/>
      <c r="M68" s="106" t="str">
        <f>IF($D68="","",IF($C68="initial",GLOBAL!$B$27,VLOOKUP($A68,python_output!$A$4:$AM$257,25,FALSE)))</f>
        <v/>
      </c>
      <c r="N68" s="3" t="str">
        <f>IF($D68="","",IF($C68="initial",GLOBAL!$C$27,VLOOKUP($A68,python_output!$A$4:$AM$257,26,FALSE)))</f>
        <v/>
      </c>
      <c r="O68" s="105" t="str">
        <f>IF($D68="","",IF($C68="initial",GLOBAL!$D$27,VLOOKUP($A68,python_output!$A$4:$AM$257,27,FALSE)))</f>
        <v/>
      </c>
      <c r="P68" s="2" t="str">
        <f>IF($D68="","",VLOOKUP($A68,python_output!$A$4:$AM$257,28,FALSE))</f>
        <v/>
      </c>
      <c r="Q68" s="2" t="str">
        <f>IF($D68="","",VLOOKUP($A68,python_output!$A$4:$AM$257,29,FALSE))</f>
        <v/>
      </c>
      <c r="R68" s="2" t="str">
        <f>IF($D68="","",VLOOKUP($A68,python_output!$A$4:$AM$257,30,FALSE))</f>
        <v/>
      </c>
      <c r="S68" s="160" t="str">
        <f>IF(D68="","",IF($C68="initial",VLOOKUP($D68,Notes!$A$7:$S$67,17,FALSE),VLOOKUP($A68,python_output!$A$4:$AP$256,27,FALSE)))</f>
        <v/>
      </c>
      <c r="T68" s="158" t="str">
        <f>IF(D68="","",IF($C68="initial",VLOOKUP($D68,Notes!$A$7:$S$67,18,FALSE),VLOOKUP($A68,python_output!$A$4:$AP$256,28,FALSE)))</f>
        <v/>
      </c>
      <c r="U68" s="159" t="str">
        <f>IF(D68="","",IF($C68="initial",VLOOKUP($D68,Notes!$A$7:$S$67,19,FALSE),VLOOKUP($A68,python_output!$A$4:$AP$256,29,FALSE)))</f>
        <v/>
      </c>
      <c r="V68" s="155" t="str">
        <f>IF(D68="","",IF($C68="initial","",VLOOKUP($A68,python_output!$A$4:$AS$256,30,FALSE)))</f>
        <v/>
      </c>
      <c r="W68" s="155" t="str">
        <f>IF(D68="","",IFERROR(IF($C68="initial","",VLOOKUP($A68,python_output!$A$4:$AS$256,30,FALSE)),""))</f>
        <v/>
      </c>
      <c r="X68" s="155" t="str">
        <f>IF(D68="","",IFERROR(IF($C68="initial","",VLOOKUP($A68,python_output!$A$4:$AS$256,30,FALSE)),""))</f>
        <v/>
      </c>
      <c r="Y68" s="161" t="str">
        <f>IF(D68="","",VLOOKUP(D68,Notes!$A$7:$N$67,14,FALSE))</f>
        <v/>
      </c>
      <c r="Z68" s="97" t="e">
        <f>VLOOKUP($D68,Notes!$A$7:$K$67,10,FALSE)</f>
        <v>#N/A</v>
      </c>
      <c r="AA68" s="102" t="e">
        <f>VLOOKUP($D68,Notes!$A$7:$K$67,11,FALSE)</f>
        <v>#N/A</v>
      </c>
      <c r="AB68" s="102" t="str">
        <f>IF($D68="","",GLOBAL!$B$8)</f>
        <v/>
      </c>
      <c r="AC68" s="156" t="str">
        <f>IF($D68="","",GLOBAL!$B$4)</f>
        <v/>
      </c>
      <c r="AD68" s="162" t="str">
        <f>IF($D68="","",GLOBAL!$B$5)</f>
        <v/>
      </c>
      <c r="AE68" s="197">
        <f t="shared" si="1"/>
        <v>8</v>
      </c>
      <c r="AF68" s="198">
        <f t="shared" si="2"/>
        <v>1500</v>
      </c>
      <c r="AG68" s="184"/>
      <c r="AH68" s="2"/>
    </row>
    <row r="69" spans="1:34" x14ac:dyDescent="0.25">
      <c r="A69" s="2"/>
      <c r="B69" s="105"/>
      <c r="C69" s="3"/>
      <c r="D69" s="2"/>
      <c r="E69" s="2">
        <f t="shared" si="0"/>
        <v>3</v>
      </c>
      <c r="F69" s="107">
        <v>0.7</v>
      </c>
      <c r="G69" s="100" t="str">
        <f>IFERROR(VLOOKUP($D69,Notes!$A$7:$K$67,2,FALSE),"")</f>
        <v/>
      </c>
      <c r="H69" s="97" t="str">
        <f>IFERROR(VLOOKUP($D69,Notes!$A$7:$K$67,3,FALSE),"")</f>
        <v/>
      </c>
      <c r="I69" s="98" t="str">
        <f>IFERROR(VLOOKUP($D69,Notes!$A$7:$K$67,4,FALSE),"")</f>
        <v/>
      </c>
      <c r="J69" s="104"/>
      <c r="K69" s="104"/>
      <c r="L69" s="104"/>
      <c r="M69" s="106" t="str">
        <f>IF($D69="","",IF($C69="initial",GLOBAL!$B$27,VLOOKUP($A69,python_output!$A$4:$AM$257,25,FALSE)))</f>
        <v/>
      </c>
      <c r="N69" s="3" t="str">
        <f>IF($D69="","",IF($C69="initial",GLOBAL!$C$27,VLOOKUP($A69,python_output!$A$4:$AM$257,26,FALSE)))</f>
        <v/>
      </c>
      <c r="O69" s="105" t="str">
        <f>IF($D69="","",IF($C69="initial",GLOBAL!$D$27,VLOOKUP($A69,python_output!$A$4:$AM$257,27,FALSE)))</f>
        <v/>
      </c>
      <c r="P69" s="2" t="str">
        <f>IF($D69="","",VLOOKUP($A69,python_output!$A$4:$AM$257,28,FALSE))</f>
        <v/>
      </c>
      <c r="Q69" s="2" t="str">
        <f>IF($D69="","",VLOOKUP($A69,python_output!$A$4:$AM$257,29,FALSE))</f>
        <v/>
      </c>
      <c r="R69" s="2" t="str">
        <f>IF($D69="","",VLOOKUP($A69,python_output!$A$4:$AM$257,30,FALSE))</f>
        <v/>
      </c>
      <c r="S69" s="160" t="str">
        <f>IF(D69="","",IF($C69="initial",VLOOKUP($D69,Notes!$A$7:$S$67,17,FALSE),VLOOKUP($A69,python_output!$A$4:$AP$256,27,FALSE)))</f>
        <v/>
      </c>
      <c r="T69" s="158" t="str">
        <f>IF(D69="","",IF($C69="initial",VLOOKUP($D69,Notes!$A$7:$S$67,18,FALSE),VLOOKUP($A69,python_output!$A$4:$AP$256,28,FALSE)))</f>
        <v/>
      </c>
      <c r="U69" s="159" t="str">
        <f>IF(D69="","",IF($C69="initial",VLOOKUP($D69,Notes!$A$7:$S$67,19,FALSE),VLOOKUP($A69,python_output!$A$4:$AP$256,29,FALSE)))</f>
        <v/>
      </c>
      <c r="V69" s="155" t="str">
        <f>IF(D69="","",IF($C69="initial","",VLOOKUP($A69,python_output!$A$4:$AS$256,30,FALSE)))</f>
        <v/>
      </c>
      <c r="W69" s="155" t="str">
        <f>IF(D69="","",IFERROR(IF($C69="initial","",VLOOKUP($A69,python_output!$A$4:$AS$256,30,FALSE)),""))</f>
        <v/>
      </c>
      <c r="X69" s="155" t="str">
        <f>IF(D69="","",IFERROR(IF($C69="initial","",VLOOKUP($A69,python_output!$A$4:$AS$256,30,FALSE)),""))</f>
        <v/>
      </c>
      <c r="Y69" s="161" t="str">
        <f>IF(D69="","",VLOOKUP(D69,Notes!$A$7:$N$67,14,FALSE))</f>
        <v/>
      </c>
      <c r="Z69" s="97" t="e">
        <f>VLOOKUP($D69,Notes!$A$7:$K$67,10,FALSE)</f>
        <v>#N/A</v>
      </c>
      <c r="AA69" s="102" t="e">
        <f>VLOOKUP($D69,Notes!$A$7:$K$67,11,FALSE)</f>
        <v>#N/A</v>
      </c>
      <c r="AB69" s="102" t="str">
        <f>IF($D69="","",GLOBAL!$B$8)</f>
        <v/>
      </c>
      <c r="AC69" s="156" t="str">
        <f>IF($D69="","",GLOBAL!$B$4)</f>
        <v/>
      </c>
      <c r="AD69" s="162" t="str">
        <f>IF($D69="","",GLOBAL!$B$5)</f>
        <v/>
      </c>
      <c r="AE69" s="197">
        <f t="shared" si="1"/>
        <v>8</v>
      </c>
      <c r="AF69" s="198">
        <f t="shared" si="2"/>
        <v>1500</v>
      </c>
      <c r="AG69" s="184"/>
      <c r="AH69" s="2"/>
    </row>
    <row r="70" spans="1:34" x14ac:dyDescent="0.25">
      <c r="A70" s="2"/>
      <c r="B70" s="105"/>
      <c r="C70" s="3"/>
      <c r="D70" s="2"/>
      <c r="E70" s="2">
        <f t="shared" ref="E70:E84" si="3">+E69</f>
        <v>3</v>
      </c>
      <c r="F70" s="107">
        <v>0.7</v>
      </c>
      <c r="G70" s="100" t="str">
        <f>IFERROR(VLOOKUP($D70,Notes!$A$7:$K$67,2,FALSE),"")</f>
        <v/>
      </c>
      <c r="H70" s="97" t="str">
        <f>IFERROR(VLOOKUP($D70,Notes!$A$7:$K$67,3,FALSE),"")</f>
        <v/>
      </c>
      <c r="I70" s="98" t="str">
        <f>IFERROR(VLOOKUP($D70,Notes!$A$7:$K$67,4,FALSE),"")</f>
        <v/>
      </c>
      <c r="J70" s="104"/>
      <c r="K70" s="104"/>
      <c r="L70" s="104"/>
      <c r="M70" s="106" t="str">
        <f>IF($D70="","",IF($C70="initial",GLOBAL!$B$27,VLOOKUP($A70,python_output!$A$4:$AM$257,25,FALSE)))</f>
        <v/>
      </c>
      <c r="N70" s="3" t="str">
        <f>IF($D70="","",IF($C70="initial",GLOBAL!$C$27,VLOOKUP($A70,python_output!$A$4:$AM$257,26,FALSE)))</f>
        <v/>
      </c>
      <c r="O70" s="105" t="str">
        <f>IF($D70="","",IF($C70="initial",GLOBAL!$D$27,VLOOKUP($A70,python_output!$A$4:$AM$257,27,FALSE)))</f>
        <v/>
      </c>
      <c r="P70" s="2" t="str">
        <f>IF($D70="","",VLOOKUP($A70,python_output!$A$4:$AM$257,28,FALSE))</f>
        <v/>
      </c>
      <c r="Q70" s="2" t="str">
        <f>IF($D70="","",VLOOKUP($A70,python_output!$A$4:$AM$257,29,FALSE))</f>
        <v/>
      </c>
      <c r="R70" s="2" t="str">
        <f>IF($D70="","",VLOOKUP($A70,python_output!$A$4:$AM$257,30,FALSE))</f>
        <v/>
      </c>
      <c r="S70" s="160" t="str">
        <f>IF(D70="","",IF($C70="initial",VLOOKUP($D70,Notes!$A$7:$S$67,17,FALSE),VLOOKUP($A70,python_output!$A$4:$AP$256,27,FALSE)))</f>
        <v/>
      </c>
      <c r="T70" s="158" t="str">
        <f>IF(D70="","",IF($C70="initial",VLOOKUP($D70,Notes!$A$7:$S$67,18,FALSE),VLOOKUP($A70,python_output!$A$4:$AP$256,28,FALSE)))</f>
        <v/>
      </c>
      <c r="U70" s="159" t="str">
        <f>IF(D70="","",IF($C70="initial",VLOOKUP($D70,Notes!$A$7:$S$67,19,FALSE),VLOOKUP($A70,python_output!$A$4:$AP$256,29,FALSE)))</f>
        <v/>
      </c>
      <c r="V70" s="155" t="str">
        <f>IF(D70="","",IF($C70="initial","",VLOOKUP($A70,python_output!$A$4:$AS$256,30,FALSE)))</f>
        <v/>
      </c>
      <c r="W70" s="155" t="str">
        <f>IF(D70="","",IFERROR(IF($C70="initial","",VLOOKUP($A70,python_output!$A$4:$AS$256,30,FALSE)),""))</f>
        <v/>
      </c>
      <c r="X70" s="155" t="str">
        <f>IF(D70="","",IFERROR(IF($C70="initial","",VLOOKUP($A70,python_output!$A$4:$AS$256,30,FALSE)),""))</f>
        <v/>
      </c>
      <c r="Y70" s="161" t="str">
        <f>IF(D70="","",VLOOKUP(D70,Notes!$A$7:$N$67,14,FALSE))</f>
        <v/>
      </c>
      <c r="Z70" s="97" t="e">
        <f>VLOOKUP($D70,Notes!$A$7:$K$67,10,FALSE)</f>
        <v>#N/A</v>
      </c>
      <c r="AA70" s="102" t="e">
        <f>VLOOKUP($D70,Notes!$A$7:$K$67,11,FALSE)</f>
        <v>#N/A</v>
      </c>
      <c r="AB70" s="102" t="str">
        <f>IF($D70="","",GLOBAL!$B$8)</f>
        <v/>
      </c>
      <c r="AC70" s="156" t="str">
        <f>IF($D70="","",GLOBAL!$B$4)</f>
        <v/>
      </c>
      <c r="AD70" s="162" t="str">
        <f>IF($D70="","",GLOBAL!$B$5)</f>
        <v/>
      </c>
      <c r="AE70" s="197">
        <f t="shared" ref="AE70:AE84" si="4">+AE69</f>
        <v>8</v>
      </c>
      <c r="AF70" s="198">
        <f t="shared" ref="AF70:AF84" si="5">+AF69</f>
        <v>1500</v>
      </c>
      <c r="AG70" s="184"/>
      <c r="AH70" s="2"/>
    </row>
    <row r="71" spans="1:34" x14ac:dyDescent="0.25">
      <c r="A71" s="2"/>
      <c r="B71" s="105"/>
      <c r="C71" s="3"/>
      <c r="D71" s="2"/>
      <c r="E71" s="2">
        <f t="shared" si="3"/>
        <v>3</v>
      </c>
      <c r="F71" s="107">
        <v>0.7</v>
      </c>
      <c r="G71" s="100" t="str">
        <f>IFERROR(VLOOKUP($D71,Notes!$A$7:$K$67,2,FALSE),"")</f>
        <v/>
      </c>
      <c r="H71" s="97" t="str">
        <f>IFERROR(VLOOKUP($D71,Notes!$A$7:$K$67,3,FALSE),"")</f>
        <v/>
      </c>
      <c r="I71" s="98" t="str">
        <f>IFERROR(VLOOKUP($D71,Notes!$A$7:$K$67,4,FALSE),"")</f>
        <v/>
      </c>
      <c r="J71" s="104"/>
      <c r="K71" s="104"/>
      <c r="L71" s="104"/>
      <c r="M71" s="106" t="str">
        <f>IF($D71="","",IF($C71="initial",GLOBAL!$B$27,VLOOKUP($A71,python_output!$A$4:$AM$257,25,FALSE)))</f>
        <v/>
      </c>
      <c r="N71" s="3" t="str">
        <f>IF($D71="","",IF($C71="initial",GLOBAL!$C$27,VLOOKUP($A71,python_output!$A$4:$AM$257,26,FALSE)))</f>
        <v/>
      </c>
      <c r="O71" s="105" t="str">
        <f>IF($D71="","",IF($C71="initial",GLOBAL!$D$27,VLOOKUP($A71,python_output!$A$4:$AM$257,27,FALSE)))</f>
        <v/>
      </c>
      <c r="P71" s="2" t="str">
        <f>IF($D71="","",VLOOKUP($A71,python_output!$A$4:$AM$257,28,FALSE))</f>
        <v/>
      </c>
      <c r="Q71" s="2" t="str">
        <f>IF($D71="","",VLOOKUP($A71,python_output!$A$4:$AM$257,29,FALSE))</f>
        <v/>
      </c>
      <c r="R71" s="2" t="str">
        <f>IF($D71="","",VLOOKUP($A71,python_output!$A$4:$AM$257,30,FALSE))</f>
        <v/>
      </c>
      <c r="S71" s="160" t="str">
        <f>IF(D71="","",IF($C71="initial",VLOOKUP($D71,Notes!$A$7:$S$67,17,FALSE),VLOOKUP($A71,python_output!$A$4:$AP$256,27,FALSE)))</f>
        <v/>
      </c>
      <c r="T71" s="158" t="str">
        <f>IF(D71="","",IF($C71="initial",VLOOKUP($D71,Notes!$A$7:$S$67,18,FALSE),VLOOKUP($A71,python_output!$A$4:$AP$256,28,FALSE)))</f>
        <v/>
      </c>
      <c r="U71" s="159" t="str">
        <f>IF(D71="","",IF($C71="initial",VLOOKUP($D71,Notes!$A$7:$S$67,19,FALSE),VLOOKUP($A71,python_output!$A$4:$AP$256,29,FALSE)))</f>
        <v/>
      </c>
      <c r="V71" s="155" t="str">
        <f>IF(D71="","",IF($C71="initial","",VLOOKUP($A71,python_output!$A$4:$AS$256,30,FALSE)))</f>
        <v/>
      </c>
      <c r="W71" s="155" t="str">
        <f>IF(D71="","",IFERROR(IF($C71="initial","",VLOOKUP($A71,python_output!$A$4:$AS$256,30,FALSE)),""))</f>
        <v/>
      </c>
      <c r="X71" s="155" t="str">
        <f>IF(D71="","",IFERROR(IF($C71="initial","",VLOOKUP($A71,python_output!$A$4:$AS$256,30,FALSE)),""))</f>
        <v/>
      </c>
      <c r="Y71" s="161" t="str">
        <f>IF(D71="","",VLOOKUP(D71,Notes!$A$7:$N$67,14,FALSE))</f>
        <v/>
      </c>
      <c r="Z71" s="97" t="e">
        <f>VLOOKUP($D71,Notes!$A$7:$K$67,10,FALSE)</f>
        <v>#N/A</v>
      </c>
      <c r="AA71" s="102" t="e">
        <f>VLOOKUP($D71,Notes!$A$7:$K$67,11,FALSE)</f>
        <v>#N/A</v>
      </c>
      <c r="AB71" s="102" t="str">
        <f>IF($D71="","",GLOBAL!$B$8)</f>
        <v/>
      </c>
      <c r="AC71" s="156" t="str">
        <f>IF($D71="","",GLOBAL!$B$4)</f>
        <v/>
      </c>
      <c r="AD71" s="162" t="str">
        <f>IF($D71="","",GLOBAL!$B$5)</f>
        <v/>
      </c>
      <c r="AE71" s="197">
        <f t="shared" si="4"/>
        <v>8</v>
      </c>
      <c r="AF71" s="198">
        <f t="shared" si="5"/>
        <v>1500</v>
      </c>
      <c r="AG71" s="184"/>
      <c r="AH71" s="2"/>
    </row>
    <row r="72" spans="1:34" x14ac:dyDescent="0.25">
      <c r="A72" s="2"/>
      <c r="B72" s="105"/>
      <c r="C72" s="3"/>
      <c r="D72" s="2"/>
      <c r="E72" s="2">
        <f t="shared" si="3"/>
        <v>3</v>
      </c>
      <c r="F72" s="107">
        <v>0.7</v>
      </c>
      <c r="G72" s="100" t="str">
        <f>IFERROR(VLOOKUP($D72,Notes!$A$7:$K$67,2,FALSE),"")</f>
        <v/>
      </c>
      <c r="H72" s="97" t="str">
        <f>IFERROR(VLOOKUP($D72,Notes!$A$7:$K$67,3,FALSE),"")</f>
        <v/>
      </c>
      <c r="I72" s="98" t="str">
        <f>IFERROR(VLOOKUP($D72,Notes!$A$7:$K$67,4,FALSE),"")</f>
        <v/>
      </c>
      <c r="J72" s="104"/>
      <c r="K72" s="104"/>
      <c r="L72" s="104"/>
      <c r="M72" s="106" t="str">
        <f>IF($D72="","",IF($C72="initial",GLOBAL!$B$27,VLOOKUP($A72,python_output!$A$4:$AM$257,25,FALSE)))</f>
        <v/>
      </c>
      <c r="N72" s="3" t="str">
        <f>IF($D72="","",IF($C72="initial",GLOBAL!$C$27,VLOOKUP($A72,python_output!$A$4:$AM$257,26,FALSE)))</f>
        <v/>
      </c>
      <c r="O72" s="105" t="str">
        <f>IF($D72="","",IF($C72="initial",GLOBAL!$D$27,VLOOKUP($A72,python_output!$A$4:$AM$257,27,FALSE)))</f>
        <v/>
      </c>
      <c r="P72" s="2" t="str">
        <f>IF($D72="","",VLOOKUP($A72,python_output!$A$4:$AM$257,28,FALSE))</f>
        <v/>
      </c>
      <c r="Q72" s="2" t="str">
        <f>IF($D72="","",VLOOKUP($A72,python_output!$A$4:$AM$257,29,FALSE))</f>
        <v/>
      </c>
      <c r="R72" s="2" t="str">
        <f>IF($D72="","",VLOOKUP($A72,python_output!$A$4:$AM$257,30,FALSE))</f>
        <v/>
      </c>
      <c r="S72" s="160" t="str">
        <f>IF(D72="","",IF($C72="initial",VLOOKUP($D72,Notes!$A$7:$S$67,17,FALSE),VLOOKUP($A72,python_output!$A$4:$AP$256,27,FALSE)))</f>
        <v/>
      </c>
      <c r="T72" s="158" t="str">
        <f>IF(D72="","",IF($C72="initial",VLOOKUP($D72,Notes!$A$7:$S$67,18,FALSE),VLOOKUP($A72,python_output!$A$4:$AP$256,28,FALSE)))</f>
        <v/>
      </c>
      <c r="U72" s="159" t="str">
        <f>IF(D72="","",IF($C72="initial",VLOOKUP($D72,Notes!$A$7:$S$67,19,FALSE),VLOOKUP($A72,python_output!$A$4:$AP$256,29,FALSE)))</f>
        <v/>
      </c>
      <c r="V72" s="155" t="str">
        <f>IF(D72="","",IF($C72="initial","",VLOOKUP($A72,python_output!$A$4:$AS$256,30,FALSE)))</f>
        <v/>
      </c>
      <c r="W72" s="155" t="str">
        <f>IF(D72="","",IFERROR(IF($C72="initial","",VLOOKUP($A72,python_output!$A$4:$AS$256,30,FALSE)),""))</f>
        <v/>
      </c>
      <c r="X72" s="155" t="str">
        <f>IF(D72="","",IFERROR(IF($C72="initial","",VLOOKUP($A72,python_output!$A$4:$AS$256,30,FALSE)),""))</f>
        <v/>
      </c>
      <c r="Y72" s="161" t="str">
        <f>IF(D72="","",VLOOKUP(D72,Notes!$A$7:$N$67,14,FALSE))</f>
        <v/>
      </c>
      <c r="Z72" s="97" t="e">
        <f>VLOOKUP($D72,Notes!$A$7:$K$67,10,FALSE)</f>
        <v>#N/A</v>
      </c>
      <c r="AA72" s="102" t="e">
        <f>VLOOKUP($D72,Notes!$A$7:$K$67,11,FALSE)</f>
        <v>#N/A</v>
      </c>
      <c r="AB72" s="102" t="str">
        <f>IF($D72="","",GLOBAL!$B$8)</f>
        <v/>
      </c>
      <c r="AC72" s="156" t="str">
        <f>IF($D72="","",GLOBAL!$B$4)</f>
        <v/>
      </c>
      <c r="AD72" s="162" t="str">
        <f>IF($D72="","",GLOBAL!$B$5)</f>
        <v/>
      </c>
      <c r="AE72" s="197">
        <f t="shared" si="4"/>
        <v>8</v>
      </c>
      <c r="AF72" s="198">
        <f t="shared" si="5"/>
        <v>1500</v>
      </c>
      <c r="AG72" s="184"/>
      <c r="AH72" s="2"/>
    </row>
    <row r="73" spans="1:34" x14ac:dyDescent="0.25">
      <c r="A73" s="2"/>
      <c r="B73" s="105"/>
      <c r="C73" s="3"/>
      <c r="D73" s="2"/>
      <c r="E73" s="2">
        <f t="shared" si="3"/>
        <v>3</v>
      </c>
      <c r="F73" s="107">
        <v>0.7</v>
      </c>
      <c r="G73" s="100" t="str">
        <f>IFERROR(VLOOKUP($D73,Notes!$A$7:$K$67,2,FALSE),"")</f>
        <v/>
      </c>
      <c r="H73" s="97" t="str">
        <f>IFERROR(VLOOKUP($D73,Notes!$A$7:$K$67,3,FALSE),"")</f>
        <v/>
      </c>
      <c r="I73" s="98" t="str">
        <f>IFERROR(VLOOKUP($D73,Notes!$A$7:$K$67,4,FALSE),"")</f>
        <v/>
      </c>
      <c r="J73" s="104"/>
      <c r="K73" s="104"/>
      <c r="L73" s="104"/>
      <c r="M73" s="106" t="str">
        <f>IF($D73="","",IF($C73="initial",GLOBAL!$B$27,VLOOKUP($A73,python_output!$A$4:$AM$257,25,FALSE)))</f>
        <v/>
      </c>
      <c r="N73" s="3" t="str">
        <f>IF($D73="","",IF($C73="initial",GLOBAL!$C$27,VLOOKUP($A73,python_output!$A$4:$AM$257,26,FALSE)))</f>
        <v/>
      </c>
      <c r="O73" s="105" t="str">
        <f>IF($D73="","",IF($C73="initial",GLOBAL!$D$27,VLOOKUP($A73,python_output!$A$4:$AM$257,27,FALSE)))</f>
        <v/>
      </c>
      <c r="P73" s="2" t="str">
        <f>IF($D73="","",VLOOKUP($A73,python_output!$A$4:$AM$257,28,FALSE))</f>
        <v/>
      </c>
      <c r="Q73" s="2" t="str">
        <f>IF($D73="","",VLOOKUP($A73,python_output!$A$4:$AM$257,29,FALSE))</f>
        <v/>
      </c>
      <c r="R73" s="2" t="str">
        <f>IF($D73="","",VLOOKUP($A73,python_output!$A$4:$AM$257,30,FALSE))</f>
        <v/>
      </c>
      <c r="S73" s="160" t="str">
        <f>IF(D73="","",IF($C73="initial",VLOOKUP($D73,Notes!$A$7:$S$67,17,FALSE),VLOOKUP($A73,python_output!$A$4:$AP$256,27,FALSE)))</f>
        <v/>
      </c>
      <c r="T73" s="158" t="str">
        <f>IF(D73="","",IF($C73="initial",VLOOKUP($D73,Notes!$A$7:$S$67,18,FALSE),VLOOKUP($A73,python_output!$A$4:$AP$256,28,FALSE)))</f>
        <v/>
      </c>
      <c r="U73" s="159" t="str">
        <f>IF(D73="","",IF($C73="initial",VLOOKUP($D73,Notes!$A$7:$S$67,19,FALSE),VLOOKUP($A73,python_output!$A$4:$AP$256,29,FALSE)))</f>
        <v/>
      </c>
      <c r="V73" s="155" t="str">
        <f>IF(D73="","",IF($C73="initial","",VLOOKUP($A73,python_output!$A$4:$AS$256,30,FALSE)))</f>
        <v/>
      </c>
      <c r="W73" s="155" t="str">
        <f>IF(D73="","",IFERROR(IF($C73="initial","",VLOOKUP($A73,python_output!$A$4:$AS$256,30,FALSE)),""))</f>
        <v/>
      </c>
      <c r="X73" s="155" t="str">
        <f>IF(D73="","",IFERROR(IF($C73="initial","",VLOOKUP($A73,python_output!$A$4:$AS$256,30,FALSE)),""))</f>
        <v/>
      </c>
      <c r="Y73" s="161" t="str">
        <f>IF(D73="","",VLOOKUP(D73,Notes!$A$7:$N$67,14,FALSE))</f>
        <v/>
      </c>
      <c r="Z73" s="97" t="e">
        <f>VLOOKUP($D73,Notes!$A$7:$K$67,10,FALSE)</f>
        <v>#N/A</v>
      </c>
      <c r="AA73" s="102" t="e">
        <f>VLOOKUP($D73,Notes!$A$7:$K$67,11,FALSE)</f>
        <v>#N/A</v>
      </c>
      <c r="AB73" s="102" t="str">
        <f>IF($D73="","",GLOBAL!$B$8)</f>
        <v/>
      </c>
      <c r="AC73" s="156" t="str">
        <f>IF($D73="","",GLOBAL!$B$4)</f>
        <v/>
      </c>
      <c r="AD73" s="162" t="str">
        <f>IF($D73="","",GLOBAL!$B$5)</f>
        <v/>
      </c>
      <c r="AE73" s="197">
        <f t="shared" si="4"/>
        <v>8</v>
      </c>
      <c r="AF73" s="198">
        <f t="shared" si="5"/>
        <v>1500</v>
      </c>
      <c r="AG73" s="184"/>
      <c r="AH73" s="2"/>
    </row>
    <row r="74" spans="1:34" x14ac:dyDescent="0.25">
      <c r="A74" s="2"/>
      <c r="B74" s="105"/>
      <c r="C74" s="3"/>
      <c r="D74" s="2"/>
      <c r="E74" s="2">
        <f t="shared" si="3"/>
        <v>3</v>
      </c>
      <c r="F74" s="107">
        <v>0.7</v>
      </c>
      <c r="G74" s="100" t="str">
        <f>IFERROR(VLOOKUP($D74,Notes!$A$7:$K$67,2,FALSE),"")</f>
        <v/>
      </c>
      <c r="H74" s="97" t="str">
        <f>IFERROR(VLOOKUP($D74,Notes!$A$7:$K$67,3,FALSE),"")</f>
        <v/>
      </c>
      <c r="I74" s="98" t="str">
        <f>IFERROR(VLOOKUP($D74,Notes!$A$7:$K$67,4,FALSE),"")</f>
        <v/>
      </c>
      <c r="J74" s="104"/>
      <c r="K74" s="104"/>
      <c r="L74" s="104"/>
      <c r="M74" s="106" t="str">
        <f>IF($D74="","",IF($C74="initial",GLOBAL!$B$27,VLOOKUP($A74,python_output!$A$4:$AM$257,25,FALSE)))</f>
        <v/>
      </c>
      <c r="N74" s="3" t="str">
        <f>IF($D74="","",IF($C74="initial",GLOBAL!$C$27,VLOOKUP($A74,python_output!$A$4:$AM$257,26,FALSE)))</f>
        <v/>
      </c>
      <c r="O74" s="105" t="str">
        <f>IF($D74="","",IF($C74="initial",GLOBAL!$D$27,VLOOKUP($A74,python_output!$A$4:$AM$257,27,FALSE)))</f>
        <v/>
      </c>
      <c r="P74" s="2" t="str">
        <f>IF($D74="","",VLOOKUP($A74,python_output!$A$4:$AM$257,28,FALSE))</f>
        <v/>
      </c>
      <c r="Q74" s="2" t="str">
        <f>IF($D74="","",VLOOKUP($A74,python_output!$A$4:$AM$257,29,FALSE))</f>
        <v/>
      </c>
      <c r="R74" s="2" t="str">
        <f>IF($D74="","",VLOOKUP($A74,python_output!$A$4:$AM$257,30,FALSE))</f>
        <v/>
      </c>
      <c r="S74" s="160" t="str">
        <f>IF(D74="","",IF($C74="initial",VLOOKUP($D74,Notes!$A$7:$S$67,17,FALSE),VLOOKUP($A74,python_output!$A$4:$AP$256,27,FALSE)))</f>
        <v/>
      </c>
      <c r="T74" s="158" t="str">
        <f>IF(D74="","",IF($C74="initial",VLOOKUP($D74,Notes!$A$7:$S$67,18,FALSE),VLOOKUP($A74,python_output!$A$4:$AP$256,28,FALSE)))</f>
        <v/>
      </c>
      <c r="U74" s="159" t="str">
        <f>IF(D74="","",IF($C74="initial",VLOOKUP($D74,Notes!$A$7:$S$67,19,FALSE),VLOOKUP($A74,python_output!$A$4:$AP$256,29,FALSE)))</f>
        <v/>
      </c>
      <c r="V74" s="155" t="str">
        <f>IF(D74="","",IF($C74="initial","",VLOOKUP($A74,python_output!$A$4:$AS$256,30,FALSE)))</f>
        <v/>
      </c>
      <c r="W74" s="155" t="str">
        <f>IF(D74="","",IFERROR(IF($C74="initial","",VLOOKUP($A74,python_output!$A$4:$AS$256,30,FALSE)),""))</f>
        <v/>
      </c>
      <c r="X74" s="155" t="str">
        <f>IF(D74="","",IFERROR(IF($C74="initial","",VLOOKUP($A74,python_output!$A$4:$AS$256,30,FALSE)),""))</f>
        <v/>
      </c>
      <c r="Y74" s="161" t="str">
        <f>IF(D74="","",VLOOKUP(D74,Notes!$A$7:$N$67,14,FALSE))</f>
        <v/>
      </c>
      <c r="Z74" s="97" t="e">
        <f>VLOOKUP($D74,Notes!$A$7:$K$67,10,FALSE)</f>
        <v>#N/A</v>
      </c>
      <c r="AA74" s="102" t="e">
        <f>VLOOKUP($D74,Notes!$A$7:$K$67,11,FALSE)</f>
        <v>#N/A</v>
      </c>
      <c r="AB74" s="102" t="str">
        <f>IF($D74="","",GLOBAL!$B$8)</f>
        <v/>
      </c>
      <c r="AC74" s="156" t="str">
        <f>IF($D74="","",GLOBAL!$B$4)</f>
        <v/>
      </c>
      <c r="AD74" s="162" t="str">
        <f>IF($D74="","",GLOBAL!$B$5)</f>
        <v/>
      </c>
      <c r="AE74" s="197">
        <f t="shared" si="4"/>
        <v>8</v>
      </c>
      <c r="AF74" s="198">
        <f t="shared" si="5"/>
        <v>1500</v>
      </c>
      <c r="AG74" s="184"/>
      <c r="AH74" s="2"/>
    </row>
    <row r="75" spans="1:34" x14ac:dyDescent="0.25">
      <c r="A75" s="2"/>
      <c r="B75" s="105"/>
      <c r="C75" s="3"/>
      <c r="D75" s="2"/>
      <c r="E75" s="2">
        <f t="shared" si="3"/>
        <v>3</v>
      </c>
      <c r="F75" s="107">
        <v>0.7</v>
      </c>
      <c r="G75" s="100" t="str">
        <f>IFERROR(VLOOKUP($D75,Notes!$A$7:$K$67,2,FALSE),"")</f>
        <v/>
      </c>
      <c r="H75" s="97" t="str">
        <f>IFERROR(VLOOKUP($D75,Notes!$A$7:$K$67,3,FALSE),"")</f>
        <v/>
      </c>
      <c r="I75" s="98" t="str">
        <f>IFERROR(VLOOKUP($D75,Notes!$A$7:$K$67,4,FALSE),"")</f>
        <v/>
      </c>
      <c r="J75" s="104"/>
      <c r="K75" s="104"/>
      <c r="L75" s="104"/>
      <c r="M75" s="106" t="str">
        <f>IF($D75="","",IF($C75="initial",GLOBAL!$B$27,VLOOKUP($A75,python_output!$A$4:$AM$257,25,FALSE)))</f>
        <v/>
      </c>
      <c r="N75" s="3" t="str">
        <f>IF($D75="","",IF($C75="initial",GLOBAL!$C$27,VLOOKUP($A75,python_output!$A$4:$AM$257,26,FALSE)))</f>
        <v/>
      </c>
      <c r="O75" s="105" t="str">
        <f>IF($D75="","",IF($C75="initial",GLOBAL!$D$27,VLOOKUP($A75,python_output!$A$4:$AM$257,27,FALSE)))</f>
        <v/>
      </c>
      <c r="P75" s="2" t="str">
        <f>IF($D75="","",VLOOKUP($A75,python_output!$A$4:$AM$257,28,FALSE))</f>
        <v/>
      </c>
      <c r="Q75" s="2" t="str">
        <f>IF($D75="","",VLOOKUP($A75,python_output!$A$4:$AM$257,29,FALSE))</f>
        <v/>
      </c>
      <c r="R75" s="2" t="str">
        <f>IF($D75="","",VLOOKUP($A75,python_output!$A$4:$AM$257,30,FALSE))</f>
        <v/>
      </c>
      <c r="S75" s="160" t="str">
        <f>IF(D75="","",IF($C75="initial",VLOOKUP($D75,Notes!$A$7:$S$67,17,FALSE),VLOOKUP($A75,python_output!$A$4:$AP$256,27,FALSE)))</f>
        <v/>
      </c>
      <c r="T75" s="158" t="str">
        <f>IF(D75="","",IF($C75="initial",VLOOKUP($D75,Notes!$A$7:$S$67,18,FALSE),VLOOKUP($A75,python_output!$A$4:$AP$256,28,FALSE)))</f>
        <v/>
      </c>
      <c r="U75" s="159" t="str">
        <f>IF(D75="","",IF($C75="initial",VLOOKUP($D75,Notes!$A$7:$S$67,19,FALSE),VLOOKUP($A75,python_output!$A$4:$AP$256,29,FALSE)))</f>
        <v/>
      </c>
      <c r="V75" s="155" t="str">
        <f>IF(D75="","",IF($C75="initial","",VLOOKUP($A75,python_output!$A$4:$AS$256,30,FALSE)))</f>
        <v/>
      </c>
      <c r="W75" s="155" t="str">
        <f>IF(D75="","",IFERROR(IF($C75="initial","",VLOOKUP($A75,python_output!$A$4:$AS$256,30,FALSE)),""))</f>
        <v/>
      </c>
      <c r="X75" s="155" t="str">
        <f>IF(D75="","",IFERROR(IF($C75="initial","",VLOOKUP($A75,python_output!$A$4:$AS$256,30,FALSE)),""))</f>
        <v/>
      </c>
      <c r="Y75" s="161" t="str">
        <f>IF(D75="","",VLOOKUP(D75,Notes!$A$7:$N$67,14,FALSE))</f>
        <v/>
      </c>
      <c r="Z75" s="97" t="e">
        <f>VLOOKUP($D75,Notes!$A$7:$K$67,10,FALSE)</f>
        <v>#N/A</v>
      </c>
      <c r="AA75" s="102" t="e">
        <f>VLOOKUP($D75,Notes!$A$7:$K$67,11,FALSE)</f>
        <v>#N/A</v>
      </c>
      <c r="AB75" s="102" t="str">
        <f>IF($D75="","",GLOBAL!$B$8)</f>
        <v/>
      </c>
      <c r="AC75" s="156" t="str">
        <f>IF($D75="","",GLOBAL!$B$4)</f>
        <v/>
      </c>
      <c r="AD75" s="162" t="str">
        <f>IF($D75="","",GLOBAL!$B$5)</f>
        <v/>
      </c>
      <c r="AE75" s="197">
        <f t="shared" si="4"/>
        <v>8</v>
      </c>
      <c r="AF75" s="198">
        <f t="shared" si="5"/>
        <v>1500</v>
      </c>
      <c r="AG75" s="184"/>
      <c r="AH75" s="2"/>
    </row>
    <row r="76" spans="1:34" x14ac:dyDescent="0.25">
      <c r="A76" s="2"/>
      <c r="B76" s="105"/>
      <c r="C76" s="3"/>
      <c r="D76" s="2"/>
      <c r="E76" s="2">
        <f t="shared" si="3"/>
        <v>3</v>
      </c>
      <c r="F76" s="107">
        <v>0.7</v>
      </c>
      <c r="G76" s="100" t="str">
        <f>IFERROR(VLOOKUP($D76,Notes!$A$7:$K$67,2,FALSE),"")</f>
        <v/>
      </c>
      <c r="H76" s="97" t="str">
        <f>IFERROR(VLOOKUP($D76,Notes!$A$7:$K$67,3,FALSE),"")</f>
        <v/>
      </c>
      <c r="I76" s="98" t="str">
        <f>IFERROR(VLOOKUP($D76,Notes!$A$7:$K$67,4,FALSE),"")</f>
        <v/>
      </c>
      <c r="J76" s="104"/>
      <c r="K76" s="104"/>
      <c r="L76" s="104"/>
      <c r="M76" s="106" t="str">
        <f>IF($D76="","",IF($C76="initial",GLOBAL!$B$27,VLOOKUP($A76,python_output!$A$4:$AM$257,25,FALSE)))</f>
        <v/>
      </c>
      <c r="N76" s="3" t="str">
        <f>IF($D76="","",IF($C76="initial",GLOBAL!$C$27,VLOOKUP($A76,python_output!$A$4:$AM$257,26,FALSE)))</f>
        <v/>
      </c>
      <c r="O76" s="105" t="str">
        <f>IF($D76="","",IF($C76="initial",GLOBAL!$D$27,VLOOKUP($A76,python_output!$A$4:$AM$257,27,FALSE)))</f>
        <v/>
      </c>
      <c r="P76" s="2" t="str">
        <f>IF($D76="","",VLOOKUP($A76,python_output!$A$4:$AM$257,28,FALSE))</f>
        <v/>
      </c>
      <c r="Q76" s="2" t="str">
        <f>IF($D76="","",VLOOKUP($A76,python_output!$A$4:$AM$257,29,FALSE))</f>
        <v/>
      </c>
      <c r="R76" s="2" t="str">
        <f>IF($D76="","",VLOOKUP($A76,python_output!$A$4:$AM$257,30,FALSE))</f>
        <v/>
      </c>
      <c r="S76" s="160" t="str">
        <f>IF(D76="","",IF($C76="initial",VLOOKUP($D76,Notes!$A$7:$S$67,17,FALSE),VLOOKUP($A76,python_output!$A$4:$AP$256,27,FALSE)))</f>
        <v/>
      </c>
      <c r="T76" s="158" t="str">
        <f>IF(D76="","",IF($C76="initial",VLOOKUP($D76,Notes!$A$7:$S$67,18,FALSE),VLOOKUP($A76,python_output!$A$4:$AP$256,28,FALSE)))</f>
        <v/>
      </c>
      <c r="U76" s="159" t="str">
        <f>IF(D76="","",IF($C76="initial",VLOOKUP($D76,Notes!$A$7:$S$67,19,FALSE),VLOOKUP($A76,python_output!$A$4:$AP$256,29,FALSE)))</f>
        <v/>
      </c>
      <c r="V76" s="155" t="str">
        <f>IF(D76="","",IF($C76="initial","",VLOOKUP($A76,python_output!$A$4:$AS$256,30,FALSE)))</f>
        <v/>
      </c>
      <c r="W76" s="155" t="str">
        <f>IF(D76="","",IFERROR(IF($C76="initial","",VLOOKUP($A76,python_output!$A$4:$AS$256,30,FALSE)),""))</f>
        <v/>
      </c>
      <c r="X76" s="155" t="str">
        <f>IF(D76="","",IFERROR(IF($C76="initial","",VLOOKUP($A76,python_output!$A$4:$AS$256,30,FALSE)),""))</f>
        <v/>
      </c>
      <c r="Y76" s="161" t="str">
        <f>IF(D76="","",VLOOKUP(D76,Notes!$A$7:$N$67,14,FALSE))</f>
        <v/>
      </c>
      <c r="Z76" s="97" t="e">
        <f>VLOOKUP($D76,Notes!$A$7:$K$67,10,FALSE)</f>
        <v>#N/A</v>
      </c>
      <c r="AA76" s="102" t="e">
        <f>VLOOKUP($D76,Notes!$A$7:$K$67,11,FALSE)</f>
        <v>#N/A</v>
      </c>
      <c r="AB76" s="102" t="str">
        <f>IF($D76="","",GLOBAL!$B$8)</f>
        <v/>
      </c>
      <c r="AC76" s="156" t="str">
        <f>IF($D76="","",GLOBAL!$B$4)</f>
        <v/>
      </c>
      <c r="AD76" s="162" t="str">
        <f>IF($D76="","",GLOBAL!$B$5)</f>
        <v/>
      </c>
      <c r="AE76" s="197">
        <f t="shared" si="4"/>
        <v>8</v>
      </c>
      <c r="AF76" s="198">
        <f t="shared" si="5"/>
        <v>1500</v>
      </c>
      <c r="AG76" s="184"/>
      <c r="AH76" s="2"/>
    </row>
    <row r="77" spans="1:34" x14ac:dyDescent="0.25">
      <c r="A77" s="2"/>
      <c r="B77" s="105"/>
      <c r="C77" s="3"/>
      <c r="D77" s="2"/>
      <c r="E77" s="2">
        <f t="shared" si="3"/>
        <v>3</v>
      </c>
      <c r="F77" s="107">
        <v>0.7</v>
      </c>
      <c r="G77" s="100" t="str">
        <f>IFERROR(VLOOKUP($D77,Notes!$A$7:$K$67,2,FALSE),"")</f>
        <v/>
      </c>
      <c r="H77" s="97" t="str">
        <f>IFERROR(VLOOKUP($D77,Notes!$A$7:$K$67,3,FALSE),"")</f>
        <v/>
      </c>
      <c r="I77" s="98" t="str">
        <f>IFERROR(VLOOKUP($D77,Notes!$A$7:$K$67,4,FALSE),"")</f>
        <v/>
      </c>
      <c r="J77" s="104"/>
      <c r="K77" s="104"/>
      <c r="L77" s="104"/>
      <c r="M77" s="106" t="str">
        <f>IF($D77="","",IF($C77="initial",GLOBAL!$B$27,VLOOKUP($A77,python_output!$A$4:$AM$257,25,FALSE)))</f>
        <v/>
      </c>
      <c r="N77" s="3" t="str">
        <f>IF($D77="","",IF($C77="initial",GLOBAL!$C$27,VLOOKUP($A77,python_output!$A$4:$AM$257,26,FALSE)))</f>
        <v/>
      </c>
      <c r="O77" s="105" t="str">
        <f>IF($D77="","",IF($C77="initial",GLOBAL!$D$27,VLOOKUP($A77,python_output!$A$4:$AM$257,27,FALSE)))</f>
        <v/>
      </c>
      <c r="P77" s="2" t="str">
        <f>IF($D77="","",VLOOKUP($A77,python_output!$A$4:$AM$257,28,FALSE))</f>
        <v/>
      </c>
      <c r="Q77" s="2" t="str">
        <f>IF($D77="","",VLOOKUP($A77,python_output!$A$4:$AM$257,29,FALSE))</f>
        <v/>
      </c>
      <c r="R77" s="2" t="str">
        <f>IF($D77="","",VLOOKUP($A77,python_output!$A$4:$AM$257,30,FALSE))</f>
        <v/>
      </c>
      <c r="S77" s="160" t="str">
        <f>IF(D77="","",IF($C77="initial",VLOOKUP($D77,Notes!$A$7:$S$67,17,FALSE),VLOOKUP($A77,python_output!$A$4:$AP$256,27,FALSE)))</f>
        <v/>
      </c>
      <c r="T77" s="158" t="str">
        <f>IF(D77="","",IF($C77="initial",VLOOKUP($D77,Notes!$A$7:$S$67,18,FALSE),VLOOKUP($A77,python_output!$A$4:$AP$256,28,FALSE)))</f>
        <v/>
      </c>
      <c r="U77" s="159" t="str">
        <f>IF(D77="","",IF($C77="initial",VLOOKUP($D77,Notes!$A$7:$S$67,19,FALSE),VLOOKUP($A77,python_output!$A$4:$AP$256,29,FALSE)))</f>
        <v/>
      </c>
      <c r="V77" s="155" t="str">
        <f>IF(D77="","",IF($C77="initial","",VLOOKUP($A77,python_output!$A$4:$AS$256,30,FALSE)))</f>
        <v/>
      </c>
      <c r="W77" s="155" t="str">
        <f>IF(D77="","",IFERROR(IF($C77="initial","",VLOOKUP($A77,python_output!$A$4:$AS$256,30,FALSE)),""))</f>
        <v/>
      </c>
      <c r="X77" s="155" t="str">
        <f>IF(D77="","",IFERROR(IF($C77="initial","",VLOOKUP($A77,python_output!$A$4:$AS$256,30,FALSE)),""))</f>
        <v/>
      </c>
      <c r="Y77" s="161" t="str">
        <f>IF(D77="","",VLOOKUP(D77,Notes!$A$7:$N$67,14,FALSE))</f>
        <v/>
      </c>
      <c r="Z77" s="97" t="e">
        <f>VLOOKUP($D77,Notes!$A$7:$K$67,10,FALSE)</f>
        <v>#N/A</v>
      </c>
      <c r="AA77" s="102" t="e">
        <f>VLOOKUP($D77,Notes!$A$7:$K$67,11,FALSE)</f>
        <v>#N/A</v>
      </c>
      <c r="AB77" s="102" t="str">
        <f>IF($D77="","",GLOBAL!$B$8)</f>
        <v/>
      </c>
      <c r="AC77" s="156" t="str">
        <f>IF($D77="","",GLOBAL!$B$4)</f>
        <v/>
      </c>
      <c r="AD77" s="162" t="str">
        <f>IF($D77="","",GLOBAL!$B$5)</f>
        <v/>
      </c>
      <c r="AE77" s="197">
        <f t="shared" si="4"/>
        <v>8</v>
      </c>
      <c r="AF77" s="198">
        <f t="shared" si="5"/>
        <v>1500</v>
      </c>
      <c r="AG77" s="184"/>
      <c r="AH77" s="2"/>
    </row>
    <row r="78" spans="1:34" x14ac:dyDescent="0.25">
      <c r="A78" s="2"/>
      <c r="B78" s="105"/>
      <c r="C78" s="3"/>
      <c r="D78" s="2"/>
      <c r="E78" s="2">
        <f t="shared" si="3"/>
        <v>3</v>
      </c>
      <c r="F78" s="107">
        <v>0.7</v>
      </c>
      <c r="G78" s="100" t="str">
        <f>IFERROR(VLOOKUP($D78,Notes!$A$7:$K$67,2,FALSE),"")</f>
        <v/>
      </c>
      <c r="H78" s="97" t="str">
        <f>IFERROR(VLOOKUP($D78,Notes!$A$7:$K$67,3,FALSE),"")</f>
        <v/>
      </c>
      <c r="I78" s="98" t="str">
        <f>IFERROR(VLOOKUP($D78,Notes!$A$7:$K$67,4,FALSE),"")</f>
        <v/>
      </c>
      <c r="J78" s="104"/>
      <c r="K78" s="104"/>
      <c r="L78" s="104"/>
      <c r="M78" s="106" t="str">
        <f>IF($D78="","",IF($C78="initial",GLOBAL!$B$27,VLOOKUP($A78,python_output!$A$4:$AM$257,25,FALSE)))</f>
        <v/>
      </c>
      <c r="N78" s="3" t="str">
        <f>IF($D78="","",IF($C78="initial",GLOBAL!$C$27,VLOOKUP($A78,python_output!$A$4:$AM$257,26,FALSE)))</f>
        <v/>
      </c>
      <c r="O78" s="105" t="str">
        <f>IF($D78="","",IF($C78="initial",GLOBAL!$D$27,VLOOKUP($A78,python_output!$A$4:$AM$257,27,FALSE)))</f>
        <v/>
      </c>
      <c r="P78" s="2" t="str">
        <f>IF($D78="","",VLOOKUP($A78,python_output!$A$4:$AM$257,28,FALSE))</f>
        <v/>
      </c>
      <c r="Q78" s="2" t="str">
        <f>IF($D78="","",VLOOKUP($A78,python_output!$A$4:$AM$257,29,FALSE))</f>
        <v/>
      </c>
      <c r="R78" s="2" t="str">
        <f>IF($D78="","",VLOOKUP($A78,python_output!$A$4:$AM$257,30,FALSE))</f>
        <v/>
      </c>
      <c r="S78" s="160" t="str">
        <f>IF(D78="","",IF($C78="initial",VLOOKUP($D78,Notes!$A$7:$S$67,17,FALSE),VLOOKUP($A78,python_output!$A$4:$AP$256,27,FALSE)))</f>
        <v/>
      </c>
      <c r="T78" s="158" t="str">
        <f>IF(D78="","",IF($C78="initial",VLOOKUP($D78,Notes!$A$7:$S$67,18,FALSE),VLOOKUP($A78,python_output!$A$4:$AP$256,28,FALSE)))</f>
        <v/>
      </c>
      <c r="U78" s="159" t="str">
        <f>IF(D78="","",IF($C78="initial",VLOOKUP($D78,Notes!$A$7:$S$67,19,FALSE),VLOOKUP($A78,python_output!$A$4:$AP$256,29,FALSE)))</f>
        <v/>
      </c>
      <c r="V78" s="155" t="str">
        <f>IF(D78="","",IF($C78="initial","",VLOOKUP($A78,python_output!$A$4:$AS$256,30,FALSE)))</f>
        <v/>
      </c>
      <c r="W78" s="155" t="str">
        <f>IF(D78="","",IFERROR(IF($C78="initial","",VLOOKUP($A78,python_output!$A$4:$AS$256,30,FALSE)),""))</f>
        <v/>
      </c>
      <c r="X78" s="155" t="str">
        <f>IF(D78="","",IFERROR(IF($C78="initial","",VLOOKUP($A78,python_output!$A$4:$AS$256,30,FALSE)),""))</f>
        <v/>
      </c>
      <c r="Y78" s="161" t="str">
        <f>IF(D78="","",VLOOKUP(D78,Notes!$A$7:$N$67,14,FALSE))</f>
        <v/>
      </c>
      <c r="Z78" s="97" t="e">
        <f>VLOOKUP($D78,Notes!$A$7:$K$67,10,FALSE)</f>
        <v>#N/A</v>
      </c>
      <c r="AA78" s="102" t="e">
        <f>VLOOKUP($D78,Notes!$A$7:$K$67,11,FALSE)</f>
        <v>#N/A</v>
      </c>
      <c r="AB78" s="102" t="str">
        <f>IF($D78="","",GLOBAL!$B$8)</f>
        <v/>
      </c>
      <c r="AC78" s="156" t="str">
        <f>IF($D78="","",GLOBAL!$B$4)</f>
        <v/>
      </c>
      <c r="AD78" s="162" t="str">
        <f>IF($D78="","",GLOBAL!$B$5)</f>
        <v/>
      </c>
      <c r="AE78" s="197">
        <f t="shared" si="4"/>
        <v>8</v>
      </c>
      <c r="AF78" s="198">
        <f t="shared" si="5"/>
        <v>1500</v>
      </c>
      <c r="AG78" s="184"/>
      <c r="AH78" s="2"/>
    </row>
    <row r="79" spans="1:34" x14ac:dyDescent="0.25">
      <c r="A79" s="2"/>
      <c r="B79" s="105"/>
      <c r="C79" s="3"/>
      <c r="D79" s="2"/>
      <c r="E79" s="2">
        <f t="shared" si="3"/>
        <v>3</v>
      </c>
      <c r="F79" s="107">
        <v>0.7</v>
      </c>
      <c r="G79" s="100" t="str">
        <f>IFERROR(VLOOKUP($D79,Notes!$A$7:$K$67,2,FALSE),"")</f>
        <v/>
      </c>
      <c r="H79" s="97" t="str">
        <f>IFERROR(VLOOKUP($D79,Notes!$A$7:$K$67,3,FALSE),"")</f>
        <v/>
      </c>
      <c r="I79" s="98" t="str">
        <f>IFERROR(VLOOKUP($D79,Notes!$A$7:$K$67,4,FALSE),"")</f>
        <v/>
      </c>
      <c r="J79" s="104"/>
      <c r="K79" s="104"/>
      <c r="L79" s="104"/>
      <c r="M79" s="106" t="str">
        <f>IF($D79="","",IF($C79="initial",GLOBAL!$B$27,VLOOKUP($A79,python_output!$A$4:$AM$257,25,FALSE)))</f>
        <v/>
      </c>
      <c r="N79" s="3" t="str">
        <f>IF($D79="","",IF($C79="initial",GLOBAL!$C$27,VLOOKUP($A79,python_output!$A$4:$AM$257,26,FALSE)))</f>
        <v/>
      </c>
      <c r="O79" s="105" t="str">
        <f>IF($D79="","",IF($C79="initial",GLOBAL!$D$27,VLOOKUP($A79,python_output!$A$4:$AM$257,27,FALSE)))</f>
        <v/>
      </c>
      <c r="P79" s="2" t="str">
        <f>IF($D79="","",VLOOKUP($A79,python_output!$A$4:$AM$257,28,FALSE))</f>
        <v/>
      </c>
      <c r="Q79" s="2" t="str">
        <f>IF($D79="","",VLOOKUP($A79,python_output!$A$4:$AM$257,29,FALSE))</f>
        <v/>
      </c>
      <c r="R79" s="2" t="str">
        <f>IF($D79="","",VLOOKUP($A79,python_output!$A$4:$AM$257,30,FALSE))</f>
        <v/>
      </c>
      <c r="S79" s="160" t="str">
        <f>IF(D79="","",IF($C79="initial",VLOOKUP($D79,Notes!$A$7:$S$67,17,FALSE),VLOOKUP($A79,python_output!$A$4:$AP$256,27,FALSE)))</f>
        <v/>
      </c>
      <c r="T79" s="158" t="str">
        <f>IF(D79="","",IF($C79="initial",VLOOKUP($D79,Notes!$A$7:$S$67,18,FALSE),VLOOKUP($A79,python_output!$A$4:$AP$256,28,FALSE)))</f>
        <v/>
      </c>
      <c r="U79" s="159" t="str">
        <f>IF(D79="","",IF($C79="initial",VLOOKUP($D79,Notes!$A$7:$S$67,19,FALSE),VLOOKUP($A79,python_output!$A$4:$AP$256,29,FALSE)))</f>
        <v/>
      </c>
      <c r="V79" s="155" t="str">
        <f>IF(D79="","",IF($C79="initial","",VLOOKUP($A79,python_output!$A$4:$AS$256,30,FALSE)))</f>
        <v/>
      </c>
      <c r="W79" s="155" t="str">
        <f>IF(D79="","",IFERROR(IF($C79="initial","",VLOOKUP($A79,python_output!$A$4:$AS$256,30,FALSE)),""))</f>
        <v/>
      </c>
      <c r="X79" s="155" t="str">
        <f>IF(D79="","",IFERROR(IF($C79="initial","",VLOOKUP($A79,python_output!$A$4:$AS$256,30,FALSE)),""))</f>
        <v/>
      </c>
      <c r="Y79" s="161" t="str">
        <f>IF(D79="","",VLOOKUP(D79,Notes!$A$7:$N$67,14,FALSE))</f>
        <v/>
      </c>
      <c r="Z79" s="97" t="e">
        <f>VLOOKUP($D79,Notes!$A$7:$K$67,10,FALSE)</f>
        <v>#N/A</v>
      </c>
      <c r="AA79" s="102" t="e">
        <f>VLOOKUP($D79,Notes!$A$7:$K$67,11,FALSE)</f>
        <v>#N/A</v>
      </c>
      <c r="AB79" s="102" t="str">
        <f>IF($D79="","",GLOBAL!$B$8)</f>
        <v/>
      </c>
      <c r="AC79" s="156" t="str">
        <f>IF($D79="","",GLOBAL!$B$4)</f>
        <v/>
      </c>
      <c r="AD79" s="162" t="str">
        <f>IF($D79="","",GLOBAL!$B$5)</f>
        <v/>
      </c>
      <c r="AE79" s="197">
        <f t="shared" si="4"/>
        <v>8</v>
      </c>
      <c r="AF79" s="198">
        <f t="shared" si="5"/>
        <v>1500</v>
      </c>
      <c r="AG79" s="184"/>
      <c r="AH79" s="2"/>
    </row>
    <row r="80" spans="1:34" x14ac:dyDescent="0.25">
      <c r="A80" s="2"/>
      <c r="B80" s="105"/>
      <c r="C80" s="3"/>
      <c r="D80" s="2"/>
      <c r="E80" s="2">
        <f t="shared" si="3"/>
        <v>3</v>
      </c>
      <c r="F80" s="107">
        <v>0.7</v>
      </c>
      <c r="G80" s="100" t="str">
        <f>IFERROR(VLOOKUP($D80,Notes!$A$7:$K$67,2,FALSE),"")</f>
        <v/>
      </c>
      <c r="H80" s="97" t="str">
        <f>IFERROR(VLOOKUP($D80,Notes!$A$7:$K$67,3,FALSE),"")</f>
        <v/>
      </c>
      <c r="I80" s="98" t="str">
        <f>IFERROR(VLOOKUP($D80,Notes!$A$7:$K$67,4,FALSE),"")</f>
        <v/>
      </c>
      <c r="J80" s="104"/>
      <c r="K80" s="104"/>
      <c r="L80" s="104"/>
      <c r="M80" s="106" t="str">
        <f>IF($D80="","",IF($C80="initial",GLOBAL!$B$27,VLOOKUP($A80,python_output!$A$4:$AM$257,25,FALSE)))</f>
        <v/>
      </c>
      <c r="N80" s="3" t="str">
        <f>IF($D80="","",IF($C80="initial",GLOBAL!$C$27,VLOOKUP($A80,python_output!$A$4:$AM$257,26,FALSE)))</f>
        <v/>
      </c>
      <c r="O80" s="105" t="str">
        <f>IF($D80="","",IF($C80="initial",GLOBAL!$D$27,VLOOKUP($A80,python_output!$A$4:$AM$257,27,FALSE)))</f>
        <v/>
      </c>
      <c r="P80" s="2" t="str">
        <f>IF($D80="","",VLOOKUP($A80,python_output!$A$4:$AM$257,28,FALSE))</f>
        <v/>
      </c>
      <c r="Q80" s="2" t="str">
        <f>IF($D80="","",VLOOKUP($A80,python_output!$A$4:$AM$257,29,FALSE))</f>
        <v/>
      </c>
      <c r="R80" s="2" t="str">
        <f>IF($D80="","",VLOOKUP($A80,python_output!$A$4:$AM$257,30,FALSE))</f>
        <v/>
      </c>
      <c r="S80" s="160" t="str">
        <f>IF(D80="","",IF($C80="initial",VLOOKUP($D80,Notes!$A$7:$S$67,17,FALSE),VLOOKUP($A80,python_output!$A$4:$AP$256,27,FALSE)))</f>
        <v/>
      </c>
      <c r="T80" s="158" t="str">
        <f>IF(D80="","",IF($C80="initial",VLOOKUP($D80,Notes!$A$7:$S$67,18,FALSE),VLOOKUP($A80,python_output!$A$4:$AP$256,28,FALSE)))</f>
        <v/>
      </c>
      <c r="U80" s="159" t="str">
        <f>IF(D80="","",IF($C80="initial",VLOOKUP($D80,Notes!$A$7:$S$67,19,FALSE),VLOOKUP($A80,python_output!$A$4:$AP$256,29,FALSE)))</f>
        <v/>
      </c>
      <c r="V80" s="155" t="str">
        <f>IF(D80="","",IF($C80="initial","",VLOOKUP($A80,python_output!$A$4:$AS$256,30,FALSE)))</f>
        <v/>
      </c>
      <c r="W80" s="155" t="str">
        <f>IF(D80="","",IFERROR(IF($C80="initial","",VLOOKUP($A80,python_output!$A$4:$AS$256,30,FALSE)),""))</f>
        <v/>
      </c>
      <c r="X80" s="155" t="str">
        <f>IF(D80="","",IFERROR(IF($C80="initial","",VLOOKUP($A80,python_output!$A$4:$AS$256,30,FALSE)),""))</f>
        <v/>
      </c>
      <c r="Y80" s="161" t="str">
        <f>IF(D80="","",VLOOKUP(D80,Notes!$A$7:$N$67,14,FALSE))</f>
        <v/>
      </c>
      <c r="Z80" s="97" t="e">
        <f>VLOOKUP($D80,Notes!$A$7:$K$67,10,FALSE)</f>
        <v>#N/A</v>
      </c>
      <c r="AA80" s="102" t="e">
        <f>VLOOKUP($D80,Notes!$A$7:$K$67,11,FALSE)</f>
        <v>#N/A</v>
      </c>
      <c r="AB80" s="102" t="str">
        <f>IF($D80="","",GLOBAL!$B$8)</f>
        <v/>
      </c>
      <c r="AC80" s="156" t="str">
        <f>IF($D80="","",GLOBAL!$B$4)</f>
        <v/>
      </c>
      <c r="AD80" s="162" t="str">
        <f>IF($D80="","",GLOBAL!$B$5)</f>
        <v/>
      </c>
      <c r="AE80" s="197">
        <f t="shared" si="4"/>
        <v>8</v>
      </c>
      <c r="AF80" s="198">
        <f t="shared" si="5"/>
        <v>1500</v>
      </c>
      <c r="AG80" s="184"/>
      <c r="AH80" s="2"/>
    </row>
    <row r="81" spans="1:34" x14ac:dyDescent="0.25">
      <c r="A81" s="2"/>
      <c r="B81" s="105"/>
      <c r="C81" s="3"/>
      <c r="D81" s="2"/>
      <c r="E81" s="2">
        <f t="shared" si="3"/>
        <v>3</v>
      </c>
      <c r="F81" s="107">
        <v>0.7</v>
      </c>
      <c r="G81" s="100" t="str">
        <f>IFERROR(VLOOKUP($D81,Notes!$A$7:$K$67,2,FALSE),"")</f>
        <v/>
      </c>
      <c r="H81" s="97" t="str">
        <f>IFERROR(VLOOKUP($D81,Notes!$A$7:$K$67,3,FALSE),"")</f>
        <v/>
      </c>
      <c r="I81" s="98" t="str">
        <f>IFERROR(VLOOKUP($D81,Notes!$A$7:$K$67,4,FALSE),"")</f>
        <v/>
      </c>
      <c r="J81" s="104"/>
      <c r="K81" s="104"/>
      <c r="L81" s="104"/>
      <c r="M81" s="106" t="str">
        <f>IF($D81="","",IF($C81="initial",GLOBAL!$B$27,VLOOKUP($A81,python_output!$A$4:$AM$257,25,FALSE)))</f>
        <v/>
      </c>
      <c r="N81" s="3" t="str">
        <f>IF($D81="","",IF($C81="initial",GLOBAL!$C$27,VLOOKUP($A81,python_output!$A$4:$AM$257,26,FALSE)))</f>
        <v/>
      </c>
      <c r="O81" s="105" t="str">
        <f>IF($D81="","",IF($C81="initial",GLOBAL!$D$27,VLOOKUP($A81,python_output!$A$4:$AM$257,27,FALSE)))</f>
        <v/>
      </c>
      <c r="P81" s="2" t="str">
        <f>IF($D81="","",VLOOKUP($A81,python_output!$A$4:$AM$257,28,FALSE))</f>
        <v/>
      </c>
      <c r="Q81" s="2" t="str">
        <f>IF($D81="","",VLOOKUP($A81,python_output!$A$4:$AM$257,29,FALSE))</f>
        <v/>
      </c>
      <c r="R81" s="2" t="str">
        <f>IF($D81="","",VLOOKUP($A81,python_output!$A$4:$AM$257,30,FALSE))</f>
        <v/>
      </c>
      <c r="S81" s="160" t="str">
        <f>IF(D81="","",IF($C81="initial",VLOOKUP($D81,Notes!$A$7:$S$67,17,FALSE),VLOOKUP($A81,python_output!$A$4:$AP$256,27,FALSE)))</f>
        <v/>
      </c>
      <c r="T81" s="158" t="str">
        <f>IF(D81="","",IF($C81="initial",VLOOKUP($D81,Notes!$A$7:$S$67,18,FALSE),VLOOKUP($A81,python_output!$A$4:$AP$256,28,FALSE)))</f>
        <v/>
      </c>
      <c r="U81" s="159" t="str">
        <f>IF(D81="","",IF($C81="initial",VLOOKUP($D81,Notes!$A$7:$S$67,19,FALSE),VLOOKUP($A81,python_output!$A$4:$AP$256,29,FALSE)))</f>
        <v/>
      </c>
      <c r="V81" s="155" t="str">
        <f>IF(D81="","",IF($C81="initial","",VLOOKUP($A81,python_output!$A$4:$AS$256,30,FALSE)))</f>
        <v/>
      </c>
      <c r="W81" s="155" t="str">
        <f>IF(D81="","",IFERROR(IF($C81="initial","",VLOOKUP($A81,python_output!$A$4:$AS$256,30,FALSE)),""))</f>
        <v/>
      </c>
      <c r="X81" s="155" t="str">
        <f>IF(D81="","",IFERROR(IF($C81="initial","",VLOOKUP($A81,python_output!$A$4:$AS$256,30,FALSE)),""))</f>
        <v/>
      </c>
      <c r="Y81" s="161" t="str">
        <f>IF(D81="","",VLOOKUP(D81,Notes!$A$7:$N$67,14,FALSE))</f>
        <v/>
      </c>
      <c r="Z81" s="97" t="e">
        <f>VLOOKUP($D81,Notes!$A$7:$K$67,10,FALSE)</f>
        <v>#N/A</v>
      </c>
      <c r="AA81" s="102" t="e">
        <f>VLOOKUP($D81,Notes!$A$7:$K$67,11,FALSE)</f>
        <v>#N/A</v>
      </c>
      <c r="AB81" s="102" t="str">
        <f>IF($D81="","",GLOBAL!$B$8)</f>
        <v/>
      </c>
      <c r="AC81" s="156" t="str">
        <f>IF($D81="","",GLOBAL!$B$4)</f>
        <v/>
      </c>
      <c r="AD81" s="162" t="str">
        <f>IF($D81="","",GLOBAL!$B$5)</f>
        <v/>
      </c>
      <c r="AE81" s="197">
        <f t="shared" si="4"/>
        <v>8</v>
      </c>
      <c r="AF81" s="198">
        <f t="shared" si="5"/>
        <v>1500</v>
      </c>
      <c r="AG81" s="184"/>
      <c r="AH81" s="2"/>
    </row>
    <row r="82" spans="1:34" x14ac:dyDescent="0.25">
      <c r="A82" s="2"/>
      <c r="B82" s="105"/>
      <c r="C82" s="3"/>
      <c r="D82" s="2"/>
      <c r="E82" s="2">
        <f t="shared" si="3"/>
        <v>3</v>
      </c>
      <c r="F82" s="107">
        <v>0.7</v>
      </c>
      <c r="G82" s="100" t="str">
        <f>IFERROR(VLOOKUP($D82,Notes!$A$7:$K$67,2,FALSE),"")</f>
        <v/>
      </c>
      <c r="H82" s="97" t="str">
        <f>IFERROR(VLOOKUP($D82,Notes!$A$7:$K$67,3,FALSE),"")</f>
        <v/>
      </c>
      <c r="I82" s="98" t="str">
        <f>IFERROR(VLOOKUP($D82,Notes!$A$7:$K$67,4,FALSE),"")</f>
        <v/>
      </c>
      <c r="J82" s="104"/>
      <c r="K82" s="104"/>
      <c r="L82" s="104"/>
      <c r="M82" s="106" t="str">
        <f>IF($D82="","",IF($C82="initial",GLOBAL!$B$27,VLOOKUP($A82,python_output!$A$4:$AM$257,25,FALSE)))</f>
        <v/>
      </c>
      <c r="N82" s="3" t="str">
        <f>IF($D82="","",IF($C82="initial",GLOBAL!$C$27,VLOOKUP($A82,python_output!$A$4:$AM$257,26,FALSE)))</f>
        <v/>
      </c>
      <c r="O82" s="105" t="str">
        <f>IF($D82="","",IF($C82="initial",GLOBAL!$D$27,VLOOKUP($A82,python_output!$A$4:$AM$257,27,FALSE)))</f>
        <v/>
      </c>
      <c r="P82" s="2" t="str">
        <f>IF($D82="","",VLOOKUP($A82,python_output!$A$4:$AM$257,28,FALSE))</f>
        <v/>
      </c>
      <c r="Q82" s="2" t="str">
        <f>IF($D82="","",VLOOKUP($A82,python_output!$A$4:$AM$257,29,FALSE))</f>
        <v/>
      </c>
      <c r="R82" s="2" t="str">
        <f>IF($D82="","",VLOOKUP($A82,python_output!$A$4:$AM$257,30,FALSE))</f>
        <v/>
      </c>
      <c r="S82" s="160" t="str">
        <f>IF(D82="","",IF($C82="initial",VLOOKUP($D82,Notes!$A$7:$S$67,17,FALSE),VLOOKUP($A82,python_output!$A$4:$AP$256,27,FALSE)))</f>
        <v/>
      </c>
      <c r="T82" s="158" t="str">
        <f>IF(D82="","",IF($C82="initial",VLOOKUP($D82,Notes!$A$7:$S$67,18,FALSE),VLOOKUP($A82,python_output!$A$4:$AP$256,28,FALSE)))</f>
        <v/>
      </c>
      <c r="U82" s="159" t="str">
        <f>IF(D82="","",IF($C82="initial",VLOOKUP($D82,Notes!$A$7:$S$67,19,FALSE),VLOOKUP($A82,python_output!$A$4:$AP$256,29,FALSE)))</f>
        <v/>
      </c>
      <c r="V82" s="155" t="str">
        <f>IF(D82="","",IF($C82="initial","",VLOOKUP($A82,python_output!$A$4:$AS$256,30,FALSE)))</f>
        <v/>
      </c>
      <c r="W82" s="155" t="str">
        <f>IF(D82="","",IFERROR(IF($C82="initial","",VLOOKUP($A82,python_output!$A$4:$AS$256,30,FALSE)),""))</f>
        <v/>
      </c>
      <c r="X82" s="155" t="str">
        <f>IF(D82="","",IFERROR(IF($C82="initial","",VLOOKUP($A82,python_output!$A$4:$AS$256,30,FALSE)),""))</f>
        <v/>
      </c>
      <c r="Y82" s="161" t="str">
        <f>IF(D82="","",VLOOKUP(D82,Notes!$A$7:$N$67,14,FALSE))</f>
        <v/>
      </c>
      <c r="Z82" s="97" t="e">
        <f>VLOOKUP($D82,Notes!$A$7:$K$67,10,FALSE)</f>
        <v>#N/A</v>
      </c>
      <c r="AA82" s="102" t="e">
        <f>VLOOKUP($D82,Notes!$A$7:$K$67,11,FALSE)</f>
        <v>#N/A</v>
      </c>
      <c r="AB82" s="102" t="str">
        <f>IF($D82="","",GLOBAL!$B$8)</f>
        <v/>
      </c>
      <c r="AC82" s="156" t="str">
        <f>IF($D82="","",GLOBAL!$B$4)</f>
        <v/>
      </c>
      <c r="AD82" s="162" t="str">
        <f>IF($D82="","",GLOBAL!$B$5)</f>
        <v/>
      </c>
      <c r="AE82" s="197">
        <f t="shared" si="4"/>
        <v>8</v>
      </c>
      <c r="AF82" s="198">
        <f t="shared" si="5"/>
        <v>1500</v>
      </c>
      <c r="AG82" s="184"/>
      <c r="AH82" s="2"/>
    </row>
    <row r="83" spans="1:34" x14ac:dyDescent="0.25">
      <c r="A83" s="2"/>
      <c r="B83" s="105"/>
      <c r="C83" s="3"/>
      <c r="D83" s="2"/>
      <c r="E83" s="2">
        <f t="shared" si="3"/>
        <v>3</v>
      </c>
      <c r="F83" s="107">
        <v>0.7</v>
      </c>
      <c r="G83" s="100" t="str">
        <f>IFERROR(VLOOKUP($D83,Notes!$A$7:$K$67,2,FALSE),"")</f>
        <v/>
      </c>
      <c r="H83" s="97" t="str">
        <f>IFERROR(VLOOKUP($D83,Notes!$A$7:$K$67,3,FALSE),"")</f>
        <v/>
      </c>
      <c r="I83" s="98" t="str">
        <f>IFERROR(VLOOKUP($D83,Notes!$A$7:$K$67,4,FALSE),"")</f>
        <v/>
      </c>
      <c r="J83" s="104"/>
      <c r="K83" s="104"/>
      <c r="L83" s="104"/>
      <c r="M83" s="106" t="str">
        <f>IF($D83="","",IF($C83="initial",GLOBAL!$B$27,VLOOKUP($A83,python_output!$A$4:$AM$257,25,FALSE)))</f>
        <v/>
      </c>
      <c r="N83" s="3" t="str">
        <f>IF($D83="","",IF($C83="initial",GLOBAL!$C$27,VLOOKUP($A83,python_output!$A$4:$AM$257,26,FALSE)))</f>
        <v/>
      </c>
      <c r="O83" s="105" t="str">
        <f>IF($D83="","",IF($C83="initial",GLOBAL!$D$27,VLOOKUP($A83,python_output!$A$4:$AM$257,27,FALSE)))</f>
        <v/>
      </c>
      <c r="P83" s="2" t="str">
        <f>IF($D83="","",VLOOKUP($A83,python_output!$A$4:$AM$257,28,FALSE))</f>
        <v/>
      </c>
      <c r="Q83" s="2" t="str">
        <f>IF($D83="","",VLOOKUP($A83,python_output!$A$4:$AM$257,29,FALSE))</f>
        <v/>
      </c>
      <c r="R83" s="2" t="str">
        <f>IF($D83="","",VLOOKUP($A83,python_output!$A$4:$AM$257,30,FALSE))</f>
        <v/>
      </c>
      <c r="S83" s="160" t="str">
        <f>IF(D83="","",IF($C83="initial",VLOOKUP($D83,Notes!$A$7:$S$67,17,FALSE),VLOOKUP($A83,python_output!$A$4:$AP$256,27,FALSE)))</f>
        <v/>
      </c>
      <c r="T83" s="158" t="str">
        <f>IF(D83="","",IF($C83="initial",VLOOKUP($D83,Notes!$A$7:$S$67,18,FALSE),VLOOKUP($A83,python_output!$A$4:$AP$256,28,FALSE)))</f>
        <v/>
      </c>
      <c r="U83" s="159" t="str">
        <f>IF(D83="","",IF($C83="initial",VLOOKUP($D83,Notes!$A$7:$S$67,19,FALSE),VLOOKUP($A83,python_output!$A$4:$AP$256,29,FALSE)))</f>
        <v/>
      </c>
      <c r="V83" s="155" t="str">
        <f>IF(D83="","",IF($C83="initial","",VLOOKUP($A83,python_output!$A$4:$AS$256,30,FALSE)))</f>
        <v/>
      </c>
      <c r="W83" s="155" t="str">
        <f>IF(D83="","",IFERROR(IF($C83="initial","",VLOOKUP($A83,python_output!$A$4:$AS$256,30,FALSE)),""))</f>
        <v/>
      </c>
      <c r="X83" s="155" t="str">
        <f>IF(D83="","",IFERROR(IF($C83="initial","",VLOOKUP($A83,python_output!$A$4:$AS$256,30,FALSE)),""))</f>
        <v/>
      </c>
      <c r="Y83" s="161" t="str">
        <f>IF(D83="","",VLOOKUP(D83,Notes!$A$7:$N$67,14,FALSE))</f>
        <v/>
      </c>
      <c r="Z83" s="97" t="e">
        <f>VLOOKUP($D83,Notes!$A$7:$K$67,10,FALSE)</f>
        <v>#N/A</v>
      </c>
      <c r="AA83" s="102" t="e">
        <f>VLOOKUP($D83,Notes!$A$7:$K$67,11,FALSE)</f>
        <v>#N/A</v>
      </c>
      <c r="AB83" s="102" t="str">
        <f>IF($D83="","",GLOBAL!$B$8)</f>
        <v/>
      </c>
      <c r="AC83" s="156" t="str">
        <f>IF($D83="","",GLOBAL!$B$4)</f>
        <v/>
      </c>
      <c r="AD83" s="162" t="str">
        <f>IF($D83="","",GLOBAL!$B$5)</f>
        <v/>
      </c>
      <c r="AE83" s="197">
        <f t="shared" si="4"/>
        <v>8</v>
      </c>
      <c r="AF83" s="198">
        <f t="shared" si="5"/>
        <v>1500</v>
      </c>
      <c r="AG83" s="184"/>
      <c r="AH83" s="2"/>
    </row>
    <row r="84" spans="1:34" x14ac:dyDescent="0.25">
      <c r="A84" s="2"/>
      <c r="B84" s="105"/>
      <c r="C84" s="3"/>
      <c r="D84" s="2"/>
      <c r="E84" s="2">
        <f t="shared" si="3"/>
        <v>3</v>
      </c>
      <c r="F84" s="107">
        <v>0.7</v>
      </c>
      <c r="G84" s="100" t="str">
        <f>IFERROR(VLOOKUP($D84,Notes!$A$7:$K$67,2,FALSE),"")</f>
        <v/>
      </c>
      <c r="H84" s="97" t="str">
        <f>IFERROR(VLOOKUP($D84,Notes!$A$7:$K$67,3,FALSE),"")</f>
        <v/>
      </c>
      <c r="I84" s="98" t="str">
        <f>IFERROR(VLOOKUP($D84,Notes!$A$7:$K$67,4,FALSE),"")</f>
        <v/>
      </c>
      <c r="J84" s="104"/>
      <c r="K84" s="104"/>
      <c r="L84" s="104"/>
      <c r="M84" s="106" t="str">
        <f>IF($D84="","",IF($C84="initial",GLOBAL!$B$27,VLOOKUP($A84,python_output!$A$4:$AM$257,22,FALSE)))</f>
        <v/>
      </c>
      <c r="N84" s="3" t="str">
        <f>IF($D84="","",IF($C84="initial",GLOBAL!$C$27,VLOOKUP($A84,python_output!$A$4:$AM$257,23,FALSE)))</f>
        <v/>
      </c>
      <c r="O84" s="105" t="str">
        <f>IF($D84="","",IF($C84="initial",GLOBAL!$D$27,VLOOKUP($A84,python_output!$A$4:$AM$257,24,FALSE)))</f>
        <v/>
      </c>
      <c r="P84" s="2" t="str">
        <f>IF($D84="","",VLOOKUP($A84,python_output!$A$4:$AM$257,28,FALSE))</f>
        <v/>
      </c>
      <c r="Q84" s="2" t="str">
        <f>IF($D84="","",VLOOKUP($A84,python_output!$A$4:$AM$257,29,FALSE))</f>
        <v/>
      </c>
      <c r="R84" s="2" t="str">
        <f>IF($D84="","",VLOOKUP($A84,python_output!$A$4:$AM$257,30,FALSE))</f>
        <v/>
      </c>
      <c r="S84" s="160" t="str">
        <f>IF(D84="","",IF($C84="initial",VLOOKUP($D84,Notes!$A$7:$S$67,17,FALSE),VLOOKUP($A84,python_output!$A$4:$AP$256,27,FALSE)))</f>
        <v/>
      </c>
      <c r="T84" s="158" t="str">
        <f>IF(D84="","",IF($C84="initial",VLOOKUP($D84,Notes!$A$7:$S$67,18,FALSE),VLOOKUP($A84,python_output!$A$4:$AP$256,28,FALSE)))</f>
        <v/>
      </c>
      <c r="U84" s="159" t="str">
        <f>IF(D84="","",IF($C84="initial",VLOOKUP($D84,Notes!$A$7:$S$67,19,FALSE),VLOOKUP($A84,python_output!$A$4:$AP$256,29,FALSE)))</f>
        <v/>
      </c>
      <c r="V84" s="155" t="str">
        <f>IF(D84="","",IF($C84="initial","",VLOOKUP($A84,python_output!$A$4:$AS$256,30,FALSE)))</f>
        <v/>
      </c>
      <c r="W84" s="155" t="str">
        <f>IF(D84="","",IFERROR(IF($C84="initial","",VLOOKUP($A84,python_output!$A$4:$AS$256,30,FALSE)),""))</f>
        <v/>
      </c>
      <c r="X84" s="155" t="str">
        <f>IF(D84="","",IFERROR(IF($C84="initial","",VLOOKUP($A84,python_output!$A$4:$AS$256,30,FALSE)),""))</f>
        <v/>
      </c>
      <c r="Y84" s="161" t="str">
        <f>IF(D84="","",VLOOKUP(D84,Notes!$A$7:$N$67,14,FALSE))</f>
        <v/>
      </c>
      <c r="Z84" s="97" t="e">
        <f>VLOOKUP($D84,Notes!$A$7:$K$67,10,FALSE)</f>
        <v>#N/A</v>
      </c>
      <c r="AA84" s="102" t="e">
        <f>VLOOKUP($D84,Notes!$A$7:$K$67,11,FALSE)</f>
        <v>#N/A</v>
      </c>
      <c r="AB84" s="102" t="str">
        <f>IF($D84="","",GLOBAL!$B$8)</f>
        <v/>
      </c>
      <c r="AC84" s="156" t="str">
        <f>IF($D84="","",GLOBAL!$B$4)</f>
        <v/>
      </c>
      <c r="AD84" s="162" t="str">
        <f>IF($D84="","",GLOBAL!$B$5)</f>
        <v/>
      </c>
      <c r="AE84" s="197">
        <f t="shared" si="4"/>
        <v>8</v>
      </c>
      <c r="AF84" s="198">
        <f t="shared" si="5"/>
        <v>1500</v>
      </c>
      <c r="AG84" s="184"/>
      <c r="AH84" s="2"/>
    </row>
    <row r="85" spans="1:34" x14ac:dyDescent="0.25">
      <c r="A85" s="2"/>
      <c r="B85" s="105"/>
      <c r="C85" s="3"/>
      <c r="D85" s="2"/>
      <c r="E85" s="2"/>
      <c r="F85" s="107"/>
      <c r="G85" s="100" t="str">
        <f>IFERROR(VLOOKUP($D85,Notes!$A$7:$K$67,2,FALSE),"")</f>
        <v/>
      </c>
      <c r="H85" s="97" t="str">
        <f>IFERROR(VLOOKUP($D85,Notes!$A$7:$K$67,3,FALSE),"")</f>
        <v/>
      </c>
      <c r="I85" s="98" t="str">
        <f>IFERROR(VLOOKUP($D85,Notes!$A$7:$K$67,4,FALSE),"")</f>
        <v/>
      </c>
      <c r="J85" s="104"/>
      <c r="K85" s="104"/>
      <c r="L85" s="104"/>
      <c r="M85" s="106" t="str">
        <f>IF($D85="","",IF($C85="initial",GLOBAL!$B$27,VLOOKUP($A85,python_output!$A$4:$AM$257,25,FALSE)))</f>
        <v/>
      </c>
      <c r="N85" s="3" t="str">
        <f>IF($D85="","",IF($C85="initial",GLOBAL!$C$27,VLOOKUP($A85,python_output!$A$4:$AM$257,26,FALSE)))</f>
        <v/>
      </c>
      <c r="O85" s="105" t="str">
        <f>IF($D85="","",IF($C85="initial",GLOBAL!$D$27,VLOOKUP($A85,python_output!$A$4:$AM$257,27,FALSE)))</f>
        <v/>
      </c>
      <c r="P85" s="2" t="str">
        <f>IF($D85="","",VLOOKUP($A85,python_output!$A$4:$AM$257,28,FALSE))</f>
        <v/>
      </c>
      <c r="Q85" s="2" t="str">
        <f>IF($D85="","",VLOOKUP($A85,python_output!$A$4:$AM$257,29,FALSE))</f>
        <v/>
      </c>
      <c r="R85" s="2" t="str">
        <f>IF($D85="","",VLOOKUP($A85,python_output!$A$4:$AM$257,30,FALSE))</f>
        <v/>
      </c>
      <c r="S85" s="160" t="str">
        <f>IF(D85="","",IF($C85="initial",VLOOKUP($D85,Notes!$A$7:$S$67,17,FALSE),VLOOKUP($A85,python_output!$A$4:$AP$256,31,FALSE)))</f>
        <v/>
      </c>
      <c r="T85" s="158" t="str">
        <f>IF(D85="","",IF($C85="initial",VLOOKUP($D85,Notes!$A$7:$S$67,18,FALSE),VLOOKUP($A85,python_output!$A$4:$AP$256,32,FALSE)))</f>
        <v/>
      </c>
      <c r="U85" s="159" t="str">
        <f>IF(D85="","",IF($C85="initial",VLOOKUP($D85,Notes!$A$7:$S$67,19,FALSE),VLOOKUP($A85,python_output!$A$4:$AP$256,33,FALSE)))</f>
        <v/>
      </c>
      <c r="V85" s="155" t="str">
        <f>IF(D85="","",IF($C85="initial","",VLOOKUP($A85,python_output!$A$4:$AS$256,30,FALSE)))</f>
        <v/>
      </c>
      <c r="W85" s="155" t="str">
        <f>IF(D85="","",IFERROR(IF($C85="initial","",VLOOKUP($A85,python_output!$A$4:$AS$256,30,FALSE)),""))</f>
        <v/>
      </c>
      <c r="X85" s="155" t="str">
        <f>IF(D85="","",IFERROR(IF($C85="initial","",VLOOKUP($A85,python_output!$A$4:$AS$256,30,FALSE)),""))</f>
        <v/>
      </c>
      <c r="Y85" s="161" t="str">
        <f>IF(D85="","",VLOOKUP(D85,Notes!$A$7:$N$67,14,FALSE))</f>
        <v/>
      </c>
      <c r="Z85" s="97" t="str">
        <f>IFERROR(VLOOKUP($D85,Notes!$A$7:$K$67,10,FALSE),"")</f>
        <v/>
      </c>
      <c r="AA85" s="102" t="str">
        <f>IFERROR(VLOOKUP($D85,Notes!$A$7:$K$67,11,FALSE),"")</f>
        <v/>
      </c>
      <c r="AB85" s="102" t="str">
        <f>IF($D85="","",GLOBAL!$B$8)</f>
        <v/>
      </c>
      <c r="AC85" s="156" t="str">
        <f>IF($D85="","",GLOBAL!$B$4)</f>
        <v/>
      </c>
      <c r="AD85" s="162" t="str">
        <f>IF($D85="","",GLOBAL!$B$5)</f>
        <v/>
      </c>
      <c r="AE85" s="197">
        <f t="shared" ref="AE85:AE123" si="6">+AE84</f>
        <v>8</v>
      </c>
      <c r="AF85" s="198">
        <f t="shared" ref="AF85:AF123" si="7">+AF84</f>
        <v>1500</v>
      </c>
      <c r="AG85" s="184"/>
      <c r="AH85" s="2"/>
    </row>
    <row r="86" spans="1:34" x14ac:dyDescent="0.25">
      <c r="A86" s="2"/>
      <c r="B86" s="105"/>
      <c r="C86" s="3"/>
      <c r="D86" s="2"/>
      <c r="E86" s="2"/>
      <c r="F86" s="107"/>
      <c r="G86" s="100" t="str">
        <f>IFERROR(VLOOKUP($D86,Notes!$A$7:$K$67,2,FALSE),"")</f>
        <v/>
      </c>
      <c r="H86" s="97" t="str">
        <f>IFERROR(VLOOKUP($D86,Notes!$A$7:$K$67,3,FALSE),"")</f>
        <v/>
      </c>
      <c r="I86" s="98" t="str">
        <f>IFERROR(VLOOKUP($D86,Notes!$A$7:$K$67,4,FALSE),"")</f>
        <v/>
      </c>
      <c r="J86" s="104"/>
      <c r="K86" s="104"/>
      <c r="L86" s="104"/>
      <c r="M86" s="106" t="str">
        <f>IF($D86="","",VLOOKUP($A86,python_output!$A$4:$AM$257,21,FALSE))</f>
        <v/>
      </c>
      <c r="N86" s="3" t="str">
        <f>IF($D86="","",VLOOKUP($A86,python_output!$A$4:$AM$257,22,FALSE))</f>
        <v/>
      </c>
      <c r="O86" s="105" t="str">
        <f>IF($D86="","",VLOOKUP($A86,python_output!$A$4:$AM$257,23,FALSE))</f>
        <v/>
      </c>
      <c r="P86" s="2" t="str">
        <f>IF($D86="","",VLOOKUP($A86,python_output!$A$4:$AM$257,24,FALSE))</f>
        <v/>
      </c>
      <c r="Q86" s="2" t="str">
        <f>IF($D86="","",VLOOKUP($A86,python_output!$A$4:$AM$257,25,FALSE))</f>
        <v/>
      </c>
      <c r="R86" s="2" t="str">
        <f>IF($D86="","",VLOOKUP($A86,python_output!$A$4:$AM$257,26,FALSE))</f>
        <v/>
      </c>
      <c r="S86" s="160" t="str">
        <f>IF(D86="","",IF($C86="initial",VLOOKUP($D86,Notes!$A$7:$S$67,12,FALSE),VLOOKUP($A86,python_output!$A$4:$AP$256,27,FALSE)))</f>
        <v/>
      </c>
      <c r="T86" s="158" t="str">
        <f>IF(D86="","",IF($C86="initial",VLOOKUP($D86,Notes!$A$7:$S$67,13,FALSE),VLOOKUP($A86,python_output!$A$4:$AP$256,28,FALSE)))</f>
        <v/>
      </c>
      <c r="U86" s="159" t="str">
        <f>IF(D86="","",IF($C86="initial",VLOOKUP($D86,Notes!$A$7:$S$67,14,FALSE),VLOOKUP($A86,python_output!$A$4:$AP$256,29,FALSE)))</f>
        <v/>
      </c>
      <c r="V86" s="155" t="str">
        <f>IF(D86="","",IF($C86="initial","",VLOOKUP($A86,python_output!$A$4:$AS$256,30,FALSE)))</f>
        <v/>
      </c>
      <c r="W86" s="155" t="str">
        <f>IF(D86="","",IFERROR(IF($C86="initial","",VLOOKUP($A86,python_output!$A$4:$AS$256,30,FALSE)),""))</f>
        <v/>
      </c>
      <c r="X86" s="155" t="str">
        <f>IF(D86="","",IFERROR(IF($C86="initial","",VLOOKUP($A86,python_output!$A$4:$AS$256,30,FALSE)),""))</f>
        <v/>
      </c>
      <c r="Y86" s="161" t="str">
        <f>IF(D86="","",VLOOKUP(D86,Notes!$A$7:$N$67,14,FALSE))</f>
        <v/>
      </c>
      <c r="Z86" s="97" t="str">
        <f>IFERROR(VLOOKUP($D86,Notes!$A$7:$K$67,10,FALSE),"")</f>
        <v/>
      </c>
      <c r="AA86" s="102" t="str">
        <f>IFERROR(VLOOKUP($D86,Notes!$A$7:$K$67,11,FALSE),"")</f>
        <v/>
      </c>
      <c r="AB86" s="102" t="str">
        <f>IF($D86="","",GLOBAL!$B$8)</f>
        <v/>
      </c>
      <c r="AC86" s="156" t="str">
        <f>IF($D86="","",GLOBAL!$B$4)</f>
        <v/>
      </c>
      <c r="AD86" s="162" t="str">
        <f>IF($D86="","",GLOBAL!$B$5)</f>
        <v/>
      </c>
      <c r="AE86" s="197">
        <f t="shared" si="6"/>
        <v>8</v>
      </c>
      <c r="AF86" s="198">
        <f t="shared" si="7"/>
        <v>1500</v>
      </c>
      <c r="AG86" s="184"/>
      <c r="AH86" s="2"/>
    </row>
    <row r="87" spans="1:34" x14ac:dyDescent="0.25">
      <c r="A87" s="2"/>
      <c r="B87" s="105"/>
      <c r="C87" s="3"/>
      <c r="D87" s="2"/>
      <c r="E87" s="2"/>
      <c r="F87" s="107"/>
      <c r="G87" s="100" t="str">
        <f>IFERROR(VLOOKUP($D87,Notes!$A$7:$K$67,2,FALSE),"")</f>
        <v/>
      </c>
      <c r="H87" s="97" t="str">
        <f>IFERROR(VLOOKUP($D87,Notes!$A$7:$K$67,3,FALSE),"")</f>
        <v/>
      </c>
      <c r="I87" s="98" t="str">
        <f>IFERROR(VLOOKUP($D87,Notes!$A$7:$K$67,4,FALSE),"")</f>
        <v/>
      </c>
      <c r="J87" s="104"/>
      <c r="K87" s="104"/>
      <c r="L87" s="104"/>
      <c r="M87" s="106" t="str">
        <f>IF($D87="","",VLOOKUP($A87,python_output!$A$4:$AM$257,21,FALSE))</f>
        <v/>
      </c>
      <c r="N87" s="3" t="str">
        <f>IF($D87="","",VLOOKUP($A87,python_output!$A$4:$AM$257,22,FALSE))</f>
        <v/>
      </c>
      <c r="O87" s="105" t="str">
        <f>IF($D87="","",VLOOKUP($A87,python_output!$A$4:$AM$257,23,FALSE))</f>
        <v/>
      </c>
      <c r="P87" s="2" t="str">
        <f>IF($D87="","",VLOOKUP($A87,python_output!$A$4:$AM$257,24,FALSE))</f>
        <v/>
      </c>
      <c r="Q87" s="2" t="str">
        <f>IF($D87="","",VLOOKUP($A87,python_output!$A$4:$AM$257,25,FALSE))</f>
        <v/>
      </c>
      <c r="R87" s="2" t="str">
        <f>IF($D87="","",VLOOKUP($A87,python_output!$A$4:$AM$257,26,FALSE))</f>
        <v/>
      </c>
      <c r="S87" s="160" t="str">
        <f>IF(D87="","",IF($C87="initial",VLOOKUP($D87,Notes!$A$7:$S$67,12,FALSE),VLOOKUP($A87,python_output!$A$4:$AP$256,27,FALSE)))</f>
        <v/>
      </c>
      <c r="T87" s="158" t="str">
        <f>IF(D87="","",IF($C87="initial",VLOOKUP($D87,Notes!$A$7:$S$67,13,FALSE),VLOOKUP($A87,python_output!$A$4:$AP$256,28,FALSE)))</f>
        <v/>
      </c>
      <c r="U87" s="159" t="str">
        <f>IF(D87="","",IF($C87="initial",VLOOKUP($D87,Notes!$A$7:$S$67,14,FALSE),VLOOKUP($A87,python_output!$A$4:$AP$256,29,FALSE)))</f>
        <v/>
      </c>
      <c r="V87" s="155" t="str">
        <f>IF(D87="","",IF($C87="initial","",VLOOKUP($A87,python_output!$A$4:$AS$256,30,FALSE)))</f>
        <v/>
      </c>
      <c r="W87" s="155" t="str">
        <f>IF(D87="","",IFERROR(IF($C87="initial","",VLOOKUP($A87,python_output!$A$4:$AS$256,30,FALSE)),""))</f>
        <v/>
      </c>
      <c r="X87" s="155" t="str">
        <f>IF(D87="","",IFERROR(IF($C87="initial","",VLOOKUP($A87,python_output!$A$4:$AS$256,30,FALSE)),""))</f>
        <v/>
      </c>
      <c r="Y87" s="161" t="str">
        <f>IF(D87="","",VLOOKUP(D87,Notes!$A$7:$N$67,14,FALSE))</f>
        <v/>
      </c>
      <c r="Z87" s="97" t="str">
        <f>IFERROR(VLOOKUP($D87,Notes!$A$7:$K$67,10,FALSE),"")</f>
        <v/>
      </c>
      <c r="AA87" s="102" t="str">
        <f>IFERROR(VLOOKUP($D87,Notes!$A$7:$K$67,11,FALSE),"")</f>
        <v/>
      </c>
      <c r="AB87" s="102" t="str">
        <f>IF($D87="","",GLOBAL!$B$8)</f>
        <v/>
      </c>
      <c r="AC87" s="156" t="str">
        <f>IF($D87="","",GLOBAL!$B$4)</f>
        <v/>
      </c>
      <c r="AD87" s="162" t="str">
        <f>IF($D87="","",GLOBAL!$B$5)</f>
        <v/>
      </c>
      <c r="AE87" s="197">
        <f t="shared" si="6"/>
        <v>8</v>
      </c>
      <c r="AF87" s="198">
        <f t="shared" si="7"/>
        <v>1500</v>
      </c>
      <c r="AG87" s="184"/>
      <c r="AH87" s="2"/>
    </row>
    <row r="88" spans="1:34" x14ac:dyDescent="0.25">
      <c r="A88" s="2"/>
      <c r="B88" s="105"/>
      <c r="C88" s="3"/>
      <c r="D88" s="2"/>
      <c r="E88" s="2"/>
      <c r="F88" s="107"/>
      <c r="G88" s="100" t="str">
        <f>IFERROR(VLOOKUP($D88,Notes!$A$7:$K$67,2,FALSE),"")</f>
        <v/>
      </c>
      <c r="H88" s="97" t="str">
        <f>IFERROR(VLOOKUP($D88,Notes!$A$7:$K$67,3,FALSE),"")</f>
        <v/>
      </c>
      <c r="I88" s="98" t="str">
        <f>IFERROR(VLOOKUP($D88,Notes!$A$7:$K$67,4,FALSE),"")</f>
        <v/>
      </c>
      <c r="J88" s="104"/>
      <c r="K88" s="104"/>
      <c r="L88" s="104"/>
      <c r="M88" s="106" t="str">
        <f>IF($D88="","",VLOOKUP($A88,python_output!$A$4:$AM$257,21,FALSE))</f>
        <v/>
      </c>
      <c r="N88" s="3" t="str">
        <f>IF($D88="","",VLOOKUP($A88,python_output!$A$4:$AM$257,22,FALSE))</f>
        <v/>
      </c>
      <c r="O88" s="105" t="str">
        <f>IF($D88="","",VLOOKUP($A88,python_output!$A$4:$AM$257,23,FALSE))</f>
        <v/>
      </c>
      <c r="P88" s="2" t="str">
        <f>IF($D88="","",VLOOKUP($A88,python_output!$A$4:$AM$257,24,FALSE))</f>
        <v/>
      </c>
      <c r="Q88" s="2" t="str">
        <f>IF($D88="","",VLOOKUP($A88,python_output!$A$4:$AM$257,25,FALSE))</f>
        <v/>
      </c>
      <c r="R88" s="2" t="str">
        <f>IF($D88="","",VLOOKUP($A88,python_output!$A$4:$AM$257,26,FALSE))</f>
        <v/>
      </c>
      <c r="S88" s="160" t="str">
        <f>IF(D88="","",IF($C88="initial",VLOOKUP($D88,Notes!$A$7:$S$67,12,FALSE),VLOOKUP($A88,python_output!$A$4:$AP$256,27,FALSE)))</f>
        <v/>
      </c>
      <c r="T88" s="158" t="str">
        <f>IF(D88="","",IF($C88="initial",VLOOKUP($D88,Notes!$A$7:$S$67,13,FALSE),VLOOKUP($A88,python_output!$A$4:$AP$256,28,FALSE)))</f>
        <v/>
      </c>
      <c r="U88" s="159" t="str">
        <f>IF(D88="","",IF($C88="initial",VLOOKUP($D88,Notes!$A$7:$S$67,14,FALSE),VLOOKUP($A88,python_output!$A$4:$AP$256,29,FALSE)))</f>
        <v/>
      </c>
      <c r="V88" s="155" t="str">
        <f>IF(D88="","",IF($C88="initial","",VLOOKUP($A88,python_output!$A$4:$AS$256,30,FALSE)))</f>
        <v/>
      </c>
      <c r="W88" s="155" t="str">
        <f>IF(D88="","",IFERROR(IF($C88="initial","",VLOOKUP($A88,python_output!$A$4:$AS$256,30,FALSE)),""))</f>
        <v/>
      </c>
      <c r="X88" s="155" t="str">
        <f>IF(D88="","",IFERROR(IF($C88="initial","",VLOOKUP($A88,python_output!$A$4:$AS$256,30,FALSE)),""))</f>
        <v/>
      </c>
      <c r="Y88" s="161" t="str">
        <f>IF(D88="","",VLOOKUP(D88,Notes!$A$7:$N$67,14,FALSE))</f>
        <v/>
      </c>
      <c r="Z88" s="97" t="str">
        <f>IFERROR(VLOOKUP($D88,Notes!$A$7:$K$67,10,FALSE),"")</f>
        <v/>
      </c>
      <c r="AA88" s="102" t="str">
        <f>IFERROR(VLOOKUP($D88,Notes!$A$7:$K$67,11,FALSE),"")</f>
        <v/>
      </c>
      <c r="AB88" s="102" t="str">
        <f>IF($D88="","",GLOBAL!$B$8)</f>
        <v/>
      </c>
      <c r="AC88" s="156" t="str">
        <f>IF($D88="","",GLOBAL!$B$4)</f>
        <v/>
      </c>
      <c r="AD88" s="162" t="str">
        <f>IF($D88="","",GLOBAL!$B$5)</f>
        <v/>
      </c>
      <c r="AE88" s="197">
        <f t="shared" si="6"/>
        <v>8</v>
      </c>
      <c r="AF88" s="198">
        <f t="shared" si="7"/>
        <v>1500</v>
      </c>
      <c r="AG88" s="184"/>
      <c r="AH88" s="2"/>
    </row>
    <row r="89" spans="1:34" x14ac:dyDescent="0.25">
      <c r="A89" s="2"/>
      <c r="B89" s="105"/>
      <c r="C89" s="3"/>
      <c r="D89" s="2"/>
      <c r="E89" s="2"/>
      <c r="F89" s="107"/>
      <c r="G89" s="100" t="str">
        <f>IFERROR(VLOOKUP($D89,Notes!$A$7:$K$67,2,FALSE),"")</f>
        <v/>
      </c>
      <c r="H89" s="97" t="str">
        <f>IFERROR(VLOOKUP($D89,Notes!$A$7:$K$67,3,FALSE),"")</f>
        <v/>
      </c>
      <c r="I89" s="98" t="str">
        <f>IFERROR(VLOOKUP($D89,Notes!$A$7:$K$67,4,FALSE),"")</f>
        <v/>
      </c>
      <c r="J89" s="104"/>
      <c r="K89" s="104"/>
      <c r="L89" s="104"/>
      <c r="M89" s="106" t="str">
        <f>IF($D89="","",VLOOKUP($A89,python_output!$A$4:$AM$257,21,FALSE))</f>
        <v/>
      </c>
      <c r="N89" s="3" t="str">
        <f>IF($D89="","",VLOOKUP($A89,python_output!$A$4:$AM$257,22,FALSE))</f>
        <v/>
      </c>
      <c r="O89" s="105" t="str">
        <f>IF($D89="","",VLOOKUP($A89,python_output!$A$4:$AM$257,23,FALSE))</f>
        <v/>
      </c>
      <c r="P89" s="2" t="str">
        <f>IF($D89="","",VLOOKUP($A89,python_output!$A$4:$AM$257,24,FALSE))</f>
        <v/>
      </c>
      <c r="Q89" s="2" t="str">
        <f>IF($D89="","",VLOOKUP($A89,python_output!$A$4:$AM$257,25,FALSE))</f>
        <v/>
      </c>
      <c r="R89" s="2" t="str">
        <f>IF($D89="","",VLOOKUP($A89,python_output!$A$4:$AM$257,26,FALSE))</f>
        <v/>
      </c>
      <c r="S89" s="160" t="str">
        <f>IF(D89="","",IF($C89="initial",VLOOKUP($D89,Notes!$A$7:$S$67,12,FALSE),VLOOKUP($A89,python_output!$A$4:$AP$256,27,FALSE)))</f>
        <v/>
      </c>
      <c r="T89" s="158" t="str">
        <f>IF(D89="","",IF($C89="initial",VLOOKUP($D89,Notes!$A$7:$S$67,13,FALSE),VLOOKUP($A89,python_output!$A$4:$AP$256,28,FALSE)))</f>
        <v/>
      </c>
      <c r="U89" s="159" t="str">
        <f>IF(D89="","",IF($C89="initial",VLOOKUP($D89,Notes!$A$7:$S$67,14,FALSE),VLOOKUP($A89,python_output!$A$4:$AP$256,29,FALSE)))</f>
        <v/>
      </c>
      <c r="V89" s="155" t="str">
        <f>IF(D89="","",IF($C89="initial","",VLOOKUP($A89,python_output!$A$4:$AS$256,30,FALSE)))</f>
        <v/>
      </c>
      <c r="W89" s="155" t="str">
        <f>IF(D89="","",IFERROR(IF($C89="initial","",VLOOKUP($A89,python_output!$A$4:$AS$256,30,FALSE)),""))</f>
        <v/>
      </c>
      <c r="X89" s="155" t="str">
        <f>IF(D89="","",IFERROR(IF($C89="initial","",VLOOKUP($A89,python_output!$A$4:$AS$256,30,FALSE)),""))</f>
        <v/>
      </c>
      <c r="Y89" s="161" t="str">
        <f>IF(D89="","",VLOOKUP(D89,Notes!$A$7:$N$67,14,FALSE))</f>
        <v/>
      </c>
      <c r="Z89" s="97" t="str">
        <f>IFERROR(VLOOKUP($D89,Notes!$A$7:$K$67,10,FALSE),"")</f>
        <v/>
      </c>
      <c r="AA89" s="102" t="str">
        <f>IFERROR(VLOOKUP($D89,Notes!$A$7:$K$67,11,FALSE),"")</f>
        <v/>
      </c>
      <c r="AB89" s="102" t="str">
        <f>IF($D89="","",GLOBAL!$B$8)</f>
        <v/>
      </c>
      <c r="AC89" s="156" t="str">
        <f>IF($D89="","",GLOBAL!$B$4)</f>
        <v/>
      </c>
      <c r="AD89" s="162" t="str">
        <f>IF($D89="","",GLOBAL!$B$5)</f>
        <v/>
      </c>
      <c r="AE89" s="197">
        <f t="shared" si="6"/>
        <v>8</v>
      </c>
      <c r="AF89" s="198">
        <f t="shared" si="7"/>
        <v>1500</v>
      </c>
      <c r="AG89" s="184"/>
      <c r="AH89" s="2"/>
    </row>
    <row r="90" spans="1:34" x14ac:dyDescent="0.25">
      <c r="A90" s="2"/>
      <c r="B90" s="105"/>
      <c r="C90" s="3"/>
      <c r="D90" s="2"/>
      <c r="E90" s="2"/>
      <c r="F90" s="107"/>
      <c r="G90" s="100" t="str">
        <f>IFERROR(VLOOKUP($D90,Notes!$A$7:$K$67,2,FALSE),"")</f>
        <v/>
      </c>
      <c r="H90" s="97" t="str">
        <f>IFERROR(VLOOKUP($D90,Notes!$A$7:$K$67,3,FALSE),"")</f>
        <v/>
      </c>
      <c r="I90" s="98" t="str">
        <f>IFERROR(VLOOKUP($D90,Notes!$A$7:$K$67,4,FALSE),"")</f>
        <v/>
      </c>
      <c r="J90" s="104"/>
      <c r="K90" s="104"/>
      <c r="L90" s="104"/>
      <c r="M90" s="106" t="str">
        <f>IF($D90="","",VLOOKUP($A90,python_output!$A$4:$AM$257,21,FALSE))</f>
        <v/>
      </c>
      <c r="N90" s="3" t="str">
        <f>IF($D90="","",VLOOKUP($A90,python_output!$A$4:$AM$257,22,FALSE))</f>
        <v/>
      </c>
      <c r="O90" s="105" t="str">
        <f>IF($D90="","",VLOOKUP($A90,python_output!$A$4:$AM$257,23,FALSE))</f>
        <v/>
      </c>
      <c r="P90" s="2" t="str">
        <f>IF($D90="","",VLOOKUP($A90,python_output!$A$4:$AM$257,24,FALSE))</f>
        <v/>
      </c>
      <c r="Q90" s="2" t="str">
        <f>IF($D90="","",VLOOKUP($A90,python_output!$A$4:$AM$257,25,FALSE))</f>
        <v/>
      </c>
      <c r="R90" s="2" t="str">
        <f>IF($D90="","",VLOOKUP($A90,python_output!$A$4:$AM$257,26,FALSE))</f>
        <v/>
      </c>
      <c r="S90" s="160" t="str">
        <f>IF(D90="","",IF($C90="initial",VLOOKUP($D90,Notes!$A$7:$S$67,12,FALSE),VLOOKUP($A90,python_output!$A$4:$AP$256,27,FALSE)))</f>
        <v/>
      </c>
      <c r="T90" s="158" t="str">
        <f>IF(D90="","",IF($C90="initial",VLOOKUP($D90,Notes!$A$7:$S$67,13,FALSE),VLOOKUP($A90,python_output!$A$4:$AP$256,28,FALSE)))</f>
        <v/>
      </c>
      <c r="U90" s="159" t="str">
        <f>IF(D90="","",IF($C90="initial",VLOOKUP($D90,Notes!$A$7:$S$67,14,FALSE),VLOOKUP($A90,python_output!$A$4:$AP$256,29,FALSE)))</f>
        <v/>
      </c>
      <c r="V90" s="155" t="str">
        <f>IF(D90="","",IF($C90="initial","",VLOOKUP($A90,python_output!$A$4:$AS$256,30,FALSE)))</f>
        <v/>
      </c>
      <c r="W90" s="155" t="str">
        <f>IF(D90="","",IFERROR(IF($C90="initial","",VLOOKUP($A90,python_output!$A$4:$AS$256,30,FALSE)),""))</f>
        <v/>
      </c>
      <c r="X90" s="155" t="str">
        <f>IF(D90="","",IFERROR(IF($C90="initial","",VLOOKUP($A90,python_output!$A$4:$AS$256,30,FALSE)),""))</f>
        <v/>
      </c>
      <c r="Y90" s="161" t="str">
        <f>IF(D90="","",VLOOKUP(D90,Notes!$A$7:$N$67,14,FALSE))</f>
        <v/>
      </c>
      <c r="Z90" s="97" t="str">
        <f>IFERROR(VLOOKUP($D90,Notes!$A$7:$K$67,10,FALSE),"")</f>
        <v/>
      </c>
      <c r="AA90" s="102" t="str">
        <f>IFERROR(VLOOKUP($D90,Notes!$A$7:$K$67,11,FALSE),"")</f>
        <v/>
      </c>
      <c r="AB90" s="102" t="str">
        <f>IF($D90="","",GLOBAL!$B$8)</f>
        <v/>
      </c>
      <c r="AC90" s="156" t="str">
        <f>IF($D90="","",GLOBAL!$B$4)</f>
        <v/>
      </c>
      <c r="AD90" s="162" t="str">
        <f>IF($D90="","",GLOBAL!$B$5)</f>
        <v/>
      </c>
      <c r="AE90" s="197">
        <f t="shared" si="6"/>
        <v>8</v>
      </c>
      <c r="AF90" s="198">
        <f t="shared" si="7"/>
        <v>1500</v>
      </c>
      <c r="AG90" s="184"/>
      <c r="AH90" s="2"/>
    </row>
    <row r="91" spans="1:34" x14ac:dyDescent="0.25">
      <c r="A91" s="2"/>
      <c r="B91" s="105"/>
      <c r="C91" s="3"/>
      <c r="D91" s="2"/>
      <c r="E91" s="2"/>
      <c r="F91" s="107"/>
      <c r="G91" s="100" t="str">
        <f>IFERROR(VLOOKUP($D91,Notes!$A$7:$K$67,2,FALSE),"")</f>
        <v/>
      </c>
      <c r="H91" s="97" t="str">
        <f>IFERROR(VLOOKUP($D91,Notes!$A$7:$K$67,3,FALSE),"")</f>
        <v/>
      </c>
      <c r="I91" s="98" t="str">
        <f>IFERROR(VLOOKUP($D91,Notes!$A$7:$K$67,4,FALSE),"")</f>
        <v/>
      </c>
      <c r="J91" s="104"/>
      <c r="K91" s="104"/>
      <c r="L91" s="104"/>
      <c r="M91" s="106" t="str">
        <f>IF($D91="","",VLOOKUP($A91,python_output!$A$4:$AM$257,21,FALSE))</f>
        <v/>
      </c>
      <c r="N91" s="3" t="str">
        <f>IF($D91="","",VLOOKUP($A91,python_output!$A$4:$AM$257,22,FALSE))</f>
        <v/>
      </c>
      <c r="O91" s="105" t="str">
        <f>IF($D91="","",VLOOKUP($A91,python_output!$A$4:$AM$257,23,FALSE))</f>
        <v/>
      </c>
      <c r="P91" s="2" t="str">
        <f>IF($D91="","",VLOOKUP($A91,python_output!$A$4:$AM$257,24,FALSE))</f>
        <v/>
      </c>
      <c r="Q91" s="2" t="str">
        <f>IF($D91="","",VLOOKUP($A91,python_output!$A$4:$AM$257,25,FALSE))</f>
        <v/>
      </c>
      <c r="R91" s="2" t="str">
        <f>IF($D91="","",VLOOKUP($A91,python_output!$A$4:$AM$257,26,FALSE))</f>
        <v/>
      </c>
      <c r="S91" s="160" t="str">
        <f>IF(D91="","",IF($C91="initial",VLOOKUP($D91,Notes!$A$7:$S$67,12,FALSE),VLOOKUP($A91,python_output!$A$4:$AP$256,27,FALSE)))</f>
        <v/>
      </c>
      <c r="T91" s="158" t="str">
        <f>IF(D91="","",IF($C91="initial",VLOOKUP($D91,Notes!$A$7:$S$67,13,FALSE),VLOOKUP($A91,python_output!$A$4:$AP$256,28,FALSE)))</f>
        <v/>
      </c>
      <c r="U91" s="159" t="str">
        <f>IF(D91="","",IF($C91="initial",VLOOKUP($D91,Notes!$A$7:$S$67,14,FALSE),VLOOKUP($A91,python_output!$A$4:$AP$256,29,FALSE)))</f>
        <v/>
      </c>
      <c r="V91" s="155" t="str">
        <f>IF(D91="","",IF($C91="initial","",VLOOKUP($A91,python_output!$A$4:$AS$256,30,FALSE)))</f>
        <v/>
      </c>
      <c r="W91" s="155" t="str">
        <f>IF(D91="","",IFERROR(IF($C91="initial","",VLOOKUP($A91,python_output!$A$4:$AS$256,30,FALSE)),""))</f>
        <v/>
      </c>
      <c r="X91" s="155" t="str">
        <f>IF(D91="","",IFERROR(IF($C91="initial","",VLOOKUP($A91,python_output!$A$4:$AS$256,30,FALSE)),""))</f>
        <v/>
      </c>
      <c r="Y91" s="161" t="str">
        <f>IF(D91="","",VLOOKUP(D91,Notes!$A$7:$N$67,14,FALSE))</f>
        <v/>
      </c>
      <c r="Z91" s="97" t="str">
        <f>IFERROR(VLOOKUP($D91,Notes!$A$7:$K$67,10,FALSE),"")</f>
        <v/>
      </c>
      <c r="AA91" s="102" t="str">
        <f>IFERROR(VLOOKUP($D91,Notes!$A$7:$K$67,11,FALSE),"")</f>
        <v/>
      </c>
      <c r="AB91" s="102" t="str">
        <f>IF($D91="","",GLOBAL!$B$8)</f>
        <v/>
      </c>
      <c r="AC91" s="156" t="str">
        <f>IF($D91="","",GLOBAL!$B$4)</f>
        <v/>
      </c>
      <c r="AD91" s="162" t="str">
        <f>IF($D91="","",GLOBAL!$B$5)</f>
        <v/>
      </c>
      <c r="AE91" s="197">
        <f t="shared" si="6"/>
        <v>8</v>
      </c>
      <c r="AF91" s="198">
        <f t="shared" si="7"/>
        <v>1500</v>
      </c>
      <c r="AG91" s="184"/>
      <c r="AH91" s="2"/>
    </row>
    <row r="92" spans="1:34" x14ac:dyDescent="0.25">
      <c r="A92" s="2"/>
      <c r="B92" s="105"/>
      <c r="C92" s="3"/>
      <c r="D92" s="2"/>
      <c r="E92" s="2"/>
      <c r="F92" s="107"/>
      <c r="G92" s="100" t="str">
        <f>IFERROR(VLOOKUP($D92,Notes!$A$7:$K$67,2,FALSE),"")</f>
        <v/>
      </c>
      <c r="H92" s="97" t="str">
        <f>IFERROR(VLOOKUP($D92,Notes!$A$7:$K$67,3,FALSE),"")</f>
        <v/>
      </c>
      <c r="I92" s="98" t="str">
        <f>IFERROR(VLOOKUP($D92,Notes!$A$7:$K$67,4,FALSE),"")</f>
        <v/>
      </c>
      <c r="J92" s="104"/>
      <c r="K92" s="104"/>
      <c r="L92" s="104"/>
      <c r="M92" s="106" t="str">
        <f>IF($D92="","",VLOOKUP($A92,python_output!$A$4:$AM$257,21,FALSE))</f>
        <v/>
      </c>
      <c r="N92" s="3" t="str">
        <f>IF($D92="","",VLOOKUP($A92,python_output!$A$4:$AM$257,22,FALSE))</f>
        <v/>
      </c>
      <c r="O92" s="105" t="str">
        <f>IF($D92="","",VLOOKUP($A92,python_output!$A$4:$AM$257,23,FALSE))</f>
        <v/>
      </c>
      <c r="P92" s="2" t="str">
        <f>IF($D92="","",VLOOKUP($A92,python_output!$A$4:$AM$257,24,FALSE))</f>
        <v/>
      </c>
      <c r="Q92" s="2" t="str">
        <f>IF($D92="","",VLOOKUP($A92,python_output!$A$4:$AM$257,25,FALSE))</f>
        <v/>
      </c>
      <c r="R92" s="2" t="str">
        <f>IF($D92="","",VLOOKUP($A92,python_output!$A$4:$AM$257,26,FALSE))</f>
        <v/>
      </c>
      <c r="S92" s="160" t="str">
        <f>IF(D92="","",IF($C92="initial",VLOOKUP($D92,Notes!$A$7:$S$67,12,FALSE),VLOOKUP($A92,python_output!$A$4:$AP$256,27,FALSE)))</f>
        <v/>
      </c>
      <c r="T92" s="158" t="str">
        <f>IF(D92="","",IF($C92="initial",VLOOKUP($D92,Notes!$A$7:$S$67,13,FALSE),VLOOKUP($A92,python_output!$A$4:$AP$256,28,FALSE)))</f>
        <v/>
      </c>
      <c r="U92" s="159" t="str">
        <f>IF(D92="","",IF($C92="initial",VLOOKUP($D92,Notes!$A$7:$S$67,14,FALSE),VLOOKUP($A92,python_output!$A$4:$AP$256,29,FALSE)))</f>
        <v/>
      </c>
      <c r="V92" s="155" t="str">
        <f>IF(D92="","",IF($C92="initial","",VLOOKUP($A92,python_output!$A$4:$AS$256,30,FALSE)))</f>
        <v/>
      </c>
      <c r="W92" s="155" t="str">
        <f>IF(D92="","",IFERROR(IF($C92="initial","",VLOOKUP($A92,python_output!$A$4:$AS$256,30,FALSE)),""))</f>
        <v/>
      </c>
      <c r="X92" s="155" t="str">
        <f>IF(D92="","",IFERROR(IF($C92="initial","",VLOOKUP($A92,python_output!$A$4:$AS$256,30,FALSE)),""))</f>
        <v/>
      </c>
      <c r="Y92" s="161" t="str">
        <f>IF(D92="","",VLOOKUP(D92,Notes!$A$7:$N$67,14,FALSE))</f>
        <v/>
      </c>
      <c r="Z92" s="97" t="str">
        <f>IFERROR(VLOOKUP($D92,Notes!$A$7:$K$67,10,FALSE),"")</f>
        <v/>
      </c>
      <c r="AA92" s="102" t="str">
        <f>IFERROR(VLOOKUP($D92,Notes!$A$7:$K$67,11,FALSE),"")</f>
        <v/>
      </c>
      <c r="AB92" s="102" t="str">
        <f>IF($D92="","",GLOBAL!$B$8)</f>
        <v/>
      </c>
      <c r="AC92" s="156" t="str">
        <f>IF($D92="","",GLOBAL!$B$4)</f>
        <v/>
      </c>
      <c r="AD92" s="162" t="str">
        <f>IF($D92="","",GLOBAL!$B$5)</f>
        <v/>
      </c>
      <c r="AE92" s="197">
        <f t="shared" si="6"/>
        <v>8</v>
      </c>
      <c r="AF92" s="198">
        <f t="shared" si="7"/>
        <v>1500</v>
      </c>
      <c r="AG92" s="184"/>
      <c r="AH92" s="2"/>
    </row>
    <row r="93" spans="1:34" x14ac:dyDescent="0.25">
      <c r="A93" s="2"/>
      <c r="B93" s="105"/>
      <c r="C93" s="3"/>
      <c r="D93" s="2"/>
      <c r="E93" s="2"/>
      <c r="F93" s="107"/>
      <c r="G93" s="100" t="str">
        <f>IFERROR(VLOOKUP($D93,Notes!$A$7:$K$67,2,FALSE),"")</f>
        <v/>
      </c>
      <c r="H93" s="97" t="str">
        <f>IFERROR(VLOOKUP($D93,Notes!$A$7:$K$67,3,FALSE),"")</f>
        <v/>
      </c>
      <c r="I93" s="98" t="str">
        <f>IFERROR(VLOOKUP($D93,Notes!$A$7:$K$67,4,FALSE),"")</f>
        <v/>
      </c>
      <c r="J93" s="104"/>
      <c r="K93" s="104"/>
      <c r="L93" s="104"/>
      <c r="M93" s="106" t="str">
        <f>IF($D93="","",VLOOKUP($A93,python_output!$A$4:$AM$257,21,FALSE))</f>
        <v/>
      </c>
      <c r="N93" s="3" t="str">
        <f>IF($D93="","",VLOOKUP($A93,python_output!$A$4:$AM$257,22,FALSE))</f>
        <v/>
      </c>
      <c r="O93" s="105" t="str">
        <f>IF($D93="","",VLOOKUP($A93,python_output!$A$4:$AM$257,23,FALSE))</f>
        <v/>
      </c>
      <c r="P93" s="2" t="str">
        <f>IF($D93="","",VLOOKUP($A93,python_output!$A$4:$AM$257,24,FALSE))</f>
        <v/>
      </c>
      <c r="Q93" s="2" t="str">
        <f>IF($D93="","",VLOOKUP($A93,python_output!$A$4:$AM$257,25,FALSE))</f>
        <v/>
      </c>
      <c r="R93" s="2" t="str">
        <f>IF($D93="","",VLOOKUP($A93,python_output!$A$4:$AM$257,26,FALSE))</f>
        <v/>
      </c>
      <c r="S93" s="160" t="str">
        <f>IF(D93="","",IF($C93="initial",VLOOKUP($D93,Notes!$A$7:$S$67,12,FALSE),VLOOKUP($A93,python_output!$A$4:$AP$256,27,FALSE)))</f>
        <v/>
      </c>
      <c r="T93" s="158" t="str">
        <f>IF(D93="","",IF($C93="initial",VLOOKUP($D93,Notes!$A$7:$S$67,13,FALSE),VLOOKUP($A93,python_output!$A$4:$AP$256,28,FALSE)))</f>
        <v/>
      </c>
      <c r="U93" s="159" t="str">
        <f>IF(D93="","",IF($C93="initial",VLOOKUP($D93,Notes!$A$7:$S$67,14,FALSE),VLOOKUP($A93,python_output!$A$4:$AP$256,29,FALSE)))</f>
        <v/>
      </c>
      <c r="V93" s="155" t="str">
        <f>IF(D93="","",IF($C93="initial","",VLOOKUP($A93,python_output!$A$4:$AS$256,30,FALSE)))</f>
        <v/>
      </c>
      <c r="W93" s="155" t="str">
        <f>IF(D93="","",IFERROR(IF($C93="initial","",VLOOKUP($A93,python_output!$A$4:$AS$256,30,FALSE)),""))</f>
        <v/>
      </c>
      <c r="X93" s="155" t="str">
        <f>IF(D93="","",IFERROR(IF($C93="initial","",VLOOKUP($A93,python_output!$A$4:$AS$256,30,FALSE)),""))</f>
        <v/>
      </c>
      <c r="Y93" s="161" t="str">
        <f>IF(D93="","",VLOOKUP(D93,Notes!$A$7:$N$67,14,FALSE))</f>
        <v/>
      </c>
      <c r="Z93" s="97" t="str">
        <f>IFERROR(VLOOKUP($D93,Notes!$A$7:$K$67,10,FALSE),"")</f>
        <v/>
      </c>
      <c r="AA93" s="102" t="str">
        <f>IFERROR(VLOOKUP($D93,Notes!$A$7:$K$67,11,FALSE),"")</f>
        <v/>
      </c>
      <c r="AB93" s="102" t="str">
        <f>IF($D93="","",GLOBAL!$B$8)</f>
        <v/>
      </c>
      <c r="AC93" s="156" t="str">
        <f>IF($D93="","",GLOBAL!$B$4)</f>
        <v/>
      </c>
      <c r="AD93" s="162" t="str">
        <f>IF($D93="","",GLOBAL!$B$5)</f>
        <v/>
      </c>
      <c r="AE93" s="197">
        <f t="shared" si="6"/>
        <v>8</v>
      </c>
      <c r="AF93" s="198">
        <f t="shared" si="7"/>
        <v>1500</v>
      </c>
      <c r="AG93" s="184"/>
      <c r="AH93" s="2"/>
    </row>
    <row r="94" spans="1:34" x14ac:dyDescent="0.25">
      <c r="A94" s="2"/>
      <c r="B94" s="105"/>
      <c r="C94" s="3"/>
      <c r="D94" s="2"/>
      <c r="E94" s="2"/>
      <c r="F94" s="107"/>
      <c r="G94" s="100" t="str">
        <f>IFERROR(VLOOKUP($D94,Notes!$A$7:$K$67,2,FALSE),"")</f>
        <v/>
      </c>
      <c r="H94" s="97" t="str">
        <f>IFERROR(VLOOKUP($D94,Notes!$A$7:$K$67,3,FALSE),"")</f>
        <v/>
      </c>
      <c r="I94" s="98" t="str">
        <f>IFERROR(VLOOKUP($D94,Notes!$A$7:$K$67,4,FALSE),"")</f>
        <v/>
      </c>
      <c r="J94" s="104"/>
      <c r="K94" s="104"/>
      <c r="L94" s="104"/>
      <c r="M94" s="106" t="str">
        <f>IF($D94="","",VLOOKUP($A94,python_output!$A$4:$AM$257,21,FALSE))</f>
        <v/>
      </c>
      <c r="N94" s="3" t="str">
        <f>IF($D94="","",VLOOKUP($A94,python_output!$A$4:$AM$257,22,FALSE))</f>
        <v/>
      </c>
      <c r="O94" s="105" t="str">
        <f>IF($D94="","",VLOOKUP($A94,python_output!$A$4:$AM$257,23,FALSE))</f>
        <v/>
      </c>
      <c r="P94" s="2" t="str">
        <f>IF($D94="","",VLOOKUP($A94,python_output!$A$4:$AM$257,24,FALSE))</f>
        <v/>
      </c>
      <c r="Q94" s="2" t="str">
        <f>IF($D94="","",VLOOKUP($A94,python_output!$A$4:$AM$257,25,FALSE))</f>
        <v/>
      </c>
      <c r="R94" s="2" t="str">
        <f>IF($D94="","",VLOOKUP($A94,python_output!$A$4:$AM$257,26,FALSE))</f>
        <v/>
      </c>
      <c r="S94" s="160" t="str">
        <f>IF(D94="","",IF($C94="initial",VLOOKUP($D94,Notes!$A$7:$S$67,12,FALSE),VLOOKUP($A94,python_output!$A$4:$AP$256,27,FALSE)))</f>
        <v/>
      </c>
      <c r="T94" s="158" t="str">
        <f>IF(D94="","",IF($C94="initial",VLOOKUP($D94,Notes!$A$7:$S$67,13,FALSE),VLOOKUP($A94,python_output!$A$4:$AP$256,28,FALSE)))</f>
        <v/>
      </c>
      <c r="U94" s="159" t="str">
        <f>IF(D94="","",IF($C94="initial",VLOOKUP($D94,Notes!$A$7:$S$67,14,FALSE),VLOOKUP($A94,python_output!$A$4:$AP$256,29,FALSE)))</f>
        <v/>
      </c>
      <c r="V94" s="155" t="str">
        <f>IF(D94="","",IF($C94="initial","",VLOOKUP($A94,python_output!$A$4:$AS$256,30,FALSE)))</f>
        <v/>
      </c>
      <c r="W94" s="155" t="str">
        <f>IF(D94="","",IFERROR(IF($C94="initial","",VLOOKUP($A94,python_output!$A$4:$AS$256,30,FALSE)),""))</f>
        <v/>
      </c>
      <c r="X94" s="155" t="str">
        <f>IF(D94="","",IFERROR(IF($C94="initial","",VLOOKUP($A94,python_output!$A$4:$AS$256,30,FALSE)),""))</f>
        <v/>
      </c>
      <c r="Y94" s="161" t="str">
        <f>IF(D94="","",VLOOKUP(D94,Notes!$A$7:$N$67,14,FALSE))</f>
        <v/>
      </c>
      <c r="Z94" s="97" t="str">
        <f>IFERROR(VLOOKUP($D94,Notes!$A$7:$K$67,10,FALSE),"")</f>
        <v/>
      </c>
      <c r="AA94" s="102" t="str">
        <f>IFERROR(VLOOKUP($D94,Notes!$A$7:$K$67,11,FALSE),"")</f>
        <v/>
      </c>
      <c r="AB94" s="102" t="str">
        <f>IF($D94="","",GLOBAL!$B$8)</f>
        <v/>
      </c>
      <c r="AC94" s="156" t="str">
        <f>IF($D94="","",GLOBAL!$B$4)</f>
        <v/>
      </c>
      <c r="AD94" s="162" t="str">
        <f>IF($D94="","",GLOBAL!$B$5)</f>
        <v/>
      </c>
      <c r="AE94" s="197">
        <f t="shared" si="6"/>
        <v>8</v>
      </c>
      <c r="AF94" s="198">
        <f t="shared" si="7"/>
        <v>1500</v>
      </c>
      <c r="AG94" s="184"/>
      <c r="AH94" s="2"/>
    </row>
    <row r="95" spans="1:34" x14ac:dyDescent="0.25">
      <c r="A95" s="2"/>
      <c r="B95" s="105"/>
      <c r="C95" s="3"/>
      <c r="D95" s="2"/>
      <c r="E95" s="2"/>
      <c r="F95" s="107"/>
      <c r="G95" s="100" t="str">
        <f>IFERROR(VLOOKUP($D95,Notes!$A$7:$K$67,2,FALSE),"")</f>
        <v/>
      </c>
      <c r="H95" s="97" t="str">
        <f>IFERROR(VLOOKUP($D95,Notes!$A$7:$K$67,3,FALSE),"")</f>
        <v/>
      </c>
      <c r="I95" s="98" t="str">
        <f>IFERROR(VLOOKUP($D95,Notes!$A$7:$K$67,4,FALSE),"")</f>
        <v/>
      </c>
      <c r="J95" s="104"/>
      <c r="K95" s="104"/>
      <c r="L95" s="104"/>
      <c r="M95" s="106" t="str">
        <f>IF($D95="","",VLOOKUP($A95,python_output!$A$4:$AM$257,21,FALSE))</f>
        <v/>
      </c>
      <c r="N95" s="3" t="str">
        <f>IF($D95="","",VLOOKUP($A95,python_output!$A$4:$AM$257,22,FALSE))</f>
        <v/>
      </c>
      <c r="O95" s="105" t="str">
        <f>IF($D95="","",VLOOKUP($A95,python_output!$A$4:$AM$257,23,FALSE))</f>
        <v/>
      </c>
      <c r="P95" s="2" t="str">
        <f>IF($D95="","",VLOOKUP($A95,python_output!$A$4:$AM$257,24,FALSE))</f>
        <v/>
      </c>
      <c r="Q95" s="2" t="str">
        <f>IF($D95="","",VLOOKUP($A95,python_output!$A$4:$AM$257,25,FALSE))</f>
        <v/>
      </c>
      <c r="R95" s="2" t="str">
        <f>IF($D95="","",VLOOKUP($A95,python_output!$A$4:$AM$257,26,FALSE))</f>
        <v/>
      </c>
      <c r="S95" s="160" t="str">
        <f>IF(D95="","",IF($C95="initial",VLOOKUP($D95,Notes!$A$7:$S$67,12,FALSE),VLOOKUP($A95,python_output!$A$4:$AP$256,27,FALSE)))</f>
        <v/>
      </c>
      <c r="T95" s="158" t="str">
        <f>IF(D95="","",IF($C95="initial",VLOOKUP($D95,Notes!$A$7:$S$67,13,FALSE),VLOOKUP($A95,python_output!$A$4:$AP$256,28,FALSE)))</f>
        <v/>
      </c>
      <c r="U95" s="159" t="str">
        <f>IF(D95="","",IF($C95="initial",VLOOKUP($D95,Notes!$A$7:$S$67,14,FALSE),VLOOKUP($A95,python_output!$A$4:$AP$256,29,FALSE)))</f>
        <v/>
      </c>
      <c r="V95" s="155" t="str">
        <f>IF(D95="","",IF($C95="initial","",VLOOKUP($A95,python_output!$A$4:$AS$256,30,FALSE)))</f>
        <v/>
      </c>
      <c r="W95" s="155" t="str">
        <f>IF(D95="","",IFERROR(IF($C95="initial","",VLOOKUP($A95,python_output!$A$4:$AS$256,30,FALSE)),""))</f>
        <v/>
      </c>
      <c r="X95" s="155" t="str">
        <f>IF(D95="","",IFERROR(IF($C95="initial","",VLOOKUP($A95,python_output!$A$4:$AS$256,30,FALSE)),""))</f>
        <v/>
      </c>
      <c r="Y95" s="161" t="str">
        <f>IF(D95="","",VLOOKUP(D95,Notes!$A$7:$N$67,14,FALSE))</f>
        <v/>
      </c>
      <c r="Z95" s="97" t="str">
        <f>IFERROR(VLOOKUP($D95,Notes!$A$7:$K$67,10,FALSE),"")</f>
        <v/>
      </c>
      <c r="AA95" s="102" t="str">
        <f>IFERROR(VLOOKUP($D95,Notes!$A$7:$K$67,11,FALSE),"")</f>
        <v/>
      </c>
      <c r="AB95" s="102" t="str">
        <f>IF($D95="","",GLOBAL!$B$8)</f>
        <v/>
      </c>
      <c r="AC95" s="156" t="str">
        <f>IF($D95="","",GLOBAL!$B$4)</f>
        <v/>
      </c>
      <c r="AD95" s="162" t="str">
        <f>IF($D95="","",GLOBAL!$B$5)</f>
        <v/>
      </c>
      <c r="AE95" s="197">
        <f t="shared" si="6"/>
        <v>8</v>
      </c>
      <c r="AF95" s="198">
        <f t="shared" si="7"/>
        <v>1500</v>
      </c>
      <c r="AG95" s="184"/>
      <c r="AH95" s="2"/>
    </row>
    <row r="96" spans="1:34" x14ac:dyDescent="0.25">
      <c r="A96" s="2"/>
      <c r="B96" s="105"/>
      <c r="C96" s="3"/>
      <c r="D96" s="2"/>
      <c r="E96" s="2"/>
      <c r="F96" s="107"/>
      <c r="G96" s="100" t="str">
        <f>IFERROR(VLOOKUP($D96,Notes!$A$7:$K$67,2,FALSE),"")</f>
        <v/>
      </c>
      <c r="H96" s="97" t="str">
        <f>IFERROR(VLOOKUP($D96,Notes!$A$7:$K$67,3,FALSE),"")</f>
        <v/>
      </c>
      <c r="I96" s="98" t="str">
        <f>IFERROR(VLOOKUP($D96,Notes!$A$7:$K$67,4,FALSE),"")</f>
        <v/>
      </c>
      <c r="J96" s="104"/>
      <c r="K96" s="104"/>
      <c r="L96" s="104"/>
      <c r="M96" s="106" t="str">
        <f>IF($D96="","",VLOOKUP($A96,python_output!$A$4:$AM$257,21,FALSE))</f>
        <v/>
      </c>
      <c r="N96" s="3" t="str">
        <f>IF($D96="","",VLOOKUP($A96,python_output!$A$4:$AM$257,22,FALSE))</f>
        <v/>
      </c>
      <c r="O96" s="105" t="str">
        <f>IF($D96="","",VLOOKUP($A96,python_output!$A$4:$AM$257,23,FALSE))</f>
        <v/>
      </c>
      <c r="P96" s="2" t="str">
        <f>IF($D96="","",VLOOKUP($A96,python_output!$A$4:$AM$257,24,FALSE))</f>
        <v/>
      </c>
      <c r="Q96" s="2" t="str">
        <f>IF($D96="","",VLOOKUP($A96,python_output!$A$4:$AM$257,25,FALSE))</f>
        <v/>
      </c>
      <c r="R96" s="2" t="str">
        <f>IF($D96="","",VLOOKUP($A96,python_output!$A$4:$AM$257,26,FALSE))</f>
        <v/>
      </c>
      <c r="S96" s="160" t="str">
        <f>IF(D96="","",IF($C96="initial",VLOOKUP($D96,Notes!$A$7:$S$67,12,FALSE),VLOOKUP($A96,python_output!$A$4:$AP$256,27,FALSE)))</f>
        <v/>
      </c>
      <c r="T96" s="158" t="str">
        <f>IF(D96="","",IF($C96="initial",VLOOKUP($D96,Notes!$A$7:$S$67,13,FALSE),VLOOKUP($A96,python_output!$A$4:$AP$256,28,FALSE)))</f>
        <v/>
      </c>
      <c r="U96" s="159" t="str">
        <f>IF(D96="","",IF($C96="initial",VLOOKUP($D96,Notes!$A$7:$S$67,14,FALSE),VLOOKUP($A96,python_output!$A$4:$AP$256,29,FALSE)))</f>
        <v/>
      </c>
      <c r="V96" s="155" t="str">
        <f>IF(D96="","",IF($C96="initial","",VLOOKUP($A96,python_output!$A$4:$AS$256,30,FALSE)))</f>
        <v/>
      </c>
      <c r="W96" s="155" t="str">
        <f>IF(D96="","",IFERROR(IF($C96="initial","",VLOOKUP($A96,python_output!$A$4:$AS$256,30,FALSE)),""))</f>
        <v/>
      </c>
      <c r="X96" s="155" t="str">
        <f>IF(D96="","",IFERROR(IF($C96="initial","",VLOOKUP($A96,python_output!$A$4:$AS$256,30,FALSE)),""))</f>
        <v/>
      </c>
      <c r="Y96" s="161" t="str">
        <f>IF(D96="","",VLOOKUP(D96,Notes!$A$7:$N$67,14,FALSE))</f>
        <v/>
      </c>
      <c r="Z96" s="97" t="str">
        <f>IFERROR(VLOOKUP($D96,Notes!$A$7:$K$67,10,FALSE),"")</f>
        <v/>
      </c>
      <c r="AA96" s="102" t="str">
        <f>IFERROR(VLOOKUP($D96,Notes!$A$7:$K$67,11,FALSE),"")</f>
        <v/>
      </c>
      <c r="AB96" s="102" t="str">
        <f>IF($D96="","",GLOBAL!$B$8)</f>
        <v/>
      </c>
      <c r="AC96" s="156" t="str">
        <f>IF($D96="","",GLOBAL!$B$4)</f>
        <v/>
      </c>
      <c r="AD96" s="162" t="str">
        <f>IF($D96="","",GLOBAL!$B$5)</f>
        <v/>
      </c>
      <c r="AE96" s="197">
        <f t="shared" si="6"/>
        <v>8</v>
      </c>
      <c r="AF96" s="198">
        <f t="shared" si="7"/>
        <v>1500</v>
      </c>
      <c r="AG96" s="184"/>
      <c r="AH96" s="2"/>
    </row>
    <row r="97" spans="1:34" x14ac:dyDescent="0.25">
      <c r="A97" s="2"/>
      <c r="B97" s="105"/>
      <c r="C97" s="3"/>
      <c r="D97" s="2"/>
      <c r="E97" s="2"/>
      <c r="F97" s="107"/>
      <c r="G97" s="100" t="str">
        <f>IFERROR(VLOOKUP($D97,Notes!$A$7:$K$67,2,FALSE),"")</f>
        <v/>
      </c>
      <c r="H97" s="97" t="str">
        <f>IFERROR(VLOOKUP($D97,Notes!$A$7:$K$67,3,FALSE),"")</f>
        <v/>
      </c>
      <c r="I97" s="98" t="str">
        <f>IFERROR(VLOOKUP($D97,Notes!$A$7:$K$67,4,FALSE),"")</f>
        <v/>
      </c>
      <c r="J97" s="104"/>
      <c r="K97" s="104"/>
      <c r="L97" s="104"/>
      <c r="M97" s="106" t="str">
        <f>IF($D97="","",VLOOKUP($A97,python_output!$A$4:$AM$257,21,FALSE))</f>
        <v/>
      </c>
      <c r="N97" s="3" t="str">
        <f>IF($D97="","",VLOOKUP($A97,python_output!$A$4:$AM$257,22,FALSE))</f>
        <v/>
      </c>
      <c r="O97" s="105" t="str">
        <f>IF($D97="","",VLOOKUP($A97,python_output!$A$4:$AM$257,23,FALSE))</f>
        <v/>
      </c>
      <c r="P97" s="2" t="str">
        <f>IF($D97="","",VLOOKUP($A97,python_output!$A$4:$AM$257,24,FALSE))</f>
        <v/>
      </c>
      <c r="Q97" s="2" t="str">
        <f>IF($D97="","",VLOOKUP($A97,python_output!$A$4:$AM$257,25,FALSE))</f>
        <v/>
      </c>
      <c r="R97" s="2" t="str">
        <f>IF($D97="","",VLOOKUP($A97,python_output!$A$4:$AM$257,26,FALSE))</f>
        <v/>
      </c>
      <c r="S97" s="160" t="str">
        <f>IF(D97="","",IF($C97="initial",VLOOKUP($D97,Notes!$A$7:$S$67,12,FALSE),VLOOKUP($A97,python_output!$A$4:$AP$256,27,FALSE)))</f>
        <v/>
      </c>
      <c r="T97" s="158" t="str">
        <f>IF(D97="","",IF($C97="initial",VLOOKUP($D97,Notes!$A$7:$S$67,13,FALSE),VLOOKUP($A97,python_output!$A$4:$AP$256,28,FALSE)))</f>
        <v/>
      </c>
      <c r="U97" s="159" t="str">
        <f>IF(D97="","",IF($C97="initial",VLOOKUP($D97,Notes!$A$7:$S$67,14,FALSE),VLOOKUP($A97,python_output!$A$4:$AP$256,29,FALSE)))</f>
        <v/>
      </c>
      <c r="V97" s="155" t="str">
        <f>IF(D97="","",IF($C97="initial","",VLOOKUP($A97,python_output!$A$4:$AS$256,30,FALSE)))</f>
        <v/>
      </c>
      <c r="W97" s="155" t="str">
        <f>IF(D97="","",IFERROR(IF($C97="initial","",VLOOKUP($A97,python_output!$A$4:$AS$256,30,FALSE)),""))</f>
        <v/>
      </c>
      <c r="X97" s="155" t="str">
        <f>IF(D97="","",IFERROR(IF($C97="initial","",VLOOKUP($A97,python_output!$A$4:$AS$256,30,FALSE)),""))</f>
        <v/>
      </c>
      <c r="Y97" s="161" t="str">
        <f>IF(D97="","",VLOOKUP(D97,Notes!$A$7:$N$67,14,FALSE))</f>
        <v/>
      </c>
      <c r="Z97" s="97" t="str">
        <f>IFERROR(VLOOKUP($D97,Notes!$A$7:$K$67,10,FALSE),"")</f>
        <v/>
      </c>
      <c r="AA97" s="102" t="str">
        <f>IFERROR(VLOOKUP($D97,Notes!$A$7:$K$67,11,FALSE),"")</f>
        <v/>
      </c>
      <c r="AB97" s="102" t="str">
        <f>IF($D97="","",GLOBAL!$B$8)</f>
        <v/>
      </c>
      <c r="AC97" s="156" t="str">
        <f>IF($D97="","",GLOBAL!$B$4)</f>
        <v/>
      </c>
      <c r="AD97" s="162" t="str">
        <f>IF($D97="","",GLOBAL!$B$5)</f>
        <v/>
      </c>
      <c r="AE97" s="197">
        <f t="shared" si="6"/>
        <v>8</v>
      </c>
      <c r="AF97" s="198">
        <f t="shared" si="7"/>
        <v>1500</v>
      </c>
      <c r="AG97" s="184"/>
      <c r="AH97" s="2"/>
    </row>
    <row r="98" spans="1:34" x14ac:dyDescent="0.25">
      <c r="A98" s="2"/>
      <c r="B98" s="105"/>
      <c r="C98" s="3"/>
      <c r="D98" s="2"/>
      <c r="E98" s="2"/>
      <c r="F98" s="107"/>
      <c r="G98" s="100" t="str">
        <f>IFERROR(VLOOKUP($D98,Notes!$A$7:$K$67,2,FALSE),"")</f>
        <v/>
      </c>
      <c r="H98" s="97" t="str">
        <f>IFERROR(VLOOKUP($D98,Notes!$A$7:$K$67,3,FALSE),"")</f>
        <v/>
      </c>
      <c r="I98" s="98" t="str">
        <f>IFERROR(VLOOKUP($D98,Notes!$A$7:$K$67,4,FALSE),"")</f>
        <v/>
      </c>
      <c r="J98" s="104"/>
      <c r="K98" s="104"/>
      <c r="L98" s="104"/>
      <c r="M98" s="106" t="str">
        <f>IF($D98="","",VLOOKUP($A98,python_output!$A$4:$AM$257,21,FALSE))</f>
        <v/>
      </c>
      <c r="N98" s="3" t="str">
        <f>IF($D98="","",VLOOKUP($A98,python_output!$A$4:$AM$257,22,FALSE))</f>
        <v/>
      </c>
      <c r="O98" s="105" t="str">
        <f>IF($D98="","",VLOOKUP($A98,python_output!$A$4:$AM$257,23,FALSE))</f>
        <v/>
      </c>
      <c r="P98" s="2" t="str">
        <f>IF($D98="","",VLOOKUP($A98,python_output!$A$4:$AM$257,24,FALSE))</f>
        <v/>
      </c>
      <c r="Q98" s="2" t="str">
        <f>IF($D98="","",VLOOKUP($A98,python_output!$A$4:$AM$257,25,FALSE))</f>
        <v/>
      </c>
      <c r="R98" s="2" t="str">
        <f>IF($D98="","",VLOOKUP($A98,python_output!$A$4:$AM$257,26,FALSE))</f>
        <v/>
      </c>
      <c r="S98" s="160" t="str">
        <f>IF(D98="","",IF($C98="initial",VLOOKUP($D98,Notes!$A$7:$S$67,12,FALSE),VLOOKUP($A98,python_output!$A$4:$AP$256,27,FALSE)))</f>
        <v/>
      </c>
      <c r="T98" s="158" t="str">
        <f>IF(D98="","",IF($C98="initial",VLOOKUP($D98,Notes!$A$7:$S$67,13,FALSE),VLOOKUP($A98,python_output!$A$4:$AP$256,28,FALSE)))</f>
        <v/>
      </c>
      <c r="U98" s="159" t="str">
        <f>IF(D98="","",IF($C98="initial",VLOOKUP($D98,Notes!$A$7:$S$67,14,FALSE),VLOOKUP($A98,python_output!$A$4:$AP$256,29,FALSE)))</f>
        <v/>
      </c>
      <c r="V98" s="155" t="str">
        <f>IF(D98="","",IF($C98="initial","",VLOOKUP($A98,python_output!$A$4:$AS$256,30,FALSE)))</f>
        <v/>
      </c>
      <c r="W98" s="155" t="str">
        <f>IF(D98="","",IFERROR(IF($C98="initial","",VLOOKUP($A98,python_output!$A$4:$AS$256,30,FALSE)),""))</f>
        <v/>
      </c>
      <c r="X98" s="155" t="str">
        <f>IF(D98="","",IFERROR(IF($C98="initial","",VLOOKUP($A98,python_output!$A$4:$AS$256,30,FALSE)),""))</f>
        <v/>
      </c>
      <c r="Y98" s="161" t="str">
        <f>IF(D98="","",VLOOKUP(D98,Notes!$A$7:$N$67,14,FALSE))</f>
        <v/>
      </c>
      <c r="Z98" s="97" t="str">
        <f>IFERROR(VLOOKUP($D98,Notes!$A$7:$K$67,10,FALSE),"")</f>
        <v/>
      </c>
      <c r="AA98" s="102" t="str">
        <f>IFERROR(VLOOKUP($D98,Notes!$A$7:$K$67,11,FALSE),"")</f>
        <v/>
      </c>
      <c r="AB98" s="102" t="str">
        <f>IF($D98="","",GLOBAL!$B$8)</f>
        <v/>
      </c>
      <c r="AC98" s="156" t="str">
        <f>IF($D98="","",GLOBAL!$B$4)</f>
        <v/>
      </c>
      <c r="AD98" s="162" t="str">
        <f>IF($D98="","",GLOBAL!$B$5)</f>
        <v/>
      </c>
      <c r="AE98" s="197">
        <f t="shared" si="6"/>
        <v>8</v>
      </c>
      <c r="AF98" s="198">
        <f t="shared" si="7"/>
        <v>1500</v>
      </c>
      <c r="AG98" s="184"/>
      <c r="AH98" s="2"/>
    </row>
    <row r="99" spans="1:34" x14ac:dyDescent="0.25">
      <c r="A99" s="2"/>
      <c r="B99" s="105"/>
      <c r="C99" s="3"/>
      <c r="D99" s="2"/>
      <c r="E99" s="2"/>
      <c r="F99" s="107"/>
      <c r="G99" s="100" t="str">
        <f>IFERROR(VLOOKUP($D99,Notes!$A$7:$K$67,2,FALSE),"")</f>
        <v/>
      </c>
      <c r="H99" s="97" t="str">
        <f>IFERROR(VLOOKUP($D99,Notes!$A$7:$K$67,3,FALSE),"")</f>
        <v/>
      </c>
      <c r="I99" s="98" t="str">
        <f>IFERROR(VLOOKUP($D99,Notes!$A$7:$K$67,4,FALSE),"")</f>
        <v/>
      </c>
      <c r="J99" s="104"/>
      <c r="K99" s="104"/>
      <c r="L99" s="104"/>
      <c r="M99" s="106" t="str">
        <f>IF($D99="","",VLOOKUP($A99,python_output!$A$4:$AM$257,21,FALSE))</f>
        <v/>
      </c>
      <c r="N99" s="3" t="str">
        <f>IF($D99="","",VLOOKUP($A99,python_output!$A$4:$AM$257,22,FALSE))</f>
        <v/>
      </c>
      <c r="O99" s="105" t="str">
        <f>IF($D99="","",VLOOKUP($A99,python_output!$A$4:$AM$257,23,FALSE))</f>
        <v/>
      </c>
      <c r="P99" s="2" t="str">
        <f>IF($D99="","",VLOOKUP($A99,python_output!$A$4:$AM$257,24,FALSE))</f>
        <v/>
      </c>
      <c r="Q99" s="2" t="str">
        <f>IF($D99="","",VLOOKUP($A99,python_output!$A$4:$AM$257,25,FALSE))</f>
        <v/>
      </c>
      <c r="R99" s="2" t="str">
        <f>IF($D99="","",VLOOKUP($A99,python_output!$A$4:$AM$257,26,FALSE))</f>
        <v/>
      </c>
      <c r="S99" s="160" t="str">
        <f>IF(D99="","",IF($C99="initial",VLOOKUP($D99,Notes!$A$7:$S$67,12,FALSE),VLOOKUP($A99,python_output!$A$4:$AP$256,27,FALSE)))</f>
        <v/>
      </c>
      <c r="T99" s="158" t="str">
        <f>IF(D99="","",IF($C99="initial",VLOOKUP($D99,Notes!$A$7:$S$67,13,FALSE),VLOOKUP($A99,python_output!$A$4:$AP$256,28,FALSE)))</f>
        <v/>
      </c>
      <c r="U99" s="159" t="str">
        <f>IF(D99="","",IF($C99="initial",VLOOKUP($D99,Notes!$A$7:$S$67,14,FALSE),VLOOKUP($A99,python_output!$A$4:$AP$256,29,FALSE)))</f>
        <v/>
      </c>
      <c r="V99" s="155" t="str">
        <f>IF(D99="","",IF($C99="initial","",VLOOKUP($A99,python_output!$A$4:$AS$256,30,FALSE)))</f>
        <v/>
      </c>
      <c r="W99" s="155" t="str">
        <f>IF(D99="","",IFERROR(IF($C99="initial","",VLOOKUP($A99,python_output!$A$4:$AS$256,30,FALSE)),""))</f>
        <v/>
      </c>
      <c r="X99" s="155" t="str">
        <f>IF(D99="","",IFERROR(IF($C99="initial","",VLOOKUP($A99,python_output!$A$4:$AS$256,30,FALSE)),""))</f>
        <v/>
      </c>
      <c r="Y99" s="161" t="str">
        <f>IF(D99="","",VLOOKUP(D99,Notes!$A$7:$N$67,14,FALSE))</f>
        <v/>
      </c>
      <c r="Z99" s="97" t="str">
        <f>IFERROR(VLOOKUP($D99,Notes!$A$7:$K$67,10,FALSE),"")</f>
        <v/>
      </c>
      <c r="AA99" s="102" t="str">
        <f>IFERROR(VLOOKUP($D99,Notes!$A$7:$K$67,11,FALSE),"")</f>
        <v/>
      </c>
      <c r="AB99" s="102" t="str">
        <f>IF($D99="","",GLOBAL!$B$8)</f>
        <v/>
      </c>
      <c r="AC99" s="156" t="str">
        <f>IF($D99="","",GLOBAL!$B$4)</f>
        <v/>
      </c>
      <c r="AD99" s="162" t="str">
        <f>IF($D99="","",GLOBAL!$B$5)</f>
        <v/>
      </c>
      <c r="AE99" s="197">
        <f t="shared" si="6"/>
        <v>8</v>
      </c>
      <c r="AF99" s="198">
        <f t="shared" si="7"/>
        <v>1500</v>
      </c>
      <c r="AG99" s="184"/>
      <c r="AH99" s="2"/>
    </row>
    <row r="100" spans="1:34" x14ac:dyDescent="0.25">
      <c r="A100" s="2"/>
      <c r="B100" s="105"/>
      <c r="C100" s="3"/>
      <c r="D100" s="2"/>
      <c r="E100" s="2"/>
      <c r="F100" s="107"/>
      <c r="G100" s="100" t="str">
        <f>IFERROR(VLOOKUP($D100,Notes!$A$7:$K$67,2,FALSE),"")</f>
        <v/>
      </c>
      <c r="H100" s="97" t="str">
        <f>IFERROR(VLOOKUP($D100,Notes!$A$7:$K$67,3,FALSE),"")</f>
        <v/>
      </c>
      <c r="I100" s="98" t="str">
        <f>IFERROR(VLOOKUP($D100,Notes!$A$7:$K$67,4,FALSE),"")</f>
        <v/>
      </c>
      <c r="J100" s="104"/>
      <c r="K100" s="104"/>
      <c r="L100" s="104"/>
      <c r="M100" s="106" t="str">
        <f>IF($D100="","",VLOOKUP($A100,python_output!$A$4:$AM$257,21,FALSE))</f>
        <v/>
      </c>
      <c r="N100" s="3" t="str">
        <f>IF($D100="","",VLOOKUP($A100,python_output!$A$4:$AM$257,22,FALSE))</f>
        <v/>
      </c>
      <c r="O100" s="105" t="str">
        <f>IF($D100="","",VLOOKUP($A100,python_output!$A$4:$AM$257,23,FALSE))</f>
        <v/>
      </c>
      <c r="P100" s="2" t="str">
        <f>IF($D100="","",VLOOKUP($A100,python_output!$A$4:$AM$257,24,FALSE))</f>
        <v/>
      </c>
      <c r="Q100" s="2" t="str">
        <f>IF($D100="","",VLOOKUP($A100,python_output!$A$4:$AM$257,25,FALSE))</f>
        <v/>
      </c>
      <c r="R100" s="2" t="str">
        <f>IF($D100="","",VLOOKUP($A100,python_output!$A$4:$AM$257,26,FALSE))</f>
        <v/>
      </c>
      <c r="S100" s="160" t="str">
        <f>IF(D100="","",IF($C100="initial",VLOOKUP($D100,Notes!$A$7:$S$67,12,FALSE),VLOOKUP($A100,python_output!$A$4:$AP$256,27,FALSE)))</f>
        <v/>
      </c>
      <c r="T100" s="158" t="str">
        <f>IF(D100="","",IF($C100="initial",VLOOKUP($D100,Notes!$A$7:$S$67,13,FALSE),VLOOKUP($A100,python_output!$A$4:$AP$256,28,FALSE)))</f>
        <v/>
      </c>
      <c r="U100" s="159" t="str">
        <f>IF(D100="","",IF($C100="initial",VLOOKUP($D100,Notes!$A$7:$S$67,14,FALSE),VLOOKUP($A100,python_output!$A$4:$AP$256,29,FALSE)))</f>
        <v/>
      </c>
      <c r="V100" s="155" t="str">
        <f>IF(D100="","",IF($C100="initial","",VLOOKUP($A100,python_output!$A$4:$AS$256,30,FALSE)))</f>
        <v/>
      </c>
      <c r="W100" s="155" t="str">
        <f>IF(D100="","",IFERROR(IF($C100="initial","",VLOOKUP($A100,python_output!$A$4:$AS$256,30,FALSE)),""))</f>
        <v/>
      </c>
      <c r="X100" s="155" t="str">
        <f>IF(D100="","",IFERROR(IF($C100="initial","",VLOOKUP($A100,python_output!$A$4:$AS$256,30,FALSE)),""))</f>
        <v/>
      </c>
      <c r="Y100" s="161" t="str">
        <f>IF(D100="","",VLOOKUP(D100,Notes!$A$7:$N$67,14,FALSE))</f>
        <v/>
      </c>
      <c r="Z100" s="97" t="str">
        <f>IFERROR(VLOOKUP($D100,Notes!$A$7:$K$67,10,FALSE),"")</f>
        <v/>
      </c>
      <c r="AA100" s="102" t="str">
        <f>IFERROR(VLOOKUP($D100,Notes!$A$7:$K$67,11,FALSE),"")</f>
        <v/>
      </c>
      <c r="AB100" s="102" t="str">
        <f>IF($D100="","",GLOBAL!$B$8)</f>
        <v/>
      </c>
      <c r="AC100" s="156" t="str">
        <f>IF($D100="","",GLOBAL!$B$4)</f>
        <v/>
      </c>
      <c r="AD100" s="162" t="str">
        <f>IF($D100="","",GLOBAL!$B$5)</f>
        <v/>
      </c>
      <c r="AE100" s="197">
        <f t="shared" si="6"/>
        <v>8</v>
      </c>
      <c r="AF100" s="198">
        <f t="shared" si="7"/>
        <v>1500</v>
      </c>
      <c r="AG100" s="184"/>
      <c r="AH100" s="2"/>
    </row>
    <row r="101" spans="1:34" x14ac:dyDescent="0.25">
      <c r="A101" s="2"/>
      <c r="B101" s="105"/>
      <c r="C101" s="3"/>
      <c r="D101" s="2"/>
      <c r="E101" s="2"/>
      <c r="F101" s="107"/>
      <c r="G101" s="100" t="str">
        <f>IFERROR(VLOOKUP($D101,Notes!$A$7:$K$67,2,FALSE),"")</f>
        <v/>
      </c>
      <c r="H101" s="97" t="str">
        <f>IFERROR(VLOOKUP($D101,Notes!$A$7:$K$67,3,FALSE),"")</f>
        <v/>
      </c>
      <c r="I101" s="98" t="str">
        <f>IFERROR(VLOOKUP($D101,Notes!$A$7:$K$67,4,FALSE),"")</f>
        <v/>
      </c>
      <c r="J101" s="104"/>
      <c r="K101" s="104"/>
      <c r="L101" s="104"/>
      <c r="M101" s="106" t="str">
        <f>IF($D101="","",VLOOKUP($A101,python_output!$A$4:$AM$257,21,FALSE))</f>
        <v/>
      </c>
      <c r="N101" s="3" t="str">
        <f>IF($D101="","",VLOOKUP($A101,python_output!$A$4:$AM$257,22,FALSE))</f>
        <v/>
      </c>
      <c r="O101" s="105" t="str">
        <f>IF($D101="","",VLOOKUP($A101,python_output!$A$4:$AM$257,23,FALSE))</f>
        <v/>
      </c>
      <c r="P101" s="2" t="str">
        <f>IF($D101="","",VLOOKUP($A101,python_output!$A$4:$AM$257,24,FALSE))</f>
        <v/>
      </c>
      <c r="Q101" s="2" t="str">
        <f>IF($D101="","",VLOOKUP($A101,python_output!$A$4:$AM$257,25,FALSE))</f>
        <v/>
      </c>
      <c r="R101" s="2" t="str">
        <f>IF($D101="","",VLOOKUP($A101,python_output!$A$4:$AM$257,26,FALSE))</f>
        <v/>
      </c>
      <c r="S101" s="160" t="str">
        <f>IF(D101="","",IF($C101="initial",VLOOKUP($D101,Notes!$A$7:$S$67,12,FALSE),VLOOKUP($A101,python_output!$A$4:$AP$256,27,FALSE)))</f>
        <v/>
      </c>
      <c r="T101" s="158" t="str">
        <f>IF(D101="","",IF($C101="initial",VLOOKUP($D101,Notes!$A$7:$S$67,13,FALSE),VLOOKUP($A101,python_output!$A$4:$AP$256,28,FALSE)))</f>
        <v/>
      </c>
      <c r="U101" s="159" t="str">
        <f>IF(D101="","",IF($C101="initial",VLOOKUP($D101,Notes!$A$7:$S$67,14,FALSE),VLOOKUP($A101,python_output!$A$4:$AP$256,29,FALSE)))</f>
        <v/>
      </c>
      <c r="V101" s="155" t="str">
        <f>IF(D101="","",IF($C101="initial","",VLOOKUP($A101,python_output!$A$4:$AS$256,30,FALSE)))</f>
        <v/>
      </c>
      <c r="W101" s="155" t="str">
        <f>IF(D101="","",IFERROR(IF($C101="initial","",VLOOKUP($A101,python_output!$A$4:$AS$256,30,FALSE)),""))</f>
        <v/>
      </c>
      <c r="X101" s="155" t="str">
        <f>IF(D101="","",IFERROR(IF($C101="initial","",VLOOKUP($A101,python_output!$A$4:$AS$256,30,FALSE)),""))</f>
        <v/>
      </c>
      <c r="Y101" s="161" t="str">
        <f>IF(D101="","",VLOOKUP(D101,Notes!$A$7:$N$67,14,FALSE))</f>
        <v/>
      </c>
      <c r="Z101" s="97" t="str">
        <f>IFERROR(VLOOKUP($D101,Notes!$A$7:$K$67,10,FALSE),"")</f>
        <v/>
      </c>
      <c r="AA101" s="102" t="str">
        <f>IFERROR(VLOOKUP($D101,Notes!$A$7:$K$67,11,FALSE),"")</f>
        <v/>
      </c>
      <c r="AB101" s="102" t="str">
        <f>IF($D101="","",GLOBAL!$B$8)</f>
        <v/>
      </c>
      <c r="AC101" s="156" t="str">
        <f>IF($D101="","",GLOBAL!$B$4)</f>
        <v/>
      </c>
      <c r="AD101" s="162" t="str">
        <f>IF($D101="","",GLOBAL!$B$5)</f>
        <v/>
      </c>
      <c r="AE101" s="197">
        <f t="shared" si="6"/>
        <v>8</v>
      </c>
      <c r="AF101" s="198">
        <f t="shared" si="7"/>
        <v>1500</v>
      </c>
      <c r="AG101" s="184"/>
      <c r="AH101" s="2"/>
    </row>
    <row r="102" spans="1:34" x14ac:dyDescent="0.25">
      <c r="A102" s="2"/>
      <c r="B102" s="105"/>
      <c r="C102" s="3"/>
      <c r="D102" s="2"/>
      <c r="E102" s="2"/>
      <c r="F102" s="107"/>
      <c r="G102" s="100" t="str">
        <f>IFERROR(VLOOKUP($D102,Notes!$A$7:$K$67,2,FALSE),"")</f>
        <v/>
      </c>
      <c r="H102" s="97" t="str">
        <f>IFERROR(VLOOKUP($D102,Notes!$A$7:$K$67,3,FALSE),"")</f>
        <v/>
      </c>
      <c r="I102" s="98" t="str">
        <f>IFERROR(VLOOKUP($D102,Notes!$A$7:$K$67,4,FALSE),"")</f>
        <v/>
      </c>
      <c r="J102" s="104"/>
      <c r="K102" s="104"/>
      <c r="L102" s="104"/>
      <c r="M102" s="106" t="str">
        <f>IF($D102="","",VLOOKUP($A102,python_output!$A$4:$AM$257,21,FALSE))</f>
        <v/>
      </c>
      <c r="N102" s="3" t="str">
        <f>IF($D102="","",VLOOKUP($A102,python_output!$A$4:$AM$257,22,FALSE))</f>
        <v/>
      </c>
      <c r="O102" s="105" t="str">
        <f>IF($D102="","",VLOOKUP($A102,python_output!$A$4:$AM$257,23,FALSE))</f>
        <v/>
      </c>
      <c r="P102" s="2" t="str">
        <f>IF($D102="","",VLOOKUP($A102,python_output!$A$4:$AM$257,24,FALSE))</f>
        <v/>
      </c>
      <c r="Q102" s="2" t="str">
        <f>IF($D102="","",VLOOKUP($A102,python_output!$A$4:$AM$257,25,FALSE))</f>
        <v/>
      </c>
      <c r="R102" s="2" t="str">
        <f>IF($D102="","",VLOOKUP($A102,python_output!$A$4:$AM$257,26,FALSE))</f>
        <v/>
      </c>
      <c r="S102" s="160" t="str">
        <f>IF(D102="","",IF($C102="initial",VLOOKUP($D102,Notes!$A$7:$S$67,12,FALSE),VLOOKUP($A102,python_output!$A$4:$AP$256,27,FALSE)))</f>
        <v/>
      </c>
      <c r="T102" s="158" t="str">
        <f>IF(D102="","",IF($C102="initial",VLOOKUP($D102,Notes!$A$7:$S$67,13,FALSE),VLOOKUP($A102,python_output!$A$4:$AP$256,28,FALSE)))</f>
        <v/>
      </c>
      <c r="U102" s="159" t="str">
        <f>IF(D102="","",IF($C102="initial",VLOOKUP($D102,Notes!$A$7:$S$67,14,FALSE),VLOOKUP($A102,python_output!$A$4:$AP$256,29,FALSE)))</f>
        <v/>
      </c>
      <c r="V102" s="155" t="str">
        <f>IF(D102="","",IF($C102="initial","",VLOOKUP($A102,python_output!$A$4:$AS$256,30,FALSE)))</f>
        <v/>
      </c>
      <c r="W102" s="155" t="str">
        <f>IF(D102="","",IFERROR(IF($C102="initial","",VLOOKUP($A102,python_output!$A$4:$AS$256,30,FALSE)),""))</f>
        <v/>
      </c>
      <c r="X102" s="155" t="str">
        <f>IF(D102="","",IFERROR(IF($C102="initial","",VLOOKUP($A102,python_output!$A$4:$AS$256,30,FALSE)),""))</f>
        <v/>
      </c>
      <c r="Y102" s="161" t="str">
        <f>IF(D102="","",VLOOKUP(D102,Notes!$A$7:$N$67,14,FALSE))</f>
        <v/>
      </c>
      <c r="Z102" s="97" t="str">
        <f>IFERROR(VLOOKUP($D102,Notes!$A$7:$K$67,10,FALSE),"")</f>
        <v/>
      </c>
      <c r="AA102" s="102" t="str">
        <f>IFERROR(VLOOKUP($D102,Notes!$A$7:$K$67,11,FALSE),"")</f>
        <v/>
      </c>
      <c r="AB102" s="102" t="str">
        <f>IF($D102="","",GLOBAL!$B$8)</f>
        <v/>
      </c>
      <c r="AC102" s="156" t="str">
        <f>IF($D102="","",GLOBAL!$B$4)</f>
        <v/>
      </c>
      <c r="AD102" s="162" t="str">
        <f>IF($D102="","",GLOBAL!$B$5)</f>
        <v/>
      </c>
      <c r="AE102" s="197">
        <f t="shared" si="6"/>
        <v>8</v>
      </c>
      <c r="AF102" s="198">
        <f t="shared" si="7"/>
        <v>1500</v>
      </c>
      <c r="AG102" s="184"/>
      <c r="AH102" s="2"/>
    </row>
    <row r="103" spans="1:34" x14ac:dyDescent="0.25">
      <c r="A103" s="2"/>
      <c r="B103" s="105"/>
      <c r="C103" s="3"/>
      <c r="D103" s="2"/>
      <c r="E103" s="2"/>
      <c r="F103" s="107"/>
      <c r="G103" s="100" t="str">
        <f>IFERROR(VLOOKUP($D103,Notes!$A$7:$K$67,2,FALSE),"")</f>
        <v/>
      </c>
      <c r="H103" s="97" t="str">
        <f>IFERROR(VLOOKUP($D103,Notes!$A$7:$K$67,3,FALSE),"")</f>
        <v/>
      </c>
      <c r="I103" s="98" t="str">
        <f>IFERROR(VLOOKUP($D103,Notes!$A$7:$K$67,4,FALSE),"")</f>
        <v/>
      </c>
      <c r="J103" s="104"/>
      <c r="K103" s="104"/>
      <c r="L103" s="104"/>
      <c r="M103" s="106" t="str">
        <f>IF($D103="","",VLOOKUP($A103,python_output!$A$4:$AM$257,21,FALSE))</f>
        <v/>
      </c>
      <c r="N103" s="3" t="str">
        <f>IF($D103="","",VLOOKUP($A103,python_output!$A$4:$AM$257,22,FALSE))</f>
        <v/>
      </c>
      <c r="O103" s="105" t="str">
        <f>IF($D103="","",VLOOKUP($A103,python_output!$A$4:$AM$257,23,FALSE))</f>
        <v/>
      </c>
      <c r="P103" s="2" t="str">
        <f>IF($D103="","",VLOOKUP($A103,python_output!$A$4:$AM$257,24,FALSE))</f>
        <v/>
      </c>
      <c r="Q103" s="2" t="str">
        <f>IF($D103="","",VLOOKUP($A103,python_output!$A$4:$AM$257,25,FALSE))</f>
        <v/>
      </c>
      <c r="R103" s="2" t="str">
        <f>IF($D103="","",VLOOKUP($A103,python_output!$A$4:$AM$257,26,FALSE))</f>
        <v/>
      </c>
      <c r="S103" s="160" t="str">
        <f>IF(D103="","",IF($C103="initial",VLOOKUP($D103,Notes!$A$7:$S$67,12,FALSE),VLOOKUP($A103,python_output!$A$4:$AP$256,27,FALSE)))</f>
        <v/>
      </c>
      <c r="T103" s="158" t="str">
        <f>IF(D103="","",IF($C103="initial",VLOOKUP($D103,Notes!$A$7:$S$67,13,FALSE),VLOOKUP($A103,python_output!$A$4:$AP$256,28,FALSE)))</f>
        <v/>
      </c>
      <c r="U103" s="159" t="str">
        <f>IF(D103="","",IF($C103="initial",VLOOKUP($D103,Notes!$A$7:$S$67,14,FALSE),VLOOKUP($A103,python_output!$A$4:$AP$256,29,FALSE)))</f>
        <v/>
      </c>
      <c r="V103" s="155" t="str">
        <f>IF(D103="","",IF($C103="initial","",VLOOKUP($A103,python_output!$A$4:$AS$256,30,FALSE)))</f>
        <v/>
      </c>
      <c r="W103" s="155" t="str">
        <f>IF(D103="","",IFERROR(IF($C103="initial","",VLOOKUP($A103,python_output!$A$4:$AS$256,30,FALSE)),""))</f>
        <v/>
      </c>
      <c r="X103" s="155" t="str">
        <f>IF(D103="","",IFERROR(IF($C103="initial","",VLOOKUP($A103,python_output!$A$4:$AS$256,30,FALSE)),""))</f>
        <v/>
      </c>
      <c r="Y103" s="161" t="str">
        <f>IF(D103="","",VLOOKUP(D103,Notes!$A$7:$N$67,14,FALSE))</f>
        <v/>
      </c>
      <c r="Z103" s="97" t="str">
        <f>IFERROR(VLOOKUP($D103,Notes!$A$7:$K$67,10,FALSE),"")</f>
        <v/>
      </c>
      <c r="AA103" s="102" t="str">
        <f>IFERROR(VLOOKUP($D103,Notes!$A$7:$K$67,11,FALSE),"")</f>
        <v/>
      </c>
      <c r="AB103" s="102" t="str">
        <f>IF($D103="","",GLOBAL!$B$8)</f>
        <v/>
      </c>
      <c r="AC103" s="156" t="str">
        <f>IF($D103="","",GLOBAL!$B$4)</f>
        <v/>
      </c>
      <c r="AD103" s="162" t="str">
        <f>IF($D103="","",GLOBAL!$B$5)</f>
        <v/>
      </c>
      <c r="AE103" s="197">
        <f t="shared" si="6"/>
        <v>8</v>
      </c>
      <c r="AF103" s="198">
        <f t="shared" si="7"/>
        <v>1500</v>
      </c>
      <c r="AG103" s="184"/>
      <c r="AH103" s="2"/>
    </row>
    <row r="104" spans="1:34" x14ac:dyDescent="0.25">
      <c r="A104" s="2"/>
      <c r="B104" s="105"/>
      <c r="C104" s="3"/>
      <c r="D104" s="2"/>
      <c r="E104" s="2"/>
      <c r="F104" s="107"/>
      <c r="G104" s="100" t="str">
        <f>IFERROR(VLOOKUP($D104,Notes!$A$7:$K$67,2,FALSE),"")</f>
        <v/>
      </c>
      <c r="H104" s="97" t="str">
        <f>IFERROR(VLOOKUP($D104,Notes!$A$7:$K$67,3,FALSE),"")</f>
        <v/>
      </c>
      <c r="I104" s="98" t="str">
        <f>IFERROR(VLOOKUP($D104,Notes!$A$7:$K$67,4,FALSE),"")</f>
        <v/>
      </c>
      <c r="J104" s="104"/>
      <c r="K104" s="104"/>
      <c r="L104" s="104"/>
      <c r="M104" s="106" t="str">
        <f>IF($D104="","",VLOOKUP($A104,python_output!$A$4:$AM$257,21,FALSE))</f>
        <v/>
      </c>
      <c r="N104" s="3" t="str">
        <f>IF($D104="","",VLOOKUP($A104,python_output!$A$4:$AM$257,22,FALSE))</f>
        <v/>
      </c>
      <c r="O104" s="105" t="str">
        <f>IF($D104="","",VLOOKUP($A104,python_output!$A$4:$AM$257,23,FALSE))</f>
        <v/>
      </c>
      <c r="P104" s="2" t="str">
        <f>IF($D104="","",VLOOKUP($A104,python_output!$A$4:$AM$257,24,FALSE))</f>
        <v/>
      </c>
      <c r="Q104" s="2" t="str">
        <f>IF($D104="","",VLOOKUP($A104,python_output!$A$4:$AM$257,25,FALSE))</f>
        <v/>
      </c>
      <c r="R104" s="2" t="str">
        <f>IF($D104="","",VLOOKUP($A104,python_output!$A$4:$AM$257,26,FALSE))</f>
        <v/>
      </c>
      <c r="S104" s="160" t="str">
        <f>IF(D104="","",IF($C104="initial",VLOOKUP($D104,Notes!$A$7:$S$67,12,FALSE),VLOOKUP($A104,python_output!$A$4:$AP$256,27,FALSE)))</f>
        <v/>
      </c>
      <c r="T104" s="158" t="str">
        <f>IF(D104="","",IF($C104="initial",VLOOKUP($D104,Notes!$A$7:$S$67,13,FALSE),VLOOKUP($A104,python_output!$A$4:$AP$256,28,FALSE)))</f>
        <v/>
      </c>
      <c r="U104" s="159" t="str">
        <f>IF(D104="","",IF($C104="initial",VLOOKUP($D104,Notes!$A$7:$S$67,14,FALSE),VLOOKUP($A104,python_output!$A$4:$AP$256,29,FALSE)))</f>
        <v/>
      </c>
      <c r="V104" s="155" t="str">
        <f>IF(D104="","",IF($C104="initial","",VLOOKUP($A104,python_output!$A$4:$AS$256,30,FALSE)))</f>
        <v/>
      </c>
      <c r="W104" s="155" t="str">
        <f>IF(D104="","",IFERROR(IF($C104="initial","",VLOOKUP($A104,python_output!$A$4:$AS$256,30,FALSE)),""))</f>
        <v/>
      </c>
      <c r="X104" s="155" t="str">
        <f>IF(D104="","",IFERROR(IF($C104="initial","",VLOOKUP($A104,python_output!$A$4:$AS$256,30,FALSE)),""))</f>
        <v/>
      </c>
      <c r="Y104" s="161" t="str">
        <f>IF(D104="","",VLOOKUP(D104,Notes!$A$7:$N$67,14,FALSE))</f>
        <v/>
      </c>
      <c r="Z104" s="97" t="str">
        <f>IFERROR(VLOOKUP($D104,Notes!$A$7:$K$67,10,FALSE),"")</f>
        <v/>
      </c>
      <c r="AA104" s="102" t="str">
        <f>IFERROR(VLOOKUP($D104,Notes!$A$7:$K$67,11,FALSE),"")</f>
        <v/>
      </c>
      <c r="AB104" s="102" t="str">
        <f>IF($D104="","",GLOBAL!$B$8)</f>
        <v/>
      </c>
      <c r="AC104" s="156" t="str">
        <f>IF($D104="","",GLOBAL!$B$4)</f>
        <v/>
      </c>
      <c r="AD104" s="162" t="str">
        <f>IF($D104="","",GLOBAL!$B$5)</f>
        <v/>
      </c>
      <c r="AE104" s="197">
        <f t="shared" si="6"/>
        <v>8</v>
      </c>
      <c r="AF104" s="198">
        <f t="shared" si="7"/>
        <v>1500</v>
      </c>
      <c r="AG104" s="184"/>
      <c r="AH104" s="2"/>
    </row>
    <row r="105" spans="1:34" x14ac:dyDescent="0.25">
      <c r="A105" s="2"/>
      <c r="B105" s="105"/>
      <c r="C105" s="3"/>
      <c r="D105" s="2"/>
      <c r="E105" s="2"/>
      <c r="F105" s="107"/>
      <c r="G105" s="100" t="str">
        <f>IFERROR(VLOOKUP($D105,Notes!$A$7:$K$67,2,FALSE),"")</f>
        <v/>
      </c>
      <c r="H105" s="97" t="str">
        <f>IFERROR(VLOOKUP($D105,Notes!$A$7:$K$67,3,FALSE),"")</f>
        <v/>
      </c>
      <c r="I105" s="98" t="str">
        <f>IFERROR(VLOOKUP($D105,Notes!$A$7:$K$67,4,FALSE),"")</f>
        <v/>
      </c>
      <c r="J105" s="104"/>
      <c r="K105" s="104"/>
      <c r="L105" s="104"/>
      <c r="M105" s="106" t="str">
        <f>IF($D105="","",VLOOKUP($A105,python_output!$A$4:$AM$257,21,FALSE))</f>
        <v/>
      </c>
      <c r="N105" s="3" t="str">
        <f>IF($D105="","",VLOOKUP($A105,python_output!$A$4:$AM$257,22,FALSE))</f>
        <v/>
      </c>
      <c r="O105" s="105" t="str">
        <f>IF($D105="","",VLOOKUP($A105,python_output!$A$4:$AM$257,23,FALSE))</f>
        <v/>
      </c>
      <c r="P105" s="2" t="str">
        <f>IF($D105="","",VLOOKUP($A105,python_output!$A$4:$AM$257,24,FALSE))</f>
        <v/>
      </c>
      <c r="Q105" s="2" t="str">
        <f>IF($D105="","",VLOOKUP($A105,python_output!$A$4:$AM$257,25,FALSE))</f>
        <v/>
      </c>
      <c r="R105" s="2" t="str">
        <f>IF($D105="","",VLOOKUP($A105,python_output!$A$4:$AM$257,26,FALSE))</f>
        <v/>
      </c>
      <c r="S105" s="160" t="str">
        <f>IF(D105="","",IF($C105="initial",VLOOKUP($D105,Notes!$A$7:$S$67,12,FALSE),VLOOKUP($A105,python_output!$A$4:$AP$256,27,FALSE)))</f>
        <v/>
      </c>
      <c r="T105" s="158" t="str">
        <f>IF(D105="","",IF($C105="initial",VLOOKUP($D105,Notes!$A$7:$S$67,13,FALSE),VLOOKUP($A105,python_output!$A$4:$AP$256,28,FALSE)))</f>
        <v/>
      </c>
      <c r="U105" s="159" t="str">
        <f>IF(D105="","",IF($C105="initial",VLOOKUP($D105,Notes!$A$7:$S$67,14,FALSE),VLOOKUP($A105,python_output!$A$4:$AP$256,29,FALSE)))</f>
        <v/>
      </c>
      <c r="V105" s="155" t="str">
        <f>IF(D105="","",IF($C105="initial","",VLOOKUP($A105,python_output!$A$4:$AS$256,30,FALSE)))</f>
        <v/>
      </c>
      <c r="W105" s="155" t="str">
        <f>IF(D105="","",IFERROR(IF($C105="initial","",VLOOKUP($A105,python_output!$A$4:$AS$256,30,FALSE)),""))</f>
        <v/>
      </c>
      <c r="X105" s="155" t="str">
        <f>IF(D105="","",IFERROR(IF($C105="initial","",VLOOKUP($A105,python_output!$A$4:$AS$256,30,FALSE)),""))</f>
        <v/>
      </c>
      <c r="Y105" s="161" t="str">
        <f>IF(D105="","",VLOOKUP(D105,Notes!$A$7:$N$67,14,FALSE))</f>
        <v/>
      </c>
      <c r="Z105" s="97" t="str">
        <f>IFERROR(VLOOKUP($D105,Notes!$A$7:$K$67,10,FALSE),"")</f>
        <v/>
      </c>
      <c r="AA105" s="102" t="str">
        <f>IFERROR(VLOOKUP($D105,Notes!$A$7:$K$67,11,FALSE),"")</f>
        <v/>
      </c>
      <c r="AB105" s="102" t="str">
        <f>IF($D105="","",GLOBAL!$B$8)</f>
        <v/>
      </c>
      <c r="AC105" s="156" t="str">
        <f>IF($D105="","",GLOBAL!$B$4)</f>
        <v/>
      </c>
      <c r="AD105" s="162" t="str">
        <f>IF($D105="","",GLOBAL!$B$5)</f>
        <v/>
      </c>
      <c r="AE105" s="197">
        <f t="shared" si="6"/>
        <v>8</v>
      </c>
      <c r="AF105" s="198">
        <f t="shared" si="7"/>
        <v>1500</v>
      </c>
      <c r="AG105" s="184"/>
      <c r="AH105" s="2"/>
    </row>
    <row r="106" spans="1:34" x14ac:dyDescent="0.25">
      <c r="A106" s="2"/>
      <c r="B106" s="105"/>
      <c r="C106" s="3"/>
      <c r="D106" s="2"/>
      <c r="E106" s="2"/>
      <c r="F106" s="107"/>
      <c r="G106" s="100" t="str">
        <f>IFERROR(VLOOKUP($D106,Notes!$A$7:$K$67,2,FALSE),"")</f>
        <v/>
      </c>
      <c r="H106" s="97" t="str">
        <f>IFERROR(VLOOKUP($D106,Notes!$A$7:$K$67,3,FALSE),"")</f>
        <v/>
      </c>
      <c r="I106" s="98" t="str">
        <f>IFERROR(VLOOKUP($D106,Notes!$A$7:$K$67,4,FALSE),"")</f>
        <v/>
      </c>
      <c r="J106" s="104"/>
      <c r="K106" s="104"/>
      <c r="L106" s="104"/>
      <c r="M106" s="106" t="str">
        <f>IF($D106="","",VLOOKUP($A106,python_output!$A$4:$AM$257,21,FALSE))</f>
        <v/>
      </c>
      <c r="N106" s="3" t="str">
        <f>IF($D106="","",VLOOKUP($A106,python_output!$A$4:$AM$257,22,FALSE))</f>
        <v/>
      </c>
      <c r="O106" s="105" t="str">
        <f>IF($D106="","",VLOOKUP($A106,python_output!$A$4:$AM$257,23,FALSE))</f>
        <v/>
      </c>
      <c r="P106" s="2" t="str">
        <f>IF($D106="","",VLOOKUP($A106,python_output!$A$4:$AM$257,24,FALSE))</f>
        <v/>
      </c>
      <c r="Q106" s="2" t="str">
        <f>IF($D106="","",VLOOKUP($A106,python_output!$A$4:$AM$257,25,FALSE))</f>
        <v/>
      </c>
      <c r="R106" s="2" t="str">
        <f>IF($D106="","",VLOOKUP($A106,python_output!$A$4:$AM$257,26,FALSE))</f>
        <v/>
      </c>
      <c r="S106" s="160" t="str">
        <f>IF(D106="","",IF($C106="initial",VLOOKUP($D106,Notes!$A$7:$S$67,12,FALSE),VLOOKUP($A106,python_output!$A$4:$AP$256,27,FALSE)))</f>
        <v/>
      </c>
      <c r="T106" s="158" t="str">
        <f>IF(D106="","",IF($C106="initial",VLOOKUP($D106,Notes!$A$7:$S$67,13,FALSE),VLOOKUP($A106,python_output!$A$4:$AP$256,28,FALSE)))</f>
        <v/>
      </c>
      <c r="U106" s="159" t="str">
        <f>IF(D106="","",IF($C106="initial",VLOOKUP($D106,Notes!$A$7:$S$67,14,FALSE),VLOOKUP($A106,python_output!$A$4:$AP$256,29,FALSE)))</f>
        <v/>
      </c>
      <c r="V106" s="155" t="str">
        <f>IF(D106="","",IF($C106="initial","",VLOOKUP($A106,python_output!$A$4:$AS$256,30,FALSE)))</f>
        <v/>
      </c>
      <c r="W106" s="155" t="str">
        <f>IF(D106="","",IFERROR(IF($C106="initial","",VLOOKUP($A106,python_output!$A$4:$AS$256,30,FALSE)),""))</f>
        <v/>
      </c>
      <c r="X106" s="155" t="str">
        <f>IF(D106="","",IFERROR(IF($C106="initial","",VLOOKUP($A106,python_output!$A$4:$AS$256,30,FALSE)),""))</f>
        <v/>
      </c>
      <c r="Y106" s="161" t="str">
        <f>IF(D106="","",VLOOKUP(D106,Notes!$A$7:$N$67,14,FALSE))</f>
        <v/>
      </c>
      <c r="Z106" s="97" t="str">
        <f>IFERROR(VLOOKUP($D106,Notes!$A$7:$K$67,10,FALSE),"")</f>
        <v/>
      </c>
      <c r="AA106" s="102" t="str">
        <f>IFERROR(VLOOKUP($D106,Notes!$A$7:$K$67,11,FALSE),"")</f>
        <v/>
      </c>
      <c r="AB106" s="102" t="str">
        <f>IF($D106="","",GLOBAL!$B$8)</f>
        <v/>
      </c>
      <c r="AC106" s="156" t="str">
        <f>IF($D106="","",GLOBAL!$B$4)</f>
        <v/>
      </c>
      <c r="AD106" s="162" t="str">
        <f>IF($D106="","",GLOBAL!$B$5)</f>
        <v/>
      </c>
      <c r="AE106" s="197">
        <f t="shared" si="6"/>
        <v>8</v>
      </c>
      <c r="AF106" s="198">
        <f t="shared" si="7"/>
        <v>1500</v>
      </c>
      <c r="AG106" s="184"/>
      <c r="AH106" s="2"/>
    </row>
    <row r="107" spans="1:34" x14ac:dyDescent="0.25">
      <c r="A107" s="2"/>
      <c r="B107" s="105"/>
      <c r="C107" s="3"/>
      <c r="D107" s="2"/>
      <c r="E107" s="2"/>
      <c r="F107" s="107"/>
      <c r="G107" s="100" t="str">
        <f>IFERROR(VLOOKUP($D107,Notes!$A$7:$K$67,2,FALSE),"")</f>
        <v/>
      </c>
      <c r="H107" s="97" t="str">
        <f>IFERROR(VLOOKUP($D107,Notes!$A$7:$K$67,3,FALSE),"")</f>
        <v/>
      </c>
      <c r="I107" s="98" t="str">
        <f>IFERROR(VLOOKUP($D107,Notes!$A$7:$K$67,4,FALSE),"")</f>
        <v/>
      </c>
      <c r="J107" s="104"/>
      <c r="K107" s="104"/>
      <c r="L107" s="104"/>
      <c r="M107" s="106" t="str">
        <f>IF($D107="","",VLOOKUP($A107,python_output!$A$4:$AM$257,21,FALSE))</f>
        <v/>
      </c>
      <c r="N107" s="3" t="str">
        <f>IF($D107="","",VLOOKUP($A107,python_output!$A$4:$AM$257,22,FALSE))</f>
        <v/>
      </c>
      <c r="O107" s="105" t="str">
        <f>IF($D107="","",VLOOKUP($A107,python_output!$A$4:$AM$257,23,FALSE))</f>
        <v/>
      </c>
      <c r="P107" s="2" t="str">
        <f>IF($D107="","",VLOOKUP($A107,python_output!$A$4:$AM$257,24,FALSE))</f>
        <v/>
      </c>
      <c r="Q107" s="2" t="str">
        <f>IF($D107="","",VLOOKUP($A107,python_output!$A$4:$AM$257,25,FALSE))</f>
        <v/>
      </c>
      <c r="R107" s="2" t="str">
        <f>IF($D107="","",VLOOKUP($A107,python_output!$A$4:$AM$257,26,FALSE))</f>
        <v/>
      </c>
      <c r="S107" s="160" t="str">
        <f>IF(D107="","",IF($C107="initial",VLOOKUP($D107,Notes!$A$7:$S$67,12,FALSE),VLOOKUP($A107,python_output!$A$4:$AP$256,27,FALSE)))</f>
        <v/>
      </c>
      <c r="T107" s="158" t="str">
        <f>IF(D107="","",IF($C107="initial",VLOOKUP($D107,Notes!$A$7:$S$67,13,FALSE),VLOOKUP($A107,python_output!$A$4:$AP$256,28,FALSE)))</f>
        <v/>
      </c>
      <c r="U107" s="159" t="str">
        <f>IF(D107="","",IF($C107="initial",VLOOKUP($D107,Notes!$A$7:$S$67,14,FALSE),VLOOKUP($A107,python_output!$A$4:$AP$256,29,FALSE)))</f>
        <v/>
      </c>
      <c r="V107" s="155" t="str">
        <f>IF(D107="","",IF($C107="initial","",VLOOKUP($A107,python_output!$A$4:$AS$256,30,FALSE)))</f>
        <v/>
      </c>
      <c r="W107" s="155" t="str">
        <f>IF(D107="","",IFERROR(IF($C107="initial","",VLOOKUP($A107,python_output!$A$4:$AS$256,30,FALSE)),""))</f>
        <v/>
      </c>
      <c r="X107" s="155" t="str">
        <f>IF(D107="","",IFERROR(IF($C107="initial","",VLOOKUP($A107,python_output!$A$4:$AS$256,30,FALSE)),""))</f>
        <v/>
      </c>
      <c r="Y107" s="161" t="str">
        <f>IF(D107="","",VLOOKUP(D107,Notes!$A$7:$N$67,14,FALSE))</f>
        <v/>
      </c>
      <c r="Z107" s="97" t="str">
        <f>IFERROR(VLOOKUP($D107,Notes!$A$7:$K$67,10,FALSE),"")</f>
        <v/>
      </c>
      <c r="AA107" s="102" t="str">
        <f>IFERROR(VLOOKUP($D107,Notes!$A$7:$K$67,11,FALSE),"")</f>
        <v/>
      </c>
      <c r="AB107" s="102" t="str">
        <f>IF($D107="","",GLOBAL!$B$8)</f>
        <v/>
      </c>
      <c r="AC107" s="156" t="str">
        <f>IF($D107="","",GLOBAL!$B$4)</f>
        <v/>
      </c>
      <c r="AD107" s="162" t="str">
        <f>IF($D107="","",GLOBAL!$B$5)</f>
        <v/>
      </c>
      <c r="AE107" s="197">
        <f t="shared" si="6"/>
        <v>8</v>
      </c>
      <c r="AF107" s="198">
        <f t="shared" si="7"/>
        <v>1500</v>
      </c>
      <c r="AG107" s="184"/>
      <c r="AH107" s="2"/>
    </row>
    <row r="108" spans="1:34" x14ac:dyDescent="0.25">
      <c r="A108" s="2"/>
      <c r="B108" s="105"/>
      <c r="C108" s="3"/>
      <c r="D108" s="2"/>
      <c r="E108" s="2"/>
      <c r="F108" s="107"/>
      <c r="G108" s="100" t="str">
        <f>IFERROR(VLOOKUP($D108,Notes!$A$7:$K$67,2,FALSE),"")</f>
        <v/>
      </c>
      <c r="H108" s="97" t="str">
        <f>IFERROR(VLOOKUP($D108,Notes!$A$7:$K$67,3,FALSE),"")</f>
        <v/>
      </c>
      <c r="I108" s="98" t="str">
        <f>IFERROR(VLOOKUP($D108,Notes!$A$7:$K$67,4,FALSE),"")</f>
        <v/>
      </c>
      <c r="J108" s="104"/>
      <c r="K108" s="104"/>
      <c r="L108" s="104"/>
      <c r="M108" s="106" t="str">
        <f>IF($D108="","",VLOOKUP($A108,python_output!$A$4:$AM$257,21,FALSE))</f>
        <v/>
      </c>
      <c r="N108" s="3" t="str">
        <f>IF($D108="","",VLOOKUP($A108,python_output!$A$4:$AM$257,22,FALSE))</f>
        <v/>
      </c>
      <c r="O108" s="105" t="str">
        <f>IF($D108="","",VLOOKUP($A108,python_output!$A$4:$AM$257,23,FALSE))</f>
        <v/>
      </c>
      <c r="P108" s="2" t="str">
        <f>IF($D108="","",VLOOKUP($A108,python_output!$A$4:$AM$257,24,FALSE))</f>
        <v/>
      </c>
      <c r="Q108" s="2" t="str">
        <f>IF($D108="","",VLOOKUP($A108,python_output!$A$4:$AM$257,25,FALSE))</f>
        <v/>
      </c>
      <c r="R108" s="2" t="str">
        <f>IF($D108="","",VLOOKUP($A108,python_output!$A$4:$AM$257,26,FALSE))</f>
        <v/>
      </c>
      <c r="S108" s="160" t="str">
        <f>IF(D108="","",IF($C108="initial",VLOOKUP($D108,Notes!$A$7:$S$67,12,FALSE),VLOOKUP($A108,python_output!$A$4:$AP$256,27,FALSE)))</f>
        <v/>
      </c>
      <c r="T108" s="158" t="str">
        <f>IF(D108="","",IF($C108="initial",VLOOKUP($D108,Notes!$A$7:$S$67,13,FALSE),VLOOKUP($A108,python_output!$A$4:$AP$256,28,FALSE)))</f>
        <v/>
      </c>
      <c r="U108" s="159" t="str">
        <f>IF(D108="","",IF($C108="initial",VLOOKUP($D108,Notes!$A$7:$S$67,14,FALSE),VLOOKUP($A108,python_output!$A$4:$AP$256,29,FALSE)))</f>
        <v/>
      </c>
      <c r="V108" s="155" t="str">
        <f>IF(D108="","",IF($C108="initial","",VLOOKUP($A108,python_output!$A$4:$AS$256,30,FALSE)))</f>
        <v/>
      </c>
      <c r="W108" s="155" t="str">
        <f>IF(D108="","",IFERROR(IF($C108="initial","",VLOOKUP($A108,python_output!$A$4:$AS$256,30,FALSE)),""))</f>
        <v/>
      </c>
      <c r="X108" s="155" t="str">
        <f>IF(D108="","",IFERROR(IF($C108="initial","",VLOOKUP($A108,python_output!$A$4:$AS$256,30,FALSE)),""))</f>
        <v/>
      </c>
      <c r="Y108" s="161" t="str">
        <f>IF(D108="","",VLOOKUP(D108,Notes!$A$7:$N$67,14,FALSE))</f>
        <v/>
      </c>
      <c r="Z108" s="97" t="str">
        <f>IFERROR(VLOOKUP($D108,Notes!$A$7:$K$67,10,FALSE),"")</f>
        <v/>
      </c>
      <c r="AA108" s="102" t="str">
        <f>IFERROR(VLOOKUP($D108,Notes!$A$7:$K$67,11,FALSE),"")</f>
        <v/>
      </c>
      <c r="AB108" s="102" t="str">
        <f>IF($D108="","",GLOBAL!$B$8)</f>
        <v/>
      </c>
      <c r="AC108" s="156" t="str">
        <f>IF($D108="","",GLOBAL!$B$4)</f>
        <v/>
      </c>
      <c r="AD108" s="162" t="str">
        <f>IF($D108="","",GLOBAL!$B$5)</f>
        <v/>
      </c>
      <c r="AE108" s="197">
        <f t="shared" si="6"/>
        <v>8</v>
      </c>
      <c r="AF108" s="198">
        <f t="shared" si="7"/>
        <v>1500</v>
      </c>
      <c r="AG108" s="184"/>
      <c r="AH108" s="2"/>
    </row>
    <row r="109" spans="1:34" x14ac:dyDescent="0.25">
      <c r="A109" s="2"/>
      <c r="B109" s="105"/>
      <c r="C109" s="3"/>
      <c r="D109" s="2"/>
      <c r="E109" s="2"/>
      <c r="F109" s="107"/>
      <c r="G109" s="100" t="str">
        <f>IFERROR(VLOOKUP($D109,Notes!$A$7:$K$67,2,FALSE),"")</f>
        <v/>
      </c>
      <c r="H109" s="97" t="str">
        <f>IFERROR(VLOOKUP($D109,Notes!$A$7:$K$67,3,FALSE),"")</f>
        <v/>
      </c>
      <c r="I109" s="98" t="str">
        <f>IFERROR(VLOOKUP($D109,Notes!$A$7:$K$67,4,FALSE),"")</f>
        <v/>
      </c>
      <c r="J109" s="104"/>
      <c r="K109" s="104"/>
      <c r="L109" s="104"/>
      <c r="M109" s="106" t="str">
        <f>IF($D109="","",VLOOKUP($A109,python_output!$A$4:$AM$257,21,FALSE))</f>
        <v/>
      </c>
      <c r="N109" s="3" t="str">
        <f>IF($D109="","",VLOOKUP($A109,python_output!$A$4:$AM$257,22,FALSE))</f>
        <v/>
      </c>
      <c r="O109" s="105" t="str">
        <f>IF($D109="","",VLOOKUP($A109,python_output!$A$4:$AM$257,23,FALSE))</f>
        <v/>
      </c>
      <c r="P109" s="2" t="str">
        <f>IF($D109="","",VLOOKUP($A109,python_output!$A$4:$AM$257,24,FALSE))</f>
        <v/>
      </c>
      <c r="Q109" s="2" t="str">
        <f>IF($D109="","",VLOOKUP($A109,python_output!$A$4:$AM$257,25,FALSE))</f>
        <v/>
      </c>
      <c r="R109" s="2" t="str">
        <f>IF($D109="","",VLOOKUP($A109,python_output!$A$4:$AM$257,26,FALSE))</f>
        <v/>
      </c>
      <c r="S109" s="160" t="str">
        <f>IF(D109="","",IF($C109="initial",VLOOKUP($D109,Notes!$A$7:$S$67,12,FALSE),VLOOKUP($A109,python_output!$A$4:$AP$256,27,FALSE)))</f>
        <v/>
      </c>
      <c r="T109" s="158" t="str">
        <f>IF(D109="","",IF($C109="initial",VLOOKUP($D109,Notes!$A$7:$S$67,13,FALSE),VLOOKUP($A109,python_output!$A$4:$AP$256,28,FALSE)))</f>
        <v/>
      </c>
      <c r="U109" s="159" t="str">
        <f>IF(D109="","",IF($C109="initial",VLOOKUP($D109,Notes!$A$7:$S$67,14,FALSE),VLOOKUP($A109,python_output!$A$4:$AP$256,29,FALSE)))</f>
        <v/>
      </c>
      <c r="V109" s="155" t="str">
        <f>IF(D109="","",IF($C109="initial","",VLOOKUP($A109,python_output!$A$4:$AS$256,30,FALSE)))</f>
        <v/>
      </c>
      <c r="W109" s="155" t="str">
        <f>IF(D109="","",IFERROR(IF($C109="initial","",VLOOKUP($A109,python_output!$A$4:$AS$256,30,FALSE)),""))</f>
        <v/>
      </c>
      <c r="X109" s="155" t="str">
        <f>IF(D109="","",IFERROR(IF($C109="initial","",VLOOKUP($A109,python_output!$A$4:$AS$256,30,FALSE)),""))</f>
        <v/>
      </c>
      <c r="Y109" s="161" t="str">
        <f>IF(D109="","",VLOOKUP(D109,Notes!$A$7:$N$67,14,FALSE))</f>
        <v/>
      </c>
      <c r="Z109" s="97" t="str">
        <f>IFERROR(VLOOKUP($D109,Notes!$A$7:$K$67,10,FALSE),"")</f>
        <v/>
      </c>
      <c r="AA109" s="102" t="str">
        <f>IFERROR(VLOOKUP($D109,Notes!$A$7:$K$67,11,FALSE),"")</f>
        <v/>
      </c>
      <c r="AB109" s="102" t="str">
        <f>IF($D109="","",GLOBAL!$B$8)</f>
        <v/>
      </c>
      <c r="AC109" s="156" t="str">
        <f>IF($D109="","",GLOBAL!$B$4)</f>
        <v/>
      </c>
      <c r="AD109" s="162" t="str">
        <f>IF($D109="","",GLOBAL!$B$5)</f>
        <v/>
      </c>
      <c r="AE109" s="197">
        <f t="shared" si="6"/>
        <v>8</v>
      </c>
      <c r="AF109" s="198">
        <f t="shared" si="7"/>
        <v>1500</v>
      </c>
      <c r="AG109" s="184"/>
      <c r="AH109" s="2"/>
    </row>
    <row r="110" spans="1:34" x14ac:dyDescent="0.25">
      <c r="A110" s="2"/>
      <c r="B110" s="105"/>
      <c r="C110" s="3"/>
      <c r="D110" s="2"/>
      <c r="E110" s="2"/>
      <c r="F110" s="107"/>
      <c r="G110" s="100" t="str">
        <f>IFERROR(VLOOKUP($D110,Notes!$A$7:$K$67,2,FALSE),"")</f>
        <v/>
      </c>
      <c r="H110" s="97" t="str">
        <f>IFERROR(VLOOKUP($D110,Notes!$A$7:$K$67,3,FALSE),"")</f>
        <v/>
      </c>
      <c r="I110" s="98" t="str">
        <f>IFERROR(VLOOKUP($D110,Notes!$A$7:$K$67,4,FALSE),"")</f>
        <v/>
      </c>
      <c r="J110" s="104"/>
      <c r="K110" s="104"/>
      <c r="L110" s="104"/>
      <c r="M110" s="106" t="str">
        <f>IF($D110="","",VLOOKUP($A110,python_output!$A$4:$AM$257,21,FALSE))</f>
        <v/>
      </c>
      <c r="N110" s="3" t="str">
        <f>IF($D110="","",VLOOKUP($A110,python_output!$A$4:$AM$257,22,FALSE))</f>
        <v/>
      </c>
      <c r="O110" s="105" t="str">
        <f>IF($D110="","",VLOOKUP($A110,python_output!$A$4:$AM$257,23,FALSE))</f>
        <v/>
      </c>
      <c r="P110" s="2" t="str">
        <f>IF($D110="","",VLOOKUP($A110,python_output!$A$4:$AM$257,24,FALSE))</f>
        <v/>
      </c>
      <c r="Q110" s="2" t="str">
        <f>IF($D110="","",VLOOKUP($A110,python_output!$A$4:$AM$257,25,FALSE))</f>
        <v/>
      </c>
      <c r="R110" s="2" t="str">
        <f>IF($D110="","",VLOOKUP($A110,python_output!$A$4:$AM$257,26,FALSE))</f>
        <v/>
      </c>
      <c r="S110" s="160" t="str">
        <f>IF(D110="","",IF($C110="initial",VLOOKUP($D110,Notes!$A$7:$S$67,12,FALSE),VLOOKUP($A110,python_output!$A$4:$AP$256,27,FALSE)))</f>
        <v/>
      </c>
      <c r="T110" s="158" t="str">
        <f>IF(D110="","",IF($C110="initial",VLOOKUP($D110,Notes!$A$7:$S$67,13,FALSE),VLOOKUP($A110,python_output!$A$4:$AP$256,28,FALSE)))</f>
        <v/>
      </c>
      <c r="U110" s="159" t="str">
        <f>IF(D110="","",IF($C110="initial",VLOOKUP($D110,Notes!$A$7:$S$67,14,FALSE),VLOOKUP($A110,python_output!$A$4:$AP$256,29,FALSE)))</f>
        <v/>
      </c>
      <c r="V110" s="155" t="str">
        <f>IF(D110="","",IF($C110="initial","",VLOOKUP($A110,python_output!$A$4:$AS$256,30,FALSE)))</f>
        <v/>
      </c>
      <c r="W110" s="155" t="str">
        <f>IF(D110="","",IFERROR(IF($C110="initial","",VLOOKUP($A110,python_output!$A$4:$AS$256,30,FALSE)),""))</f>
        <v/>
      </c>
      <c r="X110" s="155" t="str">
        <f>IF(D110="","",IFERROR(IF($C110="initial","",VLOOKUP($A110,python_output!$A$4:$AS$256,30,FALSE)),""))</f>
        <v/>
      </c>
      <c r="Y110" s="161" t="str">
        <f>IF(D110="","",VLOOKUP(D110,Notes!$A$7:$N$67,14,FALSE))</f>
        <v/>
      </c>
      <c r="Z110" s="97" t="str">
        <f>IFERROR(VLOOKUP($D110,Notes!$A$7:$K$67,10,FALSE),"")</f>
        <v/>
      </c>
      <c r="AA110" s="102" t="str">
        <f>IFERROR(VLOOKUP($D110,Notes!$A$7:$K$67,11,FALSE),"")</f>
        <v/>
      </c>
      <c r="AB110" s="102" t="str">
        <f>IF($D110="","",GLOBAL!$B$8)</f>
        <v/>
      </c>
      <c r="AC110" s="156" t="str">
        <f>IF($D110="","",GLOBAL!$B$4)</f>
        <v/>
      </c>
      <c r="AD110" s="162" t="str">
        <f>IF($D110="","",GLOBAL!$B$5)</f>
        <v/>
      </c>
      <c r="AE110" s="197">
        <f t="shared" si="6"/>
        <v>8</v>
      </c>
      <c r="AF110" s="198">
        <f t="shared" si="7"/>
        <v>1500</v>
      </c>
      <c r="AG110" s="184"/>
      <c r="AH110" s="2"/>
    </row>
    <row r="111" spans="1:34" x14ac:dyDescent="0.25">
      <c r="A111" s="2"/>
      <c r="B111" s="105"/>
      <c r="C111" s="3"/>
      <c r="D111" s="2"/>
      <c r="E111" s="2"/>
      <c r="F111" s="107"/>
      <c r="G111" s="100" t="str">
        <f>IFERROR(VLOOKUP($D111,Notes!$A$7:$K$67,2,FALSE),"")</f>
        <v/>
      </c>
      <c r="H111" s="97" t="str">
        <f>IFERROR(VLOOKUP($D111,Notes!$A$7:$K$67,3,FALSE),"")</f>
        <v/>
      </c>
      <c r="I111" s="98" t="str">
        <f>IFERROR(VLOOKUP($D111,Notes!$A$7:$K$67,4,FALSE),"")</f>
        <v/>
      </c>
      <c r="J111" s="104"/>
      <c r="K111" s="104"/>
      <c r="L111" s="104"/>
      <c r="M111" s="106" t="str">
        <f>IF($D111="","",VLOOKUP($A111,python_output!$A$4:$AM$257,21,FALSE))</f>
        <v/>
      </c>
      <c r="N111" s="3" t="str">
        <f>IF($D111="","",VLOOKUP($A111,python_output!$A$4:$AM$257,22,FALSE))</f>
        <v/>
      </c>
      <c r="O111" s="105" t="str">
        <f>IF($D111="","",VLOOKUP($A111,python_output!$A$4:$AM$257,23,FALSE))</f>
        <v/>
      </c>
      <c r="P111" s="2" t="str">
        <f>IF($D111="","",VLOOKUP($A111,python_output!$A$4:$AM$257,24,FALSE))</f>
        <v/>
      </c>
      <c r="Q111" s="2" t="str">
        <f>IF($D111="","",VLOOKUP($A111,python_output!$A$4:$AM$257,25,FALSE))</f>
        <v/>
      </c>
      <c r="R111" s="2" t="str">
        <f>IF($D111="","",VLOOKUP($A111,python_output!$A$4:$AM$257,26,FALSE))</f>
        <v/>
      </c>
      <c r="S111" s="160" t="str">
        <f>IF(D111="","",IF($C111="initial",VLOOKUP($D111,Notes!$A$7:$S$67,12,FALSE),VLOOKUP($A111,python_output!$A$4:$AP$256,27,FALSE)))</f>
        <v/>
      </c>
      <c r="T111" s="158" t="str">
        <f>IF(D111="","",IF($C111="initial",VLOOKUP($D111,Notes!$A$7:$S$67,13,FALSE),VLOOKUP($A111,python_output!$A$4:$AP$256,28,FALSE)))</f>
        <v/>
      </c>
      <c r="U111" s="159" t="str">
        <f>IF(D111="","",IF($C111="initial",VLOOKUP($D111,Notes!$A$7:$S$67,14,FALSE),VLOOKUP($A111,python_output!$A$4:$AP$256,29,FALSE)))</f>
        <v/>
      </c>
      <c r="V111" s="155" t="str">
        <f>IF(D111="","",IF($C111="initial","",VLOOKUP($A111,python_output!$A$4:$AS$256,30,FALSE)))</f>
        <v/>
      </c>
      <c r="W111" s="155" t="str">
        <f>IF(D111="","",IFERROR(IF($C111="initial","",VLOOKUP($A111,python_output!$A$4:$AS$256,30,FALSE)),""))</f>
        <v/>
      </c>
      <c r="X111" s="155" t="str">
        <f>IF(D111="","",IFERROR(IF($C111="initial","",VLOOKUP($A111,python_output!$A$4:$AS$256,30,FALSE)),""))</f>
        <v/>
      </c>
      <c r="Y111" s="161" t="str">
        <f>IF(D111="","",VLOOKUP(D111,Notes!$A$7:$N$67,14,FALSE))</f>
        <v/>
      </c>
      <c r="Z111" s="97" t="str">
        <f>IFERROR(VLOOKUP($D111,Notes!$A$7:$K$67,10,FALSE),"")</f>
        <v/>
      </c>
      <c r="AA111" s="102" t="str">
        <f>IFERROR(VLOOKUP($D111,Notes!$A$7:$K$67,11,FALSE),"")</f>
        <v/>
      </c>
      <c r="AB111" s="102" t="str">
        <f>IF($D111="","",GLOBAL!$B$8)</f>
        <v/>
      </c>
      <c r="AC111" s="156" t="str">
        <f>IF($D111="","",GLOBAL!$B$4)</f>
        <v/>
      </c>
      <c r="AD111" s="162" t="str">
        <f>IF($D111="","",GLOBAL!$B$5)</f>
        <v/>
      </c>
      <c r="AE111" s="197">
        <f t="shared" si="6"/>
        <v>8</v>
      </c>
      <c r="AF111" s="198">
        <f t="shared" si="7"/>
        <v>1500</v>
      </c>
      <c r="AG111" s="184"/>
      <c r="AH111" s="2"/>
    </row>
    <row r="112" spans="1:34" x14ac:dyDescent="0.25">
      <c r="A112" s="2"/>
      <c r="B112" s="105"/>
      <c r="C112" s="3"/>
      <c r="D112" s="2"/>
      <c r="E112" s="2"/>
      <c r="F112" s="107"/>
      <c r="G112" s="100" t="str">
        <f>IFERROR(VLOOKUP($D112,Notes!$A$7:$K$67,2,FALSE),"")</f>
        <v/>
      </c>
      <c r="H112" s="97" t="str">
        <f>IFERROR(VLOOKUP($D112,Notes!$A$7:$K$67,3,FALSE),"")</f>
        <v/>
      </c>
      <c r="I112" s="98" t="str">
        <f>IFERROR(VLOOKUP($D112,Notes!$A$7:$K$67,4,FALSE),"")</f>
        <v/>
      </c>
      <c r="J112" s="104"/>
      <c r="K112" s="104"/>
      <c r="L112" s="104"/>
      <c r="M112" s="106" t="str">
        <f>IF($D112="","",VLOOKUP($A112,python_output!$A$4:$AM$257,21,FALSE))</f>
        <v/>
      </c>
      <c r="N112" s="3" t="str">
        <f>IF($D112="","",VLOOKUP($A112,python_output!$A$4:$AM$257,22,FALSE))</f>
        <v/>
      </c>
      <c r="O112" s="105" t="str">
        <f>IF($D112="","",VLOOKUP($A112,python_output!$A$4:$AM$257,23,FALSE))</f>
        <v/>
      </c>
      <c r="P112" s="2" t="str">
        <f>IF($D112="","",VLOOKUP($A112,python_output!$A$4:$AM$257,24,FALSE))</f>
        <v/>
      </c>
      <c r="Q112" s="2" t="str">
        <f>IF($D112="","",VLOOKUP($A112,python_output!$A$4:$AM$257,25,FALSE))</f>
        <v/>
      </c>
      <c r="R112" s="2" t="str">
        <f>IF($D112="","",VLOOKUP($A112,python_output!$A$4:$AM$257,26,FALSE))</f>
        <v/>
      </c>
      <c r="S112" s="160" t="str">
        <f>IF(D112="","",IF($C112="initial",VLOOKUP($D112,Notes!$A$7:$S$67,12,FALSE),VLOOKUP($A112,python_output!$A$4:$AP$256,27,FALSE)))</f>
        <v/>
      </c>
      <c r="T112" s="158" t="str">
        <f>IF(D112="","",IF($C112="initial",VLOOKUP($D112,Notes!$A$7:$S$67,13,FALSE),VLOOKUP($A112,python_output!$A$4:$AP$256,28,FALSE)))</f>
        <v/>
      </c>
      <c r="U112" s="159" t="str">
        <f>IF(D112="","",IF($C112="initial",VLOOKUP($D112,Notes!$A$7:$S$67,14,FALSE),VLOOKUP($A112,python_output!$A$4:$AP$256,29,FALSE)))</f>
        <v/>
      </c>
      <c r="V112" s="155" t="str">
        <f>IF(D112="","",IF($C112="initial","",VLOOKUP($A112,python_output!$A$4:$AS$256,30,FALSE)))</f>
        <v/>
      </c>
      <c r="W112" s="155" t="str">
        <f>IF(D112="","",IFERROR(IF($C112="initial","",VLOOKUP($A112,python_output!$A$4:$AS$256,30,FALSE)),""))</f>
        <v/>
      </c>
      <c r="X112" s="155" t="str">
        <f>IF(D112="","",IFERROR(IF($C112="initial","",VLOOKUP($A112,python_output!$A$4:$AS$256,30,FALSE)),""))</f>
        <v/>
      </c>
      <c r="Y112" s="161" t="str">
        <f>IF(D112="","",VLOOKUP(D112,Notes!$A$7:$N$67,14,FALSE))</f>
        <v/>
      </c>
      <c r="Z112" s="97" t="str">
        <f>IFERROR(VLOOKUP($D112,Notes!$A$7:$K$67,10,FALSE),"")</f>
        <v/>
      </c>
      <c r="AA112" s="102" t="str">
        <f>IFERROR(VLOOKUP($D112,Notes!$A$7:$K$67,11,FALSE),"")</f>
        <v/>
      </c>
      <c r="AB112" s="102" t="str">
        <f>IF($D112="","",GLOBAL!$B$8)</f>
        <v/>
      </c>
      <c r="AC112" s="156" t="str">
        <f>IF($D112="","",GLOBAL!$B$4)</f>
        <v/>
      </c>
      <c r="AD112" s="162" t="str">
        <f>IF($D112="","",GLOBAL!$B$5)</f>
        <v/>
      </c>
      <c r="AE112" s="197">
        <f t="shared" si="6"/>
        <v>8</v>
      </c>
      <c r="AF112" s="198">
        <f t="shared" si="7"/>
        <v>1500</v>
      </c>
      <c r="AG112" s="184"/>
      <c r="AH112" s="2"/>
    </row>
    <row r="113" spans="1:34" x14ac:dyDescent="0.25">
      <c r="A113" s="2"/>
      <c r="B113" s="105"/>
      <c r="C113" s="3"/>
      <c r="D113" s="2"/>
      <c r="E113" s="2"/>
      <c r="F113" s="107"/>
      <c r="G113" s="100" t="str">
        <f>IFERROR(VLOOKUP($D113,Notes!$A$7:$K$67,2,FALSE),"")</f>
        <v/>
      </c>
      <c r="H113" s="97" t="str">
        <f>IFERROR(VLOOKUP($D113,Notes!$A$7:$K$67,3,FALSE),"")</f>
        <v/>
      </c>
      <c r="I113" s="98" t="str">
        <f>IFERROR(VLOOKUP($D113,Notes!$A$7:$K$67,4,FALSE),"")</f>
        <v/>
      </c>
      <c r="J113" s="104"/>
      <c r="K113" s="104"/>
      <c r="L113" s="104"/>
      <c r="M113" s="106" t="str">
        <f>IF($D113="","",VLOOKUP($A113,python_output!$A$4:$AM$257,21,FALSE))</f>
        <v/>
      </c>
      <c r="N113" s="3" t="str">
        <f>IF($D113="","",VLOOKUP($A113,python_output!$A$4:$AM$257,22,FALSE))</f>
        <v/>
      </c>
      <c r="O113" s="105" t="str">
        <f>IF($D113="","",VLOOKUP($A113,python_output!$A$4:$AM$257,23,FALSE))</f>
        <v/>
      </c>
      <c r="P113" s="2" t="str">
        <f>IF($D113="","",VLOOKUP($A113,python_output!$A$4:$AM$257,24,FALSE))</f>
        <v/>
      </c>
      <c r="Q113" s="2" t="str">
        <f>IF($D113="","",VLOOKUP($A113,python_output!$A$4:$AM$257,25,FALSE))</f>
        <v/>
      </c>
      <c r="R113" s="2" t="str">
        <f>IF($D113="","",VLOOKUP($A113,python_output!$A$4:$AM$257,26,FALSE))</f>
        <v/>
      </c>
      <c r="S113" s="160" t="str">
        <f>IF(D113="","",IF($C113="initial",VLOOKUP($D113,Notes!$A$7:$S$67,12,FALSE),VLOOKUP($A113,python_output!$A$4:$AP$256,27,FALSE)))</f>
        <v/>
      </c>
      <c r="T113" s="158" t="str">
        <f>IF(D113="","",IF($C113="initial",VLOOKUP($D113,Notes!$A$7:$S$67,13,FALSE),VLOOKUP($A113,python_output!$A$4:$AP$256,28,FALSE)))</f>
        <v/>
      </c>
      <c r="U113" s="159" t="str">
        <f>IF(D113="","",IF($C113="initial",VLOOKUP($D113,Notes!$A$7:$S$67,14,FALSE),VLOOKUP($A113,python_output!$A$4:$AP$256,29,FALSE)))</f>
        <v/>
      </c>
      <c r="V113" s="155" t="str">
        <f>IF(D113="","",IF($C113="initial","",VLOOKUP($A113,python_output!$A$4:$AS$256,30,FALSE)))</f>
        <v/>
      </c>
      <c r="W113" s="155" t="str">
        <f>IF(D113="","",IFERROR(IF($C113="initial","",VLOOKUP($A113,python_output!$A$4:$AS$256,30,FALSE)),""))</f>
        <v/>
      </c>
      <c r="X113" s="155" t="str">
        <f>IF(D113="","",IFERROR(IF($C113="initial","",VLOOKUP($A113,python_output!$A$4:$AS$256,30,FALSE)),""))</f>
        <v/>
      </c>
      <c r="Y113" s="161" t="str">
        <f>IF(D113="","",VLOOKUP(D113,Notes!$A$7:$N$67,14,FALSE))</f>
        <v/>
      </c>
      <c r="Z113" s="97" t="str">
        <f>IFERROR(VLOOKUP($D113,Notes!$A$7:$K$67,10,FALSE),"")</f>
        <v/>
      </c>
      <c r="AA113" s="102" t="str">
        <f>IFERROR(VLOOKUP($D113,Notes!$A$7:$K$67,11,FALSE),"")</f>
        <v/>
      </c>
      <c r="AB113" s="102" t="str">
        <f>IF($D113="","",GLOBAL!$B$8)</f>
        <v/>
      </c>
      <c r="AC113" s="156" t="str">
        <f>IF($D113="","",GLOBAL!$B$4)</f>
        <v/>
      </c>
      <c r="AD113" s="162" t="str">
        <f>IF($D113="","",GLOBAL!$B$5)</f>
        <v/>
      </c>
      <c r="AE113" s="197">
        <f t="shared" si="6"/>
        <v>8</v>
      </c>
      <c r="AF113" s="198">
        <f t="shared" si="7"/>
        <v>1500</v>
      </c>
      <c r="AG113" s="184"/>
      <c r="AH113" s="2"/>
    </row>
    <row r="114" spans="1:34" x14ac:dyDescent="0.25">
      <c r="A114" s="2"/>
      <c r="B114" s="105"/>
      <c r="C114" s="3"/>
      <c r="D114" s="2"/>
      <c r="E114" s="2"/>
      <c r="F114" s="107"/>
      <c r="G114" s="100" t="str">
        <f>IFERROR(VLOOKUP($D114,Notes!$A$7:$K$67,2,FALSE),"")</f>
        <v/>
      </c>
      <c r="H114" s="97" t="str">
        <f>IFERROR(VLOOKUP($D114,Notes!$A$7:$K$67,3,FALSE),"")</f>
        <v/>
      </c>
      <c r="I114" s="98" t="str">
        <f>IFERROR(VLOOKUP($D114,Notes!$A$7:$K$67,4,FALSE),"")</f>
        <v/>
      </c>
      <c r="J114" s="104"/>
      <c r="K114" s="104"/>
      <c r="L114" s="104"/>
      <c r="M114" s="106" t="str">
        <f>IF($D114="","",VLOOKUP($A114,python_output!$A$4:$AM$257,21,FALSE))</f>
        <v/>
      </c>
      <c r="N114" s="3" t="str">
        <f>IF($D114="","",VLOOKUP($A114,python_output!$A$4:$AM$257,22,FALSE))</f>
        <v/>
      </c>
      <c r="O114" s="105" t="str">
        <f>IF($D114="","",VLOOKUP($A114,python_output!$A$4:$AM$257,23,FALSE))</f>
        <v/>
      </c>
      <c r="P114" s="2" t="str">
        <f>IF($D114="","",VLOOKUP($A114,python_output!$A$4:$AM$257,24,FALSE))</f>
        <v/>
      </c>
      <c r="Q114" s="2" t="str">
        <f>IF($D114="","",VLOOKUP($A114,python_output!$A$4:$AM$257,25,FALSE))</f>
        <v/>
      </c>
      <c r="R114" s="2" t="str">
        <f>IF($D114="","",VLOOKUP($A114,python_output!$A$4:$AM$257,26,FALSE))</f>
        <v/>
      </c>
      <c r="S114" s="160" t="str">
        <f>IF(D114="","",IF($C114="initial",VLOOKUP($D114,Notes!$A$7:$S$67,12,FALSE),VLOOKUP($A114,python_output!$A$4:$AP$256,27,FALSE)))</f>
        <v/>
      </c>
      <c r="T114" s="158" t="str">
        <f>IF(D114="","",IF($C114="initial",VLOOKUP($D114,Notes!$A$7:$S$67,13,FALSE),VLOOKUP($A114,python_output!$A$4:$AP$256,28,FALSE)))</f>
        <v/>
      </c>
      <c r="U114" s="159" t="str">
        <f>IF(D114="","",IF($C114="initial",VLOOKUP($D114,Notes!$A$7:$S$67,14,FALSE),VLOOKUP($A114,python_output!$A$4:$AP$256,29,FALSE)))</f>
        <v/>
      </c>
      <c r="V114" s="155" t="str">
        <f>IF(D114="","",IF($C114="initial","",VLOOKUP($A114,python_output!$A$4:$AS$256,30,FALSE)))</f>
        <v/>
      </c>
      <c r="W114" s="155" t="str">
        <f>IF(D114="","",IFERROR(IF($C114="initial","",VLOOKUP($A114,python_output!$A$4:$AS$256,30,FALSE)),""))</f>
        <v/>
      </c>
      <c r="X114" s="155" t="str">
        <f>IF(D114="","",IFERROR(IF($C114="initial","",VLOOKUP($A114,python_output!$A$4:$AS$256,30,FALSE)),""))</f>
        <v/>
      </c>
      <c r="Y114" s="161" t="str">
        <f>IF(D114="","",VLOOKUP(D114,Notes!$A$7:$N$67,14,FALSE))</f>
        <v/>
      </c>
      <c r="Z114" s="97" t="str">
        <f>IFERROR(VLOOKUP($D114,Notes!$A$7:$K$67,10,FALSE),"")</f>
        <v/>
      </c>
      <c r="AA114" s="102" t="str">
        <f>IFERROR(VLOOKUP($D114,Notes!$A$7:$K$67,11,FALSE),"")</f>
        <v/>
      </c>
      <c r="AB114" s="102" t="str">
        <f>IF($D114="","",GLOBAL!$B$8)</f>
        <v/>
      </c>
      <c r="AC114" s="156" t="str">
        <f>IF($D114="","",GLOBAL!$B$4)</f>
        <v/>
      </c>
      <c r="AD114" s="162" t="str">
        <f>IF($D114="","",GLOBAL!$B$5)</f>
        <v/>
      </c>
      <c r="AE114" s="197">
        <f t="shared" si="6"/>
        <v>8</v>
      </c>
      <c r="AF114" s="198">
        <f t="shared" si="7"/>
        <v>1500</v>
      </c>
      <c r="AG114" s="184"/>
      <c r="AH114" s="2"/>
    </row>
    <row r="115" spans="1:34" x14ac:dyDescent="0.25">
      <c r="A115" s="2"/>
      <c r="B115" s="105"/>
      <c r="C115" s="3"/>
      <c r="D115" s="2"/>
      <c r="E115" s="2"/>
      <c r="F115" s="107"/>
      <c r="G115" s="100" t="str">
        <f>IFERROR(VLOOKUP($D115,Notes!$A$7:$K$67,2,FALSE),"")</f>
        <v/>
      </c>
      <c r="H115" s="97" t="str">
        <f>IFERROR(VLOOKUP($D115,Notes!$A$7:$K$67,3,FALSE),"")</f>
        <v/>
      </c>
      <c r="I115" s="98" t="str">
        <f>IFERROR(VLOOKUP($D115,Notes!$A$7:$K$67,4,FALSE),"")</f>
        <v/>
      </c>
      <c r="J115" s="104"/>
      <c r="K115" s="104"/>
      <c r="L115" s="104"/>
      <c r="M115" s="106" t="str">
        <f>IF($D115="","",VLOOKUP($A115,python_output!$A$4:$AM$257,21,FALSE))</f>
        <v/>
      </c>
      <c r="N115" s="3" t="str">
        <f>IF($D115="","",VLOOKUP($A115,python_output!$A$4:$AM$257,22,FALSE))</f>
        <v/>
      </c>
      <c r="O115" s="105" t="str">
        <f>IF($D115="","",VLOOKUP($A115,python_output!$A$4:$AM$257,23,FALSE))</f>
        <v/>
      </c>
      <c r="P115" s="2" t="str">
        <f>IF($D115="","",VLOOKUP($A115,python_output!$A$4:$AM$257,24,FALSE))</f>
        <v/>
      </c>
      <c r="Q115" s="2" t="str">
        <f>IF($D115="","",VLOOKUP($A115,python_output!$A$4:$AM$257,25,FALSE))</f>
        <v/>
      </c>
      <c r="R115" s="2" t="str">
        <f>IF($D115="","",VLOOKUP($A115,python_output!$A$4:$AM$257,26,FALSE))</f>
        <v/>
      </c>
      <c r="S115" s="160" t="str">
        <f>IF(D115="","",IF($C115="initial",VLOOKUP($D115,Notes!$A$7:$S$67,12,FALSE),VLOOKUP($A115,python_output!$A$4:$AP$256,27,FALSE)))</f>
        <v/>
      </c>
      <c r="T115" s="158" t="str">
        <f>IF(D115="","",IF($C115="initial",VLOOKUP($D115,Notes!$A$7:$S$67,13,FALSE),VLOOKUP($A115,python_output!$A$4:$AP$256,28,FALSE)))</f>
        <v/>
      </c>
      <c r="U115" s="159" t="str">
        <f>IF(D115="","",IF($C115="initial",VLOOKUP($D115,Notes!$A$7:$S$67,14,FALSE),VLOOKUP($A115,python_output!$A$4:$AP$256,29,FALSE)))</f>
        <v/>
      </c>
      <c r="V115" s="155" t="str">
        <f>IF(D115="","",IF($C115="initial","",VLOOKUP($A115,python_output!$A$4:$AS$256,30,FALSE)))</f>
        <v/>
      </c>
      <c r="W115" s="155" t="str">
        <f>IF(D115="","",IFERROR(IF($C115="initial","",VLOOKUP($A115,python_output!$A$4:$AS$256,30,FALSE)),""))</f>
        <v/>
      </c>
      <c r="X115" s="155" t="str">
        <f>IF(D115="","",IFERROR(IF($C115="initial","",VLOOKUP($A115,python_output!$A$4:$AS$256,30,FALSE)),""))</f>
        <v/>
      </c>
      <c r="Y115" s="161" t="str">
        <f>IF(D115="","",VLOOKUP(D115,Notes!$A$7:$N$67,14,FALSE))</f>
        <v/>
      </c>
      <c r="Z115" s="97" t="str">
        <f>IFERROR(VLOOKUP($D115,Notes!$A$7:$K$67,10,FALSE),"")</f>
        <v/>
      </c>
      <c r="AA115" s="102" t="str">
        <f>IFERROR(VLOOKUP($D115,Notes!$A$7:$K$67,11,FALSE),"")</f>
        <v/>
      </c>
      <c r="AB115" s="102" t="str">
        <f>IF($D115="","",GLOBAL!$B$8)</f>
        <v/>
      </c>
      <c r="AC115" s="156" t="str">
        <f>IF($D115="","",GLOBAL!$B$4)</f>
        <v/>
      </c>
      <c r="AD115" s="162" t="str">
        <f>IF($D115="","",GLOBAL!$B$5)</f>
        <v/>
      </c>
      <c r="AE115" s="197">
        <f t="shared" si="6"/>
        <v>8</v>
      </c>
      <c r="AF115" s="198">
        <f t="shared" si="7"/>
        <v>1500</v>
      </c>
      <c r="AG115" s="184"/>
      <c r="AH115" s="2"/>
    </row>
    <row r="116" spans="1:34" x14ac:dyDescent="0.25">
      <c r="A116" s="2"/>
      <c r="B116" s="105"/>
      <c r="C116" s="3"/>
      <c r="D116" s="2"/>
      <c r="E116" s="2"/>
      <c r="F116" s="107"/>
      <c r="G116" s="100" t="str">
        <f>IFERROR(VLOOKUP($D116,Notes!$A$7:$K$67,2,FALSE),"")</f>
        <v/>
      </c>
      <c r="H116" s="97" t="str">
        <f>IFERROR(VLOOKUP($D116,Notes!$A$7:$K$67,3,FALSE),"")</f>
        <v/>
      </c>
      <c r="I116" s="98" t="str">
        <f>IFERROR(VLOOKUP($D116,Notes!$A$7:$K$67,4,FALSE),"")</f>
        <v/>
      </c>
      <c r="J116" s="104"/>
      <c r="K116" s="104"/>
      <c r="L116" s="104"/>
      <c r="M116" s="106" t="str">
        <f>IF($D116="","",VLOOKUP($A116,python_output!$A$4:$AM$257,21,FALSE))</f>
        <v/>
      </c>
      <c r="N116" s="3" t="str">
        <f>IF($D116="","",VLOOKUP($A116,python_output!$A$4:$AM$257,22,FALSE))</f>
        <v/>
      </c>
      <c r="O116" s="105" t="str">
        <f>IF($D116="","",VLOOKUP($A116,python_output!$A$4:$AM$257,23,FALSE))</f>
        <v/>
      </c>
      <c r="P116" s="2" t="str">
        <f>IF($D116="","",VLOOKUP($A116,python_output!$A$4:$AM$257,24,FALSE))</f>
        <v/>
      </c>
      <c r="Q116" s="2" t="str">
        <f>IF($D116="","",VLOOKUP($A116,python_output!$A$4:$AM$257,25,FALSE))</f>
        <v/>
      </c>
      <c r="R116" s="2" t="str">
        <f>IF($D116="","",VLOOKUP($A116,python_output!$A$4:$AM$257,26,FALSE))</f>
        <v/>
      </c>
      <c r="S116" s="160" t="str">
        <f>IF(D116="","",IF($C116="initial",VLOOKUP($D116,Notes!$A$7:$S$67,12,FALSE),VLOOKUP($A116,python_output!$A$4:$AP$256,27,FALSE)))</f>
        <v/>
      </c>
      <c r="T116" s="158" t="str">
        <f>IF(D116="","",IF($C116="initial",VLOOKUP($D116,Notes!$A$7:$S$67,13,FALSE),VLOOKUP($A116,python_output!$A$4:$AP$256,28,FALSE)))</f>
        <v/>
      </c>
      <c r="U116" s="159" t="str">
        <f>IF(D116="","",IF($C116="initial",VLOOKUP($D116,Notes!$A$7:$S$67,14,FALSE),VLOOKUP($A116,python_output!$A$4:$AP$256,29,FALSE)))</f>
        <v/>
      </c>
      <c r="V116" s="155" t="str">
        <f>IF(D116="","",IF($C116="initial","",VLOOKUP($A116,python_output!$A$4:$AS$256,30,FALSE)))</f>
        <v/>
      </c>
      <c r="W116" s="155" t="str">
        <f>IF(D116="","",IFERROR(IF($C116="initial","",VLOOKUP($A116,python_output!$A$4:$AS$256,30,FALSE)),""))</f>
        <v/>
      </c>
      <c r="X116" s="155" t="str">
        <f>IF(D116="","",IFERROR(IF($C116="initial","",VLOOKUP($A116,python_output!$A$4:$AS$256,30,FALSE)),""))</f>
        <v/>
      </c>
      <c r="Y116" s="161" t="str">
        <f>IF(D116="","",VLOOKUP(D116,Notes!$A$7:$N$67,14,FALSE))</f>
        <v/>
      </c>
      <c r="Z116" s="97" t="str">
        <f>IFERROR(VLOOKUP($D116,Notes!$A$7:$K$67,10,FALSE),"")</f>
        <v/>
      </c>
      <c r="AA116" s="102" t="str">
        <f>IFERROR(VLOOKUP($D116,Notes!$A$7:$K$67,11,FALSE),"")</f>
        <v/>
      </c>
      <c r="AB116" s="102" t="str">
        <f>IF($D116="","",GLOBAL!$B$8)</f>
        <v/>
      </c>
      <c r="AC116" s="156" t="str">
        <f>IF($D116="","",GLOBAL!$B$4)</f>
        <v/>
      </c>
      <c r="AD116" s="162" t="str">
        <f>IF($D116="","",GLOBAL!$B$5)</f>
        <v/>
      </c>
      <c r="AE116" s="197">
        <f t="shared" si="6"/>
        <v>8</v>
      </c>
      <c r="AF116" s="198">
        <f t="shared" si="7"/>
        <v>1500</v>
      </c>
      <c r="AG116" s="184"/>
      <c r="AH116" s="2"/>
    </row>
    <row r="117" spans="1:34" x14ac:dyDescent="0.25">
      <c r="A117" s="2"/>
      <c r="B117" s="105"/>
      <c r="C117" s="3"/>
      <c r="D117" s="2"/>
      <c r="E117" s="2"/>
      <c r="F117" s="107"/>
      <c r="G117" s="100" t="str">
        <f>IFERROR(VLOOKUP($D117,Notes!$A$7:$K$67,2,FALSE),"")</f>
        <v/>
      </c>
      <c r="H117" s="97" t="str">
        <f>IFERROR(VLOOKUP($D117,Notes!$A$7:$K$67,3,FALSE),"")</f>
        <v/>
      </c>
      <c r="I117" s="98" t="str">
        <f>IFERROR(VLOOKUP($D117,Notes!$A$7:$K$67,4,FALSE),"")</f>
        <v/>
      </c>
      <c r="J117" s="104"/>
      <c r="K117" s="104"/>
      <c r="L117" s="104"/>
      <c r="M117" s="106" t="str">
        <f>IF($D117="","",VLOOKUP($A117,python_output!$A$4:$AM$257,21,FALSE))</f>
        <v/>
      </c>
      <c r="N117" s="3" t="str">
        <f>IF($D117="","",VLOOKUP($A117,python_output!$A$4:$AM$257,22,FALSE))</f>
        <v/>
      </c>
      <c r="O117" s="105" t="str">
        <f>IF($D117="","",VLOOKUP($A117,python_output!$A$4:$AM$257,23,FALSE))</f>
        <v/>
      </c>
      <c r="P117" s="2" t="str">
        <f>IF($D117="","",VLOOKUP($A117,python_output!$A$4:$AM$257,24,FALSE))</f>
        <v/>
      </c>
      <c r="Q117" s="2" t="str">
        <f>IF($D117="","",VLOOKUP($A117,python_output!$A$4:$AM$257,25,FALSE))</f>
        <v/>
      </c>
      <c r="R117" s="2" t="str">
        <f>IF($D117="","",VLOOKUP($A117,python_output!$A$4:$AM$257,26,FALSE))</f>
        <v/>
      </c>
      <c r="S117" s="160" t="str">
        <f>IF(D117="","",IF($C117="initial",VLOOKUP($D117,Notes!$A$7:$S$67,12,FALSE),VLOOKUP($A117,python_output!$A$4:$AP$256,27,FALSE)))</f>
        <v/>
      </c>
      <c r="T117" s="158" t="str">
        <f>IF(D117="","",IF($C117="initial",VLOOKUP($D117,Notes!$A$7:$S$67,13,FALSE),VLOOKUP($A117,python_output!$A$4:$AP$256,28,FALSE)))</f>
        <v/>
      </c>
      <c r="U117" s="159" t="str">
        <f>IF(D117="","",IF($C117="initial",VLOOKUP($D117,Notes!$A$7:$S$67,14,FALSE),VLOOKUP($A117,python_output!$A$4:$AP$256,29,FALSE)))</f>
        <v/>
      </c>
      <c r="V117" s="155" t="str">
        <f>IF(D117="","",IF($C117="initial","",VLOOKUP($A117,python_output!$A$4:$AS$256,30,FALSE)))</f>
        <v/>
      </c>
      <c r="W117" s="155" t="str">
        <f>IF(D117="","",IFERROR(IF($C117="initial","",VLOOKUP($A117,python_output!$A$4:$AS$256,30,FALSE)),""))</f>
        <v/>
      </c>
      <c r="X117" s="155" t="str">
        <f>IF(D117="","",IFERROR(IF($C117="initial","",VLOOKUP($A117,python_output!$A$4:$AS$256,30,FALSE)),""))</f>
        <v/>
      </c>
      <c r="Y117" s="161" t="str">
        <f>IF(D117="","",VLOOKUP(D117,Notes!$A$7:$N$67,14,FALSE))</f>
        <v/>
      </c>
      <c r="Z117" s="97" t="str">
        <f>IFERROR(VLOOKUP($D117,Notes!$A$7:$K$67,10,FALSE),"")</f>
        <v/>
      </c>
      <c r="AA117" s="102" t="str">
        <f>IFERROR(VLOOKUP($D117,Notes!$A$7:$K$67,11,FALSE),"")</f>
        <v/>
      </c>
      <c r="AB117" s="102" t="str">
        <f>IF($D117="","",GLOBAL!$B$8)</f>
        <v/>
      </c>
      <c r="AC117" s="156" t="str">
        <f>IF($D117="","",GLOBAL!$B$4)</f>
        <v/>
      </c>
      <c r="AD117" s="162" t="str">
        <f>IF($D117="","",GLOBAL!$B$5)</f>
        <v/>
      </c>
      <c r="AE117" s="197">
        <f t="shared" si="6"/>
        <v>8</v>
      </c>
      <c r="AF117" s="198">
        <f t="shared" si="7"/>
        <v>1500</v>
      </c>
      <c r="AG117" s="184"/>
      <c r="AH117" s="2"/>
    </row>
    <row r="118" spans="1:34" x14ac:dyDescent="0.25">
      <c r="A118" s="2"/>
      <c r="B118" s="105"/>
      <c r="C118" s="3"/>
      <c r="D118" s="2"/>
      <c r="E118" s="2"/>
      <c r="F118" s="107"/>
      <c r="G118" s="100" t="str">
        <f>IFERROR(VLOOKUP($D118,Notes!$A$7:$K$67,2,FALSE),"")</f>
        <v/>
      </c>
      <c r="H118" s="97" t="str">
        <f>IFERROR(VLOOKUP($D118,Notes!$A$7:$K$67,3,FALSE),"")</f>
        <v/>
      </c>
      <c r="I118" s="98" t="str">
        <f>IFERROR(VLOOKUP($D118,Notes!$A$7:$K$67,4,FALSE),"")</f>
        <v/>
      </c>
      <c r="J118" s="104"/>
      <c r="K118" s="104"/>
      <c r="L118" s="104"/>
      <c r="M118" s="106" t="str">
        <f>IF($D118="","",VLOOKUP($A118,python_output!$A$4:$AM$257,21,FALSE))</f>
        <v/>
      </c>
      <c r="N118" s="3" t="str">
        <f>IF($D118="","",VLOOKUP($A118,python_output!$A$4:$AM$257,22,FALSE))</f>
        <v/>
      </c>
      <c r="O118" s="105" t="str">
        <f>IF($D118="","",VLOOKUP($A118,python_output!$A$4:$AM$257,23,FALSE))</f>
        <v/>
      </c>
      <c r="P118" s="2" t="str">
        <f>IF($D118="","",VLOOKUP($A118,python_output!$A$4:$AM$257,24,FALSE))</f>
        <v/>
      </c>
      <c r="Q118" s="2" t="str">
        <f>IF($D118="","",VLOOKUP($A118,python_output!$A$4:$AM$257,25,FALSE))</f>
        <v/>
      </c>
      <c r="R118" s="2" t="str">
        <f>IF($D118="","",VLOOKUP($A118,python_output!$A$4:$AM$257,26,FALSE))</f>
        <v/>
      </c>
      <c r="S118" s="160" t="str">
        <f>IF(D118="","",IF($C118="initial",VLOOKUP($D118,Notes!$A$7:$S$67,12,FALSE),VLOOKUP($A118,python_output!$A$4:$AP$256,27,FALSE)))</f>
        <v/>
      </c>
      <c r="T118" s="158" t="str">
        <f>IF(D118="","",IF($C118="initial",VLOOKUP($D118,Notes!$A$7:$S$67,13,FALSE),VLOOKUP($A118,python_output!$A$4:$AP$256,28,FALSE)))</f>
        <v/>
      </c>
      <c r="U118" s="159" t="str">
        <f>IF(D118="","",IF($C118="initial",VLOOKUP($D118,Notes!$A$7:$S$67,14,FALSE),VLOOKUP($A118,python_output!$A$4:$AP$256,29,FALSE)))</f>
        <v/>
      </c>
      <c r="V118" s="155" t="str">
        <f>IF(D118="","",IF($C118="initial","",VLOOKUP($A118,python_output!$A$4:$AS$256,30,FALSE)))</f>
        <v/>
      </c>
      <c r="W118" s="155" t="str">
        <f>IF(D118="","",IFERROR(IF($C118="initial","",VLOOKUP($A118,python_output!$A$4:$AS$256,30,FALSE)),""))</f>
        <v/>
      </c>
      <c r="X118" s="155" t="str">
        <f>IF(D118="","",IFERROR(IF($C118="initial","",VLOOKUP($A118,python_output!$A$4:$AS$256,30,FALSE)),""))</f>
        <v/>
      </c>
      <c r="Y118" s="161" t="str">
        <f>IF(D118="","",VLOOKUP(D118,Notes!$A$7:$N$67,14,FALSE))</f>
        <v/>
      </c>
      <c r="Z118" s="97" t="str">
        <f>IFERROR(VLOOKUP($D118,Notes!$A$7:$K$67,10,FALSE),"")</f>
        <v/>
      </c>
      <c r="AA118" s="102" t="str">
        <f>IFERROR(VLOOKUP($D118,Notes!$A$7:$K$67,11,FALSE),"")</f>
        <v/>
      </c>
      <c r="AB118" s="102" t="str">
        <f>IF($D118="","",GLOBAL!$B$8)</f>
        <v/>
      </c>
      <c r="AC118" s="156" t="str">
        <f>IF($D118="","",GLOBAL!$B$4)</f>
        <v/>
      </c>
      <c r="AD118" s="162" t="str">
        <f>IF($D118="","",GLOBAL!$B$5)</f>
        <v/>
      </c>
      <c r="AE118" s="197">
        <f t="shared" si="6"/>
        <v>8</v>
      </c>
      <c r="AF118" s="198">
        <f t="shared" si="7"/>
        <v>1500</v>
      </c>
      <c r="AG118" s="184"/>
      <c r="AH118" s="2"/>
    </row>
    <row r="119" spans="1:34" x14ac:dyDescent="0.25">
      <c r="A119" s="2"/>
      <c r="B119" s="105"/>
      <c r="C119" s="3"/>
      <c r="D119" s="2"/>
      <c r="E119" s="2"/>
      <c r="F119" s="107"/>
      <c r="G119" s="100" t="str">
        <f>IFERROR(VLOOKUP($D119,Notes!$A$7:$K$67,2,FALSE),"")</f>
        <v/>
      </c>
      <c r="H119" s="97" t="str">
        <f>IFERROR(VLOOKUP($D119,Notes!$A$7:$K$67,3,FALSE),"")</f>
        <v/>
      </c>
      <c r="I119" s="98" t="str">
        <f>IFERROR(VLOOKUP($D119,Notes!$A$7:$K$67,4,FALSE),"")</f>
        <v/>
      </c>
      <c r="J119" s="104"/>
      <c r="K119" s="104"/>
      <c r="L119" s="104"/>
      <c r="M119" s="106" t="str">
        <f>IF($D119="","",VLOOKUP($A119,python_output!$A$4:$AM$257,21,FALSE))</f>
        <v/>
      </c>
      <c r="N119" s="3" t="str">
        <f>IF($D119="","",VLOOKUP($A119,python_output!$A$4:$AM$257,22,FALSE))</f>
        <v/>
      </c>
      <c r="O119" s="105" t="str">
        <f>IF($D119="","",VLOOKUP($A119,python_output!$A$4:$AM$257,23,FALSE))</f>
        <v/>
      </c>
      <c r="P119" s="2" t="str">
        <f>IF($D119="","",VLOOKUP($A119,python_output!$A$4:$AM$257,24,FALSE))</f>
        <v/>
      </c>
      <c r="Q119" s="2" t="str">
        <f>IF($D119="","",VLOOKUP($A119,python_output!$A$4:$AM$257,25,FALSE))</f>
        <v/>
      </c>
      <c r="R119" s="2" t="str">
        <f>IF($D119="","",VLOOKUP($A119,python_output!$A$4:$AM$257,26,FALSE))</f>
        <v/>
      </c>
      <c r="S119" s="160" t="str">
        <f>IF(D119="","",IF($C119="initial",VLOOKUP($D119,Notes!$A$7:$S$67,12,FALSE),VLOOKUP($A119,python_output!$A$4:$AP$256,27,FALSE)))</f>
        <v/>
      </c>
      <c r="T119" s="158" t="str">
        <f>IF(D119="","",IF($C119="initial",VLOOKUP($D119,Notes!$A$7:$S$67,13,FALSE),VLOOKUP($A119,python_output!$A$4:$AP$256,28,FALSE)))</f>
        <v/>
      </c>
      <c r="U119" s="159" t="str">
        <f>IF(D119="","",IF($C119="initial",VLOOKUP($D119,Notes!$A$7:$S$67,14,FALSE),VLOOKUP($A119,python_output!$A$4:$AP$256,29,FALSE)))</f>
        <v/>
      </c>
      <c r="V119" s="155" t="str">
        <f>IF(D119="","",IF($C119="initial","",VLOOKUP($A119,python_output!$A$4:$AS$256,30,FALSE)))</f>
        <v/>
      </c>
      <c r="W119" s="155" t="str">
        <f>IF(D119="","",IFERROR(IF($C119="initial","",VLOOKUP($A119,python_output!$A$4:$AS$256,30,FALSE)),""))</f>
        <v/>
      </c>
      <c r="X119" s="155" t="str">
        <f>IF(D119="","",IFERROR(IF($C119="initial","",VLOOKUP($A119,python_output!$A$4:$AS$256,30,FALSE)),""))</f>
        <v/>
      </c>
      <c r="Y119" s="161" t="str">
        <f>IF(D119="","",VLOOKUP(D119,Notes!$A$7:$N$67,14,FALSE))</f>
        <v/>
      </c>
      <c r="Z119" s="97" t="str">
        <f>IFERROR(VLOOKUP($D119,Notes!$A$7:$K$67,10,FALSE),"")</f>
        <v/>
      </c>
      <c r="AA119" s="102" t="str">
        <f>IFERROR(VLOOKUP($D119,Notes!$A$7:$K$67,11,FALSE),"")</f>
        <v/>
      </c>
      <c r="AB119" s="102" t="str">
        <f>IF($D119="","",GLOBAL!$B$8)</f>
        <v/>
      </c>
      <c r="AC119" s="156" t="str">
        <f>IF($D119="","",GLOBAL!$B$4)</f>
        <v/>
      </c>
      <c r="AD119" s="162" t="str">
        <f>IF($D119="","",GLOBAL!$B$5)</f>
        <v/>
      </c>
      <c r="AE119" s="197">
        <f t="shared" si="6"/>
        <v>8</v>
      </c>
      <c r="AF119" s="198">
        <f t="shared" si="7"/>
        <v>1500</v>
      </c>
      <c r="AG119" s="184"/>
      <c r="AH119" s="2"/>
    </row>
    <row r="120" spans="1:34" x14ac:dyDescent="0.25">
      <c r="A120" s="2"/>
      <c r="B120" s="105"/>
      <c r="C120" s="3"/>
      <c r="D120" s="2"/>
      <c r="E120" s="2"/>
      <c r="F120" s="107"/>
      <c r="G120" s="100" t="str">
        <f>IFERROR(VLOOKUP($D120,Notes!$A$7:$K$67,2,FALSE),"")</f>
        <v/>
      </c>
      <c r="H120" s="97" t="str">
        <f>IFERROR(VLOOKUP($D120,Notes!$A$7:$K$67,3,FALSE),"")</f>
        <v/>
      </c>
      <c r="I120" s="98" t="str">
        <f>IFERROR(VLOOKUP($D120,Notes!$A$7:$K$67,4,FALSE),"")</f>
        <v/>
      </c>
      <c r="J120" s="104"/>
      <c r="K120" s="104"/>
      <c r="L120" s="104"/>
      <c r="M120" s="106" t="str">
        <f>IF($D120="","",VLOOKUP($A120,python_output!$A$4:$AM$257,21,FALSE))</f>
        <v/>
      </c>
      <c r="N120" s="3" t="str">
        <f>IF($D120="","",VLOOKUP($A120,python_output!$A$4:$AM$257,22,FALSE))</f>
        <v/>
      </c>
      <c r="O120" s="105" t="str">
        <f>IF($D120="","",VLOOKUP($A120,python_output!$A$4:$AM$257,23,FALSE))</f>
        <v/>
      </c>
      <c r="P120" s="2" t="str">
        <f>IF($D120="","",VLOOKUP($A120,python_output!$A$4:$AM$257,24,FALSE))</f>
        <v/>
      </c>
      <c r="Q120" s="2" t="str">
        <f>IF($D120="","",VLOOKUP($A120,python_output!$A$4:$AM$257,25,FALSE))</f>
        <v/>
      </c>
      <c r="R120" s="2" t="str">
        <f>IF($D120="","",VLOOKUP($A120,python_output!$A$4:$AM$257,26,FALSE))</f>
        <v/>
      </c>
      <c r="S120" s="160" t="str">
        <f>IF(D120="","",IF($C120="initial",VLOOKUP($D120,Notes!$A$7:$S$67,12,FALSE),VLOOKUP($A120,python_output!$A$4:$AP$256,27,FALSE)))</f>
        <v/>
      </c>
      <c r="T120" s="158" t="str">
        <f>IF(D120="","",IF($C120="initial",VLOOKUP($D120,Notes!$A$7:$S$67,13,FALSE),VLOOKUP($A120,python_output!$A$4:$AP$256,28,FALSE)))</f>
        <v/>
      </c>
      <c r="U120" s="159" t="str">
        <f>IF(D120="","",IF($C120="initial",VLOOKUP($D120,Notes!$A$7:$S$67,14,FALSE),VLOOKUP($A120,python_output!$A$4:$AP$256,29,FALSE)))</f>
        <v/>
      </c>
      <c r="V120" s="155" t="str">
        <f>IF(D120="","",IF($C120="initial","",VLOOKUP($A120,python_output!$A$4:$AS$256,30,FALSE)))</f>
        <v/>
      </c>
      <c r="W120" s="155" t="str">
        <f>IF(D120="","",IFERROR(IF($C120="initial","",VLOOKUP($A120,python_output!$A$4:$AS$256,30,FALSE)),""))</f>
        <v/>
      </c>
      <c r="X120" s="155" t="str">
        <f>IF(D120="","",IFERROR(IF($C120="initial","",VLOOKUP($A120,python_output!$A$4:$AS$256,30,FALSE)),""))</f>
        <v/>
      </c>
      <c r="Y120" s="161" t="str">
        <f>IF(D120="","",VLOOKUP(D120,Notes!$A$7:$N$67,14,FALSE))</f>
        <v/>
      </c>
      <c r="Z120" s="97" t="str">
        <f>IFERROR(VLOOKUP($D120,Notes!$A$7:$K$67,10,FALSE),"")</f>
        <v/>
      </c>
      <c r="AA120" s="102" t="str">
        <f>IFERROR(VLOOKUP($D120,Notes!$A$7:$K$67,11,FALSE),"")</f>
        <v/>
      </c>
      <c r="AB120" s="102" t="str">
        <f>IF($D120="","",GLOBAL!$B$8)</f>
        <v/>
      </c>
      <c r="AC120" s="156" t="str">
        <f>IF($D120="","",GLOBAL!$B$4)</f>
        <v/>
      </c>
      <c r="AD120" s="162" t="str">
        <f>IF($D120="","",GLOBAL!$B$5)</f>
        <v/>
      </c>
      <c r="AE120" s="197">
        <f t="shared" si="6"/>
        <v>8</v>
      </c>
      <c r="AF120" s="198">
        <f t="shared" si="7"/>
        <v>1500</v>
      </c>
      <c r="AG120" s="184"/>
      <c r="AH120" s="2"/>
    </row>
    <row r="121" spans="1:34" x14ac:dyDescent="0.25">
      <c r="A121" s="2"/>
      <c r="B121" s="105"/>
      <c r="C121" s="3"/>
      <c r="D121" s="2"/>
      <c r="E121" s="2"/>
      <c r="F121" s="107"/>
      <c r="G121" s="100" t="str">
        <f>IFERROR(VLOOKUP($D121,Notes!$A$7:$K$67,2,FALSE),"")</f>
        <v/>
      </c>
      <c r="H121" s="97" t="str">
        <f>IFERROR(VLOOKUP($D121,Notes!$A$7:$K$67,3,FALSE),"")</f>
        <v/>
      </c>
      <c r="I121" s="98" t="str">
        <f>IFERROR(VLOOKUP($D121,Notes!$A$7:$K$67,4,FALSE),"")</f>
        <v/>
      </c>
      <c r="J121" s="104"/>
      <c r="K121" s="104"/>
      <c r="L121" s="104"/>
      <c r="M121" s="106" t="str">
        <f>IF($D121="","",VLOOKUP($A121,python_output!$A$4:$AM$257,21,FALSE))</f>
        <v/>
      </c>
      <c r="N121" s="3" t="str">
        <f>IF($D121="","",VLOOKUP($A121,python_output!$A$4:$AM$257,22,FALSE))</f>
        <v/>
      </c>
      <c r="O121" s="105" t="str">
        <f>IF($D121="","",VLOOKUP($A121,python_output!$A$4:$AM$257,23,FALSE))</f>
        <v/>
      </c>
      <c r="P121" s="2" t="str">
        <f>IF($D121="","",VLOOKUP($A121,python_output!$A$4:$AM$257,24,FALSE))</f>
        <v/>
      </c>
      <c r="Q121" s="2" t="str">
        <f>IF($D121="","",VLOOKUP($A121,python_output!$A$4:$AM$257,25,FALSE))</f>
        <v/>
      </c>
      <c r="R121" s="2" t="str">
        <f>IF($D121="","",VLOOKUP($A121,python_output!$A$4:$AM$257,26,FALSE))</f>
        <v/>
      </c>
      <c r="S121" s="160" t="str">
        <f>IF(D121="","",IF($C121="initial",VLOOKUP($D121,Notes!$A$7:$S$67,12,FALSE),VLOOKUP($A121,python_output!$A$4:$AP$256,27,FALSE)))</f>
        <v/>
      </c>
      <c r="T121" s="158" t="str">
        <f>IF(D121="","",IF($C121="initial",VLOOKUP($D121,Notes!$A$7:$S$67,13,FALSE),VLOOKUP($A121,python_output!$A$4:$AP$256,28,FALSE)))</f>
        <v/>
      </c>
      <c r="U121" s="159" t="str">
        <f>IF(D121="","",IF($C121="initial",VLOOKUP($D121,Notes!$A$7:$S$67,14,FALSE),VLOOKUP($A121,python_output!$A$4:$AP$256,29,FALSE)))</f>
        <v/>
      </c>
      <c r="V121" s="155" t="str">
        <f>IF(D121="","",IF($C121="initial","",VLOOKUP($A121,python_output!$A$4:$AS$256,30,FALSE)))</f>
        <v/>
      </c>
      <c r="W121" s="155" t="str">
        <f>IF(D121="","",IFERROR(IF($C121="initial","",VLOOKUP($A121,python_output!$A$4:$AS$256,30,FALSE)),""))</f>
        <v/>
      </c>
      <c r="X121" s="155" t="str">
        <f>IF(D121="","",IFERROR(IF($C121="initial","",VLOOKUP($A121,python_output!$A$4:$AS$256,30,FALSE)),""))</f>
        <v/>
      </c>
      <c r="Y121" s="161" t="str">
        <f>IF(D121="","",VLOOKUP(D121,Notes!$A$7:$N$67,14,FALSE))</f>
        <v/>
      </c>
      <c r="Z121" s="97" t="str">
        <f>IFERROR(VLOOKUP($D121,Notes!$A$7:$K$67,10,FALSE),"")</f>
        <v/>
      </c>
      <c r="AA121" s="102" t="str">
        <f>IFERROR(VLOOKUP($D121,Notes!$A$7:$K$67,11,FALSE),"")</f>
        <v/>
      </c>
      <c r="AB121" s="102" t="str">
        <f>IF($D121="","",GLOBAL!$B$8)</f>
        <v/>
      </c>
      <c r="AC121" s="156" t="str">
        <f>IF($D121="","",GLOBAL!$B$4)</f>
        <v/>
      </c>
      <c r="AD121" s="162" t="str">
        <f>IF($D121="","",GLOBAL!$B$5)</f>
        <v/>
      </c>
      <c r="AE121" s="197">
        <f t="shared" si="6"/>
        <v>8</v>
      </c>
      <c r="AF121" s="198">
        <f t="shared" si="7"/>
        <v>1500</v>
      </c>
      <c r="AG121" s="184"/>
      <c r="AH121" s="2"/>
    </row>
    <row r="122" spans="1:34" x14ac:dyDescent="0.25">
      <c r="A122" s="2"/>
      <c r="B122" s="105"/>
      <c r="C122" s="3"/>
      <c r="D122" s="2"/>
      <c r="E122" s="2"/>
      <c r="F122" s="107"/>
      <c r="G122" s="100" t="str">
        <f>IFERROR(VLOOKUP($D122,Notes!$A$7:$K$67,2,FALSE),"")</f>
        <v/>
      </c>
      <c r="H122" s="97" t="str">
        <f>IFERROR(VLOOKUP($D122,Notes!$A$7:$K$67,3,FALSE),"")</f>
        <v/>
      </c>
      <c r="I122" s="98" t="str">
        <f>IFERROR(VLOOKUP($D122,Notes!$A$7:$K$67,4,FALSE),"")</f>
        <v/>
      </c>
      <c r="J122" s="104"/>
      <c r="K122" s="104"/>
      <c r="L122" s="104"/>
      <c r="M122" s="106" t="str">
        <f>IF($D122="","",VLOOKUP($A122,python_output!$A$4:$AM$257,21,FALSE))</f>
        <v/>
      </c>
      <c r="N122" s="3" t="str">
        <f>IF($D122="","",VLOOKUP($A122,python_output!$A$4:$AM$257,22,FALSE))</f>
        <v/>
      </c>
      <c r="O122" s="105" t="str">
        <f>IF($D122="","",VLOOKUP($A122,python_output!$A$4:$AM$257,23,FALSE))</f>
        <v/>
      </c>
      <c r="P122" s="2" t="str">
        <f>IF($D122="","",VLOOKUP($A122,python_output!$A$4:$AM$257,24,FALSE))</f>
        <v/>
      </c>
      <c r="Q122" s="2" t="str">
        <f>IF($D122="","",VLOOKUP($A122,python_output!$A$4:$AM$257,25,FALSE))</f>
        <v/>
      </c>
      <c r="R122" s="2" t="str">
        <f>IF($D122="","",VLOOKUP($A122,python_output!$A$4:$AM$257,26,FALSE))</f>
        <v/>
      </c>
      <c r="S122" s="160" t="str">
        <f>IF(D122="","",IF($C122="initial",VLOOKUP($D122,Notes!$A$7:$S$67,12,FALSE),VLOOKUP($A122,python_output!$A$4:$AP$256,27,FALSE)))</f>
        <v/>
      </c>
      <c r="T122" s="158" t="str">
        <f>IF(D122="","",IF($C122="initial",VLOOKUP($D122,Notes!$A$7:$S$67,13,FALSE),VLOOKUP($A122,python_output!$A$4:$AP$256,28,FALSE)))</f>
        <v/>
      </c>
      <c r="U122" s="159" t="str">
        <f>IF(D122="","",IF($C122="initial",VLOOKUP($D122,Notes!$A$7:$S$67,14,FALSE),VLOOKUP($A122,python_output!$A$4:$AP$256,29,FALSE)))</f>
        <v/>
      </c>
      <c r="V122" s="155" t="str">
        <f>IF(D122="","",IF($C122="initial","",VLOOKUP($A122,python_output!$A$4:$AS$256,30,FALSE)))</f>
        <v/>
      </c>
      <c r="W122" s="155" t="str">
        <f>IF(D122="","",IFERROR(IF($C122="initial","",VLOOKUP($A122,python_output!$A$4:$AS$256,30,FALSE)),""))</f>
        <v/>
      </c>
      <c r="X122" s="155" t="str">
        <f>IF(D122="","",IFERROR(IF($C122="initial","",VLOOKUP($A122,python_output!$A$4:$AS$256,30,FALSE)),""))</f>
        <v/>
      </c>
      <c r="Y122" s="161" t="str">
        <f>IF(D122="","",VLOOKUP(D122,Notes!$A$7:$N$67,14,FALSE))</f>
        <v/>
      </c>
      <c r="Z122" s="97" t="str">
        <f>IFERROR(VLOOKUP($D122,Notes!$A$7:$K$67,10,FALSE),"")</f>
        <v/>
      </c>
      <c r="AA122" s="102" t="str">
        <f>IFERROR(VLOOKUP($D122,Notes!$A$7:$K$67,11,FALSE),"")</f>
        <v/>
      </c>
      <c r="AB122" s="102" t="str">
        <f>IF($D122="","",GLOBAL!$B$8)</f>
        <v/>
      </c>
      <c r="AC122" s="156" t="str">
        <f>IF($D122="","",GLOBAL!$B$4)</f>
        <v/>
      </c>
      <c r="AD122" s="162" t="str">
        <f>IF($D122="","",GLOBAL!$B$5)</f>
        <v/>
      </c>
      <c r="AE122" s="197">
        <f t="shared" si="6"/>
        <v>8</v>
      </c>
      <c r="AF122" s="198">
        <f t="shared" si="7"/>
        <v>1500</v>
      </c>
      <c r="AG122" s="184"/>
      <c r="AH122" s="2"/>
    </row>
    <row r="123" spans="1:34" x14ac:dyDescent="0.25">
      <c r="A123" s="2"/>
      <c r="B123" s="105"/>
      <c r="C123" s="3"/>
      <c r="D123" s="2"/>
      <c r="E123" s="2"/>
      <c r="F123" s="107"/>
      <c r="G123" s="100" t="str">
        <f>IFERROR(VLOOKUP($D123,Notes!$A$7:$K$67,2,FALSE),"")</f>
        <v/>
      </c>
      <c r="H123" s="97" t="str">
        <f>IFERROR(VLOOKUP($D123,Notes!$A$7:$K$67,3,FALSE),"")</f>
        <v/>
      </c>
      <c r="I123" s="98" t="str">
        <f>IFERROR(VLOOKUP($D123,Notes!$A$7:$K$67,4,FALSE),"")</f>
        <v/>
      </c>
      <c r="J123" s="104"/>
      <c r="K123" s="104"/>
      <c r="L123" s="104"/>
      <c r="M123" s="106" t="str">
        <f>IF($D123="","",VLOOKUP($A123,python_output!$A$4:$AM$257,21,FALSE))</f>
        <v/>
      </c>
      <c r="N123" s="3" t="str">
        <f>IF($D123="","",VLOOKUP($A123,python_output!$A$4:$AM$257,22,FALSE))</f>
        <v/>
      </c>
      <c r="O123" s="105" t="str">
        <f>IF($D123="","",VLOOKUP($A123,python_output!$A$4:$AM$257,23,FALSE))</f>
        <v/>
      </c>
      <c r="P123" s="2" t="str">
        <f>IF($D123="","",VLOOKUP($A123,python_output!$A$4:$AM$257,24,FALSE))</f>
        <v/>
      </c>
      <c r="Q123" s="2" t="str">
        <f>IF($D123="","",VLOOKUP($A123,python_output!$A$4:$AM$257,25,FALSE))</f>
        <v/>
      </c>
      <c r="R123" s="2" t="str">
        <f>IF($D123="","",VLOOKUP($A123,python_output!$A$4:$AM$257,26,FALSE))</f>
        <v/>
      </c>
      <c r="S123" s="160" t="str">
        <f>IF(D123="","",IF($C123="initial",VLOOKUP($D123,Notes!$A$7:$S$67,12,FALSE),VLOOKUP($A123,python_output!$A$4:$AP$256,27,FALSE)))</f>
        <v/>
      </c>
      <c r="T123" s="158" t="str">
        <f>IF(D123="","",IF($C123="initial",VLOOKUP($D123,Notes!$A$7:$S$67,13,FALSE),VLOOKUP($A123,python_output!$A$4:$AP$256,28,FALSE)))</f>
        <v/>
      </c>
      <c r="U123" s="159" t="str">
        <f>IF(D123="","",IF($C123="initial",VLOOKUP($D123,Notes!$A$7:$S$67,14,FALSE),VLOOKUP($A123,python_output!$A$4:$AP$256,29,FALSE)))</f>
        <v/>
      </c>
      <c r="V123" s="155" t="str">
        <f>IF(D123="","",IF($C123="initial","",VLOOKUP($A123,python_output!$A$4:$AS$256,30,FALSE)))</f>
        <v/>
      </c>
      <c r="W123" s="155" t="str">
        <f>IF(D123="","",IFERROR(IF($C123="initial","",VLOOKUP($A123,python_output!$A$4:$AS$256,30,FALSE)),""))</f>
        <v/>
      </c>
      <c r="X123" s="155" t="str">
        <f>IF(D123="","",IFERROR(IF($C123="initial","",VLOOKUP($A123,python_output!$A$4:$AS$256,30,FALSE)),""))</f>
        <v/>
      </c>
      <c r="Y123" s="161" t="str">
        <f>IF(D123="","",VLOOKUP(D123,Notes!$A$7:$N$67,14,FALSE))</f>
        <v/>
      </c>
      <c r="Z123" s="97" t="str">
        <f>IFERROR(VLOOKUP($D123,Notes!$A$7:$K$67,10,FALSE),"")</f>
        <v/>
      </c>
      <c r="AA123" s="102" t="str">
        <f>IFERROR(VLOOKUP($D123,Notes!$A$7:$K$67,11,FALSE),"")</f>
        <v/>
      </c>
      <c r="AB123" s="102" t="str">
        <f>IF($D123="","",GLOBAL!$B$8)</f>
        <v/>
      </c>
      <c r="AC123" s="156" t="str">
        <f>IF($D123="","",GLOBAL!$B$4)</f>
        <v/>
      </c>
      <c r="AD123" s="162" t="str">
        <f>IF($D123="","",GLOBAL!$B$5)</f>
        <v/>
      </c>
      <c r="AE123" s="197">
        <f t="shared" si="6"/>
        <v>8</v>
      </c>
      <c r="AF123" s="198">
        <f t="shared" si="7"/>
        <v>1500</v>
      </c>
      <c r="AG123" s="184"/>
      <c r="AH123" s="2"/>
    </row>
    <row r="124" spans="1:34" x14ac:dyDescent="0.25">
      <c r="A124" s="2"/>
      <c r="B124" s="105"/>
      <c r="C124" s="3"/>
      <c r="D124" s="2"/>
      <c r="E124" s="2"/>
      <c r="F124" s="107"/>
      <c r="G124" s="100" t="str">
        <f>IFERROR(VLOOKUP($D124,Notes!$A$7:$K$67,2,FALSE),"")</f>
        <v/>
      </c>
      <c r="H124" s="97" t="str">
        <f>IFERROR(VLOOKUP($D124,Notes!$A$7:$K$67,3,FALSE),"")</f>
        <v/>
      </c>
      <c r="I124" s="98" t="str">
        <f>IFERROR(VLOOKUP($D124,Notes!$A$7:$K$67,4,FALSE),"")</f>
        <v/>
      </c>
      <c r="J124" s="104"/>
      <c r="K124" s="104"/>
      <c r="L124" s="104"/>
      <c r="M124" s="106" t="str">
        <f>IF($D124="","",VLOOKUP($A124,python_output!$A$4:$AM$257,21,FALSE))</f>
        <v/>
      </c>
      <c r="N124" s="3" t="str">
        <f>IF($D124="","",VLOOKUP($A124,python_output!$A$4:$AM$257,22,FALSE))</f>
        <v/>
      </c>
      <c r="O124" s="105" t="str">
        <f>IF($D124="","",VLOOKUP($A124,python_output!$A$4:$AM$257,23,FALSE))</f>
        <v/>
      </c>
      <c r="P124" s="2" t="str">
        <f>IF($D124="","",VLOOKUP($A124,python_output!$A$4:$AM$257,24,FALSE))</f>
        <v/>
      </c>
      <c r="Q124" s="2" t="str">
        <f>IF($D124="","",VLOOKUP($A124,python_output!$A$4:$AM$257,25,FALSE))</f>
        <v/>
      </c>
      <c r="R124" s="2" t="str">
        <f>IF($D124="","",VLOOKUP($A124,python_output!$A$4:$AM$257,26,FALSE))</f>
        <v/>
      </c>
      <c r="S124" s="160" t="str">
        <f>IF(D124="","",IF($C124="initial",VLOOKUP($D124,Notes!$A$7:$S$67,12,FALSE),VLOOKUP($A124,python_output!$A$4:$AP$256,27,FALSE)))</f>
        <v/>
      </c>
      <c r="T124" s="158" t="str">
        <f>IF(D124="","",IF($C124="initial",VLOOKUP($D124,Notes!$A$7:$S$67,13,FALSE),VLOOKUP($A124,python_output!$A$4:$AP$256,28,FALSE)))</f>
        <v/>
      </c>
      <c r="U124" s="159" t="str">
        <f>IF(D124="","",IF($C124="initial",VLOOKUP($D124,Notes!$A$7:$S$67,14,FALSE),VLOOKUP($A124,python_output!$A$4:$AP$256,29,FALSE)))</f>
        <v/>
      </c>
      <c r="V124" s="155" t="str">
        <f>IF(D124="","",IF($C124="initial","",VLOOKUP($A124,python_output!$A$4:$AS$256,30,FALSE)))</f>
        <v/>
      </c>
      <c r="W124" s="155" t="str">
        <f>IF(D124="","",IFERROR(IF($C124="initial","",VLOOKUP($A124,python_output!$A$4:$AS$256,30,FALSE)),""))</f>
        <v/>
      </c>
      <c r="X124" s="155" t="str">
        <f>IF(D124="","",IFERROR(IF($C124="initial","",VLOOKUP($A124,python_output!$A$4:$AS$256,30,FALSE)),""))</f>
        <v/>
      </c>
      <c r="Y124" s="161" t="str">
        <f>IF(D124="","",VLOOKUP(D124,Notes!$A$7:$N$67,14,FALSE))</f>
        <v/>
      </c>
      <c r="Z124" s="97" t="str">
        <f>IFERROR(VLOOKUP($D124,Notes!$A$7:$K$67,10,FALSE),"")</f>
        <v/>
      </c>
      <c r="AA124" s="102" t="str">
        <f>IFERROR(VLOOKUP($D124,Notes!$A$7:$K$67,11,FALSE),"")</f>
        <v/>
      </c>
      <c r="AB124" s="102" t="str">
        <f>IF($D124="","",GLOBAL!$B$8)</f>
        <v/>
      </c>
      <c r="AC124" s="156" t="str">
        <f>IF($D124="","",GLOBAL!$B$4)</f>
        <v/>
      </c>
      <c r="AD124" s="162" t="str">
        <f>IF($D124="","",GLOBAL!$B$5)</f>
        <v/>
      </c>
      <c r="AE124" s="197" t="str">
        <f t="shared" ref="AE124:AE140" si="8">IF($D124="","",AE123)</f>
        <v/>
      </c>
      <c r="AF124" s="198" t="str">
        <f t="shared" ref="AF124:AF140" si="9">IF($D124="","",AF123)</f>
        <v/>
      </c>
      <c r="AG124" s="184"/>
      <c r="AH124" s="2"/>
    </row>
    <row r="125" spans="1:34" x14ac:dyDescent="0.25">
      <c r="A125" s="2"/>
      <c r="B125" s="99"/>
      <c r="C125" s="3"/>
      <c r="D125" s="2"/>
      <c r="E125" s="2"/>
      <c r="F125" s="107"/>
      <c r="G125" s="100" t="str">
        <f>IFERROR(VLOOKUP($D125,Notes!$A$7:$K$67,2,FALSE),"")</f>
        <v/>
      </c>
      <c r="H125" s="97" t="str">
        <f>IFERROR(VLOOKUP($D125,Notes!$A$7:$K$67,3,FALSE),"")</f>
        <v/>
      </c>
      <c r="I125" s="98" t="str">
        <f>IFERROR(VLOOKUP($D125,Notes!$A$7:$K$67,4,FALSE),"")</f>
        <v/>
      </c>
      <c r="J125" s="104"/>
      <c r="K125" s="104"/>
      <c r="L125" s="104"/>
      <c r="M125" s="106" t="str">
        <f>IF($D125="","",VLOOKUP($A125,python_output!$A$4:$AM$257,21,FALSE))</f>
        <v/>
      </c>
      <c r="N125" s="3" t="str">
        <f>IF($D125="","",VLOOKUP($A125,python_output!$A$4:$AM$257,22,FALSE))</f>
        <v/>
      </c>
      <c r="O125" s="105" t="str">
        <f>IF($D125="","",VLOOKUP($A125,python_output!$A$4:$AM$257,23,FALSE))</f>
        <v/>
      </c>
      <c r="P125" s="2" t="str">
        <f>IF($D125="","",VLOOKUP($A125,python_output!$A$4:$AM$257,24,FALSE))</f>
        <v/>
      </c>
      <c r="Q125" s="2" t="str">
        <f>IF($D125="","",VLOOKUP($A125,python_output!$A$4:$AM$257,25,FALSE))</f>
        <v/>
      </c>
      <c r="R125" s="2" t="str">
        <f>IF($D125="","",VLOOKUP($A125,python_output!$A$4:$AM$257,26,FALSE))</f>
        <v/>
      </c>
      <c r="S125" s="160" t="str">
        <f>IF(D125="","",IF($C125="initial",VLOOKUP($D125,Notes!$A$7:$S$67,12,FALSE),VLOOKUP($A125,python_output!$A$4:$AP$256,27,FALSE)))</f>
        <v/>
      </c>
      <c r="T125" s="158" t="str">
        <f>IF(D125="","",IF($C125="initial",VLOOKUP($D125,Notes!$A$7:$S$67,13,FALSE),VLOOKUP($A125,python_output!$A$4:$AP$256,28,FALSE)))</f>
        <v/>
      </c>
      <c r="U125" s="159" t="str">
        <f>IF(D125="","",IF($C125="initial",VLOOKUP($D125,Notes!$A$7:$S$67,14,FALSE),VLOOKUP($A125,python_output!$A$4:$AP$256,29,FALSE)))</f>
        <v/>
      </c>
      <c r="V125" s="155" t="str">
        <f>IF(D125="","",IF($C125="initial","",VLOOKUP($A125,python_output!$A$4:$AS$256,30,FALSE)))</f>
        <v/>
      </c>
      <c r="W125" s="155" t="str">
        <f>IF(D125="","",IFERROR(IF($C125="initial","",VLOOKUP($A125,python_output!$A$4:$AS$256,30,FALSE)),""))</f>
        <v/>
      </c>
      <c r="X125" s="155" t="str">
        <f>IF(D125="","",IFERROR(IF($C125="initial","",VLOOKUP($A125,python_output!$A$4:$AS$256,30,FALSE)),""))</f>
        <v/>
      </c>
      <c r="Y125" s="161" t="str">
        <f>IF(D125="","",VLOOKUP(D125,Notes!$A$7:$N$67,14,FALSE))</f>
        <v/>
      </c>
      <c r="Z125" s="97" t="str">
        <f>IFERROR(VLOOKUP($D125,Notes!$A$7:$K$67,10,FALSE),"")</f>
        <v/>
      </c>
      <c r="AA125" s="102" t="str">
        <f>IFERROR(VLOOKUP($D125,Notes!$A$7:$K$67,11,FALSE),"")</f>
        <v/>
      </c>
      <c r="AB125" s="102" t="str">
        <f>IF($D125="","",GLOBAL!$B$8)</f>
        <v/>
      </c>
      <c r="AC125" s="156" t="str">
        <f>IF($D125="","",GLOBAL!$B$4)</f>
        <v/>
      </c>
      <c r="AD125" s="162" t="str">
        <f>IF($D125="","",GLOBAL!$B$5)</f>
        <v/>
      </c>
      <c r="AE125" s="197" t="str">
        <f t="shared" si="8"/>
        <v/>
      </c>
      <c r="AF125" s="198" t="str">
        <f t="shared" si="9"/>
        <v/>
      </c>
      <c r="AG125" s="202"/>
    </row>
    <row r="126" spans="1:34" x14ac:dyDescent="0.25">
      <c r="A126" s="2"/>
      <c r="B126" s="99"/>
      <c r="C126" s="3"/>
      <c r="D126" s="2"/>
      <c r="E126" s="2"/>
      <c r="F126" s="107"/>
      <c r="G126" s="100" t="str">
        <f>IFERROR(VLOOKUP($D126,Notes!$A$7:$K$67,2,FALSE),"")</f>
        <v/>
      </c>
      <c r="H126" s="97" t="str">
        <f>IFERROR(VLOOKUP($D126,Notes!$A$7:$K$67,3,FALSE),"")</f>
        <v/>
      </c>
      <c r="I126" s="98" t="str">
        <f>IFERROR(VLOOKUP($D126,Notes!$A$7:$K$67,4,FALSE),"")</f>
        <v/>
      </c>
      <c r="J126" s="104"/>
      <c r="K126" s="104"/>
      <c r="L126" s="104"/>
      <c r="M126" s="106" t="str">
        <f>IF($D126="","",VLOOKUP($A126,python_output!$A$4:$AM$257,21,FALSE))</f>
        <v/>
      </c>
      <c r="N126" s="3" t="str">
        <f>IF($D126="","",VLOOKUP($A126,python_output!$A$4:$AM$257,22,FALSE))</f>
        <v/>
      </c>
      <c r="O126" s="105" t="str">
        <f>IF($D126="","",VLOOKUP($A126,python_output!$A$4:$AM$257,23,FALSE))</f>
        <v/>
      </c>
      <c r="P126" s="2" t="str">
        <f>IF($D126="","",VLOOKUP($A126,python_output!$A$4:$AM$257,24,FALSE))</f>
        <v/>
      </c>
      <c r="Q126" s="2" t="str">
        <f>IF($D126="","",VLOOKUP($A126,python_output!$A$4:$AM$257,25,FALSE))</f>
        <v/>
      </c>
      <c r="R126" s="2" t="str">
        <f>IF($D126="","",VLOOKUP($A126,python_output!$A$4:$AM$257,26,FALSE))</f>
        <v/>
      </c>
      <c r="S126" s="160" t="str">
        <f>IF(D126="","",IF($C126="initial",VLOOKUP($D126,Notes!$A$7:$S$67,12,FALSE),VLOOKUP($A126,python_output!$A$4:$AP$256,27,FALSE)))</f>
        <v/>
      </c>
      <c r="T126" s="158" t="str">
        <f>IF(D126="","",IF($C126="initial",VLOOKUP($D126,Notes!$A$7:$S$67,13,FALSE),VLOOKUP($A126,python_output!$A$4:$AP$256,28,FALSE)))</f>
        <v/>
      </c>
      <c r="U126" s="159" t="str">
        <f>IF(D126="","",IF($C126="initial",VLOOKUP($D126,Notes!$A$7:$S$67,14,FALSE),VLOOKUP($A126,python_output!$A$4:$AP$256,29,FALSE)))</f>
        <v/>
      </c>
      <c r="V126" s="155" t="str">
        <f>IF(D126="","",IF($C126="initial","",VLOOKUP($A126,python_output!$A$4:$AS$256,30,FALSE)))</f>
        <v/>
      </c>
      <c r="W126" s="155" t="str">
        <f>IF(D126="","",IFERROR(IF($C126="initial","",VLOOKUP($A126,python_output!$A$4:$AS$256,30,FALSE)),""))</f>
        <v/>
      </c>
      <c r="X126" s="155" t="str">
        <f>IF(D126="","",IFERROR(IF($C126="initial","",VLOOKUP($A126,python_output!$A$4:$AS$256,30,FALSE)),""))</f>
        <v/>
      </c>
      <c r="Y126" s="161" t="str">
        <f>IF(D126="","",VLOOKUP(D126,Notes!$A$7:$N$67,14,FALSE))</f>
        <v/>
      </c>
      <c r="Z126" s="97" t="str">
        <f>IFERROR(VLOOKUP($D126,Notes!$A$7:$K$67,10,FALSE),"")</f>
        <v/>
      </c>
      <c r="AA126" s="102" t="str">
        <f>IFERROR(VLOOKUP($D126,Notes!$A$7:$K$67,11,FALSE),"")</f>
        <v/>
      </c>
      <c r="AB126" s="102" t="str">
        <f>IF($D126="","",GLOBAL!$B$8)</f>
        <v/>
      </c>
      <c r="AC126" s="156" t="str">
        <f>IF($D126="","",GLOBAL!$B$4)</f>
        <v/>
      </c>
      <c r="AD126" s="162" t="str">
        <f>IF($D126="","",GLOBAL!$B$5)</f>
        <v/>
      </c>
      <c r="AE126" s="197" t="str">
        <f t="shared" si="8"/>
        <v/>
      </c>
      <c r="AF126" s="198" t="str">
        <f t="shared" si="9"/>
        <v/>
      </c>
      <c r="AG126" s="202"/>
    </row>
    <row r="127" spans="1:34" x14ac:dyDescent="0.25">
      <c r="A127" s="2"/>
      <c r="B127" s="99"/>
      <c r="C127" s="3"/>
      <c r="D127" s="2"/>
      <c r="E127" s="2"/>
      <c r="F127" s="107"/>
      <c r="G127" s="100" t="str">
        <f>IFERROR(VLOOKUP($D127,Notes!$A$7:$K$67,2,FALSE),"")</f>
        <v/>
      </c>
      <c r="H127" s="97" t="str">
        <f>IFERROR(VLOOKUP($D127,Notes!$A$7:$K$67,3,FALSE),"")</f>
        <v/>
      </c>
      <c r="I127" s="98" t="str">
        <f>IFERROR(VLOOKUP($D127,Notes!$A$7:$K$67,4,FALSE),"")</f>
        <v/>
      </c>
      <c r="J127" s="104"/>
      <c r="K127" s="104"/>
      <c r="L127" s="104"/>
      <c r="M127" s="106" t="str">
        <f>IF($D127="","",VLOOKUP($A127,python_output!$A$4:$AM$257,21,FALSE))</f>
        <v/>
      </c>
      <c r="N127" s="3" t="str">
        <f>IF($D127="","",VLOOKUP($A127,python_output!$A$4:$AM$257,22,FALSE))</f>
        <v/>
      </c>
      <c r="O127" s="105" t="str">
        <f>IF($D127="","",VLOOKUP($A127,python_output!$A$4:$AM$257,23,FALSE))</f>
        <v/>
      </c>
      <c r="P127" s="2" t="str">
        <f>IF($D127="","",VLOOKUP($A127,python_output!$A$4:$AM$257,24,FALSE))</f>
        <v/>
      </c>
      <c r="Q127" s="2" t="str">
        <f>IF($D127="","",VLOOKUP($A127,python_output!$A$4:$AM$257,25,FALSE))</f>
        <v/>
      </c>
      <c r="R127" s="2" t="str">
        <f>IF($D127="","",VLOOKUP($A127,python_output!$A$4:$AM$257,26,FALSE))</f>
        <v/>
      </c>
      <c r="S127" s="160" t="str">
        <f>IF(D127="","",IF($C127="initial",VLOOKUP($D127,Notes!$A$7:$S$67,12,FALSE),VLOOKUP($A127,python_output!$A$4:$AP$256,27,FALSE)))</f>
        <v/>
      </c>
      <c r="T127" s="158" t="str">
        <f>IF(D127="","",IF($C127="initial",VLOOKUP($D127,Notes!$A$7:$S$67,13,FALSE),VLOOKUP($A127,python_output!$A$4:$AP$256,28,FALSE)))</f>
        <v/>
      </c>
      <c r="U127" s="159" t="str">
        <f>IF(D127="","",IF($C127="initial",VLOOKUP($D127,Notes!$A$7:$S$67,14,FALSE),VLOOKUP($A127,python_output!$A$4:$AP$256,29,FALSE)))</f>
        <v/>
      </c>
      <c r="V127" s="155" t="str">
        <f>IF(D127="","",IF($C127="initial","",VLOOKUP($A127,python_output!$A$4:$AS$256,30,FALSE)))</f>
        <v/>
      </c>
      <c r="W127" s="155" t="str">
        <f>IF(D127="","",IFERROR(IF($C127="initial","",VLOOKUP($A127,python_output!$A$4:$AS$256,30,FALSE)),""))</f>
        <v/>
      </c>
      <c r="X127" s="155" t="str">
        <f>IF(D127="","",IFERROR(IF($C127="initial","",VLOOKUP($A127,python_output!$A$4:$AS$256,30,FALSE)),""))</f>
        <v/>
      </c>
      <c r="Y127" s="161" t="str">
        <f>IF(D127="","",VLOOKUP(D127,Notes!$A$7:$N$67,14,FALSE))</f>
        <v/>
      </c>
      <c r="Z127" s="97" t="str">
        <f>IFERROR(VLOOKUP($D127,Notes!$A$7:$K$67,10,FALSE),"")</f>
        <v/>
      </c>
      <c r="AA127" s="102" t="str">
        <f>IFERROR(VLOOKUP($D127,Notes!$A$7:$K$67,11,FALSE),"")</f>
        <v/>
      </c>
      <c r="AB127" s="102" t="str">
        <f>IF($D127="","",GLOBAL!$B$8)</f>
        <v/>
      </c>
      <c r="AC127" s="156" t="str">
        <f>IF($D127="","",GLOBAL!$B$4)</f>
        <v/>
      </c>
      <c r="AD127" s="162" t="str">
        <f>IF($D127="","",GLOBAL!$B$5)</f>
        <v/>
      </c>
      <c r="AE127" s="197" t="str">
        <f t="shared" si="8"/>
        <v/>
      </c>
      <c r="AF127" s="198" t="str">
        <f t="shared" si="9"/>
        <v/>
      </c>
      <c r="AG127" s="202"/>
    </row>
    <row r="128" spans="1:34" x14ac:dyDescent="0.25">
      <c r="A128" s="2"/>
      <c r="B128" s="99"/>
      <c r="C128" s="3"/>
      <c r="D128" s="2"/>
      <c r="E128" s="2"/>
      <c r="F128" s="107"/>
      <c r="G128" s="100" t="str">
        <f>IFERROR(VLOOKUP($D128,Notes!$A$7:$K$67,2,FALSE),"")</f>
        <v/>
      </c>
      <c r="H128" s="97" t="str">
        <f>IFERROR(VLOOKUP($D128,Notes!$A$7:$K$67,3,FALSE),"")</f>
        <v/>
      </c>
      <c r="I128" s="98" t="str">
        <f>IFERROR(VLOOKUP($D128,Notes!$A$7:$K$67,4,FALSE),"")</f>
        <v/>
      </c>
      <c r="J128" s="104"/>
      <c r="K128" s="104"/>
      <c r="L128" s="104"/>
      <c r="M128" s="106" t="str">
        <f>IF($D128="","",VLOOKUP($A128,python_output!$A$4:$AM$257,21,FALSE))</f>
        <v/>
      </c>
      <c r="N128" s="3" t="str">
        <f>IF($D128="","",VLOOKUP($A128,python_output!$A$4:$AM$257,22,FALSE))</f>
        <v/>
      </c>
      <c r="O128" s="105" t="str">
        <f>IF($D128="","",VLOOKUP($A128,python_output!$A$4:$AM$257,23,FALSE))</f>
        <v/>
      </c>
      <c r="P128" s="2" t="str">
        <f>IF($D128="","",VLOOKUP($A128,python_output!$A$4:$AM$257,24,FALSE))</f>
        <v/>
      </c>
      <c r="Q128" s="2" t="str">
        <f>IF($D128="","",VLOOKUP($A128,python_output!$A$4:$AM$257,25,FALSE))</f>
        <v/>
      </c>
      <c r="R128" s="2" t="str">
        <f>IF($D128="","",VLOOKUP($A128,python_output!$A$4:$AM$257,26,FALSE))</f>
        <v/>
      </c>
      <c r="S128" s="160" t="str">
        <f>IF(D128="","",IF($C128="initial",VLOOKUP($D128,Notes!$A$7:$S$67,12,FALSE),VLOOKUP($A128,python_output!$A$4:$AP$256,27,FALSE)))</f>
        <v/>
      </c>
      <c r="T128" s="158" t="str">
        <f>IF(D128="","",IF($C128="initial",VLOOKUP($D128,Notes!$A$7:$S$67,13,FALSE),VLOOKUP($A128,python_output!$A$4:$AP$256,28,FALSE)))</f>
        <v/>
      </c>
      <c r="U128" s="159" t="str">
        <f>IF(D128="","",IF($C128="initial",VLOOKUP($D128,Notes!$A$7:$S$67,14,FALSE),VLOOKUP($A128,python_output!$A$4:$AP$256,29,FALSE)))</f>
        <v/>
      </c>
      <c r="V128" s="155" t="str">
        <f>IF(D128="","",IF($C128="initial","",VLOOKUP($A128,python_output!$A$4:$AS$256,30,FALSE)))</f>
        <v/>
      </c>
      <c r="W128" s="155" t="str">
        <f>IF(D128="","",IFERROR(IF($C128="initial","",VLOOKUP($A128,python_output!$A$4:$AS$256,30,FALSE)),""))</f>
        <v/>
      </c>
      <c r="X128" s="155" t="str">
        <f>IF(D128="","",IFERROR(IF($C128="initial","",VLOOKUP($A128,python_output!$A$4:$AS$256,30,FALSE)),""))</f>
        <v/>
      </c>
      <c r="Y128" s="161" t="str">
        <f>IF(D128="","",VLOOKUP(D128,Notes!$A$7:$N$67,14,FALSE))</f>
        <v/>
      </c>
      <c r="Z128" s="97" t="str">
        <f>IFERROR(VLOOKUP($D128,Notes!$A$7:$K$67,10,FALSE),"")</f>
        <v/>
      </c>
      <c r="AA128" s="102" t="str">
        <f>IFERROR(VLOOKUP($D128,Notes!$A$7:$K$67,11,FALSE),"")</f>
        <v/>
      </c>
      <c r="AB128" s="102" t="str">
        <f>IF($D128="","",GLOBAL!$B$8)</f>
        <v/>
      </c>
      <c r="AC128" s="156" t="str">
        <f>IF($D128="","",GLOBAL!$B$4)</f>
        <v/>
      </c>
      <c r="AD128" s="162" t="str">
        <f>IF($D128="","",GLOBAL!$B$5)</f>
        <v/>
      </c>
      <c r="AE128" s="197" t="str">
        <f t="shared" si="8"/>
        <v/>
      </c>
      <c r="AF128" s="198" t="str">
        <f t="shared" si="9"/>
        <v/>
      </c>
      <c r="AG128" s="202"/>
    </row>
    <row r="129" spans="1:33" x14ac:dyDescent="0.25">
      <c r="A129" s="2"/>
      <c r="B129" s="99"/>
      <c r="C129" s="3"/>
      <c r="D129" s="2"/>
      <c r="E129" s="2"/>
      <c r="F129" s="107"/>
      <c r="G129" s="100" t="str">
        <f>IFERROR(VLOOKUP($D129,Notes!$A$7:$K$67,2,FALSE),"")</f>
        <v/>
      </c>
      <c r="H129" s="97" t="str">
        <f>IFERROR(VLOOKUP($D129,Notes!$A$7:$K$67,3,FALSE),"")</f>
        <v/>
      </c>
      <c r="I129" s="98" t="str">
        <f>IFERROR(VLOOKUP($D129,Notes!$A$7:$K$67,4,FALSE),"")</f>
        <v/>
      </c>
      <c r="J129" s="104"/>
      <c r="K129" s="104"/>
      <c r="L129" s="104"/>
      <c r="M129" s="106" t="str">
        <f>IF($D129="","",VLOOKUP($A129,python_output!$A$4:$AM$257,21,FALSE))</f>
        <v/>
      </c>
      <c r="N129" s="3" t="str">
        <f>IF($D129="","",VLOOKUP($A129,python_output!$A$4:$AM$257,22,FALSE))</f>
        <v/>
      </c>
      <c r="O129" s="105" t="str">
        <f>IF($D129="","",VLOOKUP($A129,python_output!$A$4:$AM$257,23,FALSE))</f>
        <v/>
      </c>
      <c r="P129" s="2" t="str">
        <f>IF($D129="","",VLOOKUP($A129,python_output!$A$4:$AM$257,24,FALSE))</f>
        <v/>
      </c>
      <c r="Q129" s="2" t="str">
        <f>IF($D129="","",VLOOKUP($A129,python_output!$A$4:$AM$257,25,FALSE))</f>
        <v/>
      </c>
      <c r="R129" s="2" t="str">
        <f>IF($D129="","",VLOOKUP($A129,python_output!$A$4:$AM$257,26,FALSE))</f>
        <v/>
      </c>
      <c r="S129" s="160" t="str">
        <f>IF(D129="","",IF($C129="initial",VLOOKUP($D129,Notes!$A$7:$S$67,12,FALSE),VLOOKUP($A129,python_output!$A$4:$AP$256,27,FALSE)))</f>
        <v/>
      </c>
      <c r="T129" s="158" t="str">
        <f>IF(D129="","",IF($C129="initial",VLOOKUP($D129,Notes!$A$7:$S$67,13,FALSE),VLOOKUP($A129,python_output!$A$4:$AP$256,28,FALSE)))</f>
        <v/>
      </c>
      <c r="U129" s="159" t="str">
        <f>IF(D129="","",IF($C129="initial",VLOOKUP($D129,Notes!$A$7:$S$67,14,FALSE),VLOOKUP($A129,python_output!$A$4:$AP$256,29,FALSE)))</f>
        <v/>
      </c>
      <c r="V129" s="155" t="str">
        <f>IF(D129="","",IF($C129="initial","",VLOOKUP($A129,python_output!$A$4:$AS$256,30,FALSE)))</f>
        <v/>
      </c>
      <c r="W129" s="155" t="str">
        <f>IF(D129="","",IFERROR(IF($C129="initial","",VLOOKUP($A129,python_output!$A$4:$AS$256,30,FALSE)),""))</f>
        <v/>
      </c>
      <c r="X129" s="155" t="str">
        <f>IF(D129="","",IFERROR(IF($C129="initial","",VLOOKUP($A129,python_output!$A$4:$AS$256,30,FALSE)),""))</f>
        <v/>
      </c>
      <c r="Y129" s="161" t="str">
        <f>IF(D129="","",VLOOKUP(D129,Notes!$A$7:$N$67,14,FALSE))</f>
        <v/>
      </c>
      <c r="Z129" s="97" t="str">
        <f>IFERROR(VLOOKUP($D129,Notes!$A$7:$K$67,10,FALSE),"")</f>
        <v/>
      </c>
      <c r="AA129" s="102" t="str">
        <f>IFERROR(VLOOKUP($D129,Notes!$A$7:$K$67,11,FALSE),"")</f>
        <v/>
      </c>
      <c r="AB129" s="102" t="str">
        <f>IF($D129="","",GLOBAL!$B$8)</f>
        <v/>
      </c>
      <c r="AC129" s="156" t="str">
        <f>IF($D129="","",GLOBAL!$B$4)</f>
        <v/>
      </c>
      <c r="AD129" s="162" t="str">
        <f>IF($D129="","",GLOBAL!$B$5)</f>
        <v/>
      </c>
      <c r="AE129" s="197" t="str">
        <f t="shared" si="8"/>
        <v/>
      </c>
      <c r="AF129" s="198" t="str">
        <f t="shared" si="9"/>
        <v/>
      </c>
      <c r="AG129" s="202"/>
    </row>
    <row r="130" spans="1:33" x14ac:dyDescent="0.25">
      <c r="A130" s="2"/>
      <c r="B130" s="99"/>
      <c r="C130" s="3"/>
      <c r="D130" s="2"/>
      <c r="E130" s="2"/>
      <c r="F130" s="107"/>
      <c r="G130" s="100" t="str">
        <f>IFERROR(VLOOKUP($D130,Notes!$A$7:$K$67,2,FALSE),"")</f>
        <v/>
      </c>
      <c r="H130" s="97" t="str">
        <f>IFERROR(VLOOKUP($D130,Notes!$A$7:$K$67,3,FALSE),"")</f>
        <v/>
      </c>
      <c r="I130" s="98" t="str">
        <f>IFERROR(VLOOKUP($D130,Notes!$A$7:$K$67,4,FALSE),"")</f>
        <v/>
      </c>
      <c r="J130" s="104"/>
      <c r="K130" s="104"/>
      <c r="L130" s="104"/>
      <c r="M130" s="106" t="str">
        <f>IF($D130="","",VLOOKUP($A130,python_output!$A$4:$AM$257,21,FALSE))</f>
        <v/>
      </c>
      <c r="N130" s="3" t="str">
        <f>IF($D130="","",VLOOKUP($A130,python_output!$A$4:$AM$257,22,FALSE))</f>
        <v/>
      </c>
      <c r="O130" s="105" t="str">
        <f>IF($D130="","",VLOOKUP($A130,python_output!$A$4:$AM$257,23,FALSE))</f>
        <v/>
      </c>
      <c r="P130" s="2" t="str">
        <f>IF($D130="","",VLOOKUP($A130,python_output!$A$4:$AM$257,24,FALSE))</f>
        <v/>
      </c>
      <c r="Q130" s="2" t="str">
        <f>IF($D130="","",VLOOKUP($A130,python_output!$A$4:$AM$257,25,FALSE))</f>
        <v/>
      </c>
      <c r="R130" s="2" t="str">
        <f>IF($D130="","",VLOOKUP($A130,python_output!$A$4:$AM$257,26,FALSE))</f>
        <v/>
      </c>
      <c r="S130" s="160" t="str">
        <f>IF(D130="","",IF($C130="initial",VLOOKUP($D130,Notes!$A$7:$S$67,12,FALSE),VLOOKUP($A130,python_output!$A$4:$AP$256,27,FALSE)))</f>
        <v/>
      </c>
      <c r="T130" s="158" t="str">
        <f>IF(D130="","",IF($C130="initial",VLOOKUP($D130,Notes!$A$7:$S$67,13,FALSE),VLOOKUP($A130,python_output!$A$4:$AP$256,28,FALSE)))</f>
        <v/>
      </c>
      <c r="U130" s="159" t="str">
        <f>IF(D130="","",IF($C130="initial",VLOOKUP($D130,Notes!$A$7:$S$67,14,FALSE),VLOOKUP($A130,python_output!$A$4:$AP$256,29,FALSE)))</f>
        <v/>
      </c>
      <c r="V130" s="155" t="str">
        <f>IF(D130="","",IF($C130="initial","",VLOOKUP($A130,python_output!$A$4:$AS$256,30,FALSE)))</f>
        <v/>
      </c>
      <c r="W130" s="155" t="str">
        <f>IF(D130="","",IFERROR(IF($C130="initial","",VLOOKUP($A130,python_output!$A$4:$AS$256,30,FALSE)),""))</f>
        <v/>
      </c>
      <c r="X130" s="155" t="str">
        <f>IF(D130="","",IFERROR(IF($C130="initial","",VLOOKUP($A130,python_output!$A$4:$AS$256,30,FALSE)),""))</f>
        <v/>
      </c>
      <c r="Y130" s="161" t="str">
        <f>IF(D130="","",VLOOKUP(D130,Notes!$A$7:$N$67,14,FALSE))</f>
        <v/>
      </c>
      <c r="Z130" s="97" t="str">
        <f>IFERROR(VLOOKUP($D130,Notes!$A$7:$K$67,10,FALSE),"")</f>
        <v/>
      </c>
      <c r="AA130" s="102" t="str">
        <f>IFERROR(VLOOKUP($D130,Notes!$A$7:$K$67,11,FALSE),"")</f>
        <v/>
      </c>
      <c r="AB130" s="102" t="str">
        <f>IF($D130="","",GLOBAL!$B$8)</f>
        <v/>
      </c>
      <c r="AC130" s="156" t="str">
        <f>IF($D130="","",GLOBAL!$B$4)</f>
        <v/>
      </c>
      <c r="AD130" s="162" t="str">
        <f>IF($D130="","",GLOBAL!$B$5)</f>
        <v/>
      </c>
      <c r="AE130" s="197" t="str">
        <f t="shared" si="8"/>
        <v/>
      </c>
      <c r="AF130" s="198" t="str">
        <f t="shared" si="9"/>
        <v/>
      </c>
      <c r="AG130" s="202"/>
    </row>
    <row r="131" spans="1:33" x14ac:dyDescent="0.25">
      <c r="A131" s="2"/>
      <c r="B131" s="99"/>
      <c r="C131" s="3"/>
      <c r="D131" s="2"/>
      <c r="E131" s="2"/>
      <c r="F131" s="107"/>
      <c r="G131" s="100" t="str">
        <f>IFERROR(VLOOKUP($D131,Notes!$A$7:$K$67,2,FALSE),"")</f>
        <v/>
      </c>
      <c r="H131" s="97" t="str">
        <f>IFERROR(VLOOKUP($D131,Notes!$A$7:$K$67,3,FALSE),"")</f>
        <v/>
      </c>
      <c r="I131" s="98" t="str">
        <f>IFERROR(VLOOKUP($D131,Notes!$A$7:$K$67,4,FALSE),"")</f>
        <v/>
      </c>
      <c r="J131" s="104"/>
      <c r="K131" s="104"/>
      <c r="L131" s="104"/>
      <c r="M131" s="106" t="str">
        <f>IF($D131="","",VLOOKUP($A131,python_output!$A$4:$AM$257,21,FALSE))</f>
        <v/>
      </c>
      <c r="N131" s="3" t="str">
        <f>IF($D131="","",VLOOKUP($A131,python_output!$A$4:$AM$257,22,FALSE))</f>
        <v/>
      </c>
      <c r="O131" s="105" t="str">
        <f>IF($D131="","",VLOOKUP($A131,python_output!$A$4:$AM$257,23,FALSE))</f>
        <v/>
      </c>
      <c r="P131" s="2" t="str">
        <f>IF($D131="","",VLOOKUP($A131,python_output!$A$4:$AM$257,24,FALSE))</f>
        <v/>
      </c>
      <c r="Q131" s="2" t="str">
        <f>IF($D131="","",VLOOKUP($A131,python_output!$A$4:$AM$257,25,FALSE))</f>
        <v/>
      </c>
      <c r="R131" s="2" t="str">
        <f>IF($D131="","",VLOOKUP($A131,python_output!$A$4:$AM$257,26,FALSE))</f>
        <v/>
      </c>
      <c r="S131" s="160" t="str">
        <f>IF(D131="","",IF($C131="initial",VLOOKUP($D131,Notes!$A$7:$S$67,12,FALSE),VLOOKUP($A131,python_output!$A$4:$AP$256,27,FALSE)))</f>
        <v/>
      </c>
      <c r="T131" s="158" t="str">
        <f>IF(D131="","",IF($C131="initial",VLOOKUP($D131,Notes!$A$7:$S$67,13,FALSE),VLOOKUP($A131,python_output!$A$4:$AP$256,28,FALSE)))</f>
        <v/>
      </c>
      <c r="U131" s="159" t="str">
        <f>IF(D131="","",IF($C131="initial",VLOOKUP($D131,Notes!$A$7:$S$67,14,FALSE),VLOOKUP($A131,python_output!$A$4:$AP$256,29,FALSE)))</f>
        <v/>
      </c>
      <c r="V131" s="155" t="str">
        <f>IF(D131="","",IF($C131="initial","",VLOOKUP($A131,python_output!$A$4:$AS$256,30,FALSE)))</f>
        <v/>
      </c>
      <c r="W131" s="155" t="str">
        <f>IF(D131="","",IFERROR(IF($C131="initial","",VLOOKUP($A131,python_output!$A$4:$AS$256,30,FALSE)),""))</f>
        <v/>
      </c>
      <c r="X131" s="155" t="str">
        <f>IF(D131="","",IFERROR(IF($C131="initial","",VLOOKUP($A131,python_output!$A$4:$AS$256,30,FALSE)),""))</f>
        <v/>
      </c>
      <c r="Y131" s="161" t="str">
        <f>IF(D131="","",VLOOKUP(D131,Notes!$A$7:$N$67,14,FALSE))</f>
        <v/>
      </c>
      <c r="Z131" s="97" t="str">
        <f>IFERROR(VLOOKUP($D131,Notes!$A$7:$K$67,10,FALSE),"")</f>
        <v/>
      </c>
      <c r="AA131" s="102" t="str">
        <f>IFERROR(VLOOKUP($D131,Notes!$A$7:$K$67,11,FALSE),"")</f>
        <v/>
      </c>
      <c r="AB131" s="102" t="str">
        <f>IF($D131="","",GLOBAL!$B$8)</f>
        <v/>
      </c>
      <c r="AC131" s="156" t="str">
        <f>IF($D131="","",GLOBAL!$B$4)</f>
        <v/>
      </c>
      <c r="AD131" s="162" t="str">
        <f>IF($D131="","",GLOBAL!$B$5)</f>
        <v/>
      </c>
      <c r="AE131" s="197" t="str">
        <f t="shared" si="8"/>
        <v/>
      </c>
      <c r="AF131" s="198" t="str">
        <f t="shared" si="9"/>
        <v/>
      </c>
      <c r="AG131" s="202"/>
    </row>
    <row r="132" spans="1:33" x14ac:dyDescent="0.25">
      <c r="A132" s="2"/>
      <c r="B132" s="99"/>
      <c r="C132" s="3"/>
      <c r="D132" s="2"/>
      <c r="E132" s="2"/>
      <c r="F132" s="107"/>
      <c r="G132" s="100" t="str">
        <f>IFERROR(VLOOKUP($D132,Notes!$A$7:$K$67,2,FALSE),"")</f>
        <v/>
      </c>
      <c r="H132" s="97" t="str">
        <f>IFERROR(VLOOKUP($D132,Notes!$A$7:$K$67,3,FALSE),"")</f>
        <v/>
      </c>
      <c r="I132" s="98" t="str">
        <f>IFERROR(VLOOKUP($D132,Notes!$A$7:$K$67,4,FALSE),"")</f>
        <v/>
      </c>
      <c r="J132" s="104"/>
      <c r="K132" s="104"/>
      <c r="L132" s="104"/>
      <c r="M132" s="106" t="str">
        <f>IF($D132="","",VLOOKUP($A132,python_output!$A$4:$AM$257,21,FALSE))</f>
        <v/>
      </c>
      <c r="N132" s="3" t="str">
        <f>IF($D132="","",VLOOKUP($A132,python_output!$A$4:$AM$257,22,FALSE))</f>
        <v/>
      </c>
      <c r="O132" s="105" t="str">
        <f>IF($D132="","",VLOOKUP($A132,python_output!$A$4:$AM$257,23,FALSE))</f>
        <v/>
      </c>
      <c r="P132" s="2" t="str">
        <f>IF($D132="","",VLOOKUP($A132,python_output!$A$4:$AM$257,24,FALSE))</f>
        <v/>
      </c>
      <c r="Q132" s="2" t="str">
        <f>IF($D132="","",VLOOKUP($A132,python_output!$A$4:$AM$257,25,FALSE))</f>
        <v/>
      </c>
      <c r="R132" s="2" t="str">
        <f>IF($D132="","",VLOOKUP($A132,python_output!$A$4:$AM$257,26,FALSE))</f>
        <v/>
      </c>
      <c r="S132" s="160" t="str">
        <f>IF(D132="","",IF($C132="initial",VLOOKUP($D132,Notes!$A$7:$S$67,12,FALSE),VLOOKUP($A132,python_output!$A$4:$AP$256,27,FALSE)))</f>
        <v/>
      </c>
      <c r="T132" s="158" t="str">
        <f>IF(D132="","",IF($C132="initial",VLOOKUP($D132,Notes!$A$7:$S$67,13,FALSE),VLOOKUP($A132,python_output!$A$4:$AP$256,28,FALSE)))</f>
        <v/>
      </c>
      <c r="U132" s="159" t="str">
        <f>IF(D132="","",IF($C132="initial",VLOOKUP($D132,Notes!$A$7:$S$67,14,FALSE),VLOOKUP($A132,python_output!$A$4:$AP$256,29,FALSE)))</f>
        <v/>
      </c>
      <c r="V132" s="155" t="str">
        <f>IF(D132="","",IF($C132="initial","",VLOOKUP($A132,python_output!$A$4:$AS$256,30,FALSE)))</f>
        <v/>
      </c>
      <c r="W132" s="155" t="str">
        <f>IF(D132="","",IFERROR(IF($C132="initial","",VLOOKUP($A132,python_output!$A$4:$AS$256,30,FALSE)),""))</f>
        <v/>
      </c>
      <c r="X132" s="155" t="str">
        <f>IF(D132="","",IFERROR(IF($C132="initial","",VLOOKUP($A132,python_output!$A$4:$AS$256,30,FALSE)),""))</f>
        <v/>
      </c>
      <c r="Y132" s="161" t="str">
        <f>IF(D132="","",VLOOKUP(D132,Notes!$A$7:$N$67,14,FALSE))</f>
        <v/>
      </c>
      <c r="Z132" s="97" t="str">
        <f>IFERROR(VLOOKUP($D132,Notes!$A$7:$K$67,10,FALSE),"")</f>
        <v/>
      </c>
      <c r="AA132" s="102" t="str">
        <f>IFERROR(VLOOKUP($D132,Notes!$A$7:$K$67,11,FALSE),"")</f>
        <v/>
      </c>
      <c r="AB132" s="102" t="str">
        <f>IF($D132="","",GLOBAL!$B$8)</f>
        <v/>
      </c>
      <c r="AC132" s="156" t="str">
        <f>IF($D132="","",GLOBAL!$B$4)</f>
        <v/>
      </c>
      <c r="AD132" s="162" t="str">
        <f>IF($D132="","",GLOBAL!$B$5)</f>
        <v/>
      </c>
      <c r="AE132" s="197" t="str">
        <f t="shared" si="8"/>
        <v/>
      </c>
      <c r="AF132" s="198" t="str">
        <f t="shared" si="9"/>
        <v/>
      </c>
      <c r="AG132" s="202"/>
    </row>
    <row r="133" spans="1:33" x14ac:dyDescent="0.25">
      <c r="A133" s="2"/>
      <c r="B133" s="99"/>
      <c r="C133" s="3"/>
      <c r="D133" s="2"/>
      <c r="E133" s="2"/>
      <c r="F133" s="107"/>
      <c r="G133" s="100" t="str">
        <f>IFERROR(VLOOKUP($D133,Notes!$A$7:$K$67,2,FALSE),"")</f>
        <v/>
      </c>
      <c r="H133" s="97" t="str">
        <f>IFERROR(VLOOKUP($D133,Notes!$A$7:$K$67,3,FALSE),"")</f>
        <v/>
      </c>
      <c r="I133" s="98" t="str">
        <f>IFERROR(VLOOKUP($D133,Notes!$A$7:$K$67,4,FALSE),"")</f>
        <v/>
      </c>
      <c r="J133" s="104"/>
      <c r="K133" s="104"/>
      <c r="L133" s="104"/>
      <c r="M133" s="106" t="str">
        <f>IF($D133="","",VLOOKUP($A133,python_output!$A$4:$AM$257,21,FALSE))</f>
        <v/>
      </c>
      <c r="N133" s="3" t="str">
        <f>IF($D133="","",VLOOKUP($A133,python_output!$A$4:$AM$257,22,FALSE))</f>
        <v/>
      </c>
      <c r="O133" s="105" t="str">
        <f>IF($D133="","",VLOOKUP($A133,python_output!$A$4:$AM$257,23,FALSE))</f>
        <v/>
      </c>
      <c r="P133" s="2" t="str">
        <f>IF($D133="","",VLOOKUP($A133,python_output!$A$4:$AM$257,24,FALSE))</f>
        <v/>
      </c>
      <c r="Q133" s="2" t="str">
        <f>IF($D133="","",VLOOKUP($A133,python_output!$A$4:$AM$257,25,FALSE))</f>
        <v/>
      </c>
      <c r="R133" s="2" t="str">
        <f>IF($D133="","",VLOOKUP($A133,python_output!$A$4:$AM$257,26,FALSE))</f>
        <v/>
      </c>
      <c r="S133" s="160" t="str">
        <f>IF(D133="","",IF($C133="initial",VLOOKUP($D133,Notes!$A$7:$S$67,12,FALSE),VLOOKUP($A133,python_output!$A$4:$AP$256,27,FALSE)))</f>
        <v/>
      </c>
      <c r="T133" s="158" t="str">
        <f>IF(D133="","",IF($C133="initial",VLOOKUP($D133,Notes!$A$7:$S$67,13,FALSE),VLOOKUP($A133,python_output!$A$4:$AP$256,28,FALSE)))</f>
        <v/>
      </c>
      <c r="U133" s="159" t="str">
        <f>IF(D133="","",IF($C133="initial",VLOOKUP($D133,Notes!$A$7:$S$67,14,FALSE),VLOOKUP($A133,python_output!$A$4:$AP$256,29,FALSE)))</f>
        <v/>
      </c>
      <c r="V133" s="155" t="str">
        <f>IF(D133="","",IF($C133="initial","",VLOOKUP($A133,python_output!$A$4:$AS$256,30,FALSE)))</f>
        <v/>
      </c>
      <c r="W133" s="155" t="str">
        <f>IF(D133="","",IFERROR(IF($C133="initial","",VLOOKUP($A133,python_output!$A$4:$AS$256,30,FALSE)),""))</f>
        <v/>
      </c>
      <c r="X133" s="155" t="str">
        <f>IF(D133="","",IFERROR(IF($C133="initial","",VLOOKUP($A133,python_output!$A$4:$AS$256,30,FALSE)),""))</f>
        <v/>
      </c>
      <c r="Y133" s="161" t="str">
        <f>IF(D133="","",VLOOKUP(D133,Notes!$A$7:$N$67,14,FALSE))</f>
        <v/>
      </c>
      <c r="Z133" s="97" t="str">
        <f>IFERROR(VLOOKUP($D133,Notes!$A$7:$K$67,10,FALSE),"")</f>
        <v/>
      </c>
      <c r="AA133" s="102" t="str">
        <f>IFERROR(VLOOKUP($D133,Notes!$A$7:$K$67,11,FALSE),"")</f>
        <v/>
      </c>
      <c r="AB133" s="102" t="str">
        <f>IF($D133="","",GLOBAL!$B$8)</f>
        <v/>
      </c>
      <c r="AC133" s="156" t="str">
        <f>IF($D133="","",GLOBAL!$B$4)</f>
        <v/>
      </c>
      <c r="AD133" s="162" t="str">
        <f>IF($D133="","",GLOBAL!$B$5)</f>
        <v/>
      </c>
      <c r="AE133" s="197" t="str">
        <f t="shared" si="8"/>
        <v/>
      </c>
      <c r="AF133" s="198" t="str">
        <f t="shared" si="9"/>
        <v/>
      </c>
      <c r="AG133" s="202"/>
    </row>
    <row r="134" spans="1:33" x14ac:dyDescent="0.25">
      <c r="A134" s="2"/>
      <c r="B134" s="99"/>
      <c r="C134" s="3"/>
      <c r="D134" s="2"/>
      <c r="E134" s="2"/>
      <c r="F134" s="107"/>
      <c r="G134" s="100" t="str">
        <f>IFERROR(VLOOKUP($D134,Notes!$A$7:$K$67,2,FALSE),"")</f>
        <v/>
      </c>
      <c r="H134" s="97" t="str">
        <f>IFERROR(VLOOKUP($D134,Notes!$A$7:$K$67,3,FALSE),"")</f>
        <v/>
      </c>
      <c r="I134" s="98" t="str">
        <f>IFERROR(VLOOKUP($D134,Notes!$A$7:$K$67,4,FALSE),"")</f>
        <v/>
      </c>
      <c r="J134" s="104"/>
      <c r="K134" s="104"/>
      <c r="L134" s="104"/>
      <c r="M134" s="106" t="str">
        <f>IF($D134="","",VLOOKUP($A134,python_output!$A$4:$AM$257,21,FALSE))</f>
        <v/>
      </c>
      <c r="N134" s="3" t="str">
        <f>IF($D134="","",VLOOKUP($A134,python_output!$A$4:$AM$257,22,FALSE))</f>
        <v/>
      </c>
      <c r="O134" s="105" t="str">
        <f>IF($D134="","",VLOOKUP($A134,python_output!$A$4:$AM$257,23,FALSE))</f>
        <v/>
      </c>
      <c r="P134" s="2" t="str">
        <f>IF($D134="","",VLOOKUP($A134,python_output!$A$4:$AM$257,24,FALSE))</f>
        <v/>
      </c>
      <c r="Q134" s="2" t="str">
        <f>IF($D134="","",VLOOKUP($A134,python_output!$A$4:$AM$257,25,FALSE))</f>
        <v/>
      </c>
      <c r="R134" s="2" t="str">
        <f>IF($D134="","",VLOOKUP($A134,python_output!$A$4:$AM$257,26,FALSE))</f>
        <v/>
      </c>
      <c r="S134" s="160" t="str">
        <f>IF(D134="","",IF($C134="initial",VLOOKUP($D134,Notes!$A$7:$S$67,12,FALSE),VLOOKUP($A134,python_output!$A$4:$AP$256,27,FALSE)))</f>
        <v/>
      </c>
      <c r="T134" s="158" t="str">
        <f>IF(D134="","",IF($C134="initial",VLOOKUP($D134,Notes!$A$7:$S$67,13,FALSE),VLOOKUP($A134,python_output!$A$4:$AP$256,28,FALSE)))</f>
        <v/>
      </c>
      <c r="U134" s="159" t="str">
        <f>IF(D134="","",IF($C134="initial",VLOOKUP($D134,Notes!$A$7:$S$67,14,FALSE),VLOOKUP($A134,python_output!$A$4:$AP$256,29,FALSE)))</f>
        <v/>
      </c>
      <c r="V134" s="155" t="str">
        <f>IF(D134="","",IF($C134="initial","",VLOOKUP($A134,python_output!$A$4:$AS$256,30,FALSE)))</f>
        <v/>
      </c>
      <c r="W134" s="155" t="str">
        <f>IF(D134="","",IFERROR(IF($C134="initial","",VLOOKUP($A134,python_output!$A$4:$AS$256,30,FALSE)),""))</f>
        <v/>
      </c>
      <c r="X134" s="155" t="str">
        <f>IF(D134="","",IFERROR(IF($C134="initial","",VLOOKUP($A134,python_output!$A$4:$AS$256,30,FALSE)),""))</f>
        <v/>
      </c>
      <c r="Y134" s="161" t="str">
        <f>IF(D134="","",VLOOKUP(D134,Notes!$A$7:$N$67,14,FALSE))</f>
        <v/>
      </c>
      <c r="Z134" s="97" t="str">
        <f>IFERROR(VLOOKUP($D134,Notes!$A$7:$K$67,10,FALSE),"")</f>
        <v/>
      </c>
      <c r="AA134" s="102" t="str">
        <f>IFERROR(VLOOKUP($D134,Notes!$A$7:$K$67,11,FALSE),"")</f>
        <v/>
      </c>
      <c r="AB134" s="102" t="str">
        <f>IF($D134="","",GLOBAL!$B$8)</f>
        <v/>
      </c>
      <c r="AC134" s="156" t="str">
        <f>IF($D134="","",GLOBAL!$B$4)</f>
        <v/>
      </c>
      <c r="AD134" s="162" t="str">
        <f>IF($D134="","",GLOBAL!$B$5)</f>
        <v/>
      </c>
      <c r="AE134" s="197" t="str">
        <f t="shared" si="8"/>
        <v/>
      </c>
      <c r="AF134" s="198" t="str">
        <f t="shared" si="9"/>
        <v/>
      </c>
      <c r="AG134" s="202"/>
    </row>
    <row r="135" spans="1:33" x14ac:dyDescent="0.25">
      <c r="A135" s="2"/>
      <c r="B135" s="99"/>
      <c r="C135" s="3"/>
      <c r="D135" s="2"/>
      <c r="E135" s="2"/>
      <c r="F135" s="107"/>
      <c r="G135" s="100" t="str">
        <f>IFERROR(VLOOKUP($D135,Notes!$A$7:$K$67,2,FALSE),"")</f>
        <v/>
      </c>
      <c r="H135" s="97" t="str">
        <f>IFERROR(VLOOKUP($D135,Notes!$A$7:$K$67,3,FALSE),"")</f>
        <v/>
      </c>
      <c r="I135" s="98" t="str">
        <f>IFERROR(VLOOKUP($D135,Notes!$A$7:$K$67,4,FALSE),"")</f>
        <v/>
      </c>
      <c r="J135" s="104"/>
      <c r="K135" s="104"/>
      <c r="L135" s="104"/>
      <c r="M135" s="106" t="str">
        <f>IF($D135="","",VLOOKUP($A135,python_output!$A$4:$AM$257,21,FALSE))</f>
        <v/>
      </c>
      <c r="N135" s="3" t="str">
        <f>IF($D135="","",VLOOKUP($A135,python_output!$A$4:$AM$257,22,FALSE))</f>
        <v/>
      </c>
      <c r="O135" s="105" t="str">
        <f>IF($D135="","",VLOOKUP($A135,python_output!$A$4:$AM$257,23,FALSE))</f>
        <v/>
      </c>
      <c r="P135" s="2" t="str">
        <f>IF($D135="","",VLOOKUP($A135,python_output!$A$4:$AM$257,24,FALSE))</f>
        <v/>
      </c>
      <c r="Q135" s="2" t="str">
        <f>IF($D135="","",VLOOKUP($A135,python_output!$A$4:$AM$257,25,FALSE))</f>
        <v/>
      </c>
      <c r="R135" s="2" t="str">
        <f>IF($D135="","",VLOOKUP($A135,python_output!$A$4:$AM$257,26,FALSE))</f>
        <v/>
      </c>
      <c r="S135" s="160" t="str">
        <f>IF(D135="","",IF($C135="initial",VLOOKUP($D135,Notes!$A$7:$S$67,12,FALSE),VLOOKUP($A135,python_output!$A$4:$AP$256,27,FALSE)))</f>
        <v/>
      </c>
      <c r="T135" s="158" t="str">
        <f>IF(D135="","",IF($C135="initial",VLOOKUP($D135,Notes!$A$7:$S$67,13,FALSE),VLOOKUP($A135,python_output!$A$4:$AP$256,28,FALSE)))</f>
        <v/>
      </c>
      <c r="U135" s="159" t="str">
        <f>IF(D135="","",IF($C135="initial",VLOOKUP($D135,Notes!$A$7:$S$67,14,FALSE),VLOOKUP($A135,python_output!$A$4:$AP$256,29,FALSE)))</f>
        <v/>
      </c>
      <c r="V135" s="155" t="str">
        <f>IF(D135="","",IF($C135="initial","",VLOOKUP($A135,python_output!$A$4:$AS$256,30,FALSE)))</f>
        <v/>
      </c>
      <c r="W135" s="155" t="str">
        <f>IF(D135="","",IFERROR(IF($C135="initial","",VLOOKUP($A135,python_output!$A$4:$AS$256,30,FALSE)),""))</f>
        <v/>
      </c>
      <c r="X135" s="155" t="str">
        <f>IF(D135="","",IFERROR(IF($C135="initial","",VLOOKUP($A135,python_output!$A$4:$AS$256,30,FALSE)),""))</f>
        <v/>
      </c>
      <c r="Y135" s="161" t="str">
        <f>IF(D135="","",VLOOKUP(D135,Notes!$A$7:$N$67,14,FALSE))</f>
        <v/>
      </c>
      <c r="Z135" s="97" t="str">
        <f>IFERROR(VLOOKUP($D135,Notes!$A$7:$K$67,10,FALSE),"")</f>
        <v/>
      </c>
      <c r="AA135" s="102" t="str">
        <f>IFERROR(VLOOKUP($D135,Notes!$A$7:$K$67,11,FALSE),"")</f>
        <v/>
      </c>
      <c r="AB135" s="102" t="str">
        <f>IF($D135="","",GLOBAL!$B$8)</f>
        <v/>
      </c>
      <c r="AC135" s="156" t="str">
        <f>IF($D135="","",GLOBAL!$B$4)</f>
        <v/>
      </c>
      <c r="AD135" s="162" t="str">
        <f>IF($D135="","",GLOBAL!$B$5)</f>
        <v/>
      </c>
      <c r="AE135" s="197" t="str">
        <f t="shared" si="8"/>
        <v/>
      </c>
      <c r="AF135" s="198" t="str">
        <f t="shared" si="9"/>
        <v/>
      </c>
      <c r="AG135" s="202"/>
    </row>
    <row r="136" spans="1:33" x14ac:dyDescent="0.25">
      <c r="A136" s="2"/>
      <c r="B136" s="99"/>
      <c r="C136" s="3"/>
      <c r="D136" s="2"/>
      <c r="E136" s="2"/>
      <c r="F136" s="107"/>
      <c r="G136" s="100" t="str">
        <f>IFERROR(VLOOKUP($D136,Notes!$A$7:$K$67,2,FALSE),"")</f>
        <v/>
      </c>
      <c r="H136" s="97" t="str">
        <f>IFERROR(VLOOKUP($D136,Notes!$A$7:$K$67,3,FALSE),"")</f>
        <v/>
      </c>
      <c r="I136" s="98" t="str">
        <f>IFERROR(VLOOKUP($D136,Notes!$A$7:$K$67,4,FALSE),"")</f>
        <v/>
      </c>
      <c r="J136" s="104"/>
      <c r="K136" s="104"/>
      <c r="L136" s="104"/>
      <c r="M136" s="106" t="str">
        <f>IF($D136="","",VLOOKUP($A136,python_output!$A$4:$AM$257,21,FALSE))</f>
        <v/>
      </c>
      <c r="N136" s="3" t="str">
        <f>IF($D136="","",VLOOKUP($A136,python_output!$A$4:$AM$257,22,FALSE))</f>
        <v/>
      </c>
      <c r="O136" s="105" t="str">
        <f>IF($D136="","",VLOOKUP($A136,python_output!$A$4:$AM$257,23,FALSE))</f>
        <v/>
      </c>
      <c r="P136" s="2" t="str">
        <f>IF($D136="","",VLOOKUP($A136,python_output!$A$4:$AM$257,24,FALSE))</f>
        <v/>
      </c>
      <c r="Q136" s="2" t="str">
        <f>IF($D136="","",VLOOKUP($A136,python_output!$A$4:$AM$257,25,FALSE))</f>
        <v/>
      </c>
      <c r="R136" s="2" t="str">
        <f>IF($D136="","",VLOOKUP($A136,python_output!$A$4:$AM$257,26,FALSE))</f>
        <v/>
      </c>
      <c r="S136" s="160" t="str">
        <f>IF(D136="","",IF($C136="initial",VLOOKUP($D136,Notes!$A$7:$S$67,12,FALSE),VLOOKUP($A136,python_output!$A$4:$AP$256,27,FALSE)))</f>
        <v/>
      </c>
      <c r="T136" s="158" t="str">
        <f>IF(D136="","",IF($C136="initial",VLOOKUP($D136,Notes!$A$7:$S$67,13,FALSE),VLOOKUP($A136,python_output!$A$4:$AP$256,28,FALSE)))</f>
        <v/>
      </c>
      <c r="U136" s="159" t="str">
        <f>IF(D136="","",IF($C136="initial",VLOOKUP($D136,Notes!$A$7:$S$67,14,FALSE),VLOOKUP($A136,python_output!$A$4:$AP$256,29,FALSE)))</f>
        <v/>
      </c>
      <c r="V136" s="155" t="str">
        <f>IF(D136="","",IF($C136="initial","",VLOOKUP($A136,python_output!$A$4:$AS$256,30,FALSE)))</f>
        <v/>
      </c>
      <c r="W136" s="155" t="str">
        <f>IF(D136="","",IFERROR(IF($C136="initial","",VLOOKUP($A136,python_output!$A$4:$AS$256,30,FALSE)),""))</f>
        <v/>
      </c>
      <c r="X136" s="155" t="str">
        <f>IF(D136="","",IFERROR(IF($C136="initial","",VLOOKUP($A136,python_output!$A$4:$AS$256,30,FALSE)),""))</f>
        <v/>
      </c>
      <c r="Y136" s="161" t="str">
        <f>IF(D136="","",VLOOKUP(D136,Notes!$A$7:$N$67,14,FALSE))</f>
        <v/>
      </c>
      <c r="Z136" s="97" t="str">
        <f>IFERROR(VLOOKUP($D136,Notes!$A$7:$K$67,10,FALSE),"")</f>
        <v/>
      </c>
      <c r="AA136" s="102" t="str">
        <f>IFERROR(VLOOKUP($D136,Notes!$A$7:$K$67,11,FALSE),"")</f>
        <v/>
      </c>
      <c r="AB136" s="102" t="str">
        <f>IF($D136="","",GLOBAL!$B$8)</f>
        <v/>
      </c>
      <c r="AC136" s="156" t="str">
        <f>IF($D136="","",GLOBAL!$B$4)</f>
        <v/>
      </c>
      <c r="AD136" s="162" t="str">
        <f>IF($D136="","",GLOBAL!$B$5)</f>
        <v/>
      </c>
      <c r="AE136" s="197" t="str">
        <f t="shared" si="8"/>
        <v/>
      </c>
      <c r="AF136" s="198" t="str">
        <f t="shared" si="9"/>
        <v/>
      </c>
      <c r="AG136" s="202"/>
    </row>
    <row r="137" spans="1:33" x14ac:dyDescent="0.25">
      <c r="A137" s="2"/>
      <c r="B137" s="99"/>
      <c r="C137" s="3"/>
      <c r="D137" s="2"/>
      <c r="E137" s="2"/>
      <c r="F137" s="107"/>
      <c r="G137" s="100" t="str">
        <f>IFERROR(VLOOKUP($D137,Notes!$A$7:$K$67,2,FALSE),"")</f>
        <v/>
      </c>
      <c r="H137" s="97" t="str">
        <f>IFERROR(VLOOKUP($D137,Notes!$A$7:$K$67,3,FALSE),"")</f>
        <v/>
      </c>
      <c r="I137" s="98" t="str">
        <f>IFERROR(VLOOKUP($D137,Notes!$A$7:$K$67,4,FALSE),"")</f>
        <v/>
      </c>
      <c r="J137" s="104"/>
      <c r="K137" s="104"/>
      <c r="L137" s="104"/>
      <c r="M137" s="106" t="str">
        <f>IF($D137="","",VLOOKUP($A137,python_output!$A$4:$AM$257,21,FALSE))</f>
        <v/>
      </c>
      <c r="N137" s="3" t="str">
        <f>IF($D137="","",VLOOKUP($A137,python_output!$A$4:$AM$257,22,FALSE))</f>
        <v/>
      </c>
      <c r="O137" s="105" t="str">
        <f>IF($D137="","",VLOOKUP($A137,python_output!$A$4:$AM$257,23,FALSE))</f>
        <v/>
      </c>
      <c r="P137" s="2" t="str">
        <f>IF($D137="","",VLOOKUP($A137,python_output!$A$4:$AM$257,24,FALSE))</f>
        <v/>
      </c>
      <c r="Q137" s="2" t="str">
        <f>IF($D137="","",VLOOKUP($A137,python_output!$A$4:$AM$257,25,FALSE))</f>
        <v/>
      </c>
      <c r="R137" s="2" t="str">
        <f>IF($D137="","",VLOOKUP($A137,python_output!$A$4:$AM$257,26,FALSE))</f>
        <v/>
      </c>
      <c r="S137" s="160" t="str">
        <f>IF(D137="","",IF($C137="initial",VLOOKUP($D137,Notes!$A$7:$S$67,12,FALSE),VLOOKUP($A137,python_output!$A$4:$AP$256,27,FALSE)))</f>
        <v/>
      </c>
      <c r="T137" s="158" t="str">
        <f>IF(D137="","",IF($C137="initial",VLOOKUP($D137,Notes!$A$7:$S$67,13,FALSE),VLOOKUP($A137,python_output!$A$4:$AP$256,28,FALSE)))</f>
        <v/>
      </c>
      <c r="U137" s="159" t="str">
        <f>IF(D137="","",IF($C137="initial",VLOOKUP($D137,Notes!$A$7:$S$67,14,FALSE),VLOOKUP($A137,python_output!$A$4:$AP$256,29,FALSE)))</f>
        <v/>
      </c>
      <c r="V137" s="155" t="str">
        <f>IF(D137="","",IF($C137="initial","",VLOOKUP($A137,python_output!$A$4:$AS$256,30,FALSE)))</f>
        <v/>
      </c>
      <c r="W137" s="155" t="str">
        <f>IF(D137="","",IFERROR(IF($C137="initial","",VLOOKUP($A137,python_output!$A$4:$AS$256,30,FALSE)),""))</f>
        <v/>
      </c>
      <c r="X137" s="155" t="str">
        <f>IF(D137="","",IFERROR(IF($C137="initial","",VLOOKUP($A137,python_output!$A$4:$AS$256,30,FALSE)),""))</f>
        <v/>
      </c>
      <c r="Y137" s="161" t="str">
        <f>IF(D137="","",VLOOKUP(D137,Notes!$A$7:$N$67,14,FALSE))</f>
        <v/>
      </c>
      <c r="Z137" s="97" t="str">
        <f>IFERROR(VLOOKUP($D137,Notes!$A$7:$K$67,10,FALSE),"")</f>
        <v/>
      </c>
      <c r="AA137" s="102" t="str">
        <f>IFERROR(VLOOKUP($D137,Notes!$A$7:$K$67,11,FALSE),"")</f>
        <v/>
      </c>
      <c r="AB137" s="102" t="str">
        <f>IF($D137="","",GLOBAL!$B$8)</f>
        <v/>
      </c>
      <c r="AC137" s="156" t="str">
        <f>IF($D137="","",GLOBAL!$B$4)</f>
        <v/>
      </c>
      <c r="AD137" s="162" t="str">
        <f>IF($D137="","",GLOBAL!$B$5)</f>
        <v/>
      </c>
      <c r="AE137" s="197" t="str">
        <f t="shared" si="8"/>
        <v/>
      </c>
      <c r="AF137" s="198" t="str">
        <f t="shared" si="9"/>
        <v/>
      </c>
      <c r="AG137" s="202"/>
    </row>
    <row r="138" spans="1:33" x14ac:dyDescent="0.25">
      <c r="A138" s="2"/>
      <c r="B138" s="99"/>
      <c r="C138" s="3"/>
      <c r="D138" s="2"/>
      <c r="E138" s="2"/>
      <c r="F138" s="107"/>
      <c r="G138" s="100" t="str">
        <f>IFERROR(VLOOKUP($D138,Notes!$A$7:$K$67,2,FALSE),"")</f>
        <v/>
      </c>
      <c r="H138" s="97" t="str">
        <f>IFERROR(VLOOKUP($D138,Notes!$A$7:$K$67,3,FALSE),"")</f>
        <v/>
      </c>
      <c r="I138" s="98" t="str">
        <f>IFERROR(VLOOKUP($D138,Notes!$A$7:$K$67,4,FALSE),"")</f>
        <v/>
      </c>
      <c r="J138" s="104"/>
      <c r="K138" s="104"/>
      <c r="L138" s="104"/>
      <c r="M138" s="106" t="str">
        <f>IF($D138="","",VLOOKUP($A138,python_output!$A$4:$AM$257,21,FALSE))</f>
        <v/>
      </c>
      <c r="N138" s="3" t="str">
        <f>IF($D138="","",VLOOKUP($A138,python_output!$A$4:$AM$257,22,FALSE))</f>
        <v/>
      </c>
      <c r="O138" s="105" t="str">
        <f>IF($D138="","",VLOOKUP($A138,python_output!$A$4:$AM$257,23,FALSE))</f>
        <v/>
      </c>
      <c r="P138" s="2" t="str">
        <f>IF($D138="","",VLOOKUP($A138,python_output!$A$4:$AM$257,24,FALSE))</f>
        <v/>
      </c>
      <c r="Q138" s="2" t="str">
        <f>IF($D138="","",VLOOKUP($A138,python_output!$A$4:$AM$257,25,FALSE))</f>
        <v/>
      </c>
      <c r="R138" s="2" t="str">
        <f>IF($D138="","",VLOOKUP($A138,python_output!$A$4:$AM$257,26,FALSE))</f>
        <v/>
      </c>
      <c r="S138" s="160" t="str">
        <f>IF(D138="","",IF($C138="initial",VLOOKUP($D138,Notes!$A$7:$S$67,12,FALSE),VLOOKUP($A138,python_output!$A$4:$AP$256,27,FALSE)))</f>
        <v/>
      </c>
      <c r="T138" s="158" t="str">
        <f>IF(D138="","",IF($C138="initial",VLOOKUP($D138,Notes!$A$7:$S$67,13,FALSE),VLOOKUP($A138,python_output!$A$4:$AP$256,28,FALSE)))</f>
        <v/>
      </c>
      <c r="U138" s="159" t="str">
        <f>IF(D138="","",IF($C138="initial",VLOOKUP($D138,Notes!$A$7:$S$67,14,FALSE),VLOOKUP($A138,python_output!$A$4:$AP$256,29,FALSE)))</f>
        <v/>
      </c>
      <c r="V138" s="155" t="str">
        <f>IF(D138="","",IF($C138="initial","",VLOOKUP($A138,python_output!$A$4:$AS$256,30,FALSE)))</f>
        <v/>
      </c>
      <c r="W138" s="155" t="str">
        <f>IF(D138="","",IFERROR(IF($C138="initial","",VLOOKUP($A138,python_output!$A$4:$AS$256,30,FALSE)),""))</f>
        <v/>
      </c>
      <c r="X138" s="155" t="str">
        <f>IF(D138="","",IFERROR(IF($C138="initial","",VLOOKUP($A138,python_output!$A$4:$AS$256,30,FALSE)),""))</f>
        <v/>
      </c>
      <c r="Y138" s="161" t="str">
        <f>IF(D138="","",VLOOKUP(D138,Notes!$A$7:$N$67,14,FALSE))</f>
        <v/>
      </c>
      <c r="Z138" s="97" t="str">
        <f>IFERROR(VLOOKUP($D138,Notes!$A$7:$K$67,10,FALSE),"")</f>
        <v/>
      </c>
      <c r="AA138" s="102" t="str">
        <f>IFERROR(VLOOKUP($D138,Notes!$A$7:$K$67,11,FALSE),"")</f>
        <v/>
      </c>
      <c r="AB138" s="102" t="str">
        <f>IF($D138="","",GLOBAL!$B$8)</f>
        <v/>
      </c>
      <c r="AC138" s="156" t="str">
        <f>IF($D138="","",GLOBAL!$B$4)</f>
        <v/>
      </c>
      <c r="AD138" s="162" t="str">
        <f>IF($D138="","",GLOBAL!$B$5)</f>
        <v/>
      </c>
      <c r="AE138" s="197" t="str">
        <f t="shared" si="8"/>
        <v/>
      </c>
      <c r="AF138" s="198" t="str">
        <f t="shared" si="9"/>
        <v/>
      </c>
      <c r="AG138" s="202"/>
    </row>
    <row r="139" spans="1:33" x14ac:dyDescent="0.25">
      <c r="A139" s="2"/>
      <c r="B139" s="99"/>
      <c r="C139" s="3"/>
      <c r="D139" s="2"/>
      <c r="E139" s="2"/>
      <c r="F139" s="107"/>
      <c r="G139" s="100" t="str">
        <f>IFERROR(VLOOKUP($D139,Notes!$A$7:$K$67,2,FALSE),"")</f>
        <v/>
      </c>
      <c r="H139" s="97" t="str">
        <f>IFERROR(VLOOKUP($D139,Notes!$A$7:$K$67,3,FALSE),"")</f>
        <v/>
      </c>
      <c r="I139" s="98" t="str">
        <f>IFERROR(VLOOKUP($D139,Notes!$A$7:$K$67,4,FALSE),"")</f>
        <v/>
      </c>
      <c r="J139" s="104"/>
      <c r="K139" s="104"/>
      <c r="L139" s="104"/>
      <c r="M139" s="106" t="str">
        <f>IF($D139="","",VLOOKUP($A139,python_output!$A$4:$AM$257,21,FALSE))</f>
        <v/>
      </c>
      <c r="N139" s="3" t="str">
        <f>IF($D139="","",VLOOKUP($A139,python_output!$A$4:$AM$257,22,FALSE))</f>
        <v/>
      </c>
      <c r="O139" s="105" t="str">
        <f>IF($D139="","",VLOOKUP($A139,python_output!$A$4:$AM$257,23,FALSE))</f>
        <v/>
      </c>
      <c r="P139" s="2" t="str">
        <f>IF($D139="","",VLOOKUP($A139,python_output!$A$4:$AM$257,24,FALSE))</f>
        <v/>
      </c>
      <c r="Q139" s="2" t="str">
        <f>IF($D139="","",VLOOKUP($A139,python_output!$A$4:$AM$257,25,FALSE))</f>
        <v/>
      </c>
      <c r="R139" s="2" t="str">
        <f>IF($D139="","",VLOOKUP($A139,python_output!$A$4:$AM$257,26,FALSE))</f>
        <v/>
      </c>
      <c r="S139" s="160" t="str">
        <f>IF(D139="","",IF($C139="initial",VLOOKUP($D139,Notes!$A$7:$S$67,12,FALSE),VLOOKUP($A139,python_output!$A$4:$AP$256,27,FALSE)))</f>
        <v/>
      </c>
      <c r="T139" s="158" t="str">
        <f>IF(D139="","",IF($C139="initial",VLOOKUP($D139,Notes!$A$7:$S$67,13,FALSE),VLOOKUP($A139,python_output!$A$4:$AP$256,28,FALSE)))</f>
        <v/>
      </c>
      <c r="U139" s="159" t="str">
        <f>IF(D139="","",IF($C139="initial",VLOOKUP($D139,Notes!$A$7:$S$67,14,FALSE),VLOOKUP($A139,python_output!$A$4:$AP$256,29,FALSE)))</f>
        <v/>
      </c>
      <c r="V139" s="155" t="str">
        <f>IF(D139="","",IF($C139="initial","",VLOOKUP($A139,python_output!$A$4:$AS$256,30,FALSE)))</f>
        <v/>
      </c>
      <c r="W139" s="155" t="str">
        <f>IF(D139="","",IFERROR(IF($C139="initial","",VLOOKUP($A139,python_output!$A$4:$AS$256,30,FALSE)),""))</f>
        <v/>
      </c>
      <c r="X139" s="155" t="str">
        <f>IF(D139="","",IFERROR(IF($C139="initial","",VLOOKUP($A139,python_output!$A$4:$AS$256,30,FALSE)),""))</f>
        <v/>
      </c>
      <c r="Y139" s="161" t="str">
        <f>IF(D139="","",VLOOKUP(D139,Notes!$A$7:$N$67,14,FALSE))</f>
        <v/>
      </c>
      <c r="Z139" s="97" t="str">
        <f>IFERROR(VLOOKUP($D139,Notes!$A$7:$K$67,10,FALSE),"")</f>
        <v/>
      </c>
      <c r="AA139" s="102" t="str">
        <f>IFERROR(VLOOKUP($D139,Notes!$A$7:$K$67,11,FALSE),"")</f>
        <v/>
      </c>
      <c r="AB139" s="102" t="str">
        <f>IF($D139="","",GLOBAL!$B$8)</f>
        <v/>
      </c>
      <c r="AC139" s="156" t="str">
        <f>IF($D139="","",GLOBAL!$B$4)</f>
        <v/>
      </c>
      <c r="AD139" s="162" t="str">
        <f>IF($D139="","",GLOBAL!$B$5)</f>
        <v/>
      </c>
      <c r="AE139" s="197" t="str">
        <f t="shared" si="8"/>
        <v/>
      </c>
      <c r="AF139" s="198" t="str">
        <f t="shared" si="9"/>
        <v/>
      </c>
      <c r="AG139" s="202"/>
    </row>
    <row r="140" spans="1:33" x14ac:dyDescent="0.25">
      <c r="A140" s="2"/>
      <c r="B140" s="99"/>
      <c r="C140" s="3"/>
      <c r="D140" s="2"/>
      <c r="E140" s="2"/>
      <c r="F140" s="107"/>
      <c r="G140" s="100" t="str">
        <f>IFERROR(VLOOKUP($D140,Notes!$A$7:$K$67,2,FALSE),"")</f>
        <v/>
      </c>
      <c r="H140" s="97" t="str">
        <f>IFERROR(VLOOKUP($D140,Notes!$A$7:$K$67,3,FALSE),"")</f>
        <v/>
      </c>
      <c r="I140" s="98" t="str">
        <f>IFERROR(VLOOKUP($D140,Notes!$A$7:$K$67,4,FALSE),"")</f>
        <v/>
      </c>
      <c r="J140" s="104"/>
      <c r="K140" s="104"/>
      <c r="L140" s="104"/>
      <c r="M140" s="106" t="str">
        <f>IF($D140="","",VLOOKUP($A140,python_output!$A$4:$AM$257,21,FALSE))</f>
        <v/>
      </c>
      <c r="N140" s="3" t="str">
        <f>IF($D140="","",VLOOKUP($A140,python_output!$A$4:$AM$257,22,FALSE))</f>
        <v/>
      </c>
      <c r="O140" s="105" t="str">
        <f>IF($D140="","",VLOOKUP($A140,python_output!$A$4:$AM$257,23,FALSE))</f>
        <v/>
      </c>
      <c r="P140" s="2" t="str">
        <f>IF($D140="","",VLOOKUP($A140,python_output!$A$4:$AM$257,24,FALSE))</f>
        <v/>
      </c>
      <c r="Q140" s="2" t="str">
        <f>IF($D140="","",VLOOKUP($A140,python_output!$A$4:$AM$257,25,FALSE))</f>
        <v/>
      </c>
      <c r="R140" s="2" t="str">
        <f>IF($D140="","",VLOOKUP($A140,python_output!$A$4:$AM$257,26,FALSE))</f>
        <v/>
      </c>
      <c r="S140" s="160" t="str">
        <f>IF(D140="","",IF($C140="initial",VLOOKUP($D140,Notes!$A$7:$S$67,12,FALSE),VLOOKUP($A140,python_output!$A$4:$AP$256,27,FALSE)))</f>
        <v/>
      </c>
      <c r="T140" s="158" t="str">
        <f>IF(D140="","",IF($C140="initial",VLOOKUP($D140,Notes!$A$7:$S$67,13,FALSE),VLOOKUP($A140,python_output!$A$4:$AP$256,28,FALSE)))</f>
        <v/>
      </c>
      <c r="U140" s="159" t="str">
        <f>IF(D140="","",IF($C140="initial",VLOOKUP($D140,Notes!$A$7:$S$67,14,FALSE),VLOOKUP($A140,python_output!$A$4:$AP$256,29,FALSE)))</f>
        <v/>
      </c>
      <c r="V140" s="155" t="str">
        <f>IF(D140="","",IF($C140="initial","",VLOOKUP($A140,python_output!$A$4:$AS$256,30,FALSE)))</f>
        <v/>
      </c>
      <c r="W140" s="155" t="str">
        <f>IF(D140="","",IFERROR(IF($C140="initial","",VLOOKUP($A140,python_output!$A$4:$AS$256,30,FALSE)),""))</f>
        <v/>
      </c>
      <c r="X140" s="155" t="str">
        <f>IF(D140="","",IFERROR(IF($C140="initial","",VLOOKUP($A140,python_output!$A$4:$AS$256,30,FALSE)),""))</f>
        <v/>
      </c>
      <c r="Y140" s="161" t="str">
        <f>IF(D140="","",VLOOKUP(D140,Notes!$A$7:$N$67,14,FALSE))</f>
        <v/>
      </c>
      <c r="Z140" s="97" t="str">
        <f>IFERROR(VLOOKUP($D140,Notes!$A$7:$K$67,10,FALSE),"")</f>
        <v/>
      </c>
      <c r="AA140" s="102" t="str">
        <f>IFERROR(VLOOKUP($D140,Notes!$A$7:$K$67,11,FALSE),"")</f>
        <v/>
      </c>
      <c r="AB140" s="102" t="str">
        <f>IF($D140="","",GLOBAL!$B$8)</f>
        <v/>
      </c>
      <c r="AC140" s="156" t="str">
        <f>IF($D140="","",GLOBAL!$B$4)</f>
        <v/>
      </c>
      <c r="AD140" s="162" t="str">
        <f>IF($D140="","",GLOBAL!$B$5)</f>
        <v/>
      </c>
      <c r="AE140" s="197" t="str">
        <f t="shared" si="8"/>
        <v/>
      </c>
      <c r="AF140" s="198" t="str">
        <f t="shared" si="9"/>
        <v/>
      </c>
      <c r="AG140" s="202"/>
    </row>
    <row r="141" spans="1:33" x14ac:dyDescent="0.25">
      <c r="A141" s="2"/>
      <c r="B141" s="99"/>
      <c r="C141" s="3"/>
      <c r="D141" s="2"/>
      <c r="E141" s="2"/>
      <c r="F141" s="107"/>
      <c r="G141" s="100" t="str">
        <f>IFERROR(VLOOKUP($D141,Notes!$A$7:$K$67,2,FALSE),"")</f>
        <v/>
      </c>
      <c r="H141" s="97" t="str">
        <f>IFERROR(VLOOKUP($D141,Notes!$A$7:$K$67,3,FALSE),"")</f>
        <v/>
      </c>
      <c r="I141" s="98" t="str">
        <f>IFERROR(VLOOKUP($D141,Notes!$A$7:$K$67,4,FALSE),"")</f>
        <v/>
      </c>
      <c r="J141" s="104"/>
      <c r="K141" s="104"/>
      <c r="L141" s="104"/>
      <c r="M141" s="106" t="str">
        <f>IF($D141="","",VLOOKUP($A141,python_output!$A$4:$AM$257,21,FALSE))</f>
        <v/>
      </c>
      <c r="N141" s="3" t="str">
        <f>IF($D141="","",VLOOKUP($A141,python_output!$A$4:$AM$257,22,FALSE))</f>
        <v/>
      </c>
      <c r="O141" s="105" t="str">
        <f>IF($D141="","",VLOOKUP($A141,python_output!$A$4:$AM$257,23,FALSE))</f>
        <v/>
      </c>
      <c r="P141" s="2" t="str">
        <f>IF($D141="","",VLOOKUP($A141,python_output!$A$4:$AM$257,24,FALSE))</f>
        <v/>
      </c>
      <c r="Q141" s="2" t="str">
        <f>IF($D141="","",VLOOKUP($A141,python_output!$A$4:$AM$257,25,FALSE))</f>
        <v/>
      </c>
      <c r="R141" s="2" t="str">
        <f>IF($D141="","",VLOOKUP($A141,python_output!$A$4:$AM$257,26,FALSE))</f>
        <v/>
      </c>
      <c r="S141" s="160" t="str">
        <f>IF(D141="","",IF($C141="initial",VLOOKUP($D141,Notes!$A$7:$S$67,12,FALSE),VLOOKUP($A141,python_output!$A$4:$AP$256,27,FALSE)))</f>
        <v/>
      </c>
      <c r="T141" s="158" t="str">
        <f>IF(D141="","",IF($C141="initial",VLOOKUP($D141,Notes!$A$7:$S$67,13,FALSE),VLOOKUP($A141,python_output!$A$4:$AP$256,28,FALSE)))</f>
        <v/>
      </c>
      <c r="U141" s="159" t="str">
        <f>IF(D141="","",IF($C141="initial",VLOOKUP($D141,Notes!$A$7:$S$67,14,FALSE),VLOOKUP($A141,python_output!$A$4:$AP$256,29,FALSE)))</f>
        <v/>
      </c>
      <c r="V141" s="155" t="str">
        <f>IF(D141="","",IF($C141="initial","",VLOOKUP($A141,python_output!$A$4:$AS$256,30,FALSE)))</f>
        <v/>
      </c>
      <c r="W141" s="155" t="str">
        <f>IF(D141="","",IFERROR(IF($C141="initial","",VLOOKUP($A141,python_output!$A$4:$AS$256,30,FALSE)),""))</f>
        <v/>
      </c>
      <c r="X141" s="155" t="str">
        <f>IF(D141="","",IFERROR(IF($C141="initial","",VLOOKUP($A141,python_output!$A$4:$AS$256,30,FALSE)),""))</f>
        <v/>
      </c>
      <c r="Y141" s="161" t="str">
        <f>IF(D141="","",VLOOKUP(D141,Notes!$A$7:$N$67,14,FALSE))</f>
        <v/>
      </c>
      <c r="Z141" s="97" t="str">
        <f>IFERROR(VLOOKUP($D141,Notes!$A$7:$K$67,10,FALSE),"")</f>
        <v/>
      </c>
      <c r="AA141" s="102" t="str">
        <f>IFERROR(VLOOKUP($D141,Notes!$A$7:$K$67,11,FALSE),"")</f>
        <v/>
      </c>
      <c r="AB141" s="102" t="str">
        <f>IF($D141="","",GLOBAL!$B$8)</f>
        <v/>
      </c>
      <c r="AC141" s="156" t="str">
        <f>IF($D141="","",GLOBAL!$B$4)</f>
        <v/>
      </c>
      <c r="AD141" s="162" t="str">
        <f>IF($D141="","",GLOBAL!$B$5)</f>
        <v/>
      </c>
      <c r="AE141" s="197" t="str">
        <f t="shared" ref="AE141:AE204" si="10">IF($D141="","",AE140)</f>
        <v/>
      </c>
      <c r="AF141" s="198" t="str">
        <f t="shared" ref="AF141:AF204" si="11">IF($D141="","",AF140)</f>
        <v/>
      </c>
      <c r="AG141" s="202"/>
    </row>
    <row r="142" spans="1:33" x14ac:dyDescent="0.25">
      <c r="A142" s="2"/>
      <c r="B142" s="99"/>
      <c r="C142" s="3"/>
      <c r="D142" s="2"/>
      <c r="E142" s="2"/>
      <c r="F142" s="107"/>
      <c r="G142" s="100" t="str">
        <f>IFERROR(VLOOKUP($D142,Notes!$A$7:$K$67,2,FALSE),"")</f>
        <v/>
      </c>
      <c r="H142" s="97" t="str">
        <f>IFERROR(VLOOKUP($D142,Notes!$A$7:$K$67,3,FALSE),"")</f>
        <v/>
      </c>
      <c r="I142" s="98" t="str">
        <f>IFERROR(VLOOKUP($D142,Notes!$A$7:$K$67,4,FALSE),"")</f>
        <v/>
      </c>
      <c r="J142" s="104"/>
      <c r="K142" s="104"/>
      <c r="L142" s="104"/>
      <c r="M142" s="106" t="str">
        <f>IF($D142="","",VLOOKUP($A142,python_output!$A$4:$AM$257,21,FALSE))</f>
        <v/>
      </c>
      <c r="N142" s="3" t="str">
        <f>IF($D142="","",VLOOKUP($A142,python_output!$A$4:$AM$257,22,FALSE))</f>
        <v/>
      </c>
      <c r="O142" s="105" t="str">
        <f>IF($D142="","",VLOOKUP($A142,python_output!$A$4:$AM$257,23,FALSE))</f>
        <v/>
      </c>
      <c r="P142" s="2" t="str">
        <f>IF($D142="","",VLOOKUP($A142,python_output!$A$4:$AM$257,24,FALSE))</f>
        <v/>
      </c>
      <c r="Q142" s="2" t="str">
        <f>IF($D142="","",VLOOKUP($A142,python_output!$A$4:$AM$257,25,FALSE))</f>
        <v/>
      </c>
      <c r="R142" s="2" t="str">
        <f>IF($D142="","",VLOOKUP($A142,python_output!$A$4:$AM$257,26,FALSE))</f>
        <v/>
      </c>
      <c r="S142" s="160" t="str">
        <f>IF(D142="","",IF($C142="initial",VLOOKUP($D142,Notes!$A$7:$S$67,12,FALSE),VLOOKUP($A142,python_output!$A$4:$AP$256,27,FALSE)))</f>
        <v/>
      </c>
      <c r="T142" s="158" t="str">
        <f>IF(D142="","",IF($C142="initial",VLOOKUP($D142,Notes!$A$7:$S$67,13,FALSE),VLOOKUP($A142,python_output!$A$4:$AP$256,28,FALSE)))</f>
        <v/>
      </c>
      <c r="U142" s="159" t="str">
        <f>IF(D142="","",IF($C142="initial",VLOOKUP($D142,Notes!$A$7:$S$67,14,FALSE),VLOOKUP($A142,python_output!$A$4:$AP$256,29,FALSE)))</f>
        <v/>
      </c>
      <c r="V142" s="155" t="str">
        <f>IF(D142="","",IF($C142="initial","",VLOOKUP($A142,python_output!$A$4:$AS$256,30,FALSE)))</f>
        <v/>
      </c>
      <c r="W142" s="155" t="str">
        <f>IF(D142="","",IFERROR(IF($C142="initial","",VLOOKUP($A142,python_output!$A$4:$AS$256,30,FALSE)),""))</f>
        <v/>
      </c>
      <c r="X142" s="155" t="str">
        <f>IF(D142="","",IFERROR(IF($C142="initial","",VLOOKUP($A142,python_output!$A$4:$AS$256,30,FALSE)),""))</f>
        <v/>
      </c>
      <c r="Y142" s="161" t="str">
        <f>IF(D142="","",VLOOKUP(D142,Notes!$A$7:$N$67,14,FALSE))</f>
        <v/>
      </c>
      <c r="Z142" s="97" t="str">
        <f>IFERROR(VLOOKUP($D142,Notes!$A$7:$K$67,10,FALSE),"")</f>
        <v/>
      </c>
      <c r="AA142" s="102" t="str">
        <f>IFERROR(VLOOKUP($D142,Notes!$A$7:$K$67,11,FALSE),"")</f>
        <v/>
      </c>
      <c r="AB142" s="102" t="str">
        <f>IF($D142="","",GLOBAL!$B$8)</f>
        <v/>
      </c>
      <c r="AC142" s="156" t="str">
        <f>IF($D142="","",GLOBAL!$B$4)</f>
        <v/>
      </c>
      <c r="AD142" s="162" t="str">
        <f>IF($D142="","",GLOBAL!$B$5)</f>
        <v/>
      </c>
      <c r="AE142" s="197" t="str">
        <f t="shared" si="10"/>
        <v/>
      </c>
      <c r="AF142" s="198" t="str">
        <f t="shared" si="11"/>
        <v/>
      </c>
      <c r="AG142" s="202"/>
    </row>
    <row r="143" spans="1:33" x14ac:dyDescent="0.25">
      <c r="A143" s="2"/>
      <c r="B143" s="99"/>
      <c r="C143" s="3"/>
      <c r="D143" s="2"/>
      <c r="E143" s="2"/>
      <c r="F143" s="107"/>
      <c r="G143" s="100" t="str">
        <f>IFERROR(VLOOKUP($D143,Notes!$A$7:$K$67,2,FALSE),"")</f>
        <v/>
      </c>
      <c r="H143" s="97" t="str">
        <f>IFERROR(VLOOKUP($D143,Notes!$A$7:$K$67,3,FALSE),"")</f>
        <v/>
      </c>
      <c r="I143" s="98" t="str">
        <f>IFERROR(VLOOKUP($D143,Notes!$A$7:$K$67,4,FALSE),"")</f>
        <v/>
      </c>
      <c r="J143" s="104"/>
      <c r="K143" s="104"/>
      <c r="L143" s="104"/>
      <c r="M143" s="106" t="str">
        <f>IF($D143="","",VLOOKUP($A143,python_output!$A$4:$AM$257,21,FALSE))</f>
        <v/>
      </c>
      <c r="N143" s="3" t="str">
        <f>IF($D143="","",VLOOKUP($A143,python_output!$A$4:$AM$257,22,FALSE))</f>
        <v/>
      </c>
      <c r="O143" s="105" t="str">
        <f>IF($D143="","",VLOOKUP($A143,python_output!$A$4:$AM$257,23,FALSE))</f>
        <v/>
      </c>
      <c r="P143" s="2" t="str">
        <f>IF($D143="","",VLOOKUP($A143,python_output!$A$4:$AM$257,24,FALSE))</f>
        <v/>
      </c>
      <c r="Q143" s="2" t="str">
        <f>IF($D143="","",VLOOKUP($A143,python_output!$A$4:$AM$257,25,FALSE))</f>
        <v/>
      </c>
      <c r="R143" s="2" t="str">
        <f>IF($D143="","",VLOOKUP($A143,python_output!$A$4:$AM$257,26,FALSE))</f>
        <v/>
      </c>
      <c r="S143" s="160" t="str">
        <f>IF(D143="","",IF($C143="initial",VLOOKUP($D143,Notes!$A$7:$S$67,12,FALSE),VLOOKUP($A143,python_output!$A$4:$AP$256,27,FALSE)))</f>
        <v/>
      </c>
      <c r="T143" s="158" t="str">
        <f>IF(D143="","",IF($C143="initial",VLOOKUP($D143,Notes!$A$7:$S$67,13,FALSE),VLOOKUP($A143,python_output!$A$4:$AP$256,28,FALSE)))</f>
        <v/>
      </c>
      <c r="U143" s="159" t="str">
        <f>IF(D143="","",IF($C143="initial",VLOOKUP($D143,Notes!$A$7:$S$67,14,FALSE),VLOOKUP($A143,python_output!$A$4:$AP$256,29,FALSE)))</f>
        <v/>
      </c>
      <c r="V143" s="155" t="str">
        <f>IF(D143="","",IF($C143="initial","",VLOOKUP($A143,python_output!$A$4:$AS$256,30,FALSE)))</f>
        <v/>
      </c>
      <c r="W143" s="155" t="str">
        <f>IF(D143="","",IFERROR(IF($C143="initial","",VLOOKUP($A143,python_output!$A$4:$AS$256,30,FALSE)),""))</f>
        <v/>
      </c>
      <c r="X143" s="155" t="str">
        <f>IF(D143="","",IFERROR(IF($C143="initial","",VLOOKUP($A143,python_output!$A$4:$AS$256,30,FALSE)),""))</f>
        <v/>
      </c>
      <c r="Y143" s="161" t="str">
        <f>IF(D143="","",VLOOKUP(D143,Notes!$A$7:$N$67,14,FALSE))</f>
        <v/>
      </c>
      <c r="Z143" s="97" t="str">
        <f>IFERROR(VLOOKUP($D143,Notes!$A$7:$K$67,10,FALSE),"")</f>
        <v/>
      </c>
      <c r="AA143" s="102" t="str">
        <f>IFERROR(VLOOKUP($D143,Notes!$A$7:$K$67,11,FALSE),"")</f>
        <v/>
      </c>
      <c r="AB143" s="102" t="str">
        <f>IF($D143="","",GLOBAL!$B$8)</f>
        <v/>
      </c>
      <c r="AC143" s="156" t="str">
        <f>IF($D143="","",GLOBAL!$B$4)</f>
        <v/>
      </c>
      <c r="AD143" s="162" t="str">
        <f>IF($D143="","",GLOBAL!$B$5)</f>
        <v/>
      </c>
      <c r="AE143" s="197" t="str">
        <f t="shared" si="10"/>
        <v/>
      </c>
      <c r="AF143" s="198" t="str">
        <f t="shared" si="11"/>
        <v/>
      </c>
      <c r="AG143" s="202"/>
    </row>
    <row r="144" spans="1:33" x14ac:dyDescent="0.25">
      <c r="A144" s="2"/>
      <c r="B144" s="99"/>
      <c r="C144" s="3"/>
      <c r="D144" s="2"/>
      <c r="E144" s="2"/>
      <c r="F144" s="107"/>
      <c r="G144" s="100" t="str">
        <f>IFERROR(VLOOKUP($D144,Notes!$A$7:$K$67,2,FALSE),"")</f>
        <v/>
      </c>
      <c r="H144" s="97" t="str">
        <f>IFERROR(VLOOKUP($D144,Notes!$A$7:$K$67,3,FALSE),"")</f>
        <v/>
      </c>
      <c r="I144" s="98" t="str">
        <f>IFERROR(VLOOKUP($D144,Notes!$A$7:$K$67,4,FALSE),"")</f>
        <v/>
      </c>
      <c r="J144" s="104"/>
      <c r="K144" s="104"/>
      <c r="L144" s="104"/>
      <c r="M144" s="106" t="str">
        <f>IF($D144="","",VLOOKUP($A144,python_output!$A$4:$AM$257,21,FALSE))</f>
        <v/>
      </c>
      <c r="N144" s="3" t="str">
        <f>IF($D144="","",VLOOKUP($A144,python_output!$A$4:$AM$257,22,FALSE))</f>
        <v/>
      </c>
      <c r="O144" s="105" t="str">
        <f>IF($D144="","",VLOOKUP($A144,python_output!$A$4:$AM$257,23,FALSE))</f>
        <v/>
      </c>
      <c r="P144" s="2" t="str">
        <f>IF($D144="","",VLOOKUP($A144,python_output!$A$4:$AM$257,24,FALSE))</f>
        <v/>
      </c>
      <c r="Q144" s="2" t="str">
        <f>IF($D144="","",VLOOKUP($A144,python_output!$A$4:$AM$257,25,FALSE))</f>
        <v/>
      </c>
      <c r="R144" s="2" t="str">
        <f>IF($D144="","",VLOOKUP($A144,python_output!$A$4:$AM$257,26,FALSE))</f>
        <v/>
      </c>
      <c r="S144" s="160" t="str">
        <f>IF(D144="","",IF($C144="initial",VLOOKUP($D144,Notes!$A$7:$S$67,12,FALSE),VLOOKUP($A144,python_output!$A$4:$AP$256,27,FALSE)))</f>
        <v/>
      </c>
      <c r="T144" s="158" t="str">
        <f>IF(D144="","",IF($C144="initial",VLOOKUP($D144,Notes!$A$7:$S$67,13,FALSE),VLOOKUP($A144,python_output!$A$4:$AP$256,28,FALSE)))</f>
        <v/>
      </c>
      <c r="U144" s="159" t="str">
        <f>IF(D144="","",IF($C144="initial",VLOOKUP($D144,Notes!$A$7:$S$67,14,FALSE),VLOOKUP($A144,python_output!$A$4:$AP$256,29,FALSE)))</f>
        <v/>
      </c>
      <c r="V144" s="155" t="str">
        <f>IF(D144="","",IF($C144="initial","",VLOOKUP($A144,python_output!$A$4:$AS$256,30,FALSE)))</f>
        <v/>
      </c>
      <c r="W144" s="155" t="str">
        <f>IF(D144="","",IFERROR(IF($C144="initial","",VLOOKUP($A144,python_output!$A$4:$AS$256,30,FALSE)),""))</f>
        <v/>
      </c>
      <c r="X144" s="155" t="str">
        <f>IF(D144="","",IFERROR(IF($C144="initial","",VLOOKUP($A144,python_output!$A$4:$AS$256,30,FALSE)),""))</f>
        <v/>
      </c>
      <c r="Y144" s="161" t="str">
        <f>IF(D144="","",VLOOKUP(D144,Notes!$A$7:$N$67,14,FALSE))</f>
        <v/>
      </c>
      <c r="Z144" s="97" t="str">
        <f>IFERROR(VLOOKUP($D144,Notes!$A$7:$K$67,10,FALSE),"")</f>
        <v/>
      </c>
      <c r="AA144" s="102" t="str">
        <f>IFERROR(VLOOKUP($D144,Notes!$A$7:$K$67,11,FALSE),"")</f>
        <v/>
      </c>
      <c r="AB144" s="102" t="str">
        <f>IF($D144="","",GLOBAL!$B$8)</f>
        <v/>
      </c>
      <c r="AC144" s="156" t="str">
        <f>IF($D144="","",GLOBAL!$B$4)</f>
        <v/>
      </c>
      <c r="AD144" s="162" t="str">
        <f>IF($D144="","",GLOBAL!$B$5)</f>
        <v/>
      </c>
      <c r="AE144" s="197" t="str">
        <f t="shared" si="10"/>
        <v/>
      </c>
      <c r="AF144" s="198" t="str">
        <f t="shared" si="11"/>
        <v/>
      </c>
      <c r="AG144" s="202"/>
    </row>
    <row r="145" spans="1:33" x14ac:dyDescent="0.25">
      <c r="A145" s="2"/>
      <c r="B145" s="99"/>
      <c r="C145" s="3"/>
      <c r="D145" s="2"/>
      <c r="E145" s="2"/>
      <c r="F145" s="107"/>
      <c r="G145" s="100" t="str">
        <f>IFERROR(VLOOKUP($D145,Notes!$A$7:$K$67,2,FALSE),"")</f>
        <v/>
      </c>
      <c r="H145" s="97" t="str">
        <f>IFERROR(VLOOKUP($D145,Notes!$A$7:$K$67,3,FALSE),"")</f>
        <v/>
      </c>
      <c r="I145" s="98" t="str">
        <f>IFERROR(VLOOKUP($D145,Notes!$A$7:$K$67,4,FALSE),"")</f>
        <v/>
      </c>
      <c r="J145" s="104"/>
      <c r="K145" s="104"/>
      <c r="L145" s="104"/>
      <c r="M145" s="106" t="str">
        <f>IF($D145="","",VLOOKUP($A145,python_output!$A$4:$AM$257,21,FALSE))</f>
        <v/>
      </c>
      <c r="N145" s="3" t="str">
        <f>IF($D145="","",VLOOKUP($A145,python_output!$A$4:$AM$257,22,FALSE))</f>
        <v/>
      </c>
      <c r="O145" s="105" t="str">
        <f>IF($D145="","",VLOOKUP($A145,python_output!$A$4:$AM$257,23,FALSE))</f>
        <v/>
      </c>
      <c r="P145" s="2" t="str">
        <f>IF($D145="","",VLOOKUP($A145,python_output!$A$4:$AM$257,24,FALSE))</f>
        <v/>
      </c>
      <c r="Q145" s="2" t="str">
        <f>IF($D145="","",VLOOKUP($A145,python_output!$A$4:$AM$257,25,FALSE))</f>
        <v/>
      </c>
      <c r="R145" s="2" t="str">
        <f>IF($D145="","",VLOOKUP($A145,python_output!$A$4:$AM$257,26,FALSE))</f>
        <v/>
      </c>
      <c r="S145" s="160" t="str">
        <f>IF(D145="","",IF($C145="initial",VLOOKUP($D145,Notes!$A$7:$S$67,12,FALSE),VLOOKUP($A145,python_output!$A$4:$AP$256,27,FALSE)))</f>
        <v/>
      </c>
      <c r="T145" s="158" t="str">
        <f>IF(D145="","",IF($C145="initial",VLOOKUP($D145,Notes!$A$7:$S$67,13,FALSE),VLOOKUP($A145,python_output!$A$4:$AP$256,28,FALSE)))</f>
        <v/>
      </c>
      <c r="U145" s="159" t="str">
        <f>IF(D145="","",IF($C145="initial",VLOOKUP($D145,Notes!$A$7:$S$67,14,FALSE),VLOOKUP($A145,python_output!$A$4:$AP$256,29,FALSE)))</f>
        <v/>
      </c>
      <c r="V145" s="155" t="str">
        <f>IF(D145="","",IF($C145="initial","",VLOOKUP($A145,python_output!$A$4:$AS$256,30,FALSE)))</f>
        <v/>
      </c>
      <c r="W145" s="155" t="str">
        <f>IF(D145="","",IFERROR(IF($C145="initial","",VLOOKUP($A145,python_output!$A$4:$AS$256,30,FALSE)),""))</f>
        <v/>
      </c>
      <c r="X145" s="155" t="str">
        <f>IF(D145="","",IFERROR(IF($C145="initial","",VLOOKUP($A145,python_output!$A$4:$AS$256,30,FALSE)),""))</f>
        <v/>
      </c>
      <c r="Y145" s="161" t="str">
        <f>IF(D145="","",VLOOKUP(D145,Notes!$A$7:$N$67,14,FALSE))</f>
        <v/>
      </c>
      <c r="Z145" s="97" t="str">
        <f>IFERROR(VLOOKUP($D145,Notes!$A$7:$K$67,10,FALSE),"")</f>
        <v/>
      </c>
      <c r="AA145" s="102" t="str">
        <f>IFERROR(VLOOKUP($D145,Notes!$A$7:$K$67,11,FALSE),"")</f>
        <v/>
      </c>
      <c r="AB145" s="102" t="str">
        <f>IF($D145="","",GLOBAL!$B$8)</f>
        <v/>
      </c>
      <c r="AC145" s="156" t="str">
        <f>IF($D145="","",GLOBAL!$B$4)</f>
        <v/>
      </c>
      <c r="AD145" s="162" t="str">
        <f>IF($D145="","",GLOBAL!$B$5)</f>
        <v/>
      </c>
      <c r="AE145" s="197" t="str">
        <f t="shared" si="10"/>
        <v/>
      </c>
      <c r="AF145" s="198" t="str">
        <f t="shared" si="11"/>
        <v/>
      </c>
      <c r="AG145" s="202"/>
    </row>
    <row r="146" spans="1:33" x14ac:dyDescent="0.25">
      <c r="A146" s="2"/>
      <c r="B146" s="99"/>
      <c r="C146" s="3"/>
      <c r="D146" s="2"/>
      <c r="E146" s="2"/>
      <c r="F146" s="107"/>
      <c r="G146" s="100" t="str">
        <f>IFERROR(VLOOKUP($D146,Notes!$A$7:$K$67,2,FALSE),"")</f>
        <v/>
      </c>
      <c r="H146" s="97" t="str">
        <f>IFERROR(VLOOKUP($D146,Notes!$A$7:$K$67,3,FALSE),"")</f>
        <v/>
      </c>
      <c r="I146" s="98" t="str">
        <f>IFERROR(VLOOKUP($D146,Notes!$A$7:$K$67,4,FALSE),"")</f>
        <v/>
      </c>
      <c r="J146" s="104"/>
      <c r="K146" s="104"/>
      <c r="L146" s="104"/>
      <c r="M146" s="106" t="str">
        <f>IF($D146="","",VLOOKUP($A146,python_output!$A$4:$AM$257,21,FALSE))</f>
        <v/>
      </c>
      <c r="N146" s="3" t="str">
        <f>IF($D146="","",VLOOKUP($A146,python_output!$A$4:$AM$257,22,FALSE))</f>
        <v/>
      </c>
      <c r="O146" s="105" t="str">
        <f>IF($D146="","",VLOOKUP($A146,python_output!$A$4:$AM$257,23,FALSE))</f>
        <v/>
      </c>
      <c r="P146" s="2" t="str">
        <f>IF($D146="","",VLOOKUP($A146,python_output!$A$4:$AM$257,24,FALSE))</f>
        <v/>
      </c>
      <c r="Q146" s="2" t="str">
        <f>IF($D146="","",VLOOKUP($A146,python_output!$A$4:$AM$257,25,FALSE))</f>
        <v/>
      </c>
      <c r="R146" s="2" t="str">
        <f>IF($D146="","",VLOOKUP($A146,python_output!$A$4:$AM$257,26,FALSE))</f>
        <v/>
      </c>
      <c r="S146" s="160" t="str">
        <f>IF(D146="","",IF($C146="initial",VLOOKUP($D146,Notes!$A$7:$S$67,12,FALSE),VLOOKUP($A146,python_output!$A$4:$AP$256,27,FALSE)))</f>
        <v/>
      </c>
      <c r="T146" s="158" t="str">
        <f>IF(D146="","",IF($C146="initial",VLOOKUP($D146,Notes!$A$7:$S$67,13,FALSE),VLOOKUP($A146,python_output!$A$4:$AP$256,28,FALSE)))</f>
        <v/>
      </c>
      <c r="U146" s="159" t="str">
        <f>IF(D146="","",IF($C146="initial",VLOOKUP($D146,Notes!$A$7:$S$67,14,FALSE),VLOOKUP($A146,python_output!$A$4:$AP$256,29,FALSE)))</f>
        <v/>
      </c>
      <c r="V146" s="155" t="str">
        <f>IF(D146="","",IF($C146="initial","",VLOOKUP($A146,python_output!$A$4:$AS$256,30,FALSE)))</f>
        <v/>
      </c>
      <c r="W146" s="155" t="str">
        <f>IF(D146="","",IFERROR(IF($C146="initial","",VLOOKUP($A146,python_output!$A$4:$AS$256,30,FALSE)),""))</f>
        <v/>
      </c>
      <c r="X146" s="155" t="str">
        <f>IF(D146="","",IFERROR(IF($C146="initial","",VLOOKUP($A146,python_output!$A$4:$AS$256,30,FALSE)),""))</f>
        <v/>
      </c>
      <c r="Y146" s="161" t="str">
        <f>IF(D146="","",VLOOKUP(D146,Notes!$A$7:$N$67,14,FALSE))</f>
        <v/>
      </c>
      <c r="Z146" s="97" t="str">
        <f>IFERROR(VLOOKUP($D146,Notes!$A$7:$K$67,10,FALSE),"")</f>
        <v/>
      </c>
      <c r="AA146" s="102" t="str">
        <f>IFERROR(VLOOKUP($D146,Notes!$A$7:$K$67,11,FALSE),"")</f>
        <v/>
      </c>
      <c r="AB146" s="102" t="str">
        <f>IF($D146="","",GLOBAL!$B$8)</f>
        <v/>
      </c>
      <c r="AC146" s="156" t="str">
        <f>IF($D146="","",GLOBAL!$B$4)</f>
        <v/>
      </c>
      <c r="AD146" s="162" t="str">
        <f>IF($D146="","",GLOBAL!$B$5)</f>
        <v/>
      </c>
      <c r="AE146" s="197" t="str">
        <f t="shared" si="10"/>
        <v/>
      </c>
      <c r="AF146" s="198" t="str">
        <f t="shared" si="11"/>
        <v/>
      </c>
      <c r="AG146" s="202"/>
    </row>
    <row r="147" spans="1:33" x14ac:dyDescent="0.25">
      <c r="A147" s="2"/>
      <c r="B147" s="99"/>
      <c r="C147" s="3"/>
      <c r="D147" s="2"/>
      <c r="E147" s="2"/>
      <c r="F147" s="107"/>
      <c r="G147" s="100" t="str">
        <f>IFERROR(VLOOKUP($D147,Notes!$A$7:$K$67,2,FALSE),"")</f>
        <v/>
      </c>
      <c r="H147" s="97" t="str">
        <f>IFERROR(VLOOKUP($D147,Notes!$A$7:$K$67,3,FALSE),"")</f>
        <v/>
      </c>
      <c r="I147" s="98" t="str">
        <f>IFERROR(VLOOKUP($D147,Notes!$A$7:$K$67,4,FALSE),"")</f>
        <v/>
      </c>
      <c r="J147" s="104"/>
      <c r="K147" s="104"/>
      <c r="L147" s="104"/>
      <c r="M147" s="106" t="str">
        <f>IF($D147="","",VLOOKUP($A147,python_output!$A$4:$AM$257,21,FALSE))</f>
        <v/>
      </c>
      <c r="N147" s="3" t="str">
        <f>IF($D147="","",VLOOKUP($A147,python_output!$A$4:$AM$257,22,FALSE))</f>
        <v/>
      </c>
      <c r="O147" s="105" t="str">
        <f>IF($D147="","",VLOOKUP($A147,python_output!$A$4:$AM$257,23,FALSE))</f>
        <v/>
      </c>
      <c r="P147" s="2" t="str">
        <f>IF($D147="","",VLOOKUP($A147,python_output!$A$4:$AM$257,24,FALSE))</f>
        <v/>
      </c>
      <c r="Q147" s="2" t="str">
        <f>IF($D147="","",VLOOKUP($A147,python_output!$A$4:$AM$257,25,FALSE))</f>
        <v/>
      </c>
      <c r="R147" s="2" t="str">
        <f>IF($D147="","",VLOOKUP($A147,python_output!$A$4:$AM$257,26,FALSE))</f>
        <v/>
      </c>
      <c r="S147" s="160" t="str">
        <f>IF(D147="","",IF($C147="initial",VLOOKUP($D147,Notes!$A$7:$S$67,12,FALSE),VLOOKUP($A147,python_output!$A$4:$AP$256,27,FALSE)))</f>
        <v/>
      </c>
      <c r="T147" s="158" t="str">
        <f>IF(D147="","",IF($C147="initial",VLOOKUP($D147,Notes!$A$7:$S$67,13,FALSE),VLOOKUP($A147,python_output!$A$4:$AP$256,28,FALSE)))</f>
        <v/>
      </c>
      <c r="U147" s="159" t="str">
        <f>IF(D147="","",IF($C147="initial",VLOOKUP($D147,Notes!$A$7:$S$67,14,FALSE),VLOOKUP($A147,python_output!$A$4:$AP$256,29,FALSE)))</f>
        <v/>
      </c>
      <c r="V147" s="155" t="str">
        <f>IF(D147="","",IF($C147="initial","",VLOOKUP($A147,python_output!$A$4:$AS$256,30,FALSE)))</f>
        <v/>
      </c>
      <c r="W147" s="155" t="str">
        <f>IF(D147="","",IFERROR(IF($C147="initial","",VLOOKUP($A147,python_output!$A$4:$AS$256,30,FALSE)),""))</f>
        <v/>
      </c>
      <c r="X147" s="155" t="str">
        <f>IF(D147="","",IFERROR(IF($C147="initial","",VLOOKUP($A147,python_output!$A$4:$AS$256,30,FALSE)),""))</f>
        <v/>
      </c>
      <c r="Y147" s="161" t="str">
        <f>IF(D147="","",VLOOKUP(D147,Notes!$A$7:$N$67,14,FALSE))</f>
        <v/>
      </c>
      <c r="Z147" s="97" t="str">
        <f>IFERROR(VLOOKUP($D147,Notes!$A$7:$K$67,10,FALSE),"")</f>
        <v/>
      </c>
      <c r="AA147" s="102" t="str">
        <f>IFERROR(VLOOKUP($D147,Notes!$A$7:$K$67,11,FALSE),"")</f>
        <v/>
      </c>
      <c r="AB147" s="102" t="str">
        <f>IF($D147="","",GLOBAL!$B$8)</f>
        <v/>
      </c>
      <c r="AC147" s="156" t="str">
        <f>IF($D147="","",GLOBAL!$B$4)</f>
        <v/>
      </c>
      <c r="AD147" s="162" t="str">
        <f>IF($D147="","",GLOBAL!$B$5)</f>
        <v/>
      </c>
      <c r="AE147" s="197" t="str">
        <f t="shared" si="10"/>
        <v/>
      </c>
      <c r="AF147" s="198" t="str">
        <f t="shared" si="11"/>
        <v/>
      </c>
      <c r="AG147" s="202"/>
    </row>
    <row r="148" spans="1:33" x14ac:dyDescent="0.25">
      <c r="A148" s="2"/>
      <c r="B148" s="99"/>
      <c r="C148" s="3"/>
      <c r="D148" s="2"/>
      <c r="E148" s="2"/>
      <c r="F148" s="107"/>
      <c r="G148" s="100" t="str">
        <f>IFERROR(VLOOKUP($D148,Notes!$A$7:$K$67,2,FALSE),"")</f>
        <v/>
      </c>
      <c r="H148" s="97" t="str">
        <f>IFERROR(VLOOKUP($D148,Notes!$A$7:$K$67,3,FALSE),"")</f>
        <v/>
      </c>
      <c r="I148" s="98" t="str">
        <f>IFERROR(VLOOKUP($D148,Notes!$A$7:$K$67,4,FALSE),"")</f>
        <v/>
      </c>
      <c r="J148" s="104"/>
      <c r="K148" s="104"/>
      <c r="L148" s="104"/>
      <c r="M148" s="106" t="str">
        <f>IF($D148="","",VLOOKUP($A148,python_output!$A$4:$AM$257,21,FALSE))</f>
        <v/>
      </c>
      <c r="N148" s="3" t="str">
        <f>IF($D148="","",VLOOKUP($A148,python_output!$A$4:$AM$257,22,FALSE))</f>
        <v/>
      </c>
      <c r="O148" s="105" t="str">
        <f>IF($D148="","",VLOOKUP($A148,python_output!$A$4:$AM$257,23,FALSE))</f>
        <v/>
      </c>
      <c r="P148" s="2" t="str">
        <f>IF($D148="","",VLOOKUP($A148,python_output!$A$4:$AM$257,24,FALSE))</f>
        <v/>
      </c>
      <c r="Q148" s="2" t="str">
        <f>IF($D148="","",VLOOKUP($A148,python_output!$A$4:$AM$257,25,FALSE))</f>
        <v/>
      </c>
      <c r="R148" s="2" t="str">
        <f>IF($D148="","",VLOOKUP($A148,python_output!$A$4:$AM$257,26,FALSE))</f>
        <v/>
      </c>
      <c r="S148" s="160" t="str">
        <f>IF(D148="","",IF($C148="initial",VLOOKUP($D148,Notes!$A$7:$S$67,12,FALSE),VLOOKUP($A148,python_output!$A$4:$AP$256,27,FALSE)))</f>
        <v/>
      </c>
      <c r="T148" s="158" t="str">
        <f>IF(D148="","",IF($C148="initial",VLOOKUP($D148,Notes!$A$7:$S$67,13,FALSE),VLOOKUP($A148,python_output!$A$4:$AP$256,28,FALSE)))</f>
        <v/>
      </c>
      <c r="U148" s="159" t="str">
        <f>IF(D148="","",IF($C148="initial",VLOOKUP($D148,Notes!$A$7:$S$67,14,FALSE),VLOOKUP($A148,python_output!$A$4:$AP$256,29,FALSE)))</f>
        <v/>
      </c>
      <c r="V148" s="155" t="str">
        <f>IF(D148="","",IF($C148="initial","",VLOOKUP($A148,python_output!$A$4:$AS$256,30,FALSE)))</f>
        <v/>
      </c>
      <c r="W148" s="155" t="str">
        <f>IF(D148="","",IFERROR(IF($C148="initial","",VLOOKUP($A148,python_output!$A$4:$AS$256,30,FALSE)),""))</f>
        <v/>
      </c>
      <c r="X148" s="155" t="str">
        <f>IF(D148="","",IFERROR(IF($C148="initial","",VLOOKUP($A148,python_output!$A$4:$AS$256,30,FALSE)),""))</f>
        <v/>
      </c>
      <c r="Y148" s="161" t="str">
        <f>IF(D148="","",VLOOKUP(D148,Notes!$A$7:$N$67,14,FALSE))</f>
        <v/>
      </c>
      <c r="Z148" s="97" t="str">
        <f>IFERROR(VLOOKUP($D148,Notes!$A$7:$K$67,10,FALSE),"")</f>
        <v/>
      </c>
      <c r="AA148" s="102" t="str">
        <f>IFERROR(VLOOKUP($D148,Notes!$A$7:$K$67,11,FALSE),"")</f>
        <v/>
      </c>
      <c r="AB148" s="102" t="str">
        <f>IF($D148="","",GLOBAL!$B$8)</f>
        <v/>
      </c>
      <c r="AC148" s="156" t="str">
        <f>IF($D148="","",GLOBAL!$B$4)</f>
        <v/>
      </c>
      <c r="AD148" s="162" t="str">
        <f>IF($D148="","",GLOBAL!$B$5)</f>
        <v/>
      </c>
      <c r="AE148" s="197" t="str">
        <f t="shared" si="10"/>
        <v/>
      </c>
      <c r="AF148" s="198" t="str">
        <f t="shared" si="11"/>
        <v/>
      </c>
      <c r="AG148" s="202"/>
    </row>
    <row r="149" spans="1:33" x14ac:dyDescent="0.25">
      <c r="A149" s="2"/>
      <c r="B149" s="99"/>
      <c r="C149" s="3"/>
      <c r="D149" s="2"/>
      <c r="E149" s="2"/>
      <c r="F149" s="107"/>
      <c r="G149" s="100" t="str">
        <f>IFERROR(VLOOKUP($D149,Notes!$A$7:$K$67,2,FALSE),"")</f>
        <v/>
      </c>
      <c r="H149" s="97" t="str">
        <f>IFERROR(VLOOKUP($D149,Notes!$A$7:$K$67,3,FALSE),"")</f>
        <v/>
      </c>
      <c r="I149" s="98" t="str">
        <f>IFERROR(VLOOKUP($D149,Notes!$A$7:$K$67,4,FALSE),"")</f>
        <v/>
      </c>
      <c r="J149" s="104"/>
      <c r="K149" s="104"/>
      <c r="L149" s="104"/>
      <c r="M149" s="106" t="str">
        <f>IF($D149="","",VLOOKUP($A149,python_output!$A$4:$AM$257,21,FALSE))</f>
        <v/>
      </c>
      <c r="N149" s="3" t="str">
        <f>IF($D149="","",VLOOKUP($A149,python_output!$A$4:$AM$257,22,FALSE))</f>
        <v/>
      </c>
      <c r="O149" s="105" t="str">
        <f>IF($D149="","",VLOOKUP($A149,python_output!$A$4:$AM$257,23,FALSE))</f>
        <v/>
      </c>
      <c r="P149" s="2" t="str">
        <f>IF($D149="","",VLOOKUP($A149,python_output!$A$4:$AM$257,24,FALSE))</f>
        <v/>
      </c>
      <c r="Q149" s="2" t="str">
        <f>IF($D149="","",VLOOKUP($A149,python_output!$A$4:$AM$257,25,FALSE))</f>
        <v/>
      </c>
      <c r="R149" s="2" t="str">
        <f>IF($D149="","",VLOOKUP($A149,python_output!$A$4:$AM$257,26,FALSE))</f>
        <v/>
      </c>
      <c r="S149" s="160" t="str">
        <f>IF(D149="","",IF($C149="initial",VLOOKUP($D149,Notes!$A$7:$S$67,12,FALSE),VLOOKUP($A149,python_output!$A$4:$AP$256,27,FALSE)))</f>
        <v/>
      </c>
      <c r="T149" s="158" t="str">
        <f>IF(D149="","",IF($C149="initial",VLOOKUP($D149,Notes!$A$7:$S$67,13,FALSE),VLOOKUP($A149,python_output!$A$4:$AP$256,28,FALSE)))</f>
        <v/>
      </c>
      <c r="U149" s="159" t="str">
        <f>IF(D149="","",IF($C149="initial",VLOOKUP($D149,Notes!$A$7:$S$67,14,FALSE),VLOOKUP($A149,python_output!$A$4:$AP$256,29,FALSE)))</f>
        <v/>
      </c>
      <c r="V149" s="155" t="str">
        <f>IF(D149="","",IF($C149="initial","",VLOOKUP($A149,python_output!$A$4:$AS$256,30,FALSE)))</f>
        <v/>
      </c>
      <c r="W149" s="155" t="str">
        <f>IF(D149="","",IFERROR(IF($C149="initial","",VLOOKUP($A149,python_output!$A$4:$AS$256,30,FALSE)),""))</f>
        <v/>
      </c>
      <c r="X149" s="155" t="str">
        <f>IF(D149="","",IFERROR(IF($C149="initial","",VLOOKUP($A149,python_output!$A$4:$AS$256,30,FALSE)),""))</f>
        <v/>
      </c>
      <c r="Y149" s="161" t="str">
        <f>IF(D149="","",VLOOKUP(D149,Notes!$A$7:$N$67,14,FALSE))</f>
        <v/>
      </c>
      <c r="Z149" s="97" t="str">
        <f>IFERROR(VLOOKUP($D149,Notes!$A$7:$K$67,10,FALSE),"")</f>
        <v/>
      </c>
      <c r="AA149" s="102" t="str">
        <f>IFERROR(VLOOKUP($D149,Notes!$A$7:$K$67,11,FALSE),"")</f>
        <v/>
      </c>
      <c r="AB149" s="102" t="str">
        <f>IF($D149="","",GLOBAL!$B$8)</f>
        <v/>
      </c>
      <c r="AC149" s="156" t="str">
        <f>IF($D149="","",GLOBAL!$B$4)</f>
        <v/>
      </c>
      <c r="AD149" s="162" t="str">
        <f>IF($D149="","",GLOBAL!$B$5)</f>
        <v/>
      </c>
      <c r="AE149" s="197" t="str">
        <f t="shared" si="10"/>
        <v/>
      </c>
      <c r="AF149" s="198" t="str">
        <f t="shared" si="11"/>
        <v/>
      </c>
      <c r="AG149" s="202"/>
    </row>
    <row r="150" spans="1:33" x14ac:dyDescent="0.25">
      <c r="A150" s="2"/>
      <c r="B150" s="99"/>
      <c r="C150" s="3"/>
      <c r="D150" s="2"/>
      <c r="E150" s="2"/>
      <c r="F150" s="107"/>
      <c r="G150" s="100" t="str">
        <f>IFERROR(VLOOKUP($D150,Notes!$A$7:$K$67,2,FALSE),"")</f>
        <v/>
      </c>
      <c r="H150" s="97" t="str">
        <f>IFERROR(VLOOKUP($D150,Notes!$A$7:$K$67,3,FALSE),"")</f>
        <v/>
      </c>
      <c r="I150" s="98" t="str">
        <f>IFERROR(VLOOKUP($D150,Notes!$A$7:$K$67,4,FALSE),"")</f>
        <v/>
      </c>
      <c r="J150" s="104"/>
      <c r="K150" s="104"/>
      <c r="L150" s="104"/>
      <c r="M150" s="106" t="str">
        <f>IF($D150="","",VLOOKUP($A150,python_output!$A$4:$AM$257,21,FALSE))</f>
        <v/>
      </c>
      <c r="N150" s="3" t="str">
        <f>IF($D150="","",VLOOKUP($A150,python_output!$A$4:$AM$257,22,FALSE))</f>
        <v/>
      </c>
      <c r="O150" s="105" t="str">
        <f>IF($D150="","",VLOOKUP($A150,python_output!$A$4:$AM$257,23,FALSE))</f>
        <v/>
      </c>
      <c r="P150" s="2" t="str">
        <f>IF($D150="","",VLOOKUP($A150,python_output!$A$4:$AM$257,24,FALSE))</f>
        <v/>
      </c>
      <c r="Q150" s="2" t="str">
        <f>IF($D150="","",VLOOKUP($A150,python_output!$A$4:$AM$257,25,FALSE))</f>
        <v/>
      </c>
      <c r="R150" s="2" t="str">
        <f>IF($D150="","",VLOOKUP($A150,python_output!$A$4:$AM$257,26,FALSE))</f>
        <v/>
      </c>
      <c r="S150" s="160" t="str">
        <f>IF(D150="","",IF($C150="initial",VLOOKUP($D150,Notes!$A$7:$S$67,12,FALSE),VLOOKUP($A150,python_output!$A$4:$AP$256,27,FALSE)))</f>
        <v/>
      </c>
      <c r="T150" s="158" t="str">
        <f>IF(D150="","",IF($C150="initial",VLOOKUP($D150,Notes!$A$7:$S$67,13,FALSE),VLOOKUP($A150,python_output!$A$4:$AP$256,28,FALSE)))</f>
        <v/>
      </c>
      <c r="U150" s="159" t="str">
        <f>IF(D150="","",IF($C150="initial",VLOOKUP($D150,Notes!$A$7:$S$67,14,FALSE),VLOOKUP($A150,python_output!$A$4:$AP$256,29,FALSE)))</f>
        <v/>
      </c>
      <c r="V150" s="155" t="str">
        <f>IF(D150="","",IF($C150="initial","",VLOOKUP($A150,python_output!$A$4:$AS$256,30,FALSE)))</f>
        <v/>
      </c>
      <c r="W150" s="155" t="str">
        <f>IF(D150="","",IFERROR(IF($C150="initial","",VLOOKUP($A150,python_output!$A$4:$AS$256,30,FALSE)),""))</f>
        <v/>
      </c>
      <c r="X150" s="155" t="str">
        <f>IF(D150="","",IFERROR(IF($C150="initial","",VLOOKUP($A150,python_output!$A$4:$AS$256,30,FALSE)),""))</f>
        <v/>
      </c>
      <c r="Y150" s="161" t="str">
        <f>IF(D150="","",VLOOKUP(D150,Notes!$A$7:$N$67,14,FALSE))</f>
        <v/>
      </c>
      <c r="Z150" s="97" t="str">
        <f>IFERROR(VLOOKUP($D150,Notes!$A$7:$K$67,10,FALSE),"")</f>
        <v/>
      </c>
      <c r="AA150" s="102" t="str">
        <f>IFERROR(VLOOKUP($D150,Notes!$A$7:$K$67,11,FALSE),"")</f>
        <v/>
      </c>
      <c r="AB150" s="102" t="str">
        <f>IF($D150="","",GLOBAL!$B$8)</f>
        <v/>
      </c>
      <c r="AC150" s="156" t="str">
        <f>IF($D150="","",GLOBAL!$B$4)</f>
        <v/>
      </c>
      <c r="AD150" s="162" t="str">
        <f>IF($D150="","",GLOBAL!$B$5)</f>
        <v/>
      </c>
      <c r="AE150" s="197" t="str">
        <f t="shared" si="10"/>
        <v/>
      </c>
      <c r="AF150" s="198" t="str">
        <f t="shared" si="11"/>
        <v/>
      </c>
      <c r="AG150" s="202"/>
    </row>
    <row r="151" spans="1:33" x14ac:dyDescent="0.25">
      <c r="A151" s="2"/>
      <c r="B151" s="99"/>
      <c r="C151" s="3"/>
      <c r="D151" s="2"/>
      <c r="E151" s="2"/>
      <c r="F151" s="107"/>
      <c r="G151" s="100" t="str">
        <f>IFERROR(VLOOKUP($D151,Notes!$A$7:$K$67,2,FALSE),"")</f>
        <v/>
      </c>
      <c r="H151" s="97" t="str">
        <f>IFERROR(VLOOKUP($D151,Notes!$A$7:$K$67,3,FALSE),"")</f>
        <v/>
      </c>
      <c r="I151" s="98" t="str">
        <f>IFERROR(VLOOKUP($D151,Notes!$A$7:$K$67,4,FALSE),"")</f>
        <v/>
      </c>
      <c r="J151" s="104"/>
      <c r="K151" s="104"/>
      <c r="L151" s="104"/>
      <c r="M151" s="106" t="str">
        <f>IF($D151="","",VLOOKUP($A151,python_output!$A$4:$AM$257,21,FALSE))</f>
        <v/>
      </c>
      <c r="N151" s="3" t="str">
        <f>IF($D151="","",VLOOKUP($A151,python_output!$A$4:$AM$257,22,FALSE))</f>
        <v/>
      </c>
      <c r="O151" s="105" t="str">
        <f>IF($D151="","",VLOOKUP($A151,python_output!$A$4:$AM$257,23,FALSE))</f>
        <v/>
      </c>
      <c r="P151" s="2" t="str">
        <f>IF($D151="","",VLOOKUP($A151,python_output!$A$4:$AM$257,24,FALSE))</f>
        <v/>
      </c>
      <c r="Q151" s="2" t="str">
        <f>IF($D151="","",VLOOKUP($A151,python_output!$A$4:$AM$257,25,FALSE))</f>
        <v/>
      </c>
      <c r="R151" s="2" t="str">
        <f>IF($D151="","",VLOOKUP($A151,python_output!$A$4:$AM$257,26,FALSE))</f>
        <v/>
      </c>
      <c r="S151" s="160" t="str">
        <f>IF(D151="","",IF($C151="initial",VLOOKUP($D151,Notes!$A$7:$S$67,12,FALSE),VLOOKUP($A151,python_output!$A$4:$AP$256,27,FALSE)))</f>
        <v/>
      </c>
      <c r="T151" s="158" t="str">
        <f>IF(D151="","",IF($C151="initial",VLOOKUP($D151,Notes!$A$7:$S$67,13,FALSE),VLOOKUP($A151,python_output!$A$4:$AP$256,28,FALSE)))</f>
        <v/>
      </c>
      <c r="U151" s="159" t="str">
        <f>IF(D151="","",IF($C151="initial",VLOOKUP($D151,Notes!$A$7:$S$67,14,FALSE),VLOOKUP($A151,python_output!$A$4:$AP$256,29,FALSE)))</f>
        <v/>
      </c>
      <c r="V151" s="155" t="str">
        <f>IF(D151="","",IF($C151="initial","",VLOOKUP($A151,python_output!$A$4:$AS$256,30,FALSE)))</f>
        <v/>
      </c>
      <c r="W151" s="155" t="str">
        <f>IF(D151="","",IFERROR(IF($C151="initial","",VLOOKUP($A151,python_output!$A$4:$AS$256,30,FALSE)),""))</f>
        <v/>
      </c>
      <c r="X151" s="155" t="str">
        <f>IF(D151="","",IFERROR(IF($C151="initial","",VLOOKUP($A151,python_output!$A$4:$AS$256,30,FALSE)),""))</f>
        <v/>
      </c>
      <c r="Y151" s="161" t="str">
        <f>IF(D151="","",VLOOKUP(D151,Notes!$A$7:$N$67,14,FALSE))</f>
        <v/>
      </c>
      <c r="Z151" s="97" t="str">
        <f>IFERROR(VLOOKUP($D151,Notes!$A$7:$K$67,10,FALSE),"")</f>
        <v/>
      </c>
      <c r="AA151" s="102" t="str">
        <f>IFERROR(VLOOKUP($D151,Notes!$A$7:$K$67,11,FALSE),"")</f>
        <v/>
      </c>
      <c r="AB151" s="102" t="str">
        <f>IF($D151="","",GLOBAL!$B$8)</f>
        <v/>
      </c>
      <c r="AC151" s="156" t="str">
        <f>IF($D151="","",GLOBAL!$B$4)</f>
        <v/>
      </c>
      <c r="AD151" s="162" t="str">
        <f>IF($D151="","",GLOBAL!$B$5)</f>
        <v/>
      </c>
      <c r="AE151" s="197" t="str">
        <f t="shared" si="10"/>
        <v/>
      </c>
      <c r="AF151" s="198" t="str">
        <f t="shared" si="11"/>
        <v/>
      </c>
      <c r="AG151" s="202"/>
    </row>
    <row r="152" spans="1:33" x14ac:dyDescent="0.25">
      <c r="A152" s="2"/>
      <c r="B152" s="99"/>
      <c r="C152" s="3"/>
      <c r="D152" s="2"/>
      <c r="E152" s="2"/>
      <c r="F152" s="107"/>
      <c r="G152" s="100" t="str">
        <f>IFERROR(VLOOKUP($D152,Notes!$A$7:$K$67,2,FALSE),"")</f>
        <v/>
      </c>
      <c r="H152" s="97" t="str">
        <f>IFERROR(VLOOKUP($D152,Notes!$A$7:$K$67,3,FALSE),"")</f>
        <v/>
      </c>
      <c r="I152" s="98" t="str">
        <f>IFERROR(VLOOKUP($D152,Notes!$A$7:$K$67,4,FALSE),"")</f>
        <v/>
      </c>
      <c r="J152" s="104"/>
      <c r="K152" s="104"/>
      <c r="L152" s="104"/>
      <c r="M152" s="106" t="str">
        <f>IF($D152="","",VLOOKUP($A152,python_output!$A$4:$AM$257,21,FALSE))</f>
        <v/>
      </c>
      <c r="N152" s="3" t="str">
        <f>IF($D152="","",VLOOKUP($A152,python_output!$A$4:$AM$257,22,FALSE))</f>
        <v/>
      </c>
      <c r="O152" s="105" t="str">
        <f>IF($D152="","",VLOOKUP($A152,python_output!$A$4:$AM$257,23,FALSE))</f>
        <v/>
      </c>
      <c r="P152" s="2" t="str">
        <f>IF($D152="","",VLOOKUP($A152,python_output!$A$4:$AM$257,24,FALSE))</f>
        <v/>
      </c>
      <c r="Q152" s="2" t="str">
        <f>IF($D152="","",VLOOKUP($A152,python_output!$A$4:$AM$257,25,FALSE))</f>
        <v/>
      </c>
      <c r="R152" s="2" t="str">
        <f>IF($D152="","",VLOOKUP($A152,python_output!$A$4:$AM$257,26,FALSE))</f>
        <v/>
      </c>
      <c r="S152" s="160" t="str">
        <f>IF(D152="","",IF($C152="initial",VLOOKUP($D152,Notes!$A$7:$S$67,12,FALSE),VLOOKUP($A152,python_output!$A$4:$AP$256,27,FALSE)))</f>
        <v/>
      </c>
      <c r="T152" s="158" t="str">
        <f>IF(D152="","",IF($C152="initial",VLOOKUP($D152,Notes!$A$7:$S$67,13,FALSE),VLOOKUP($A152,python_output!$A$4:$AP$256,28,FALSE)))</f>
        <v/>
      </c>
      <c r="U152" s="159" t="str">
        <f>IF(D152="","",IF($C152="initial",VLOOKUP($D152,Notes!$A$7:$S$67,14,FALSE),VLOOKUP($A152,python_output!$A$4:$AP$256,29,FALSE)))</f>
        <v/>
      </c>
      <c r="V152" s="155" t="str">
        <f>IF(D152="","",IF($C152="initial","",VLOOKUP($A152,python_output!$A$4:$AS$256,30,FALSE)))</f>
        <v/>
      </c>
      <c r="W152" s="155" t="str">
        <f>IF(D152="","",IFERROR(IF($C152="initial","",VLOOKUP($A152,python_output!$A$4:$AS$256,30,FALSE)),""))</f>
        <v/>
      </c>
      <c r="X152" s="155" t="str">
        <f>IF(D152="","",IFERROR(IF($C152="initial","",VLOOKUP($A152,python_output!$A$4:$AS$256,30,FALSE)),""))</f>
        <v/>
      </c>
      <c r="Y152" s="161" t="str">
        <f>IF(D152="","",VLOOKUP(D152,Notes!$A$7:$N$67,14,FALSE))</f>
        <v/>
      </c>
      <c r="Z152" s="97" t="str">
        <f>IFERROR(VLOOKUP($D152,Notes!$A$7:$K$67,10,FALSE),"")</f>
        <v/>
      </c>
      <c r="AA152" s="102" t="str">
        <f>IFERROR(VLOOKUP($D152,Notes!$A$7:$K$67,11,FALSE),"")</f>
        <v/>
      </c>
      <c r="AB152" s="102" t="str">
        <f>IF($D152="","",GLOBAL!$B$8)</f>
        <v/>
      </c>
      <c r="AC152" s="156" t="str">
        <f>IF($D152="","",GLOBAL!$B$4)</f>
        <v/>
      </c>
      <c r="AD152" s="162" t="str">
        <f>IF($D152="","",GLOBAL!$B$5)</f>
        <v/>
      </c>
      <c r="AE152" s="197" t="str">
        <f t="shared" si="10"/>
        <v/>
      </c>
      <c r="AF152" s="198" t="str">
        <f t="shared" si="11"/>
        <v/>
      </c>
      <c r="AG152" s="202"/>
    </row>
    <row r="153" spans="1:33" x14ac:dyDescent="0.25">
      <c r="A153" s="2"/>
      <c r="B153" s="99"/>
      <c r="C153" s="3"/>
      <c r="D153" s="2"/>
      <c r="E153" s="2"/>
      <c r="F153" s="107"/>
      <c r="G153" s="100" t="str">
        <f>IFERROR(VLOOKUP($D153,Notes!$A$7:$K$67,2,FALSE),"")</f>
        <v/>
      </c>
      <c r="H153" s="97" t="str">
        <f>IFERROR(VLOOKUP($D153,Notes!$A$7:$K$67,3,FALSE),"")</f>
        <v/>
      </c>
      <c r="I153" s="98" t="str">
        <f>IFERROR(VLOOKUP($D153,Notes!$A$7:$K$67,4,FALSE),"")</f>
        <v/>
      </c>
      <c r="J153" s="104"/>
      <c r="K153" s="104"/>
      <c r="L153" s="104"/>
      <c r="M153" s="106" t="str">
        <f>IF($D153="","",VLOOKUP($A153,python_output!$A$4:$AM$257,21,FALSE))</f>
        <v/>
      </c>
      <c r="N153" s="3" t="str">
        <f>IF($D153="","",VLOOKUP($A153,python_output!$A$4:$AM$257,22,FALSE))</f>
        <v/>
      </c>
      <c r="O153" s="105" t="str">
        <f>IF($D153="","",VLOOKUP($A153,python_output!$A$4:$AM$257,23,FALSE))</f>
        <v/>
      </c>
      <c r="P153" s="2" t="str">
        <f>IF($D153="","",VLOOKUP($A153,python_output!$A$4:$AM$257,24,FALSE))</f>
        <v/>
      </c>
      <c r="Q153" s="2" t="str">
        <f>IF($D153="","",VLOOKUP($A153,python_output!$A$4:$AM$257,25,FALSE))</f>
        <v/>
      </c>
      <c r="R153" s="2" t="str">
        <f>IF($D153="","",VLOOKUP($A153,python_output!$A$4:$AM$257,26,FALSE))</f>
        <v/>
      </c>
      <c r="S153" s="160" t="str">
        <f>IF(D153="","",IF($C153="initial",VLOOKUP($D153,Notes!$A$7:$S$67,12,FALSE),VLOOKUP($A153,python_output!$A$4:$AP$256,27,FALSE)))</f>
        <v/>
      </c>
      <c r="T153" s="158" t="str">
        <f>IF(D153="","",IF($C153="initial",VLOOKUP($D153,Notes!$A$7:$S$67,13,FALSE),VLOOKUP($A153,python_output!$A$4:$AP$256,28,FALSE)))</f>
        <v/>
      </c>
      <c r="U153" s="159" t="str">
        <f>IF(D153="","",IF($C153="initial",VLOOKUP($D153,Notes!$A$7:$S$67,14,FALSE),VLOOKUP($A153,python_output!$A$4:$AP$256,29,FALSE)))</f>
        <v/>
      </c>
      <c r="V153" s="155" t="str">
        <f>IF(D153="","",IF($C153="initial","",VLOOKUP($A153,python_output!$A$4:$AS$256,30,FALSE)))</f>
        <v/>
      </c>
      <c r="W153" s="155" t="str">
        <f>IF(D153="","",IFERROR(IF($C153="initial","",VLOOKUP($A153,python_output!$A$4:$AS$256,30,FALSE)),""))</f>
        <v/>
      </c>
      <c r="X153" s="155" t="str">
        <f>IF(D153="","",IFERROR(IF($C153="initial","",VLOOKUP($A153,python_output!$A$4:$AS$256,30,FALSE)),""))</f>
        <v/>
      </c>
      <c r="Y153" s="161" t="str">
        <f>IF(D153="","",VLOOKUP(D153,Notes!$A$7:$N$67,14,FALSE))</f>
        <v/>
      </c>
      <c r="Z153" s="97" t="str">
        <f>IFERROR(VLOOKUP($D153,Notes!$A$7:$K$67,10,FALSE),"")</f>
        <v/>
      </c>
      <c r="AA153" s="102" t="str">
        <f>IFERROR(VLOOKUP($D153,Notes!$A$7:$K$67,11,FALSE),"")</f>
        <v/>
      </c>
      <c r="AB153" s="102" t="str">
        <f>IF($D153="","",GLOBAL!$B$8)</f>
        <v/>
      </c>
      <c r="AC153" s="156" t="str">
        <f>IF($D153="","",GLOBAL!$B$4)</f>
        <v/>
      </c>
      <c r="AD153" s="162" t="str">
        <f>IF($D153="","",GLOBAL!$B$5)</f>
        <v/>
      </c>
      <c r="AE153" s="197" t="str">
        <f t="shared" si="10"/>
        <v/>
      </c>
      <c r="AF153" s="198" t="str">
        <f t="shared" si="11"/>
        <v/>
      </c>
      <c r="AG153" s="202"/>
    </row>
    <row r="154" spans="1:33" x14ac:dyDescent="0.25">
      <c r="A154" s="2"/>
      <c r="B154" s="99"/>
      <c r="C154" s="3"/>
      <c r="D154" s="2"/>
      <c r="E154" s="2"/>
      <c r="F154" s="107"/>
      <c r="G154" s="100" t="str">
        <f>IFERROR(VLOOKUP($D154,Notes!$A$7:$K$67,2,FALSE),"")</f>
        <v/>
      </c>
      <c r="H154" s="97" t="str">
        <f>IFERROR(VLOOKUP($D154,Notes!$A$7:$K$67,3,FALSE),"")</f>
        <v/>
      </c>
      <c r="I154" s="98" t="str">
        <f>IFERROR(VLOOKUP($D154,Notes!$A$7:$K$67,4,FALSE),"")</f>
        <v/>
      </c>
      <c r="J154" s="104"/>
      <c r="K154" s="104"/>
      <c r="L154" s="104"/>
      <c r="M154" s="106" t="str">
        <f>IF($D154="","",VLOOKUP($A154,python_output!$A$4:$AM$257,21,FALSE))</f>
        <v/>
      </c>
      <c r="N154" s="3" t="str">
        <f>IF($D154="","",VLOOKUP($A154,python_output!$A$4:$AM$257,22,FALSE))</f>
        <v/>
      </c>
      <c r="O154" s="105" t="str">
        <f>IF($D154="","",VLOOKUP($A154,python_output!$A$4:$AM$257,23,FALSE))</f>
        <v/>
      </c>
      <c r="P154" s="2" t="str">
        <f>IF($D154="","",VLOOKUP($A154,python_output!$A$4:$AM$257,24,FALSE))</f>
        <v/>
      </c>
      <c r="Q154" s="2" t="str">
        <f>IF($D154="","",VLOOKUP($A154,python_output!$A$4:$AM$257,25,FALSE))</f>
        <v/>
      </c>
      <c r="R154" s="2" t="str">
        <f>IF($D154="","",VLOOKUP($A154,python_output!$A$4:$AM$257,26,FALSE))</f>
        <v/>
      </c>
      <c r="S154" s="160" t="str">
        <f>IF(D154="","",IF($C154="initial",VLOOKUP($D154,Notes!$A$7:$S$67,12,FALSE),VLOOKUP($A154,python_output!$A$4:$AP$256,27,FALSE)))</f>
        <v/>
      </c>
      <c r="T154" s="158" t="str">
        <f>IF(D154="","",IF($C154="initial",VLOOKUP($D154,Notes!$A$7:$S$67,13,FALSE),VLOOKUP($A154,python_output!$A$4:$AP$256,28,FALSE)))</f>
        <v/>
      </c>
      <c r="U154" s="159" t="str">
        <f>IF(D154="","",IF($C154="initial",VLOOKUP($D154,Notes!$A$7:$S$67,14,FALSE),VLOOKUP($A154,python_output!$A$4:$AP$256,29,FALSE)))</f>
        <v/>
      </c>
      <c r="V154" s="155" t="str">
        <f>IF(D154="","",IF($C154="initial","",VLOOKUP($A154,python_output!$A$4:$AS$256,30,FALSE)))</f>
        <v/>
      </c>
      <c r="W154" s="155" t="str">
        <f>IF(D154="","",IFERROR(IF($C154="initial","",VLOOKUP($A154,python_output!$A$4:$AS$256,30,FALSE)),""))</f>
        <v/>
      </c>
      <c r="X154" s="155" t="str">
        <f>IF(D154="","",IFERROR(IF($C154="initial","",VLOOKUP($A154,python_output!$A$4:$AS$256,30,FALSE)),""))</f>
        <v/>
      </c>
      <c r="Y154" s="161" t="str">
        <f>IF(D154="","",VLOOKUP(D154,Notes!$A$7:$N$67,14,FALSE))</f>
        <v/>
      </c>
      <c r="Z154" s="97" t="str">
        <f>IFERROR(VLOOKUP($D154,Notes!$A$7:$K$67,10,FALSE),"")</f>
        <v/>
      </c>
      <c r="AA154" s="102" t="str">
        <f>IFERROR(VLOOKUP($D154,Notes!$A$7:$K$67,11,FALSE),"")</f>
        <v/>
      </c>
      <c r="AB154" s="102" t="str">
        <f>IF($D154="","",GLOBAL!$B$8)</f>
        <v/>
      </c>
      <c r="AC154" s="156" t="str">
        <f>IF($D154="","",GLOBAL!$B$4)</f>
        <v/>
      </c>
      <c r="AD154" s="162" t="str">
        <f>IF($D154="","",GLOBAL!$B$5)</f>
        <v/>
      </c>
      <c r="AE154" s="197" t="str">
        <f t="shared" si="10"/>
        <v/>
      </c>
      <c r="AF154" s="198" t="str">
        <f t="shared" si="11"/>
        <v/>
      </c>
      <c r="AG154" s="202"/>
    </row>
    <row r="155" spans="1:33" x14ac:dyDescent="0.25">
      <c r="A155" s="2"/>
      <c r="B155" s="99"/>
      <c r="C155" s="3"/>
      <c r="D155" s="2"/>
      <c r="E155" s="2"/>
      <c r="F155" s="107"/>
      <c r="G155" s="100" t="str">
        <f>IFERROR(VLOOKUP($D155,Notes!$A$7:$K$67,2,FALSE),"")</f>
        <v/>
      </c>
      <c r="H155" s="97" t="str">
        <f>IFERROR(VLOOKUP($D155,Notes!$A$7:$K$67,3,FALSE),"")</f>
        <v/>
      </c>
      <c r="I155" s="98" t="str">
        <f>IFERROR(VLOOKUP($D155,Notes!$A$7:$K$67,4,FALSE),"")</f>
        <v/>
      </c>
      <c r="J155" s="104"/>
      <c r="K155" s="104"/>
      <c r="L155" s="104"/>
      <c r="M155" s="106" t="str">
        <f>IF($D155="","",VLOOKUP($A155,python_output!$A$4:$AM$257,21,FALSE))</f>
        <v/>
      </c>
      <c r="N155" s="3" t="str">
        <f>IF($D155="","",VLOOKUP($A155,python_output!$A$4:$AM$257,22,FALSE))</f>
        <v/>
      </c>
      <c r="O155" s="105" t="str">
        <f>IF($D155="","",VLOOKUP($A155,python_output!$A$4:$AM$257,23,FALSE))</f>
        <v/>
      </c>
      <c r="P155" s="2" t="str">
        <f>IF($D155="","",VLOOKUP($A155,python_output!$A$4:$AM$257,24,FALSE))</f>
        <v/>
      </c>
      <c r="Q155" s="2" t="str">
        <f>IF($D155="","",VLOOKUP($A155,python_output!$A$4:$AM$257,25,FALSE))</f>
        <v/>
      </c>
      <c r="R155" s="2" t="str">
        <f>IF($D155="","",VLOOKUP($A155,python_output!$A$4:$AM$257,26,FALSE))</f>
        <v/>
      </c>
      <c r="S155" s="160" t="str">
        <f>IF(D155="","",IF($C155="initial",VLOOKUP($D155,Notes!$A$7:$S$67,12,FALSE),VLOOKUP($A155,python_output!$A$4:$AP$256,27,FALSE)))</f>
        <v/>
      </c>
      <c r="T155" s="158" t="str">
        <f>IF(D155="","",IF($C155="initial",VLOOKUP($D155,Notes!$A$7:$S$67,13,FALSE),VLOOKUP($A155,python_output!$A$4:$AP$256,28,FALSE)))</f>
        <v/>
      </c>
      <c r="U155" s="159" t="str">
        <f>IF(D155="","",IF($C155="initial",VLOOKUP($D155,Notes!$A$7:$S$67,14,FALSE),VLOOKUP($A155,python_output!$A$4:$AP$256,29,FALSE)))</f>
        <v/>
      </c>
      <c r="V155" s="155" t="str">
        <f>IF(D155="","",IF($C155="initial","",VLOOKUP($A155,python_output!$A$4:$AS$256,30,FALSE)))</f>
        <v/>
      </c>
      <c r="W155" s="155" t="str">
        <f>IF(D155="","",IFERROR(IF($C155="initial","",VLOOKUP($A155,python_output!$A$4:$AS$256,30,FALSE)),""))</f>
        <v/>
      </c>
      <c r="X155" s="155" t="str">
        <f>IF(D155="","",IFERROR(IF($C155="initial","",VLOOKUP($A155,python_output!$A$4:$AS$256,30,FALSE)),""))</f>
        <v/>
      </c>
      <c r="Y155" s="161" t="str">
        <f>IF(D155="","",VLOOKUP(D155,Notes!$A$7:$N$67,14,FALSE))</f>
        <v/>
      </c>
      <c r="Z155" s="97" t="str">
        <f>IFERROR(VLOOKUP($D155,Notes!$A$7:$K$67,10,FALSE),"")</f>
        <v/>
      </c>
      <c r="AA155" s="102" t="str">
        <f>IFERROR(VLOOKUP($D155,Notes!$A$7:$K$67,11,FALSE),"")</f>
        <v/>
      </c>
      <c r="AB155" s="102" t="str">
        <f>IF($D155="","",GLOBAL!$B$8)</f>
        <v/>
      </c>
      <c r="AC155" s="156" t="str">
        <f>IF($D155="","",GLOBAL!$B$4)</f>
        <v/>
      </c>
      <c r="AD155" s="162" t="str">
        <f>IF($D155="","",GLOBAL!$B$5)</f>
        <v/>
      </c>
      <c r="AE155" s="197" t="str">
        <f t="shared" si="10"/>
        <v/>
      </c>
      <c r="AF155" s="198" t="str">
        <f t="shared" si="11"/>
        <v/>
      </c>
      <c r="AG155" s="202"/>
    </row>
    <row r="156" spans="1:33" x14ac:dyDescent="0.25">
      <c r="A156" s="2"/>
      <c r="B156" s="99"/>
      <c r="C156" s="3"/>
      <c r="D156" s="2"/>
      <c r="E156" s="2"/>
      <c r="F156" s="107"/>
      <c r="G156" s="100" t="str">
        <f>IFERROR(VLOOKUP($D156,Notes!$A$7:$K$67,2,FALSE),"")</f>
        <v/>
      </c>
      <c r="H156" s="97" t="str">
        <f>IFERROR(VLOOKUP($D156,Notes!$A$7:$K$67,3,FALSE),"")</f>
        <v/>
      </c>
      <c r="I156" s="98" t="str">
        <f>IFERROR(VLOOKUP($D156,Notes!$A$7:$K$67,4,FALSE),"")</f>
        <v/>
      </c>
      <c r="J156" s="104"/>
      <c r="K156" s="104"/>
      <c r="L156" s="104"/>
      <c r="M156" s="106" t="str">
        <f>IF($D156="","",VLOOKUP($A156,python_output!$A$4:$AM$257,21,FALSE))</f>
        <v/>
      </c>
      <c r="N156" s="3" t="str">
        <f>IF($D156="","",VLOOKUP($A156,python_output!$A$4:$AM$257,22,FALSE))</f>
        <v/>
      </c>
      <c r="O156" s="105" t="str">
        <f>IF($D156="","",VLOOKUP($A156,python_output!$A$4:$AM$257,23,FALSE))</f>
        <v/>
      </c>
      <c r="P156" s="2" t="str">
        <f>IF($D156="","",VLOOKUP($A156,python_output!$A$4:$AM$257,24,FALSE))</f>
        <v/>
      </c>
      <c r="Q156" s="2" t="str">
        <f>IF($D156="","",VLOOKUP($A156,python_output!$A$4:$AM$257,25,FALSE))</f>
        <v/>
      </c>
      <c r="R156" s="2" t="str">
        <f>IF($D156="","",VLOOKUP($A156,python_output!$A$4:$AM$257,26,FALSE))</f>
        <v/>
      </c>
      <c r="S156" s="160" t="str">
        <f>IF(D156="","",IF($C156="initial",VLOOKUP($D156,Notes!$A$7:$S$67,12,FALSE),VLOOKUP($A156,python_output!$A$4:$AP$256,27,FALSE)))</f>
        <v/>
      </c>
      <c r="T156" s="158" t="str">
        <f>IF(D156="","",IF($C156="initial",VLOOKUP($D156,Notes!$A$7:$S$67,13,FALSE),VLOOKUP($A156,python_output!$A$4:$AP$256,28,FALSE)))</f>
        <v/>
      </c>
      <c r="U156" s="159" t="str">
        <f>IF(D156="","",IF($C156="initial",VLOOKUP($D156,Notes!$A$7:$S$67,14,FALSE),VLOOKUP($A156,python_output!$A$4:$AP$256,29,FALSE)))</f>
        <v/>
      </c>
      <c r="V156" s="155" t="str">
        <f>IF(D156="","",IF($C156="initial","",VLOOKUP($A156,python_output!$A$4:$AS$256,30,FALSE)))</f>
        <v/>
      </c>
      <c r="W156" s="155" t="str">
        <f>IF(D156="","",IFERROR(IF($C156="initial","",VLOOKUP($A156,python_output!$A$4:$AS$256,30,FALSE)),""))</f>
        <v/>
      </c>
      <c r="X156" s="155" t="str">
        <f>IF(D156="","",IFERROR(IF($C156="initial","",VLOOKUP($A156,python_output!$A$4:$AS$256,30,FALSE)),""))</f>
        <v/>
      </c>
      <c r="Y156" s="161" t="str">
        <f>IF(D156="","",VLOOKUP(D156,Notes!$A$7:$N$67,14,FALSE))</f>
        <v/>
      </c>
      <c r="Z156" s="97" t="str">
        <f>IFERROR(VLOOKUP($D156,Notes!$A$7:$K$67,10,FALSE),"")</f>
        <v/>
      </c>
      <c r="AA156" s="102" t="str">
        <f>IFERROR(VLOOKUP($D156,Notes!$A$7:$K$67,11,FALSE),"")</f>
        <v/>
      </c>
      <c r="AB156" s="102" t="str">
        <f>IF($D156="","",GLOBAL!$B$8)</f>
        <v/>
      </c>
      <c r="AC156" s="156" t="str">
        <f>IF($D156="","",GLOBAL!$B$4)</f>
        <v/>
      </c>
      <c r="AD156" s="162" t="str">
        <f>IF($D156="","",GLOBAL!$B$5)</f>
        <v/>
      </c>
      <c r="AE156" s="197" t="str">
        <f t="shared" si="10"/>
        <v/>
      </c>
      <c r="AF156" s="198" t="str">
        <f t="shared" si="11"/>
        <v/>
      </c>
      <c r="AG156" s="202"/>
    </row>
    <row r="157" spans="1:33" x14ac:dyDescent="0.25">
      <c r="A157" s="2"/>
      <c r="B157" s="99"/>
      <c r="C157" s="3"/>
      <c r="D157" s="2"/>
      <c r="E157" s="2"/>
      <c r="F157" s="107"/>
      <c r="G157" s="100" t="str">
        <f>IFERROR(VLOOKUP($D157,Notes!$A$7:$K$67,2,FALSE),"")</f>
        <v/>
      </c>
      <c r="H157" s="97" t="str">
        <f>IFERROR(VLOOKUP($D157,Notes!$A$7:$K$67,3,FALSE),"")</f>
        <v/>
      </c>
      <c r="I157" s="98" t="str">
        <f>IFERROR(VLOOKUP($D157,Notes!$A$7:$K$67,4,FALSE),"")</f>
        <v/>
      </c>
      <c r="J157" s="104"/>
      <c r="K157" s="104"/>
      <c r="L157" s="104"/>
      <c r="M157" s="106" t="str">
        <f>IF($D157="","",VLOOKUP($A157,python_output!$A$4:$AM$257,21,FALSE))</f>
        <v/>
      </c>
      <c r="N157" s="3" t="str">
        <f>IF($D157="","",VLOOKUP($A157,python_output!$A$4:$AM$257,22,FALSE))</f>
        <v/>
      </c>
      <c r="O157" s="105" t="str">
        <f>IF($D157="","",VLOOKUP($A157,python_output!$A$4:$AM$257,23,FALSE))</f>
        <v/>
      </c>
      <c r="P157" s="2" t="str">
        <f>IF($D157="","",VLOOKUP($A157,python_output!$A$4:$AM$257,24,FALSE))</f>
        <v/>
      </c>
      <c r="Q157" s="2" t="str">
        <f>IF($D157="","",VLOOKUP($A157,python_output!$A$4:$AM$257,25,FALSE))</f>
        <v/>
      </c>
      <c r="R157" s="2" t="str">
        <f>IF($D157="","",VLOOKUP($A157,python_output!$A$4:$AM$257,26,FALSE))</f>
        <v/>
      </c>
      <c r="S157" s="160" t="str">
        <f>IF(D157="","",IF($C157="initial",VLOOKUP($D157,Notes!$A$7:$S$67,12,FALSE),VLOOKUP($A157,python_output!$A$4:$AP$256,27,FALSE)))</f>
        <v/>
      </c>
      <c r="T157" s="158" t="str">
        <f>IF(D157="","",IF($C157="initial",VLOOKUP($D157,Notes!$A$7:$S$67,13,FALSE),VLOOKUP($A157,python_output!$A$4:$AP$256,28,FALSE)))</f>
        <v/>
      </c>
      <c r="U157" s="159" t="str">
        <f>IF(D157="","",IF($C157="initial",VLOOKUP($D157,Notes!$A$7:$S$67,14,FALSE),VLOOKUP($A157,python_output!$A$4:$AP$256,29,FALSE)))</f>
        <v/>
      </c>
      <c r="V157" s="155" t="str">
        <f>IF(D157="","",IF($C157="initial","",VLOOKUP($A157,python_output!$A$4:$AS$256,30,FALSE)))</f>
        <v/>
      </c>
      <c r="W157" s="155" t="str">
        <f>IF(D157="","",IFERROR(IF($C157="initial","",VLOOKUP($A157,python_output!$A$4:$AS$256,30,FALSE)),""))</f>
        <v/>
      </c>
      <c r="X157" s="155" t="str">
        <f>IF(D157="","",IFERROR(IF($C157="initial","",VLOOKUP($A157,python_output!$A$4:$AS$256,30,FALSE)),""))</f>
        <v/>
      </c>
      <c r="Y157" s="161" t="str">
        <f>IF(D157="","",VLOOKUP(D157,Notes!$A$7:$N$67,14,FALSE))</f>
        <v/>
      </c>
      <c r="Z157" s="97" t="str">
        <f>IFERROR(VLOOKUP($D157,Notes!$A$7:$K$67,10,FALSE),"")</f>
        <v/>
      </c>
      <c r="AA157" s="102" t="str">
        <f>IFERROR(VLOOKUP($D157,Notes!$A$7:$K$67,11,FALSE),"")</f>
        <v/>
      </c>
      <c r="AB157" s="102" t="str">
        <f>IF($D157="","",GLOBAL!$B$8)</f>
        <v/>
      </c>
      <c r="AC157" s="156" t="str">
        <f>IF($D157="","",GLOBAL!$B$4)</f>
        <v/>
      </c>
      <c r="AD157" s="162" t="str">
        <f>IF($D157="","",GLOBAL!$B$5)</f>
        <v/>
      </c>
      <c r="AE157" s="197" t="str">
        <f t="shared" si="10"/>
        <v/>
      </c>
      <c r="AF157" s="198" t="str">
        <f t="shared" si="11"/>
        <v/>
      </c>
      <c r="AG157" s="202"/>
    </row>
    <row r="158" spans="1:33" x14ac:dyDescent="0.25">
      <c r="A158" s="2"/>
      <c r="B158" s="99"/>
      <c r="C158" s="3"/>
      <c r="D158" s="2"/>
      <c r="E158" s="2"/>
      <c r="F158" s="107"/>
      <c r="G158" s="100" t="str">
        <f>IFERROR(VLOOKUP($D158,Notes!$A$7:$K$67,2,FALSE),"")</f>
        <v/>
      </c>
      <c r="H158" s="97" t="str">
        <f>IFERROR(VLOOKUP($D158,Notes!$A$7:$K$67,3,FALSE),"")</f>
        <v/>
      </c>
      <c r="I158" s="98" t="str">
        <f>IFERROR(VLOOKUP($D158,Notes!$A$7:$K$67,4,FALSE),"")</f>
        <v/>
      </c>
      <c r="J158" s="104"/>
      <c r="K158" s="104"/>
      <c r="L158" s="104"/>
      <c r="M158" s="106" t="str">
        <f>IF($D158="","",VLOOKUP($A158,python_output!$A$4:$AM$257,21,FALSE))</f>
        <v/>
      </c>
      <c r="N158" s="3" t="str">
        <f>IF($D158="","",VLOOKUP($A158,python_output!$A$4:$AM$257,22,FALSE))</f>
        <v/>
      </c>
      <c r="O158" s="105" t="str">
        <f>IF($D158="","",VLOOKUP($A158,python_output!$A$4:$AM$257,23,FALSE))</f>
        <v/>
      </c>
      <c r="P158" s="2" t="str">
        <f>IF($D158="","",VLOOKUP($A158,python_output!$A$4:$AM$257,24,FALSE))</f>
        <v/>
      </c>
      <c r="Q158" s="2" t="str">
        <f>IF($D158="","",VLOOKUP($A158,python_output!$A$4:$AM$257,25,FALSE))</f>
        <v/>
      </c>
      <c r="R158" s="2" t="str">
        <f>IF($D158="","",VLOOKUP($A158,python_output!$A$4:$AM$257,26,FALSE))</f>
        <v/>
      </c>
      <c r="S158" s="160" t="str">
        <f>IF(D158="","",IF($C158="initial",VLOOKUP($D158,Notes!$A$7:$S$67,12,FALSE),VLOOKUP($A158,python_output!$A$4:$AP$256,27,FALSE)))</f>
        <v/>
      </c>
      <c r="T158" s="158" t="str">
        <f>IF(D158="","",IF($C158="initial",VLOOKUP($D158,Notes!$A$7:$S$67,13,FALSE),VLOOKUP($A158,python_output!$A$4:$AP$256,28,FALSE)))</f>
        <v/>
      </c>
      <c r="U158" s="159" t="str">
        <f>IF(D158="","",IF($C158="initial",VLOOKUP($D158,Notes!$A$7:$S$67,14,FALSE),VLOOKUP($A158,python_output!$A$4:$AP$256,29,FALSE)))</f>
        <v/>
      </c>
      <c r="V158" s="155" t="str">
        <f>IF(D158="","",IF($C158="initial","",VLOOKUP($A158,python_output!$A$4:$AS$256,30,FALSE)))</f>
        <v/>
      </c>
      <c r="W158" s="155" t="str">
        <f>IF(D158="","",IFERROR(IF($C158="initial","",VLOOKUP($A158,python_output!$A$4:$AS$256,30,FALSE)),""))</f>
        <v/>
      </c>
      <c r="X158" s="155" t="str">
        <f>IF(D158="","",IFERROR(IF($C158="initial","",VLOOKUP($A158,python_output!$A$4:$AS$256,30,FALSE)),""))</f>
        <v/>
      </c>
      <c r="Y158" s="161" t="str">
        <f>IF(D158="","",VLOOKUP(D158,Notes!$A$7:$N$67,14,FALSE))</f>
        <v/>
      </c>
      <c r="Z158" s="97" t="str">
        <f>IFERROR(VLOOKUP($D158,Notes!$A$7:$K$67,10,FALSE),"")</f>
        <v/>
      </c>
      <c r="AA158" s="102" t="str">
        <f>IFERROR(VLOOKUP($D158,Notes!$A$7:$K$67,11,FALSE),"")</f>
        <v/>
      </c>
      <c r="AB158" s="102" t="str">
        <f>IF($D158="","",GLOBAL!$B$8)</f>
        <v/>
      </c>
      <c r="AC158" s="156" t="str">
        <f>IF($D158="","",GLOBAL!$B$4)</f>
        <v/>
      </c>
      <c r="AD158" s="162" t="str">
        <f>IF($D158="","",GLOBAL!$B$5)</f>
        <v/>
      </c>
      <c r="AE158" s="197" t="str">
        <f t="shared" si="10"/>
        <v/>
      </c>
      <c r="AF158" s="198" t="str">
        <f t="shared" si="11"/>
        <v/>
      </c>
      <c r="AG158" s="202"/>
    </row>
    <row r="159" spans="1:33" x14ac:dyDescent="0.25">
      <c r="A159" s="2"/>
      <c r="B159" s="99"/>
      <c r="C159" s="3"/>
      <c r="D159" s="2"/>
      <c r="E159" s="2"/>
      <c r="F159" s="107"/>
      <c r="G159" s="100" t="str">
        <f>IFERROR(VLOOKUP($D159,Notes!$A$7:$K$67,2,FALSE),"")</f>
        <v/>
      </c>
      <c r="H159" s="97" t="str">
        <f>IFERROR(VLOOKUP($D159,Notes!$A$7:$K$67,3,FALSE),"")</f>
        <v/>
      </c>
      <c r="I159" s="98" t="str">
        <f>IFERROR(VLOOKUP($D159,Notes!$A$7:$K$67,4,FALSE),"")</f>
        <v/>
      </c>
      <c r="J159" s="104"/>
      <c r="K159" s="104"/>
      <c r="L159" s="104"/>
      <c r="M159" s="106" t="str">
        <f>IF($D159="","",VLOOKUP($A159,python_output!$A$4:$AM$257,21,FALSE))</f>
        <v/>
      </c>
      <c r="N159" s="3" t="str">
        <f>IF($D159="","",VLOOKUP($A159,python_output!$A$4:$AM$257,22,FALSE))</f>
        <v/>
      </c>
      <c r="O159" s="105" t="str">
        <f>IF($D159="","",VLOOKUP($A159,python_output!$A$4:$AM$257,23,FALSE))</f>
        <v/>
      </c>
      <c r="P159" s="2" t="str">
        <f>IF($D159="","",VLOOKUP($A159,python_output!$A$4:$AM$257,24,FALSE))</f>
        <v/>
      </c>
      <c r="Q159" s="2" t="str">
        <f>IF($D159="","",VLOOKUP($A159,python_output!$A$4:$AM$257,25,FALSE))</f>
        <v/>
      </c>
      <c r="R159" s="2" t="str">
        <f>IF($D159="","",VLOOKUP($A159,python_output!$A$4:$AM$257,26,FALSE))</f>
        <v/>
      </c>
      <c r="S159" s="160" t="str">
        <f>IF(D159="","",IF($C159="initial",VLOOKUP($D159,Notes!$A$7:$S$67,12,FALSE),VLOOKUP($A159,python_output!$A$4:$AP$256,27,FALSE)))</f>
        <v/>
      </c>
      <c r="T159" s="158" t="str">
        <f>IF(D159="","",IF($C159="initial",VLOOKUP($D159,Notes!$A$7:$S$67,13,FALSE),VLOOKUP($A159,python_output!$A$4:$AP$256,28,FALSE)))</f>
        <v/>
      </c>
      <c r="U159" s="159" t="str">
        <f>IF(D159="","",IF($C159="initial",VLOOKUP($D159,Notes!$A$7:$S$67,14,FALSE),VLOOKUP($A159,python_output!$A$4:$AP$256,29,FALSE)))</f>
        <v/>
      </c>
      <c r="V159" s="155" t="str">
        <f>IF(D159="","",IF($C159="initial","",VLOOKUP($A159,python_output!$A$4:$AS$256,30,FALSE)))</f>
        <v/>
      </c>
      <c r="W159" s="155" t="str">
        <f>IF(D159="","",IFERROR(IF($C159="initial","",VLOOKUP($A159,python_output!$A$4:$AS$256,30,FALSE)),""))</f>
        <v/>
      </c>
      <c r="X159" s="155" t="str">
        <f>IF(D159="","",IFERROR(IF($C159="initial","",VLOOKUP($A159,python_output!$A$4:$AS$256,30,FALSE)),""))</f>
        <v/>
      </c>
      <c r="Y159" s="161" t="str">
        <f>IF(D159="","",VLOOKUP(D159,Notes!$A$7:$N$67,14,FALSE))</f>
        <v/>
      </c>
      <c r="Z159" s="97" t="str">
        <f>IFERROR(VLOOKUP($D159,Notes!$A$7:$K$67,10,FALSE),"")</f>
        <v/>
      </c>
      <c r="AA159" s="102" t="str">
        <f>IFERROR(VLOOKUP($D159,Notes!$A$7:$K$67,11,FALSE),"")</f>
        <v/>
      </c>
      <c r="AB159" s="102" t="str">
        <f>IF($D159="","",GLOBAL!$B$8)</f>
        <v/>
      </c>
      <c r="AC159" s="156" t="str">
        <f>IF($D159="","",GLOBAL!$B$4)</f>
        <v/>
      </c>
      <c r="AD159" s="162" t="str">
        <f>IF($D159="","",GLOBAL!$B$5)</f>
        <v/>
      </c>
      <c r="AE159" s="197" t="str">
        <f t="shared" si="10"/>
        <v/>
      </c>
      <c r="AF159" s="198" t="str">
        <f t="shared" si="11"/>
        <v/>
      </c>
      <c r="AG159" s="202"/>
    </row>
    <row r="160" spans="1:33" x14ac:dyDescent="0.25">
      <c r="A160" s="2"/>
      <c r="B160" s="99"/>
      <c r="C160" s="3"/>
      <c r="D160" s="2"/>
      <c r="E160" s="2"/>
      <c r="F160" s="107"/>
      <c r="G160" s="100" t="str">
        <f>IFERROR(VLOOKUP($D160,Notes!$A$7:$K$67,2,FALSE),"")</f>
        <v/>
      </c>
      <c r="H160" s="97" t="str">
        <f>IFERROR(VLOOKUP($D160,Notes!$A$7:$K$67,3,FALSE),"")</f>
        <v/>
      </c>
      <c r="I160" s="98" t="str">
        <f>IFERROR(VLOOKUP($D160,Notes!$A$7:$K$67,4,FALSE),"")</f>
        <v/>
      </c>
      <c r="J160" s="104"/>
      <c r="K160" s="104"/>
      <c r="L160" s="104"/>
      <c r="M160" s="106" t="str">
        <f>IF($D160="","",VLOOKUP($A160,python_output!$A$4:$AM$257,21,FALSE))</f>
        <v/>
      </c>
      <c r="N160" s="3" t="str">
        <f>IF($D160="","",VLOOKUP($A160,python_output!$A$4:$AM$257,22,FALSE))</f>
        <v/>
      </c>
      <c r="O160" s="105" t="str">
        <f>IF($D160="","",VLOOKUP($A160,python_output!$A$4:$AM$257,23,FALSE))</f>
        <v/>
      </c>
      <c r="P160" s="2" t="str">
        <f>IF($D160="","",VLOOKUP($A160,python_output!$A$4:$AM$257,24,FALSE))</f>
        <v/>
      </c>
      <c r="Q160" s="2" t="str">
        <f>IF($D160="","",VLOOKUP($A160,python_output!$A$4:$AM$257,25,FALSE))</f>
        <v/>
      </c>
      <c r="R160" s="2" t="str">
        <f>IF($D160="","",VLOOKUP($A160,python_output!$A$4:$AM$257,26,FALSE))</f>
        <v/>
      </c>
      <c r="S160" s="160" t="str">
        <f>IF(D160="","",IF($C160="initial",VLOOKUP($D160,Notes!$A$7:$S$67,12,FALSE),VLOOKUP($A160,python_output!$A$4:$AP$256,27,FALSE)))</f>
        <v/>
      </c>
      <c r="T160" s="158" t="str">
        <f>IF(D160="","",IF($C160="initial",VLOOKUP($D160,Notes!$A$7:$S$67,13,FALSE),VLOOKUP($A160,python_output!$A$4:$AP$256,28,FALSE)))</f>
        <v/>
      </c>
      <c r="U160" s="159" t="str">
        <f>IF(D160="","",IF($C160="initial",VLOOKUP($D160,Notes!$A$7:$S$67,14,FALSE),VLOOKUP($A160,python_output!$A$4:$AP$256,29,FALSE)))</f>
        <v/>
      </c>
      <c r="V160" s="155" t="str">
        <f>IF(D160="","",IF($C160="initial","",VLOOKUP($A160,python_output!$A$4:$AS$256,30,FALSE)))</f>
        <v/>
      </c>
      <c r="W160" s="155" t="str">
        <f>IF(D160="","",IFERROR(IF($C160="initial","",VLOOKUP($A160,python_output!$A$4:$AS$256,30,FALSE)),""))</f>
        <v/>
      </c>
      <c r="X160" s="155" t="str">
        <f>IF(D160="","",IFERROR(IF($C160="initial","",VLOOKUP($A160,python_output!$A$4:$AS$256,30,FALSE)),""))</f>
        <v/>
      </c>
      <c r="Y160" s="161" t="str">
        <f>IF(D160="","",VLOOKUP(D160,Notes!$A$7:$N$67,14,FALSE))</f>
        <v/>
      </c>
      <c r="Z160" s="97" t="str">
        <f>IFERROR(VLOOKUP($D160,Notes!$A$7:$K$67,10,FALSE),"")</f>
        <v/>
      </c>
      <c r="AA160" s="102" t="str">
        <f>IFERROR(VLOOKUP($D160,Notes!$A$7:$K$67,11,FALSE),"")</f>
        <v/>
      </c>
      <c r="AB160" s="102" t="str">
        <f>IF($D160="","",GLOBAL!$B$8)</f>
        <v/>
      </c>
      <c r="AC160" s="156" t="str">
        <f>IF($D160="","",GLOBAL!$B$4)</f>
        <v/>
      </c>
      <c r="AD160" s="162" t="str">
        <f>IF($D160="","",GLOBAL!$B$5)</f>
        <v/>
      </c>
      <c r="AE160" s="197" t="str">
        <f t="shared" si="10"/>
        <v/>
      </c>
      <c r="AF160" s="198" t="str">
        <f t="shared" si="11"/>
        <v/>
      </c>
      <c r="AG160" s="202"/>
    </row>
    <row r="161" spans="1:33" x14ac:dyDescent="0.25">
      <c r="A161" s="2"/>
      <c r="B161" s="99"/>
      <c r="C161" s="3"/>
      <c r="D161" s="2"/>
      <c r="E161" s="2"/>
      <c r="F161" s="107"/>
      <c r="G161" s="100" t="str">
        <f>IFERROR(VLOOKUP($D161,Notes!$A$7:$K$67,2,FALSE),"")</f>
        <v/>
      </c>
      <c r="H161" s="97" t="str">
        <f>IFERROR(VLOOKUP($D161,Notes!$A$7:$K$67,3,FALSE),"")</f>
        <v/>
      </c>
      <c r="I161" s="98" t="str">
        <f>IFERROR(VLOOKUP($D161,Notes!$A$7:$K$67,4,FALSE),"")</f>
        <v/>
      </c>
      <c r="J161" s="104"/>
      <c r="K161" s="104"/>
      <c r="L161" s="104"/>
      <c r="M161" s="106" t="str">
        <f>IF($D161="","",VLOOKUP($A161,python_output!$A$4:$AM$257,21,FALSE))</f>
        <v/>
      </c>
      <c r="N161" s="3" t="str">
        <f>IF($D161="","",VLOOKUP($A161,python_output!$A$4:$AM$257,22,FALSE))</f>
        <v/>
      </c>
      <c r="O161" s="105" t="str">
        <f>IF($D161="","",VLOOKUP($A161,python_output!$A$4:$AM$257,23,FALSE))</f>
        <v/>
      </c>
      <c r="P161" s="2" t="str">
        <f>IF($D161="","",VLOOKUP($A161,python_output!$A$4:$AM$257,24,FALSE))</f>
        <v/>
      </c>
      <c r="Q161" s="2" t="str">
        <f>IF($D161="","",VLOOKUP($A161,python_output!$A$4:$AM$257,25,FALSE))</f>
        <v/>
      </c>
      <c r="R161" s="2" t="str">
        <f>IF($D161="","",VLOOKUP($A161,python_output!$A$4:$AM$257,26,FALSE))</f>
        <v/>
      </c>
      <c r="S161" s="160" t="str">
        <f>IF(D161="","",IF($C161="initial",VLOOKUP($D161,Notes!$A$7:$S$67,12,FALSE),VLOOKUP($A161,python_output!$A$4:$AP$256,27,FALSE)))</f>
        <v/>
      </c>
      <c r="T161" s="158" t="str">
        <f>IF(D161="","",IF($C161="initial",VLOOKUP($D161,Notes!$A$7:$S$67,13,FALSE),VLOOKUP($A161,python_output!$A$4:$AP$256,28,FALSE)))</f>
        <v/>
      </c>
      <c r="U161" s="159" t="str">
        <f>IF(D161="","",IF($C161="initial",VLOOKUP($D161,Notes!$A$7:$S$67,14,FALSE),VLOOKUP($A161,python_output!$A$4:$AP$256,29,FALSE)))</f>
        <v/>
      </c>
      <c r="V161" s="155" t="str">
        <f>IF(D161="","",IF($C161="initial","",VLOOKUP($A161,python_output!$A$4:$AS$256,30,FALSE)))</f>
        <v/>
      </c>
      <c r="W161" s="155" t="str">
        <f>IF(D161="","",IFERROR(IF($C161="initial","",VLOOKUP($A161,python_output!$A$4:$AS$256,30,FALSE)),""))</f>
        <v/>
      </c>
      <c r="X161" s="155" t="str">
        <f>IF(D161="","",IFERROR(IF($C161="initial","",VLOOKUP($A161,python_output!$A$4:$AS$256,30,FALSE)),""))</f>
        <v/>
      </c>
      <c r="Y161" s="161" t="str">
        <f>IF(D161="","",VLOOKUP(D161,Notes!$A$7:$N$67,14,FALSE))</f>
        <v/>
      </c>
      <c r="Z161" s="97" t="str">
        <f>IFERROR(VLOOKUP($D161,Notes!$A$7:$K$67,10,FALSE),"")</f>
        <v/>
      </c>
      <c r="AA161" s="102" t="str">
        <f>IFERROR(VLOOKUP($D161,Notes!$A$7:$K$67,11,FALSE),"")</f>
        <v/>
      </c>
      <c r="AB161" s="102" t="str">
        <f>IF($D161="","",GLOBAL!$B$8)</f>
        <v/>
      </c>
      <c r="AC161" s="156" t="str">
        <f>IF($D161="","",GLOBAL!$B$4)</f>
        <v/>
      </c>
      <c r="AD161" s="162" t="str">
        <f>IF($D161="","",GLOBAL!$B$5)</f>
        <v/>
      </c>
      <c r="AE161" s="197" t="str">
        <f t="shared" si="10"/>
        <v/>
      </c>
      <c r="AF161" s="198" t="str">
        <f t="shared" si="11"/>
        <v/>
      </c>
      <c r="AG161" s="202"/>
    </row>
    <row r="162" spans="1:33" x14ac:dyDescent="0.25">
      <c r="A162" s="2"/>
      <c r="B162" s="99"/>
      <c r="C162" s="3"/>
      <c r="D162" s="2"/>
      <c r="E162" s="2"/>
      <c r="F162" s="107"/>
      <c r="G162" s="100" t="str">
        <f>IFERROR(VLOOKUP($D162,Notes!$A$7:$K$67,2,FALSE),"")</f>
        <v/>
      </c>
      <c r="H162" s="97" t="str">
        <f>IFERROR(VLOOKUP($D162,Notes!$A$7:$K$67,3,FALSE),"")</f>
        <v/>
      </c>
      <c r="I162" s="98" t="str">
        <f>IFERROR(VLOOKUP($D162,Notes!$A$7:$K$67,4,FALSE),"")</f>
        <v/>
      </c>
      <c r="J162" s="104"/>
      <c r="K162" s="104"/>
      <c r="L162" s="104"/>
      <c r="M162" s="106" t="str">
        <f>IF($D162="","",VLOOKUP($A162,python_output!$A$4:$AM$257,21,FALSE))</f>
        <v/>
      </c>
      <c r="N162" s="3" t="str">
        <f>IF($D162="","",VLOOKUP($A162,python_output!$A$4:$AM$257,22,FALSE))</f>
        <v/>
      </c>
      <c r="O162" s="105" t="str">
        <f>IF($D162="","",VLOOKUP($A162,python_output!$A$4:$AM$257,23,FALSE))</f>
        <v/>
      </c>
      <c r="P162" s="2" t="str">
        <f>IF($D162="","",VLOOKUP($A162,python_output!$A$4:$AM$257,24,FALSE))</f>
        <v/>
      </c>
      <c r="Q162" s="2" t="str">
        <f>IF($D162="","",VLOOKUP($A162,python_output!$A$4:$AM$257,25,FALSE))</f>
        <v/>
      </c>
      <c r="R162" s="2" t="str">
        <f>IF($D162="","",VLOOKUP($A162,python_output!$A$4:$AM$257,26,FALSE))</f>
        <v/>
      </c>
      <c r="S162" s="160" t="str">
        <f>IF(D162="","",IF($C162="initial",VLOOKUP($D162,Notes!$A$7:$S$67,12,FALSE),VLOOKUP($A162,python_output!$A$4:$AP$256,27,FALSE)))</f>
        <v/>
      </c>
      <c r="T162" s="158" t="str">
        <f>IF(D162="","",IF($C162="initial",VLOOKUP($D162,Notes!$A$7:$S$67,13,FALSE),VLOOKUP($A162,python_output!$A$4:$AP$256,28,FALSE)))</f>
        <v/>
      </c>
      <c r="U162" s="159" t="str">
        <f>IF(D162="","",IF($C162="initial",VLOOKUP($D162,Notes!$A$7:$S$67,14,FALSE),VLOOKUP($A162,python_output!$A$4:$AP$256,29,FALSE)))</f>
        <v/>
      </c>
      <c r="V162" s="155" t="str">
        <f>IF(D162="","",IF($C162="initial","",VLOOKUP($A162,python_output!$A$4:$AS$256,30,FALSE)))</f>
        <v/>
      </c>
      <c r="W162" s="155" t="str">
        <f>IF(D162="","",IFERROR(IF($C162="initial","",VLOOKUP($A162,python_output!$A$4:$AS$256,30,FALSE)),""))</f>
        <v/>
      </c>
      <c r="X162" s="155" t="str">
        <f>IF(D162="","",IFERROR(IF($C162="initial","",VLOOKUP($A162,python_output!$A$4:$AS$256,30,FALSE)),""))</f>
        <v/>
      </c>
      <c r="Y162" s="161" t="str">
        <f>IF(D162="","",VLOOKUP(D162,Notes!$A$7:$N$67,14,FALSE))</f>
        <v/>
      </c>
      <c r="Z162" s="97" t="str">
        <f>IFERROR(VLOOKUP($D162,Notes!$A$7:$K$67,10,FALSE),"")</f>
        <v/>
      </c>
      <c r="AA162" s="102" t="str">
        <f>IFERROR(VLOOKUP($D162,Notes!$A$7:$K$67,11,FALSE),"")</f>
        <v/>
      </c>
      <c r="AB162" s="102" t="str">
        <f>IF($D162="","",GLOBAL!$B$8)</f>
        <v/>
      </c>
      <c r="AC162" s="156" t="str">
        <f>IF($D162="","",GLOBAL!$B$4)</f>
        <v/>
      </c>
      <c r="AD162" s="162" t="str">
        <f>IF($D162="","",GLOBAL!$B$5)</f>
        <v/>
      </c>
      <c r="AE162" s="197" t="str">
        <f t="shared" si="10"/>
        <v/>
      </c>
      <c r="AF162" s="198" t="str">
        <f t="shared" si="11"/>
        <v/>
      </c>
      <c r="AG162" s="202"/>
    </row>
    <row r="163" spans="1:33" x14ac:dyDescent="0.25">
      <c r="A163" s="2"/>
      <c r="B163" s="99"/>
      <c r="C163" s="3"/>
      <c r="D163" s="2"/>
      <c r="E163" s="2"/>
      <c r="F163" s="107"/>
      <c r="G163" s="100" t="str">
        <f>IFERROR(VLOOKUP($D163,Notes!$A$7:$K$67,2,FALSE),"")</f>
        <v/>
      </c>
      <c r="H163" s="97" t="str">
        <f>IFERROR(VLOOKUP($D163,Notes!$A$7:$K$67,3,FALSE),"")</f>
        <v/>
      </c>
      <c r="I163" s="98" t="str">
        <f>IFERROR(VLOOKUP($D163,Notes!$A$7:$K$67,4,FALSE),"")</f>
        <v/>
      </c>
      <c r="J163" s="104"/>
      <c r="K163" s="104"/>
      <c r="L163" s="104"/>
      <c r="M163" s="106" t="str">
        <f>IF($D163="","",VLOOKUP($A163,python_output!$A$4:$AM$257,21,FALSE))</f>
        <v/>
      </c>
      <c r="N163" s="3" t="str">
        <f>IF($D163="","",VLOOKUP($A163,python_output!$A$4:$AM$257,22,FALSE))</f>
        <v/>
      </c>
      <c r="O163" s="105" t="str">
        <f>IF($D163="","",VLOOKUP($A163,python_output!$A$4:$AM$257,23,FALSE))</f>
        <v/>
      </c>
      <c r="P163" s="2" t="str">
        <f>IF($D163="","",VLOOKUP($A163,python_output!$A$4:$AM$257,24,FALSE))</f>
        <v/>
      </c>
      <c r="Q163" s="2" t="str">
        <f>IF($D163="","",VLOOKUP($A163,python_output!$A$4:$AM$257,25,FALSE))</f>
        <v/>
      </c>
      <c r="R163" s="2" t="str">
        <f>IF($D163="","",VLOOKUP($A163,python_output!$A$4:$AM$257,26,FALSE))</f>
        <v/>
      </c>
      <c r="S163" s="160" t="str">
        <f>IF(D163="","",IF($C163="initial",VLOOKUP($D163,Notes!$A$7:$S$67,12,FALSE),VLOOKUP($A163,python_output!$A$4:$AP$256,27,FALSE)))</f>
        <v/>
      </c>
      <c r="T163" s="158" t="str">
        <f>IF(D163="","",IF($C163="initial",VLOOKUP($D163,Notes!$A$7:$S$67,13,FALSE),VLOOKUP($A163,python_output!$A$4:$AP$256,28,FALSE)))</f>
        <v/>
      </c>
      <c r="U163" s="159" t="str">
        <f>IF(D163="","",IF($C163="initial",VLOOKUP($D163,Notes!$A$7:$S$67,14,FALSE),VLOOKUP($A163,python_output!$A$4:$AP$256,29,FALSE)))</f>
        <v/>
      </c>
      <c r="V163" s="155" t="str">
        <f>IF(D163="","",IF($C163="initial","",VLOOKUP($A163,python_output!$A$4:$AS$256,30,FALSE)))</f>
        <v/>
      </c>
      <c r="W163" s="155" t="str">
        <f>IF(D163="","",IFERROR(IF($C163="initial","",VLOOKUP($A163,python_output!$A$4:$AS$256,30,FALSE)),""))</f>
        <v/>
      </c>
      <c r="X163" s="155" t="str">
        <f>IF(D163="","",IFERROR(IF($C163="initial","",VLOOKUP($A163,python_output!$A$4:$AS$256,30,FALSE)),""))</f>
        <v/>
      </c>
      <c r="Y163" s="161" t="str">
        <f>IF(D163="","",VLOOKUP(D163,Notes!$A$7:$N$67,14,FALSE))</f>
        <v/>
      </c>
      <c r="Z163" s="97" t="str">
        <f>IFERROR(VLOOKUP($D163,Notes!$A$7:$K$67,10,FALSE),"")</f>
        <v/>
      </c>
      <c r="AA163" s="102" t="str">
        <f>IFERROR(VLOOKUP($D163,Notes!$A$7:$K$67,11,FALSE),"")</f>
        <v/>
      </c>
      <c r="AB163" s="102" t="str">
        <f t="shared" ref="AB163:AB204" si="12">IF($D163="","",AB162)</f>
        <v/>
      </c>
      <c r="AC163" s="156" t="str">
        <f t="shared" ref="AC163:AC204" si="13">IF($D163="","",AC162)</f>
        <v/>
      </c>
      <c r="AD163" s="162" t="str">
        <f>IF($D163="","",GLOBAL!$B$5)</f>
        <v/>
      </c>
      <c r="AE163" s="197" t="str">
        <f t="shared" si="10"/>
        <v/>
      </c>
      <c r="AF163" s="198" t="str">
        <f t="shared" si="11"/>
        <v/>
      </c>
      <c r="AG163" s="202"/>
    </row>
    <row r="164" spans="1:33" x14ac:dyDescent="0.25">
      <c r="A164" s="2"/>
      <c r="B164" s="99"/>
      <c r="C164" s="3"/>
      <c r="D164" s="2"/>
      <c r="E164" s="2"/>
      <c r="F164" s="107"/>
      <c r="G164" s="100" t="str">
        <f>IFERROR(VLOOKUP($D164,Notes!$A$7:$K$67,2,FALSE),"")</f>
        <v/>
      </c>
      <c r="H164" s="97" t="str">
        <f>IFERROR(VLOOKUP($D164,Notes!$A$7:$K$67,3,FALSE),"")</f>
        <v/>
      </c>
      <c r="I164" s="98" t="str">
        <f>IFERROR(VLOOKUP($D164,Notes!$A$7:$K$67,4,FALSE),"")</f>
        <v/>
      </c>
      <c r="J164" s="104"/>
      <c r="K164" s="104"/>
      <c r="L164" s="104"/>
      <c r="M164" s="106" t="str">
        <f>IF($D164="","",VLOOKUP($A164,python_output!$A$4:$AM$257,21,FALSE))</f>
        <v/>
      </c>
      <c r="N164" s="3" t="str">
        <f>IF($D164="","",VLOOKUP($A164,python_output!$A$4:$AM$257,22,FALSE))</f>
        <v/>
      </c>
      <c r="O164" s="105" t="str">
        <f>IF($D164="","",VLOOKUP($A164,python_output!$A$4:$AM$257,23,FALSE))</f>
        <v/>
      </c>
      <c r="P164" s="2" t="str">
        <f>IF($D164="","",VLOOKUP($A164,python_output!$A$4:$AM$257,24,FALSE))</f>
        <v/>
      </c>
      <c r="Q164" s="2" t="str">
        <f>IF($D164="","",VLOOKUP($A164,python_output!$A$4:$AM$257,25,FALSE))</f>
        <v/>
      </c>
      <c r="R164" s="2" t="str">
        <f>IF($D164="","",VLOOKUP($A164,python_output!$A$4:$AM$257,26,FALSE))</f>
        <v/>
      </c>
      <c r="S164" s="160" t="str">
        <f>IF(D164="","",IF($C164="initial",VLOOKUP($D164,Notes!$A$7:$S$67,12,FALSE),VLOOKUP($A164,python_output!$A$4:$AP$256,27,FALSE)))</f>
        <v/>
      </c>
      <c r="T164" s="158" t="str">
        <f>IF(D164="","",IF($C164="initial",VLOOKUP($D164,Notes!$A$7:$S$67,13,FALSE),VLOOKUP($A164,python_output!$A$4:$AP$256,28,FALSE)))</f>
        <v/>
      </c>
      <c r="U164" s="159" t="str">
        <f>IF(D164="","",IF($C164="initial",VLOOKUP($D164,Notes!$A$7:$S$67,14,FALSE),VLOOKUP($A164,python_output!$A$4:$AP$256,29,FALSE)))</f>
        <v/>
      </c>
      <c r="V164" s="155" t="str">
        <f>IF(D164="","",IF($C164="initial","",VLOOKUP($A164,python_output!$A$4:$AS$256,30,FALSE)))</f>
        <v/>
      </c>
      <c r="W164" s="155" t="str">
        <f>IF(D164="","",IFERROR(IF($C164="initial","",VLOOKUP($A164,python_output!$A$4:$AS$256,30,FALSE)),""))</f>
        <v/>
      </c>
      <c r="X164" s="155" t="str">
        <f>IF(D164="","",IFERROR(IF($C164="initial","",VLOOKUP($A164,python_output!$A$4:$AS$256,30,FALSE)),""))</f>
        <v/>
      </c>
      <c r="Y164" s="161" t="str">
        <f>IF(D164="","",VLOOKUP(D164,Notes!$A$7:$N$67,14,FALSE))</f>
        <v/>
      </c>
      <c r="Z164" s="97" t="str">
        <f>IFERROR(VLOOKUP($D164,Notes!$A$7:$K$67,10,FALSE),"")</f>
        <v/>
      </c>
      <c r="AA164" s="102" t="str">
        <f>IFERROR(VLOOKUP($D164,Notes!$A$7:$K$67,11,FALSE),"")</f>
        <v/>
      </c>
      <c r="AB164" s="102" t="str">
        <f t="shared" si="12"/>
        <v/>
      </c>
      <c r="AC164" s="156" t="str">
        <f t="shared" si="13"/>
        <v/>
      </c>
      <c r="AD164" s="162" t="str">
        <f>IF($D164="","",GLOBAL!$B$5)</f>
        <v/>
      </c>
      <c r="AE164" s="197" t="str">
        <f t="shared" si="10"/>
        <v/>
      </c>
      <c r="AF164" s="198" t="str">
        <f t="shared" si="11"/>
        <v/>
      </c>
      <c r="AG164" s="202"/>
    </row>
    <row r="165" spans="1:33" x14ac:dyDescent="0.25">
      <c r="A165" s="2"/>
      <c r="B165" s="99"/>
      <c r="C165" s="3"/>
      <c r="D165" s="2"/>
      <c r="E165" s="2"/>
      <c r="F165" s="107"/>
      <c r="G165" s="100" t="str">
        <f>IFERROR(VLOOKUP($D165,Notes!$A$7:$K$67,2,FALSE),"")</f>
        <v/>
      </c>
      <c r="H165" s="97" t="str">
        <f>IFERROR(VLOOKUP($D165,Notes!$A$7:$K$67,3,FALSE),"")</f>
        <v/>
      </c>
      <c r="I165" s="98" t="str">
        <f>IFERROR(VLOOKUP($D165,Notes!$A$7:$K$67,4,FALSE),"")</f>
        <v/>
      </c>
      <c r="J165" s="104"/>
      <c r="K165" s="104"/>
      <c r="L165" s="104"/>
      <c r="M165" s="106" t="str">
        <f>IF($D165="","",VLOOKUP($A165,python_output!$A$4:$AM$257,21,FALSE))</f>
        <v/>
      </c>
      <c r="N165" s="3" t="str">
        <f>IF($D165="","",VLOOKUP($A165,python_output!$A$4:$AM$257,22,FALSE))</f>
        <v/>
      </c>
      <c r="O165" s="105" t="str">
        <f>IF($D165="","",VLOOKUP($A165,python_output!$A$4:$AM$257,23,FALSE))</f>
        <v/>
      </c>
      <c r="P165" s="2" t="str">
        <f>IF($D165="","",VLOOKUP($A165,python_output!$A$4:$AM$257,24,FALSE))</f>
        <v/>
      </c>
      <c r="Q165" s="2" t="str">
        <f>IF($D165="","",VLOOKUP($A165,python_output!$A$4:$AM$257,25,FALSE))</f>
        <v/>
      </c>
      <c r="R165" s="2" t="str">
        <f>IF($D165="","",VLOOKUP($A165,python_output!$A$4:$AM$257,26,FALSE))</f>
        <v/>
      </c>
      <c r="S165" s="160" t="str">
        <f>IF(D165="","",IF($C165="initial",VLOOKUP($D165,Notes!$A$7:$S$67,12,FALSE),VLOOKUP($A165,python_output!$A$4:$AP$256,27,FALSE)))</f>
        <v/>
      </c>
      <c r="T165" s="158" t="str">
        <f>IF(D165="","",IF($C165="initial",VLOOKUP($D165,Notes!$A$7:$S$67,13,FALSE),VLOOKUP($A165,python_output!$A$4:$AP$256,28,FALSE)))</f>
        <v/>
      </c>
      <c r="U165" s="159" t="str">
        <f>IF(D165="","",IF($C165="initial",VLOOKUP($D165,Notes!$A$7:$S$67,14,FALSE),VLOOKUP($A165,python_output!$A$4:$AP$256,29,FALSE)))</f>
        <v/>
      </c>
      <c r="V165" s="155" t="str">
        <f>IF(D165="","",IF($C165="initial","",VLOOKUP($A165,python_output!$A$4:$AS$256,30,FALSE)))</f>
        <v/>
      </c>
      <c r="W165" s="155" t="str">
        <f>IF(D165="","",IFERROR(IF($C165="initial","",VLOOKUP($A165,python_output!$A$4:$AS$256,30,FALSE)),""))</f>
        <v/>
      </c>
      <c r="X165" s="155" t="str">
        <f>IF(D165="","",IFERROR(IF($C165="initial","",VLOOKUP($A165,python_output!$A$4:$AS$256,30,FALSE)),""))</f>
        <v/>
      </c>
      <c r="Y165" s="161" t="str">
        <f>IF(D165="","",VLOOKUP(D165,Notes!$A$7:$N$67,14,FALSE))</f>
        <v/>
      </c>
      <c r="Z165" s="97" t="str">
        <f>IFERROR(VLOOKUP($D165,Notes!$A$7:$K$67,10,FALSE),"")</f>
        <v/>
      </c>
      <c r="AA165" s="102" t="str">
        <f>IFERROR(VLOOKUP($D165,Notes!$A$7:$K$67,11,FALSE),"")</f>
        <v/>
      </c>
      <c r="AB165" s="102" t="str">
        <f t="shared" si="12"/>
        <v/>
      </c>
      <c r="AC165" s="156" t="str">
        <f t="shared" si="13"/>
        <v/>
      </c>
      <c r="AD165" s="162" t="str">
        <f>IF($D165="","",GLOBAL!$B$5)</f>
        <v/>
      </c>
      <c r="AE165" s="197" t="str">
        <f t="shared" si="10"/>
        <v/>
      </c>
      <c r="AF165" s="198" t="str">
        <f t="shared" si="11"/>
        <v/>
      </c>
      <c r="AG165" s="202"/>
    </row>
    <row r="166" spans="1:33" x14ac:dyDescent="0.25">
      <c r="A166" s="2"/>
      <c r="B166" s="99"/>
      <c r="C166" s="3"/>
      <c r="D166" s="2"/>
      <c r="E166" s="2"/>
      <c r="F166" s="107"/>
      <c r="G166" s="100" t="str">
        <f>IFERROR(VLOOKUP($D166,Notes!$A$7:$K$67,2,FALSE),"")</f>
        <v/>
      </c>
      <c r="H166" s="97" t="str">
        <f>IFERROR(VLOOKUP($D166,Notes!$A$7:$K$67,3,FALSE),"")</f>
        <v/>
      </c>
      <c r="I166" s="98" t="str">
        <f>IFERROR(VLOOKUP($D166,Notes!$A$7:$K$67,4,FALSE),"")</f>
        <v/>
      </c>
      <c r="J166" s="104"/>
      <c r="K166" s="104"/>
      <c r="L166" s="104"/>
      <c r="M166" s="106" t="str">
        <f>IF($D166="","",VLOOKUP($A166,python_output!$A$4:$AM$257,21,FALSE))</f>
        <v/>
      </c>
      <c r="N166" s="3" t="str">
        <f>IF($D166="","",VLOOKUP($A166,python_output!$A$4:$AM$257,22,FALSE))</f>
        <v/>
      </c>
      <c r="O166" s="105" t="str">
        <f>IF($D166="","",VLOOKUP($A166,python_output!$A$4:$AM$257,23,FALSE))</f>
        <v/>
      </c>
      <c r="P166" s="2" t="str">
        <f>IF($D166="","",VLOOKUP($A166,python_output!$A$4:$AM$257,24,FALSE))</f>
        <v/>
      </c>
      <c r="Q166" s="2" t="str">
        <f>IF($D166="","",VLOOKUP($A166,python_output!$A$4:$AM$257,25,FALSE))</f>
        <v/>
      </c>
      <c r="R166" s="2" t="str">
        <f>IF($D166="","",VLOOKUP($A166,python_output!$A$4:$AM$257,26,FALSE))</f>
        <v/>
      </c>
      <c r="S166" s="160" t="str">
        <f>IF(D166="","",IF($C166="initial",VLOOKUP($D166,Notes!$A$7:$S$67,12,FALSE),VLOOKUP($A166,python_output!$A$4:$AP$256,27,FALSE)))</f>
        <v/>
      </c>
      <c r="T166" s="158" t="str">
        <f>IF(D166="","",IF($C166="initial",VLOOKUP($D166,Notes!$A$7:$S$67,13,FALSE),VLOOKUP($A166,python_output!$A$4:$AP$256,28,FALSE)))</f>
        <v/>
      </c>
      <c r="U166" s="159" t="str">
        <f>IF(D166="","",IF($C166="initial",VLOOKUP($D166,Notes!$A$7:$S$67,14,FALSE),VLOOKUP($A166,python_output!$A$4:$AP$256,29,FALSE)))</f>
        <v/>
      </c>
      <c r="V166" s="155" t="str">
        <f>IF(D166="","",IF($C166="initial","",VLOOKUP($A166,python_output!$A$4:$AS$256,30,FALSE)))</f>
        <v/>
      </c>
      <c r="W166" s="155" t="str">
        <f>IF(D166="","",IFERROR(IF($C166="initial","",VLOOKUP($A166,python_output!$A$4:$AS$256,30,FALSE)),""))</f>
        <v/>
      </c>
      <c r="X166" s="155" t="str">
        <f>IF(D166="","",IFERROR(IF($C166="initial","",VLOOKUP($A166,python_output!$A$4:$AS$256,30,FALSE)),""))</f>
        <v/>
      </c>
      <c r="Y166" s="161" t="str">
        <f>IF(D166="","",VLOOKUP(D166,Notes!$A$7:$N$67,14,FALSE))</f>
        <v/>
      </c>
      <c r="Z166" s="97" t="str">
        <f>IFERROR(VLOOKUP($D166,Notes!$A$7:$K$67,10,FALSE),"")</f>
        <v/>
      </c>
      <c r="AA166" s="102" t="str">
        <f>IFERROR(VLOOKUP($D166,Notes!$A$7:$K$67,11,FALSE),"")</f>
        <v/>
      </c>
      <c r="AB166" s="102" t="str">
        <f t="shared" si="12"/>
        <v/>
      </c>
      <c r="AC166" s="156" t="str">
        <f t="shared" si="13"/>
        <v/>
      </c>
      <c r="AD166" s="162" t="str">
        <f>IF($D166="","",GLOBAL!$B$5)</f>
        <v/>
      </c>
      <c r="AE166" s="197" t="str">
        <f t="shared" si="10"/>
        <v/>
      </c>
      <c r="AF166" s="198" t="str">
        <f t="shared" si="11"/>
        <v/>
      </c>
      <c r="AG166" s="202"/>
    </row>
    <row r="167" spans="1:33" x14ac:dyDescent="0.25">
      <c r="A167" s="2"/>
      <c r="B167" s="99"/>
      <c r="C167" s="3"/>
      <c r="D167" s="2"/>
      <c r="E167" s="2"/>
      <c r="F167" s="107"/>
      <c r="G167" s="100" t="str">
        <f>IFERROR(VLOOKUP($D167,Notes!$A$7:$K$67,2,FALSE),"")</f>
        <v/>
      </c>
      <c r="H167" s="97" t="str">
        <f>IFERROR(VLOOKUP($D167,Notes!$A$7:$K$67,3,FALSE),"")</f>
        <v/>
      </c>
      <c r="I167" s="98" t="str">
        <f>IFERROR(VLOOKUP($D167,Notes!$A$7:$K$67,4,FALSE),"")</f>
        <v/>
      </c>
      <c r="J167" s="104"/>
      <c r="K167" s="104"/>
      <c r="L167" s="104"/>
      <c r="M167" s="106" t="str">
        <f>IF($D167="","",VLOOKUP($A167,python_output!$A$4:$AM$257,21,FALSE))</f>
        <v/>
      </c>
      <c r="N167" s="3" t="str">
        <f>IF($D167="","",VLOOKUP($A167,python_output!$A$4:$AM$257,22,FALSE))</f>
        <v/>
      </c>
      <c r="O167" s="105" t="str">
        <f>IF($D167="","",VLOOKUP($A167,python_output!$A$4:$AM$257,23,FALSE))</f>
        <v/>
      </c>
      <c r="P167" s="2" t="str">
        <f>IF($D167="","",VLOOKUP($A167,python_output!$A$4:$AM$257,24,FALSE))</f>
        <v/>
      </c>
      <c r="Q167" s="2" t="str">
        <f>IF($D167="","",VLOOKUP($A167,python_output!$A$4:$AM$257,25,FALSE))</f>
        <v/>
      </c>
      <c r="R167" s="2" t="str">
        <f>IF($D167="","",VLOOKUP($A167,python_output!$A$4:$AM$257,26,FALSE))</f>
        <v/>
      </c>
      <c r="S167" s="160" t="str">
        <f>IF(D167="","",IF($C167="initial",VLOOKUP($D167,Notes!$A$7:$S$67,12,FALSE),VLOOKUP($A167,python_output!$A$4:$AP$256,27,FALSE)))</f>
        <v/>
      </c>
      <c r="T167" s="158" t="str">
        <f>IF(D167="","",IF($C167="initial",VLOOKUP($D167,Notes!$A$7:$S$67,13,FALSE),VLOOKUP($A167,python_output!$A$4:$AP$256,28,FALSE)))</f>
        <v/>
      </c>
      <c r="U167" s="159" t="str">
        <f>IF(D167="","",IF($C167="initial",VLOOKUP($D167,Notes!$A$7:$S$67,14,FALSE),VLOOKUP($A167,python_output!$A$4:$AP$256,29,FALSE)))</f>
        <v/>
      </c>
      <c r="V167" s="155" t="str">
        <f>IF(D167="","",IF($C167="initial","",VLOOKUP($A167,python_output!$A$4:$AS$256,30,FALSE)))</f>
        <v/>
      </c>
      <c r="W167" s="155" t="str">
        <f>IF(D167="","",IFERROR(IF($C167="initial","",VLOOKUP($A167,python_output!$A$4:$AS$256,30,FALSE)),""))</f>
        <v/>
      </c>
      <c r="X167" s="155" t="str">
        <f>IF(D167="","",IFERROR(IF($C167="initial","",VLOOKUP($A167,python_output!$A$4:$AS$256,30,FALSE)),""))</f>
        <v/>
      </c>
      <c r="Y167" s="161" t="str">
        <f>IF(D167="","",VLOOKUP(D167,Notes!$A$7:$N$67,14,FALSE))</f>
        <v/>
      </c>
      <c r="Z167" s="97" t="str">
        <f>IFERROR(VLOOKUP($D167,Notes!$A$7:$K$67,10,FALSE),"")</f>
        <v/>
      </c>
      <c r="AA167" s="102" t="str">
        <f>IFERROR(VLOOKUP($D167,Notes!$A$7:$K$67,11,FALSE),"")</f>
        <v/>
      </c>
      <c r="AB167" s="102" t="str">
        <f t="shared" si="12"/>
        <v/>
      </c>
      <c r="AC167" s="156" t="str">
        <f t="shared" si="13"/>
        <v/>
      </c>
      <c r="AD167" s="162" t="str">
        <f>IF($D167="","",GLOBAL!$B$5)</f>
        <v/>
      </c>
      <c r="AE167" s="197" t="str">
        <f t="shared" si="10"/>
        <v/>
      </c>
      <c r="AF167" s="198" t="str">
        <f t="shared" si="11"/>
        <v/>
      </c>
      <c r="AG167" s="202"/>
    </row>
    <row r="168" spans="1:33" x14ac:dyDescent="0.25">
      <c r="A168" s="2"/>
      <c r="B168" s="99"/>
      <c r="C168" s="3"/>
      <c r="D168" s="2"/>
      <c r="E168" s="2"/>
      <c r="F168" s="107"/>
      <c r="G168" s="100" t="str">
        <f>IFERROR(VLOOKUP($D168,Notes!$A$7:$K$67,2,FALSE),"")</f>
        <v/>
      </c>
      <c r="H168" s="97" t="str">
        <f>IFERROR(VLOOKUP($D168,Notes!$A$7:$K$67,3,FALSE),"")</f>
        <v/>
      </c>
      <c r="I168" s="98" t="str">
        <f>IFERROR(VLOOKUP($D168,Notes!$A$7:$K$67,4,FALSE),"")</f>
        <v/>
      </c>
      <c r="J168" s="104"/>
      <c r="K168" s="104"/>
      <c r="L168" s="104"/>
      <c r="M168" s="106" t="str">
        <f>IF($D168="","",VLOOKUP($A168,python_output!$A$4:$AM$257,21,FALSE))</f>
        <v/>
      </c>
      <c r="N168" s="3" t="str">
        <f>IF($D168="","",VLOOKUP($A168,python_output!$A$4:$AM$257,22,FALSE))</f>
        <v/>
      </c>
      <c r="O168" s="105" t="str">
        <f>IF($D168="","",VLOOKUP($A168,python_output!$A$4:$AM$257,23,FALSE))</f>
        <v/>
      </c>
      <c r="P168" s="2" t="str">
        <f>IF($D168="","",VLOOKUP($A168,python_output!$A$4:$AM$257,24,FALSE))</f>
        <v/>
      </c>
      <c r="Q168" s="2" t="str">
        <f>IF($D168="","",VLOOKUP($A168,python_output!$A$4:$AM$257,25,FALSE))</f>
        <v/>
      </c>
      <c r="R168" s="2" t="str">
        <f>IF($D168="","",VLOOKUP($A168,python_output!$A$4:$AM$257,26,FALSE))</f>
        <v/>
      </c>
      <c r="S168" s="160" t="str">
        <f>IF(D168="","",IF($C168="initial",VLOOKUP($D168,Notes!$A$7:$S$67,12,FALSE),VLOOKUP($A168,python_output!$A$4:$AP$256,27,FALSE)))</f>
        <v/>
      </c>
      <c r="T168" s="158" t="str">
        <f>IF(D168="","",IF($C168="initial",VLOOKUP($D168,Notes!$A$7:$S$67,13,FALSE),VLOOKUP($A168,python_output!$A$4:$AP$256,28,FALSE)))</f>
        <v/>
      </c>
      <c r="U168" s="159" t="str">
        <f>IF(D168="","",IF($C168="initial",VLOOKUP($D168,Notes!$A$7:$S$67,14,FALSE),VLOOKUP($A168,python_output!$A$4:$AP$256,29,FALSE)))</f>
        <v/>
      </c>
      <c r="V168" s="155" t="str">
        <f>IF(D168="","",IF($C168="initial","",VLOOKUP($A168,python_output!$A$4:$AS$256,30,FALSE)))</f>
        <v/>
      </c>
      <c r="W168" s="155" t="str">
        <f>IF(D168="","",IFERROR(IF($C168="initial","",VLOOKUP($A168,python_output!$A$4:$AS$256,30,FALSE)),""))</f>
        <v/>
      </c>
      <c r="X168" s="155" t="str">
        <f>IF(D168="","",IFERROR(IF($C168="initial","",VLOOKUP($A168,python_output!$A$4:$AS$256,30,FALSE)),""))</f>
        <v/>
      </c>
      <c r="Y168" s="161" t="str">
        <f>IF(D168="","",VLOOKUP(D168,Notes!$A$7:$N$67,14,FALSE))</f>
        <v/>
      </c>
      <c r="Z168" s="97" t="str">
        <f>IFERROR(VLOOKUP($D168,Notes!$A$7:$K$67,10,FALSE),"")</f>
        <v/>
      </c>
      <c r="AA168" s="102" t="str">
        <f>IFERROR(VLOOKUP($D168,Notes!$A$7:$K$67,11,FALSE),"")</f>
        <v/>
      </c>
      <c r="AB168" s="102" t="str">
        <f t="shared" si="12"/>
        <v/>
      </c>
      <c r="AC168" s="156" t="str">
        <f t="shared" si="13"/>
        <v/>
      </c>
      <c r="AD168" s="162" t="str">
        <f>IF($D168="","",GLOBAL!$B$5)</f>
        <v/>
      </c>
      <c r="AE168" s="197" t="str">
        <f t="shared" si="10"/>
        <v/>
      </c>
      <c r="AF168" s="198" t="str">
        <f t="shared" si="11"/>
        <v/>
      </c>
      <c r="AG168" s="202"/>
    </row>
    <row r="169" spans="1:33" x14ac:dyDescent="0.25">
      <c r="A169" s="2"/>
      <c r="B169" s="99"/>
      <c r="C169" s="3"/>
      <c r="D169" s="2"/>
      <c r="E169" s="2"/>
      <c r="F169" s="107"/>
      <c r="G169" s="100" t="str">
        <f>IFERROR(VLOOKUP($D169,Notes!$A$7:$K$67,2,FALSE),"")</f>
        <v/>
      </c>
      <c r="H169" s="97" t="str">
        <f>IFERROR(VLOOKUP($D169,Notes!$A$7:$K$67,3,FALSE),"")</f>
        <v/>
      </c>
      <c r="I169" s="98" t="str">
        <f>IFERROR(VLOOKUP($D169,Notes!$A$7:$K$67,4,FALSE),"")</f>
        <v/>
      </c>
      <c r="J169" s="104"/>
      <c r="K169" s="104"/>
      <c r="L169" s="104"/>
      <c r="M169" s="106" t="str">
        <f>IF($D169="","",VLOOKUP($A169,python_output!$A$4:$AM$257,21,FALSE))</f>
        <v/>
      </c>
      <c r="N169" s="3" t="str">
        <f>IF($D169="","",VLOOKUP($A169,python_output!$A$4:$AM$257,22,FALSE))</f>
        <v/>
      </c>
      <c r="O169" s="105" t="str">
        <f>IF($D169="","",VLOOKUP($A169,python_output!$A$4:$AM$257,23,FALSE))</f>
        <v/>
      </c>
      <c r="P169" s="2" t="str">
        <f>IF($D169="","",VLOOKUP($A169,python_output!$A$4:$AM$257,24,FALSE))</f>
        <v/>
      </c>
      <c r="Q169" s="2" t="str">
        <f>IF($D169="","",VLOOKUP($A169,python_output!$A$4:$AM$257,25,FALSE))</f>
        <v/>
      </c>
      <c r="R169" s="2" t="str">
        <f>IF($D169="","",VLOOKUP($A169,python_output!$A$4:$AM$257,26,FALSE))</f>
        <v/>
      </c>
      <c r="S169" s="160" t="str">
        <f>IF(D169="","",IF($C169="initial",VLOOKUP($D169,Notes!$A$7:$S$67,12,FALSE),VLOOKUP($A169,python_output!$A$4:$AP$256,27,FALSE)))</f>
        <v/>
      </c>
      <c r="T169" s="158" t="str">
        <f>IF(D169="","",IF($C169="initial",VLOOKUP($D169,Notes!$A$7:$S$67,13,FALSE),VLOOKUP($A169,python_output!$A$4:$AP$256,28,FALSE)))</f>
        <v/>
      </c>
      <c r="U169" s="159" t="str">
        <f>IF(D169="","",IF($C169="initial",VLOOKUP($D169,Notes!$A$7:$S$67,14,FALSE),VLOOKUP($A169,python_output!$A$4:$AP$256,29,FALSE)))</f>
        <v/>
      </c>
      <c r="V169" s="155" t="str">
        <f>IF(D169="","",IF($C169="initial","",VLOOKUP($A169,python_output!$A$4:$AS$256,30,FALSE)))</f>
        <v/>
      </c>
      <c r="W169" s="155" t="str">
        <f>IF(D169="","",IFERROR(IF($C169="initial","",VLOOKUP($A169,python_output!$A$4:$AS$256,30,FALSE)),""))</f>
        <v/>
      </c>
      <c r="X169" s="155" t="str">
        <f>IF(D169="","",IFERROR(IF($C169="initial","",VLOOKUP($A169,python_output!$A$4:$AS$256,30,FALSE)),""))</f>
        <v/>
      </c>
      <c r="Y169" s="161" t="str">
        <f>IF(D169="","",VLOOKUP(D169,Notes!$A$7:$N$67,14,FALSE))</f>
        <v/>
      </c>
      <c r="Z169" s="97" t="str">
        <f>IFERROR(VLOOKUP($D169,Notes!$A$7:$K$67,10,FALSE),"")</f>
        <v/>
      </c>
      <c r="AA169" s="102" t="str">
        <f>IFERROR(VLOOKUP($D169,Notes!$A$7:$K$67,11,FALSE),"")</f>
        <v/>
      </c>
      <c r="AB169" s="102" t="str">
        <f t="shared" si="12"/>
        <v/>
      </c>
      <c r="AC169" s="156" t="str">
        <f t="shared" si="13"/>
        <v/>
      </c>
      <c r="AD169" s="162" t="str">
        <f>IF($D169="","",GLOBAL!$B$5)</f>
        <v/>
      </c>
      <c r="AE169" s="197" t="str">
        <f t="shared" si="10"/>
        <v/>
      </c>
      <c r="AF169" s="198" t="str">
        <f t="shared" si="11"/>
        <v/>
      </c>
      <c r="AG169" s="202"/>
    </row>
    <row r="170" spans="1:33" x14ac:dyDescent="0.25">
      <c r="A170" s="2"/>
      <c r="B170" s="99"/>
      <c r="C170" s="3"/>
      <c r="D170" s="2"/>
      <c r="E170" s="2"/>
      <c r="F170" s="107"/>
      <c r="G170" s="100" t="str">
        <f>IFERROR(VLOOKUP($D170,Notes!$A$7:$K$67,2,FALSE),"")</f>
        <v/>
      </c>
      <c r="H170" s="97" t="str">
        <f>IFERROR(VLOOKUP($D170,Notes!$A$7:$K$67,3,FALSE),"")</f>
        <v/>
      </c>
      <c r="I170" s="98" t="str">
        <f>IFERROR(VLOOKUP($D170,Notes!$A$7:$K$67,4,FALSE),"")</f>
        <v/>
      </c>
      <c r="J170" s="104"/>
      <c r="K170" s="104"/>
      <c r="L170" s="104"/>
      <c r="M170" s="106" t="str">
        <f>IF($D170="","",VLOOKUP($A170,python_output!$A$4:$AM$257,21,FALSE))</f>
        <v/>
      </c>
      <c r="N170" s="3" t="str">
        <f>IF($D170="","",VLOOKUP($A170,python_output!$A$4:$AM$257,22,FALSE))</f>
        <v/>
      </c>
      <c r="O170" s="105" t="str">
        <f>IF($D170="","",VLOOKUP($A170,python_output!$A$4:$AM$257,23,FALSE))</f>
        <v/>
      </c>
      <c r="P170" s="2" t="str">
        <f>IF($D170="","",VLOOKUP($A170,python_output!$A$4:$AM$257,24,FALSE))</f>
        <v/>
      </c>
      <c r="Q170" s="2" t="str">
        <f>IF($D170="","",VLOOKUP($A170,python_output!$A$4:$AM$257,25,FALSE))</f>
        <v/>
      </c>
      <c r="R170" s="2" t="str">
        <f>IF($D170="","",VLOOKUP($A170,python_output!$A$4:$AM$257,26,FALSE))</f>
        <v/>
      </c>
      <c r="S170" s="160" t="str">
        <f>IF(D170="","",IF($C170="initial",VLOOKUP($D170,Notes!$A$7:$S$67,12,FALSE),VLOOKUP($A170,python_output!$A$4:$AP$256,27,FALSE)))</f>
        <v/>
      </c>
      <c r="T170" s="158" t="str">
        <f>IF(D170="","",IF($C170="initial",VLOOKUP($D170,Notes!$A$7:$S$67,13,FALSE),VLOOKUP($A170,python_output!$A$4:$AP$256,28,FALSE)))</f>
        <v/>
      </c>
      <c r="U170" s="159" t="str">
        <f>IF(D170="","",IF($C170="initial",VLOOKUP($D170,Notes!$A$7:$S$67,14,FALSE),VLOOKUP($A170,python_output!$A$4:$AP$256,29,FALSE)))</f>
        <v/>
      </c>
      <c r="V170" s="155" t="str">
        <f>IF(D170="","",IF($C170="initial","",VLOOKUP($A170,python_output!$A$4:$AS$256,30,FALSE)))</f>
        <v/>
      </c>
      <c r="W170" s="155" t="str">
        <f>IF(D170="","",IFERROR(IF($C170="initial","",VLOOKUP($A170,python_output!$A$4:$AS$256,30,FALSE)),""))</f>
        <v/>
      </c>
      <c r="X170" s="155" t="str">
        <f>IF(D170="","",IFERROR(IF($C170="initial","",VLOOKUP($A170,python_output!$A$4:$AS$256,30,FALSE)),""))</f>
        <v/>
      </c>
      <c r="Y170" s="161" t="str">
        <f>IF(D170="","",VLOOKUP(D170,Notes!$A$7:$N$67,14,FALSE))</f>
        <v/>
      </c>
      <c r="Z170" s="97" t="str">
        <f>IFERROR(VLOOKUP($D170,Notes!$A$7:$K$67,10,FALSE),"")</f>
        <v/>
      </c>
      <c r="AA170" s="102" t="str">
        <f>IFERROR(VLOOKUP($D170,Notes!$A$7:$K$67,11,FALSE),"")</f>
        <v/>
      </c>
      <c r="AB170" s="102" t="str">
        <f t="shared" si="12"/>
        <v/>
      </c>
      <c r="AC170" s="156" t="str">
        <f t="shared" si="13"/>
        <v/>
      </c>
      <c r="AD170" s="162" t="str">
        <f>IF($D170="","",GLOBAL!$B$5)</f>
        <v/>
      </c>
      <c r="AE170" s="197" t="str">
        <f t="shared" si="10"/>
        <v/>
      </c>
      <c r="AF170" s="198" t="str">
        <f t="shared" si="11"/>
        <v/>
      </c>
      <c r="AG170" s="202"/>
    </row>
    <row r="171" spans="1:33" x14ac:dyDescent="0.25">
      <c r="A171" s="2"/>
      <c r="B171" s="99"/>
      <c r="C171" s="3"/>
      <c r="D171" s="2"/>
      <c r="E171" s="2"/>
      <c r="F171" s="107"/>
      <c r="G171" s="100" t="str">
        <f>IFERROR(VLOOKUP($D171,Notes!$A$7:$K$67,2,FALSE),"")</f>
        <v/>
      </c>
      <c r="H171" s="97" t="str">
        <f>IFERROR(VLOOKUP($D171,Notes!$A$7:$K$67,3,FALSE),"")</f>
        <v/>
      </c>
      <c r="I171" s="98" t="str">
        <f>IFERROR(VLOOKUP($D171,Notes!$A$7:$K$67,4,FALSE),"")</f>
        <v/>
      </c>
      <c r="J171" s="104"/>
      <c r="K171" s="104"/>
      <c r="L171" s="104"/>
      <c r="M171" s="106" t="str">
        <f>IF($D171="","",VLOOKUP($A171,python_output!$A$4:$AM$257,21,FALSE))</f>
        <v/>
      </c>
      <c r="N171" s="3" t="str">
        <f>IF($D171="","",VLOOKUP($A171,python_output!$A$4:$AM$257,22,FALSE))</f>
        <v/>
      </c>
      <c r="O171" s="105" t="str">
        <f>IF($D171="","",VLOOKUP($A171,python_output!$A$4:$AM$257,23,FALSE))</f>
        <v/>
      </c>
      <c r="P171" s="2" t="str">
        <f>IF($D171="","",VLOOKUP($A171,python_output!$A$4:$AM$257,24,FALSE))</f>
        <v/>
      </c>
      <c r="Q171" s="2" t="str">
        <f>IF($D171="","",VLOOKUP($A171,python_output!$A$4:$AM$257,25,FALSE))</f>
        <v/>
      </c>
      <c r="R171" s="2" t="str">
        <f>IF($D171="","",VLOOKUP($A171,python_output!$A$4:$AM$257,26,FALSE))</f>
        <v/>
      </c>
      <c r="S171" s="160" t="str">
        <f>IF(D171="","",IF($C171="initial",VLOOKUP($D171,Notes!$A$7:$S$67,12,FALSE),VLOOKUP($A171,python_output!$A$4:$AP$256,27,FALSE)))</f>
        <v/>
      </c>
      <c r="T171" s="158" t="str">
        <f>IF(D171="","",IF($C171="initial",VLOOKUP($D171,Notes!$A$7:$S$67,13,FALSE),VLOOKUP($A171,python_output!$A$4:$AP$256,28,FALSE)))</f>
        <v/>
      </c>
      <c r="U171" s="159" t="str">
        <f>IF(D171="","",IF($C171="initial",VLOOKUP($D171,Notes!$A$7:$S$67,14,FALSE),VLOOKUP($A171,python_output!$A$4:$AP$256,29,FALSE)))</f>
        <v/>
      </c>
      <c r="V171" s="155" t="str">
        <f>IF(D171="","",IF($C171="initial","",VLOOKUP($A171,python_output!$A$4:$AS$256,30,FALSE)))</f>
        <v/>
      </c>
      <c r="W171" s="155" t="str">
        <f>IF(D171="","",IFERROR(IF($C171="initial","",VLOOKUP($A171,python_output!$A$4:$AS$256,30,FALSE)),""))</f>
        <v/>
      </c>
      <c r="X171" s="155" t="str">
        <f>IF(D171="","",IFERROR(IF($C171="initial","",VLOOKUP($A171,python_output!$A$4:$AS$256,30,FALSE)),""))</f>
        <v/>
      </c>
      <c r="Y171" s="161" t="str">
        <f>IF(D171="","",VLOOKUP(D171,Notes!$A$7:$N$67,14,FALSE))</f>
        <v/>
      </c>
      <c r="Z171" s="97" t="str">
        <f>IFERROR(VLOOKUP($D171,Notes!$A$7:$K$67,10,FALSE),"")</f>
        <v/>
      </c>
      <c r="AA171" s="102" t="str">
        <f>IFERROR(VLOOKUP($D171,Notes!$A$7:$K$67,11,FALSE),"")</f>
        <v/>
      </c>
      <c r="AB171" s="102" t="str">
        <f t="shared" si="12"/>
        <v/>
      </c>
      <c r="AC171" s="156" t="str">
        <f t="shared" si="13"/>
        <v/>
      </c>
      <c r="AD171" s="162" t="str">
        <f>IF($D171="","",GLOBAL!$B$5)</f>
        <v/>
      </c>
      <c r="AE171" s="197" t="str">
        <f t="shared" si="10"/>
        <v/>
      </c>
      <c r="AF171" s="198" t="str">
        <f t="shared" si="11"/>
        <v/>
      </c>
      <c r="AG171" s="202"/>
    </row>
    <row r="172" spans="1:33" x14ac:dyDescent="0.25">
      <c r="A172" s="2"/>
      <c r="B172" s="99"/>
      <c r="C172" s="3"/>
      <c r="D172" s="2"/>
      <c r="E172" s="2"/>
      <c r="F172" s="107"/>
      <c r="G172" s="100" t="str">
        <f>IFERROR(VLOOKUP($D172,Notes!$A$7:$K$67,2,FALSE),"")</f>
        <v/>
      </c>
      <c r="H172" s="97" t="str">
        <f>IFERROR(VLOOKUP($D172,Notes!$A$7:$K$67,3,FALSE),"")</f>
        <v/>
      </c>
      <c r="I172" s="98" t="str">
        <f>IFERROR(VLOOKUP($D172,Notes!$A$7:$K$67,4,FALSE),"")</f>
        <v/>
      </c>
      <c r="J172" s="104"/>
      <c r="K172" s="104"/>
      <c r="L172" s="104"/>
      <c r="M172" s="106" t="str">
        <f>IF($D172="","",VLOOKUP($A172,python_output!$A$4:$AM$257,21,FALSE))</f>
        <v/>
      </c>
      <c r="N172" s="3" t="str">
        <f>IF($D172="","",VLOOKUP($A172,python_output!$A$4:$AM$257,22,FALSE))</f>
        <v/>
      </c>
      <c r="O172" s="105" t="str">
        <f>IF($D172="","",VLOOKUP($A172,python_output!$A$4:$AM$257,23,FALSE))</f>
        <v/>
      </c>
      <c r="P172" s="2" t="str">
        <f>IF($D172="","",VLOOKUP($A172,python_output!$A$4:$AM$257,24,FALSE))</f>
        <v/>
      </c>
      <c r="Q172" s="2" t="str">
        <f>IF($D172="","",VLOOKUP($A172,python_output!$A$4:$AM$257,25,FALSE))</f>
        <v/>
      </c>
      <c r="R172" s="2" t="str">
        <f>IF($D172="","",VLOOKUP($A172,python_output!$A$4:$AM$257,26,FALSE))</f>
        <v/>
      </c>
      <c r="S172" s="160" t="str">
        <f>IF(D172="","",IF($C172="initial",VLOOKUP($D172,Notes!$A$7:$S$67,12,FALSE),VLOOKUP($A172,python_output!$A$4:$AP$256,27,FALSE)))</f>
        <v/>
      </c>
      <c r="T172" s="158" t="str">
        <f>IF(D172="","",IF($C172="initial",VLOOKUP($D172,Notes!$A$7:$S$67,13,FALSE),VLOOKUP($A172,python_output!$A$4:$AP$256,28,FALSE)))</f>
        <v/>
      </c>
      <c r="U172" s="159" t="str">
        <f>IF(D172="","",IF($C172="initial",VLOOKUP($D172,Notes!$A$7:$S$67,14,FALSE),VLOOKUP($A172,python_output!$A$4:$AP$256,29,FALSE)))</f>
        <v/>
      </c>
      <c r="V172" s="155" t="str">
        <f>IF(D172="","",IF($C172="initial","",VLOOKUP($A172,python_output!$A$4:$AS$256,30,FALSE)))</f>
        <v/>
      </c>
      <c r="W172" s="155" t="str">
        <f>IF(D172="","",IFERROR(IF($C172="initial","",VLOOKUP($A172,python_output!$A$4:$AS$256,30,FALSE)),""))</f>
        <v/>
      </c>
      <c r="X172" s="155" t="str">
        <f>IF(D172="","",IFERROR(IF($C172="initial","",VLOOKUP($A172,python_output!$A$4:$AS$256,30,FALSE)),""))</f>
        <v/>
      </c>
      <c r="Y172" s="161" t="str">
        <f>IF(D172="","",VLOOKUP(D172,Notes!$A$7:$N$67,14,FALSE))</f>
        <v/>
      </c>
      <c r="Z172" s="97" t="str">
        <f>IFERROR(VLOOKUP($D172,Notes!$A$7:$K$67,10,FALSE),"")</f>
        <v/>
      </c>
      <c r="AA172" s="102" t="str">
        <f>IFERROR(VLOOKUP($D172,Notes!$A$7:$K$67,11,FALSE),"")</f>
        <v/>
      </c>
      <c r="AB172" s="102" t="str">
        <f t="shared" si="12"/>
        <v/>
      </c>
      <c r="AC172" s="156" t="str">
        <f t="shared" si="13"/>
        <v/>
      </c>
      <c r="AD172" s="162" t="str">
        <f>IF($D172="","",GLOBAL!$B$5)</f>
        <v/>
      </c>
      <c r="AE172" s="197" t="str">
        <f t="shared" si="10"/>
        <v/>
      </c>
      <c r="AF172" s="198" t="str">
        <f t="shared" si="11"/>
        <v/>
      </c>
      <c r="AG172" s="202"/>
    </row>
    <row r="173" spans="1:33" x14ac:dyDescent="0.25">
      <c r="A173" s="2"/>
      <c r="B173" s="99"/>
      <c r="C173" s="3"/>
      <c r="D173" s="2"/>
      <c r="E173" s="2"/>
      <c r="F173" s="107"/>
      <c r="G173" s="100" t="str">
        <f>IFERROR(VLOOKUP($D173,Notes!$A$7:$K$67,2,FALSE),"")</f>
        <v/>
      </c>
      <c r="H173" s="97" t="str">
        <f>IFERROR(VLOOKUP($D173,Notes!$A$7:$K$67,3,FALSE),"")</f>
        <v/>
      </c>
      <c r="I173" s="98" t="str">
        <f>IFERROR(VLOOKUP($D173,Notes!$A$7:$K$67,4,FALSE),"")</f>
        <v/>
      </c>
      <c r="J173" s="104"/>
      <c r="K173" s="104"/>
      <c r="L173" s="104"/>
      <c r="M173" s="106" t="str">
        <f>IF($D173="","",VLOOKUP($A173,python_output!$A$4:$AM$257,21,FALSE))</f>
        <v/>
      </c>
      <c r="N173" s="3" t="str">
        <f>IF($D173="","",VLOOKUP($A173,python_output!$A$4:$AM$257,22,FALSE))</f>
        <v/>
      </c>
      <c r="O173" s="105" t="str">
        <f>IF($D173="","",VLOOKUP($A173,python_output!$A$4:$AM$257,23,FALSE))</f>
        <v/>
      </c>
      <c r="P173" s="2" t="str">
        <f>IF($D173="","",VLOOKUP($A173,python_output!$A$4:$AM$257,24,FALSE))</f>
        <v/>
      </c>
      <c r="Q173" s="2" t="str">
        <f>IF($D173="","",VLOOKUP($A173,python_output!$A$4:$AM$257,25,FALSE))</f>
        <v/>
      </c>
      <c r="R173" s="2" t="str">
        <f>IF($D173="","",VLOOKUP($A173,python_output!$A$4:$AM$257,26,FALSE))</f>
        <v/>
      </c>
      <c r="S173" s="160" t="str">
        <f>IF(D173="","",IF($C173="initial",VLOOKUP($D173,Notes!$A$7:$S$67,12,FALSE),VLOOKUP($A173,python_output!$A$4:$AP$256,27,FALSE)))</f>
        <v/>
      </c>
      <c r="T173" s="158" t="str">
        <f>IF(D173="","",IF($C173="initial",VLOOKUP($D173,Notes!$A$7:$S$67,13,FALSE),VLOOKUP($A173,python_output!$A$4:$AP$256,28,FALSE)))</f>
        <v/>
      </c>
      <c r="U173" s="159" t="str">
        <f>IF(D173="","",IF($C173="initial",VLOOKUP($D173,Notes!$A$7:$S$67,14,FALSE),VLOOKUP($A173,python_output!$A$4:$AP$256,29,FALSE)))</f>
        <v/>
      </c>
      <c r="V173" s="155" t="str">
        <f>IF(D173="","",IF($C173="initial","",VLOOKUP($A173,python_output!$A$4:$AS$256,30,FALSE)))</f>
        <v/>
      </c>
      <c r="W173" s="155" t="str">
        <f>IF(D173="","",IFERROR(IF($C173="initial","",VLOOKUP($A173,python_output!$A$4:$AS$256,30,FALSE)),""))</f>
        <v/>
      </c>
      <c r="X173" s="155" t="str">
        <f>IF(D173="","",IFERROR(IF($C173="initial","",VLOOKUP($A173,python_output!$A$4:$AS$256,30,FALSE)),""))</f>
        <v/>
      </c>
      <c r="Y173" s="161" t="str">
        <f>IF(D173="","",VLOOKUP(D173,Notes!$A$7:$N$67,14,FALSE))</f>
        <v/>
      </c>
      <c r="Z173" s="97" t="str">
        <f>IFERROR(VLOOKUP($D173,Notes!$A$7:$K$67,10,FALSE),"")</f>
        <v/>
      </c>
      <c r="AA173" s="102" t="str">
        <f>IFERROR(VLOOKUP($D173,Notes!$A$7:$K$67,11,FALSE),"")</f>
        <v/>
      </c>
      <c r="AB173" s="102" t="str">
        <f t="shared" si="12"/>
        <v/>
      </c>
      <c r="AC173" s="156" t="str">
        <f t="shared" si="13"/>
        <v/>
      </c>
      <c r="AD173" s="162" t="str">
        <f>IF($D173="","",GLOBAL!$B$5)</f>
        <v/>
      </c>
      <c r="AE173" s="197" t="str">
        <f t="shared" si="10"/>
        <v/>
      </c>
      <c r="AF173" s="198" t="str">
        <f t="shared" si="11"/>
        <v/>
      </c>
      <c r="AG173" s="202"/>
    </row>
    <row r="174" spans="1:33" x14ac:dyDescent="0.25">
      <c r="A174" s="2"/>
      <c r="B174" s="99"/>
      <c r="C174" s="3"/>
      <c r="D174" s="2"/>
      <c r="E174" s="2"/>
      <c r="F174" s="107"/>
      <c r="G174" s="100" t="str">
        <f>IFERROR(VLOOKUP($D174,Notes!$A$7:$K$67,2,FALSE),"")</f>
        <v/>
      </c>
      <c r="H174" s="97" t="str">
        <f>IFERROR(VLOOKUP($D174,Notes!$A$7:$K$67,3,FALSE),"")</f>
        <v/>
      </c>
      <c r="I174" s="98" t="str">
        <f>IFERROR(VLOOKUP($D174,Notes!$A$7:$K$67,4,FALSE),"")</f>
        <v/>
      </c>
      <c r="J174" s="104"/>
      <c r="K174" s="104"/>
      <c r="L174" s="104"/>
      <c r="M174" s="106" t="str">
        <f>IF($D174="","",VLOOKUP($A174,python_output!$A$4:$AM$257,21,FALSE))</f>
        <v/>
      </c>
      <c r="N174" s="3" t="str">
        <f>IF($D174="","",VLOOKUP($A174,python_output!$A$4:$AM$257,22,FALSE))</f>
        <v/>
      </c>
      <c r="O174" s="105" t="str">
        <f>IF($D174="","",VLOOKUP($A174,python_output!$A$4:$AM$257,23,FALSE))</f>
        <v/>
      </c>
      <c r="P174" s="2" t="str">
        <f>IF($D174="","",VLOOKUP($A174,python_output!$A$4:$AM$257,24,FALSE))</f>
        <v/>
      </c>
      <c r="Q174" s="2" t="str">
        <f>IF($D174="","",VLOOKUP($A174,python_output!$A$4:$AM$257,25,FALSE))</f>
        <v/>
      </c>
      <c r="R174" s="2" t="str">
        <f>IF($D174="","",VLOOKUP($A174,python_output!$A$4:$AM$257,26,FALSE))</f>
        <v/>
      </c>
      <c r="S174" s="160" t="str">
        <f>IF(D174="","",IF($C174="initial",VLOOKUP($D174,Notes!$A$7:$S$67,12,FALSE),VLOOKUP($A174,python_output!$A$4:$AP$256,27,FALSE)))</f>
        <v/>
      </c>
      <c r="T174" s="158" t="str">
        <f>IF(D174="","",IF($C174="initial",VLOOKUP($D174,Notes!$A$7:$S$67,13,FALSE),VLOOKUP($A174,python_output!$A$4:$AP$256,28,FALSE)))</f>
        <v/>
      </c>
      <c r="U174" s="159" t="str">
        <f>IF(D174="","",IF($C174="initial",VLOOKUP($D174,Notes!$A$7:$S$67,14,FALSE),VLOOKUP($A174,python_output!$A$4:$AP$256,29,FALSE)))</f>
        <v/>
      </c>
      <c r="V174" s="155" t="str">
        <f>IF(D174="","",IF($C174="initial","",VLOOKUP($A174,python_output!$A$4:$AS$256,30,FALSE)))</f>
        <v/>
      </c>
      <c r="W174" s="155" t="str">
        <f>IF(D174="","",IFERROR(IF($C174="initial","",VLOOKUP($A174,python_output!$A$4:$AS$256,30,FALSE)),""))</f>
        <v/>
      </c>
      <c r="X174" s="155" t="str">
        <f>IF(D174="","",IFERROR(IF($C174="initial","",VLOOKUP($A174,python_output!$A$4:$AS$256,30,FALSE)),""))</f>
        <v/>
      </c>
      <c r="Y174" s="161" t="str">
        <f>IF(D174="","",VLOOKUP(D174,Notes!$A$7:$N$67,14,FALSE))</f>
        <v/>
      </c>
      <c r="Z174" s="97" t="str">
        <f>IFERROR(VLOOKUP($D174,Notes!$A$7:$K$67,10,FALSE),"")</f>
        <v/>
      </c>
      <c r="AA174" s="102" t="str">
        <f>IFERROR(VLOOKUP($D174,Notes!$A$7:$K$67,11,FALSE),"")</f>
        <v/>
      </c>
      <c r="AB174" s="102" t="str">
        <f t="shared" si="12"/>
        <v/>
      </c>
      <c r="AC174" s="156" t="str">
        <f t="shared" si="13"/>
        <v/>
      </c>
      <c r="AD174" s="162" t="str">
        <f>IF($D174="","",GLOBAL!$B$5)</f>
        <v/>
      </c>
      <c r="AE174" s="197" t="str">
        <f t="shared" si="10"/>
        <v/>
      </c>
      <c r="AF174" s="198" t="str">
        <f t="shared" si="11"/>
        <v/>
      </c>
      <c r="AG174" s="202"/>
    </row>
    <row r="175" spans="1:33" x14ac:dyDescent="0.25">
      <c r="A175" s="2"/>
      <c r="B175" s="99"/>
      <c r="C175" s="3"/>
      <c r="D175" s="2"/>
      <c r="E175" s="2"/>
      <c r="F175" s="107"/>
      <c r="G175" s="100" t="str">
        <f>IFERROR(VLOOKUP($D175,Notes!$A$7:$K$67,2,FALSE),"")</f>
        <v/>
      </c>
      <c r="H175" s="97" t="str">
        <f>IFERROR(VLOOKUP($D175,Notes!$A$7:$K$67,3,FALSE),"")</f>
        <v/>
      </c>
      <c r="I175" s="98" t="str">
        <f>IFERROR(VLOOKUP($D175,Notes!$A$7:$K$67,4,FALSE),"")</f>
        <v/>
      </c>
      <c r="J175" s="104"/>
      <c r="K175" s="104"/>
      <c r="L175" s="104"/>
      <c r="M175" s="106" t="str">
        <f>IF($D175="","",VLOOKUP($A175,python_output!$A$4:$AM$257,21,FALSE))</f>
        <v/>
      </c>
      <c r="N175" s="3" t="str">
        <f>IF($D175="","",VLOOKUP($A175,python_output!$A$4:$AM$257,22,FALSE))</f>
        <v/>
      </c>
      <c r="O175" s="105" t="str">
        <f>IF($D175="","",VLOOKUP($A175,python_output!$A$4:$AM$257,23,FALSE))</f>
        <v/>
      </c>
      <c r="P175" s="2" t="str">
        <f>IF($D175="","",VLOOKUP($A175,python_output!$A$4:$AM$257,24,FALSE))</f>
        <v/>
      </c>
      <c r="Q175" s="2" t="str">
        <f>IF($D175="","",VLOOKUP($A175,python_output!$A$4:$AM$257,25,FALSE))</f>
        <v/>
      </c>
      <c r="R175" s="2" t="str">
        <f>IF($D175="","",VLOOKUP($A175,python_output!$A$4:$AM$257,26,FALSE))</f>
        <v/>
      </c>
      <c r="S175" s="160" t="str">
        <f>IF(D175="","",IF($C175="initial",VLOOKUP($D175,Notes!$A$7:$S$67,12,FALSE),VLOOKUP($A175,python_output!$A$4:$AP$256,27,FALSE)))</f>
        <v/>
      </c>
      <c r="T175" s="158" t="str">
        <f>IF(D175="","",IF($C175="initial",VLOOKUP($D175,Notes!$A$7:$S$67,13,FALSE),VLOOKUP($A175,python_output!$A$4:$AP$256,28,FALSE)))</f>
        <v/>
      </c>
      <c r="U175" s="159" t="str">
        <f>IF(D175="","",IF($C175="initial",VLOOKUP($D175,Notes!$A$7:$S$67,14,FALSE),VLOOKUP($A175,python_output!$A$4:$AP$256,29,FALSE)))</f>
        <v/>
      </c>
      <c r="V175" s="155" t="str">
        <f>IF(D175="","",IF($C175="initial","",VLOOKUP($A175,python_output!$A$4:$AS$256,30,FALSE)))</f>
        <v/>
      </c>
      <c r="W175" s="155" t="str">
        <f>IF(D175="","",IFERROR(IF($C175="initial","",VLOOKUP($A175,python_output!$A$4:$AS$256,30,FALSE)),""))</f>
        <v/>
      </c>
      <c r="X175" s="155" t="str">
        <f>IF(D175="","",IFERROR(IF($C175="initial","",VLOOKUP($A175,python_output!$A$4:$AS$256,30,FALSE)),""))</f>
        <v/>
      </c>
      <c r="Y175" s="161" t="str">
        <f>IF(D175="","",VLOOKUP(D175,Notes!$A$7:$N$67,14,FALSE))</f>
        <v/>
      </c>
      <c r="Z175" s="97" t="str">
        <f>IFERROR(VLOOKUP($D175,Notes!$A$7:$K$67,10,FALSE),"")</f>
        <v/>
      </c>
      <c r="AA175" s="102" t="str">
        <f>IFERROR(VLOOKUP($D175,Notes!$A$7:$K$67,11,FALSE),"")</f>
        <v/>
      </c>
      <c r="AB175" s="102" t="str">
        <f t="shared" si="12"/>
        <v/>
      </c>
      <c r="AC175" s="156" t="str">
        <f t="shared" si="13"/>
        <v/>
      </c>
      <c r="AD175" s="162" t="str">
        <f>IF($D175="","",GLOBAL!$B$5)</f>
        <v/>
      </c>
      <c r="AE175" s="197" t="str">
        <f t="shared" si="10"/>
        <v/>
      </c>
      <c r="AF175" s="198" t="str">
        <f t="shared" si="11"/>
        <v/>
      </c>
      <c r="AG175" s="202"/>
    </row>
    <row r="176" spans="1:33" x14ac:dyDescent="0.25">
      <c r="A176" s="2"/>
      <c r="B176" s="99"/>
      <c r="C176" s="3"/>
      <c r="D176" s="2"/>
      <c r="E176" s="2"/>
      <c r="F176" s="107"/>
      <c r="G176" s="100" t="str">
        <f>IFERROR(VLOOKUP($D176,Notes!$A$7:$K$67,2,FALSE),"")</f>
        <v/>
      </c>
      <c r="H176" s="97" t="str">
        <f>IFERROR(VLOOKUP($D176,Notes!$A$7:$K$67,3,FALSE),"")</f>
        <v/>
      </c>
      <c r="I176" s="98" t="str">
        <f>IFERROR(VLOOKUP($D176,Notes!$A$7:$K$67,4,FALSE),"")</f>
        <v/>
      </c>
      <c r="J176" s="104"/>
      <c r="K176" s="104"/>
      <c r="L176" s="104"/>
      <c r="M176" s="106" t="str">
        <f>IF($D176="","",VLOOKUP($A176,python_output!$A$4:$AM$257,21,FALSE))</f>
        <v/>
      </c>
      <c r="N176" s="3" t="str">
        <f>IF($D176="","",VLOOKUP($A176,python_output!$A$4:$AM$257,22,FALSE))</f>
        <v/>
      </c>
      <c r="O176" s="105" t="str">
        <f>IF($D176="","",VLOOKUP($A176,python_output!$A$4:$AM$257,23,FALSE))</f>
        <v/>
      </c>
      <c r="P176" s="2" t="str">
        <f>IF($D176="","",VLOOKUP($A176,python_output!$A$4:$AM$257,24,FALSE))</f>
        <v/>
      </c>
      <c r="Q176" s="2" t="str">
        <f>IF($D176="","",VLOOKUP($A176,python_output!$A$4:$AM$257,25,FALSE))</f>
        <v/>
      </c>
      <c r="R176" s="2" t="str">
        <f>IF($D176="","",VLOOKUP($A176,python_output!$A$4:$AM$257,26,FALSE))</f>
        <v/>
      </c>
      <c r="S176" s="160" t="str">
        <f>IF(D176="","",IF($C176="initial",VLOOKUP($D176,Notes!$A$7:$S$67,12,FALSE),VLOOKUP($A176,python_output!$A$4:$AP$256,27,FALSE)))</f>
        <v/>
      </c>
      <c r="T176" s="158" t="str">
        <f>IF(D176="","",IF($C176="initial",VLOOKUP($D176,Notes!$A$7:$S$67,13,FALSE),VLOOKUP($A176,python_output!$A$4:$AP$256,28,FALSE)))</f>
        <v/>
      </c>
      <c r="U176" s="159" t="str">
        <f>IF(D176="","",IF($C176="initial",VLOOKUP($D176,Notes!$A$7:$S$67,14,FALSE),VLOOKUP($A176,python_output!$A$4:$AP$256,29,FALSE)))</f>
        <v/>
      </c>
      <c r="V176" s="155" t="str">
        <f>IF(D176="","",IF($C176="initial","",VLOOKUP($A176,python_output!$A$4:$AS$256,30,FALSE)))</f>
        <v/>
      </c>
      <c r="W176" s="155" t="str">
        <f>IF(D176="","",IFERROR(IF($C176="initial","",VLOOKUP($A176,python_output!$A$4:$AS$256,30,FALSE)),""))</f>
        <v/>
      </c>
      <c r="X176" s="155" t="str">
        <f>IF(D176="","",IFERROR(IF($C176="initial","",VLOOKUP($A176,python_output!$A$4:$AS$256,30,FALSE)),""))</f>
        <v/>
      </c>
      <c r="Y176" s="161" t="str">
        <f>IF(D176="","",VLOOKUP(D176,Notes!$A$7:$N$67,14,FALSE))</f>
        <v/>
      </c>
      <c r="Z176" s="97" t="str">
        <f>IFERROR(VLOOKUP($D176,Notes!$A$7:$K$67,10,FALSE),"")</f>
        <v/>
      </c>
      <c r="AA176" s="102" t="str">
        <f>IFERROR(VLOOKUP($D176,Notes!$A$7:$K$67,11,FALSE),"")</f>
        <v/>
      </c>
      <c r="AB176" s="102" t="str">
        <f t="shared" si="12"/>
        <v/>
      </c>
      <c r="AC176" s="156" t="str">
        <f t="shared" si="13"/>
        <v/>
      </c>
      <c r="AD176" s="162" t="str">
        <f>IF($D176="","",GLOBAL!$B$5)</f>
        <v/>
      </c>
      <c r="AE176" s="197" t="str">
        <f t="shared" si="10"/>
        <v/>
      </c>
      <c r="AF176" s="198" t="str">
        <f t="shared" si="11"/>
        <v/>
      </c>
      <c r="AG176" s="202"/>
    </row>
    <row r="177" spans="1:33" x14ac:dyDescent="0.25">
      <c r="A177" s="2"/>
      <c r="B177" s="99"/>
      <c r="C177" s="3"/>
      <c r="D177" s="2"/>
      <c r="E177" s="2"/>
      <c r="F177" s="107"/>
      <c r="G177" s="100" t="str">
        <f>IFERROR(VLOOKUP($D177,Notes!$A$7:$K$67,2,FALSE),"")</f>
        <v/>
      </c>
      <c r="H177" s="97" t="str">
        <f>IFERROR(VLOOKUP($D177,Notes!$A$7:$K$67,3,FALSE),"")</f>
        <v/>
      </c>
      <c r="I177" s="98" t="str">
        <f>IFERROR(VLOOKUP($D177,Notes!$A$7:$K$67,4,FALSE),"")</f>
        <v/>
      </c>
      <c r="J177" s="104"/>
      <c r="K177" s="104"/>
      <c r="L177" s="104"/>
      <c r="M177" s="106" t="str">
        <f>IF($D177="","",VLOOKUP($A177,python_output!$A$4:$AM$257,21,FALSE))</f>
        <v/>
      </c>
      <c r="N177" s="3" t="str">
        <f>IF($D177="","",VLOOKUP($A177,python_output!$A$4:$AM$257,22,FALSE))</f>
        <v/>
      </c>
      <c r="O177" s="105" t="str">
        <f>IF($D177="","",VLOOKUP($A177,python_output!$A$4:$AM$257,23,FALSE))</f>
        <v/>
      </c>
      <c r="P177" s="2" t="str">
        <f>IF($D177="","",VLOOKUP($A177,python_output!$A$4:$AM$257,24,FALSE))</f>
        <v/>
      </c>
      <c r="Q177" s="2" t="str">
        <f>IF($D177="","",VLOOKUP($A177,python_output!$A$4:$AM$257,25,FALSE))</f>
        <v/>
      </c>
      <c r="R177" s="2" t="str">
        <f>IF($D177="","",VLOOKUP($A177,python_output!$A$4:$AM$257,26,FALSE))</f>
        <v/>
      </c>
      <c r="S177" s="160" t="str">
        <f>IF(D177="","",IF($C177="initial",VLOOKUP($D177,Notes!$A$7:$S$67,12,FALSE),VLOOKUP($A177,python_output!$A$4:$AP$256,27,FALSE)))</f>
        <v/>
      </c>
      <c r="T177" s="158" t="str">
        <f>IF(D177="","",IF($C177="initial",VLOOKUP($D177,Notes!$A$7:$S$67,13,FALSE),VLOOKUP($A177,python_output!$A$4:$AP$256,28,FALSE)))</f>
        <v/>
      </c>
      <c r="U177" s="159" t="str">
        <f>IF(D177="","",IF($C177="initial",VLOOKUP($D177,Notes!$A$7:$S$67,14,FALSE),VLOOKUP($A177,python_output!$A$4:$AP$256,29,FALSE)))</f>
        <v/>
      </c>
      <c r="V177" s="155" t="str">
        <f>IF(D177="","",IF($C177="initial","",VLOOKUP($A177,python_output!$A$4:$AS$256,30,FALSE)))</f>
        <v/>
      </c>
      <c r="W177" s="155" t="str">
        <f>IF(D177="","",IFERROR(IF($C177="initial","",VLOOKUP($A177,python_output!$A$4:$AS$256,30,FALSE)),""))</f>
        <v/>
      </c>
      <c r="X177" s="155" t="str">
        <f>IF(D177="","",IFERROR(IF($C177="initial","",VLOOKUP($A177,python_output!$A$4:$AS$256,30,FALSE)),""))</f>
        <v/>
      </c>
      <c r="Y177" s="161" t="str">
        <f>IF(D177="","",VLOOKUP(D177,Notes!$A$7:$N$67,14,FALSE))</f>
        <v/>
      </c>
      <c r="Z177" s="97" t="str">
        <f>IFERROR(VLOOKUP($D177,Notes!$A$7:$K$67,10,FALSE),"")</f>
        <v/>
      </c>
      <c r="AA177" s="102" t="str">
        <f>IFERROR(VLOOKUP($D177,Notes!$A$7:$K$67,11,FALSE),"")</f>
        <v/>
      </c>
      <c r="AB177" s="102" t="str">
        <f t="shared" si="12"/>
        <v/>
      </c>
      <c r="AC177" s="156" t="str">
        <f t="shared" si="13"/>
        <v/>
      </c>
      <c r="AD177" s="162" t="str">
        <f>IF($D177="","",GLOBAL!$B$5)</f>
        <v/>
      </c>
      <c r="AE177" s="197" t="str">
        <f t="shared" si="10"/>
        <v/>
      </c>
      <c r="AF177" s="198" t="str">
        <f t="shared" si="11"/>
        <v/>
      </c>
      <c r="AG177" s="202"/>
    </row>
    <row r="178" spans="1:33" x14ac:dyDescent="0.25">
      <c r="A178" s="2"/>
      <c r="B178" s="99"/>
      <c r="C178" s="3"/>
      <c r="D178" s="2"/>
      <c r="E178" s="2"/>
      <c r="F178" s="107"/>
      <c r="G178" s="100" t="str">
        <f>IFERROR(VLOOKUP($D178,Notes!$A$7:$K$67,2,FALSE),"")</f>
        <v/>
      </c>
      <c r="H178" s="97" t="str">
        <f>IFERROR(VLOOKUP($D178,Notes!$A$7:$K$67,3,FALSE),"")</f>
        <v/>
      </c>
      <c r="I178" s="98" t="str">
        <f>IFERROR(VLOOKUP($D178,Notes!$A$7:$K$67,4,FALSE),"")</f>
        <v/>
      </c>
      <c r="J178" s="104"/>
      <c r="K178" s="104"/>
      <c r="L178" s="104"/>
      <c r="M178" s="106" t="str">
        <f>IF($D178="","",VLOOKUP($A178,python_output!$A$4:$AM$257,21,FALSE))</f>
        <v/>
      </c>
      <c r="N178" s="3" t="str">
        <f>IF($D178="","",VLOOKUP($A178,python_output!$A$4:$AM$257,22,FALSE))</f>
        <v/>
      </c>
      <c r="O178" s="105" t="str">
        <f>IF($D178="","",VLOOKUP($A178,python_output!$A$4:$AM$257,23,FALSE))</f>
        <v/>
      </c>
      <c r="P178" s="2" t="str">
        <f>IF($D178="","",VLOOKUP($A178,python_output!$A$4:$AM$257,24,FALSE))</f>
        <v/>
      </c>
      <c r="Q178" s="2" t="str">
        <f>IF($D178="","",VLOOKUP($A178,python_output!$A$4:$AM$257,25,FALSE))</f>
        <v/>
      </c>
      <c r="R178" s="2" t="str">
        <f>IF($D178="","",VLOOKUP($A178,python_output!$A$4:$AM$257,26,FALSE))</f>
        <v/>
      </c>
      <c r="S178" s="160" t="str">
        <f>IF(D178="","",IF($C178="initial",VLOOKUP($D178,Notes!$A$7:$S$67,12,FALSE),VLOOKUP($A178,python_output!$A$4:$AP$256,27,FALSE)))</f>
        <v/>
      </c>
      <c r="T178" s="158" t="str">
        <f>IF(D178="","",IF($C178="initial",VLOOKUP($D178,Notes!$A$7:$S$67,13,FALSE),VLOOKUP($A178,python_output!$A$4:$AP$256,28,FALSE)))</f>
        <v/>
      </c>
      <c r="U178" s="159" t="str">
        <f>IF(D178="","",IF($C178="initial",VLOOKUP($D178,Notes!$A$7:$S$67,14,FALSE),VLOOKUP($A178,python_output!$A$4:$AP$256,29,FALSE)))</f>
        <v/>
      </c>
      <c r="V178" s="155" t="str">
        <f>IF(D178="","",IF($C178="initial","",VLOOKUP($A178,python_output!$A$4:$AS$256,30,FALSE)))</f>
        <v/>
      </c>
      <c r="W178" s="155" t="str">
        <f>IF(D178="","",IFERROR(IF($C178="initial","",VLOOKUP($A178,python_output!$A$4:$AS$256,30,FALSE)),""))</f>
        <v/>
      </c>
      <c r="X178" s="155" t="str">
        <f>IF(D178="","",IFERROR(IF($C178="initial","",VLOOKUP($A178,python_output!$A$4:$AS$256,30,FALSE)),""))</f>
        <v/>
      </c>
      <c r="Y178" s="161" t="str">
        <f>IF(D178="","",VLOOKUP(D178,Notes!$A$7:$N$67,14,FALSE))</f>
        <v/>
      </c>
      <c r="Z178" s="97" t="str">
        <f>IFERROR(VLOOKUP($D178,Notes!$A$7:$K$67,10,FALSE),"")</f>
        <v/>
      </c>
      <c r="AA178" s="102" t="str">
        <f>IFERROR(VLOOKUP($D178,Notes!$A$7:$K$67,11,FALSE),"")</f>
        <v/>
      </c>
      <c r="AB178" s="102" t="str">
        <f t="shared" si="12"/>
        <v/>
      </c>
      <c r="AC178" s="156" t="str">
        <f t="shared" si="13"/>
        <v/>
      </c>
      <c r="AD178" s="162" t="str">
        <f>IF($D178="","",GLOBAL!$B$5)</f>
        <v/>
      </c>
      <c r="AE178" s="197" t="str">
        <f t="shared" si="10"/>
        <v/>
      </c>
      <c r="AF178" s="198" t="str">
        <f t="shared" si="11"/>
        <v/>
      </c>
      <c r="AG178" s="202"/>
    </row>
    <row r="179" spans="1:33" x14ac:dyDescent="0.25">
      <c r="A179" s="2"/>
      <c r="B179" s="99"/>
      <c r="C179" s="3"/>
      <c r="D179" s="2"/>
      <c r="E179" s="2"/>
      <c r="F179" s="107"/>
      <c r="G179" s="100" t="str">
        <f>IFERROR(VLOOKUP($D179,Notes!$A$7:$K$67,2,FALSE),"")</f>
        <v/>
      </c>
      <c r="H179" s="97" t="str">
        <f>IFERROR(VLOOKUP($D179,Notes!$A$7:$K$67,3,FALSE),"")</f>
        <v/>
      </c>
      <c r="I179" s="98" t="str">
        <f>IFERROR(VLOOKUP($D179,Notes!$A$7:$K$67,4,FALSE),"")</f>
        <v/>
      </c>
      <c r="J179" s="104"/>
      <c r="K179" s="104"/>
      <c r="L179" s="104"/>
      <c r="M179" s="106" t="str">
        <f>IF($D179="","",VLOOKUP($A179,python_output!$A$4:$AM$257,21,FALSE))</f>
        <v/>
      </c>
      <c r="N179" s="3" t="str">
        <f>IF($D179="","",VLOOKUP($A179,python_output!$A$4:$AM$257,22,FALSE))</f>
        <v/>
      </c>
      <c r="O179" s="105" t="str">
        <f>IF($D179="","",VLOOKUP($A179,python_output!$A$4:$AM$257,23,FALSE))</f>
        <v/>
      </c>
      <c r="P179" s="2" t="str">
        <f>IF($D179="","",VLOOKUP($A179,python_output!$A$4:$AM$257,24,FALSE))</f>
        <v/>
      </c>
      <c r="Q179" s="2" t="str">
        <f>IF($D179="","",VLOOKUP($A179,python_output!$A$4:$AM$257,25,FALSE))</f>
        <v/>
      </c>
      <c r="R179" s="2" t="str">
        <f>IF($D179="","",VLOOKUP($A179,python_output!$A$4:$AM$257,26,FALSE))</f>
        <v/>
      </c>
      <c r="S179" s="160" t="str">
        <f>IF(D179="","",IF($C179="initial",VLOOKUP($D179,Notes!$A$7:$S$67,12,FALSE),VLOOKUP($A179,python_output!$A$4:$AP$256,27,FALSE)))</f>
        <v/>
      </c>
      <c r="T179" s="158" t="str">
        <f>IF(D179="","",IF($C179="initial",VLOOKUP($D179,Notes!$A$7:$S$67,13,FALSE),VLOOKUP($A179,python_output!$A$4:$AP$256,28,FALSE)))</f>
        <v/>
      </c>
      <c r="U179" s="159" t="str">
        <f>IF(D179="","",IF($C179="initial",VLOOKUP($D179,Notes!$A$7:$S$67,14,FALSE),VLOOKUP($A179,python_output!$A$4:$AP$256,29,FALSE)))</f>
        <v/>
      </c>
      <c r="V179" s="155" t="str">
        <f>IF(D179="","",IF($C179="initial","",VLOOKUP($A179,python_output!$A$4:$AS$256,30,FALSE)))</f>
        <v/>
      </c>
      <c r="W179" s="155" t="str">
        <f>IF(D179="","",IFERROR(IF($C179="initial","",VLOOKUP($A179,python_output!$A$4:$AS$256,30,FALSE)),""))</f>
        <v/>
      </c>
      <c r="X179" s="155" t="str">
        <f>IF(D179="","",IFERROR(IF($C179="initial","",VLOOKUP($A179,python_output!$A$4:$AS$256,30,FALSE)),""))</f>
        <v/>
      </c>
      <c r="Y179" s="161" t="str">
        <f>IF(D179="","",VLOOKUP(D179,Notes!$A$7:$N$67,14,FALSE))</f>
        <v/>
      </c>
      <c r="Z179" s="97" t="str">
        <f>IFERROR(VLOOKUP($D179,Notes!$A$7:$K$67,10,FALSE),"")</f>
        <v/>
      </c>
      <c r="AA179" s="102" t="str">
        <f>IFERROR(VLOOKUP($D179,Notes!$A$7:$K$67,11,FALSE),"")</f>
        <v/>
      </c>
      <c r="AB179" s="102" t="str">
        <f t="shared" si="12"/>
        <v/>
      </c>
      <c r="AC179" s="156" t="str">
        <f t="shared" si="13"/>
        <v/>
      </c>
      <c r="AD179" s="162" t="str">
        <f>IF($D179="","",GLOBAL!$B$5)</f>
        <v/>
      </c>
      <c r="AE179" s="197" t="str">
        <f t="shared" si="10"/>
        <v/>
      </c>
      <c r="AF179" s="198" t="str">
        <f t="shared" si="11"/>
        <v/>
      </c>
      <c r="AG179" s="202"/>
    </row>
    <row r="180" spans="1:33" x14ac:dyDescent="0.25">
      <c r="A180" s="2"/>
      <c r="B180" s="99"/>
      <c r="C180" s="3"/>
      <c r="D180" s="2"/>
      <c r="E180" s="2"/>
      <c r="F180" s="107"/>
      <c r="G180" s="100" t="str">
        <f>IFERROR(VLOOKUP($D180,Notes!$A$7:$K$67,2,FALSE),"")</f>
        <v/>
      </c>
      <c r="H180" s="97" t="str">
        <f>IFERROR(VLOOKUP($D180,Notes!$A$7:$K$67,3,FALSE),"")</f>
        <v/>
      </c>
      <c r="I180" s="98" t="str">
        <f>IFERROR(VLOOKUP($D180,Notes!$A$7:$K$67,4,FALSE),"")</f>
        <v/>
      </c>
      <c r="J180" s="104"/>
      <c r="K180" s="104"/>
      <c r="L180" s="104"/>
      <c r="M180" s="106" t="str">
        <f>IF($D180="","",VLOOKUP($A180,python_output!$A$4:$AM$257,21,FALSE))</f>
        <v/>
      </c>
      <c r="N180" s="3" t="str">
        <f>IF($D180="","",VLOOKUP($A180,python_output!$A$4:$AM$257,22,FALSE))</f>
        <v/>
      </c>
      <c r="O180" s="105" t="str">
        <f>IF($D180="","",VLOOKUP($A180,python_output!$A$4:$AM$257,23,FALSE))</f>
        <v/>
      </c>
      <c r="P180" s="2" t="str">
        <f>IF($D180="","",VLOOKUP($A180,python_output!$A$4:$AM$257,24,FALSE))</f>
        <v/>
      </c>
      <c r="Q180" s="2" t="str">
        <f>IF($D180="","",VLOOKUP($A180,python_output!$A$4:$AM$257,25,FALSE))</f>
        <v/>
      </c>
      <c r="R180" s="2" t="str">
        <f>IF($D180="","",VLOOKUP($A180,python_output!$A$4:$AM$257,26,FALSE))</f>
        <v/>
      </c>
      <c r="S180" s="160" t="str">
        <f>IF(D180="","",IF($C180="initial",VLOOKUP($D180,Notes!$A$7:$S$67,12,FALSE),VLOOKUP($A180,python_output!$A$4:$AP$256,27,FALSE)))</f>
        <v/>
      </c>
      <c r="T180" s="158" t="str">
        <f>IF(D180="","",IF($C180="initial",VLOOKUP($D180,Notes!$A$7:$S$67,13,FALSE),VLOOKUP($A180,python_output!$A$4:$AP$256,28,FALSE)))</f>
        <v/>
      </c>
      <c r="U180" s="159" t="str">
        <f>IF(D180="","",IF($C180="initial",VLOOKUP($D180,Notes!$A$7:$S$67,14,FALSE),VLOOKUP($A180,python_output!$A$4:$AP$256,29,FALSE)))</f>
        <v/>
      </c>
      <c r="V180" s="155" t="str">
        <f>IF(D180="","",IF($C180="initial","",VLOOKUP($A180,python_output!$A$4:$AS$256,30,FALSE)))</f>
        <v/>
      </c>
      <c r="W180" s="155" t="str">
        <f>IF(D180="","",IFERROR(IF($C180="initial","",VLOOKUP($A180,python_output!$A$4:$AS$256,30,FALSE)),""))</f>
        <v/>
      </c>
      <c r="X180" s="155" t="str">
        <f>IF(D180="","",IFERROR(IF($C180="initial","",VLOOKUP($A180,python_output!$A$4:$AS$256,30,FALSE)),""))</f>
        <v/>
      </c>
      <c r="Y180" s="161" t="str">
        <f>IF(D180="","",VLOOKUP(D180,Notes!$A$7:$N$67,14,FALSE))</f>
        <v/>
      </c>
      <c r="Z180" s="97" t="str">
        <f>IFERROR(VLOOKUP($D180,Notes!$A$7:$K$67,10,FALSE),"")</f>
        <v/>
      </c>
      <c r="AA180" s="102" t="str">
        <f>IFERROR(VLOOKUP($D180,Notes!$A$7:$K$67,11,FALSE),"")</f>
        <v/>
      </c>
      <c r="AB180" s="102" t="str">
        <f t="shared" si="12"/>
        <v/>
      </c>
      <c r="AC180" s="156" t="str">
        <f t="shared" si="13"/>
        <v/>
      </c>
      <c r="AD180" s="162" t="str">
        <f>IF($D180="","",GLOBAL!$B$5)</f>
        <v/>
      </c>
      <c r="AE180" s="197" t="str">
        <f t="shared" si="10"/>
        <v/>
      </c>
      <c r="AF180" s="198" t="str">
        <f t="shared" si="11"/>
        <v/>
      </c>
      <c r="AG180" s="202"/>
    </row>
    <row r="181" spans="1:33" x14ac:dyDescent="0.25">
      <c r="A181" s="2"/>
      <c r="B181" s="99"/>
      <c r="C181" s="3"/>
      <c r="D181" s="2"/>
      <c r="E181" s="2"/>
      <c r="F181" s="107"/>
      <c r="G181" s="100" t="str">
        <f>IFERROR(VLOOKUP($D181,Notes!$A$7:$K$67,2,FALSE),"")</f>
        <v/>
      </c>
      <c r="H181" s="97" t="str">
        <f>IFERROR(VLOOKUP($D181,Notes!$A$7:$K$67,3,FALSE),"")</f>
        <v/>
      </c>
      <c r="I181" s="98" t="str">
        <f>IFERROR(VLOOKUP($D181,Notes!$A$7:$K$67,4,FALSE),"")</f>
        <v/>
      </c>
      <c r="J181" s="104"/>
      <c r="K181" s="104"/>
      <c r="L181" s="104"/>
      <c r="M181" s="106" t="str">
        <f>IF($D181="","",VLOOKUP($A181,python_output!$A$4:$AM$257,21,FALSE))</f>
        <v/>
      </c>
      <c r="N181" s="3" t="str">
        <f>IF($D181="","",VLOOKUP($A181,python_output!$A$4:$AM$257,22,FALSE))</f>
        <v/>
      </c>
      <c r="O181" s="105" t="str">
        <f>IF($D181="","",VLOOKUP($A181,python_output!$A$4:$AM$257,23,FALSE))</f>
        <v/>
      </c>
      <c r="P181" s="2" t="str">
        <f>IF($D181="","",VLOOKUP($A181,python_output!$A$4:$AM$257,24,FALSE))</f>
        <v/>
      </c>
      <c r="Q181" s="2" t="str">
        <f>IF($D181="","",VLOOKUP($A181,python_output!$A$4:$AM$257,25,FALSE))</f>
        <v/>
      </c>
      <c r="R181" s="2" t="str">
        <f>IF($D181="","",VLOOKUP($A181,python_output!$A$4:$AM$257,26,FALSE))</f>
        <v/>
      </c>
      <c r="S181" s="160" t="str">
        <f>IF(D181="","",IF($C181="initial",VLOOKUP($D181,Notes!$A$7:$S$67,12,FALSE),VLOOKUP($A181,python_output!$A$4:$AP$256,27,FALSE)))</f>
        <v/>
      </c>
      <c r="T181" s="158" t="str">
        <f>IF(D181="","",IF($C181="initial",VLOOKUP($D181,Notes!$A$7:$S$67,13,FALSE),VLOOKUP($A181,python_output!$A$4:$AP$256,28,FALSE)))</f>
        <v/>
      </c>
      <c r="U181" s="159" t="str">
        <f>IF(D181="","",IF($C181="initial",VLOOKUP($D181,Notes!$A$7:$S$67,14,FALSE),VLOOKUP($A181,python_output!$A$4:$AP$256,29,FALSE)))</f>
        <v/>
      </c>
      <c r="V181" s="155" t="str">
        <f>IF(D181="","",IF($C181="initial","",VLOOKUP($A181,python_output!$A$4:$AS$256,30,FALSE)))</f>
        <v/>
      </c>
      <c r="W181" s="155" t="str">
        <f>IF(D181="","",IFERROR(IF($C181="initial","",VLOOKUP($A181,python_output!$A$4:$AS$256,30,FALSE)),""))</f>
        <v/>
      </c>
      <c r="X181" s="155" t="str">
        <f>IF(D181="","",IFERROR(IF($C181="initial","",VLOOKUP($A181,python_output!$A$4:$AS$256,30,FALSE)),""))</f>
        <v/>
      </c>
      <c r="Y181" s="161" t="str">
        <f>IF(D181="","",VLOOKUP(D181,Notes!$A$7:$N$67,14,FALSE))</f>
        <v/>
      </c>
      <c r="Z181" s="97" t="str">
        <f>IFERROR(VLOOKUP($D181,Notes!$A$7:$K$67,10,FALSE),"")</f>
        <v/>
      </c>
      <c r="AA181" s="102" t="str">
        <f>IFERROR(VLOOKUP($D181,Notes!$A$7:$K$67,11,FALSE),"")</f>
        <v/>
      </c>
      <c r="AB181" s="102" t="str">
        <f t="shared" si="12"/>
        <v/>
      </c>
      <c r="AC181" s="156" t="str">
        <f t="shared" si="13"/>
        <v/>
      </c>
      <c r="AD181" s="162" t="str">
        <f>IF($D181="","",GLOBAL!$B$5)</f>
        <v/>
      </c>
      <c r="AE181" s="197" t="str">
        <f t="shared" si="10"/>
        <v/>
      </c>
      <c r="AF181" s="198" t="str">
        <f t="shared" si="11"/>
        <v/>
      </c>
      <c r="AG181" s="202"/>
    </row>
    <row r="182" spans="1:33" x14ac:dyDescent="0.25">
      <c r="A182" s="2"/>
      <c r="B182" s="99"/>
      <c r="C182" s="3"/>
      <c r="D182" s="2"/>
      <c r="E182" s="2"/>
      <c r="F182" s="107"/>
      <c r="G182" s="100" t="str">
        <f>IFERROR(VLOOKUP($D182,Notes!$A$7:$K$67,2,FALSE),"")</f>
        <v/>
      </c>
      <c r="H182" s="97" t="str">
        <f>IFERROR(VLOOKUP($D182,Notes!$A$7:$K$67,3,FALSE),"")</f>
        <v/>
      </c>
      <c r="I182" s="98" t="str">
        <f>IFERROR(VLOOKUP($D182,Notes!$A$7:$K$67,4,FALSE),"")</f>
        <v/>
      </c>
      <c r="J182" s="104"/>
      <c r="K182" s="104"/>
      <c r="L182" s="104"/>
      <c r="M182" s="106" t="str">
        <f>IF($D182="","",VLOOKUP($A182,python_output!$A$4:$AM$257,21,FALSE))</f>
        <v/>
      </c>
      <c r="N182" s="3" t="str">
        <f>IF($D182="","",VLOOKUP($A182,python_output!$A$4:$AM$257,22,FALSE))</f>
        <v/>
      </c>
      <c r="O182" s="105" t="str">
        <f>IF($D182="","",VLOOKUP($A182,python_output!$A$4:$AM$257,23,FALSE))</f>
        <v/>
      </c>
      <c r="P182" s="2" t="str">
        <f>IF($D182="","",VLOOKUP($A182,python_output!$A$4:$AM$257,24,FALSE))</f>
        <v/>
      </c>
      <c r="Q182" s="2" t="str">
        <f>IF($D182="","",VLOOKUP($A182,python_output!$A$4:$AM$257,25,FALSE))</f>
        <v/>
      </c>
      <c r="R182" s="2" t="str">
        <f>IF($D182="","",VLOOKUP($A182,python_output!$A$4:$AM$257,26,FALSE))</f>
        <v/>
      </c>
      <c r="S182" s="160" t="str">
        <f>IF(D182="","",IF($C182="initial",VLOOKUP($D182,Notes!$A$7:$S$67,12,FALSE),VLOOKUP($A182,python_output!$A$4:$AP$256,27,FALSE)))</f>
        <v/>
      </c>
      <c r="T182" s="158" t="str">
        <f>IF(D182="","",IF($C182="initial",VLOOKUP($D182,Notes!$A$7:$S$67,13,FALSE),VLOOKUP($A182,python_output!$A$4:$AP$256,28,FALSE)))</f>
        <v/>
      </c>
      <c r="U182" s="159" t="str">
        <f>IF(D182="","",IF($C182="initial",VLOOKUP($D182,Notes!$A$7:$S$67,14,FALSE),VLOOKUP($A182,python_output!$A$4:$AP$256,29,FALSE)))</f>
        <v/>
      </c>
      <c r="V182" s="155" t="str">
        <f>IF(D182="","",IF($C182="initial","",VLOOKUP($A182,python_output!$A$4:$AS$256,30,FALSE)))</f>
        <v/>
      </c>
      <c r="W182" s="155" t="str">
        <f>IF(D182="","",IFERROR(IF($C182="initial","",VLOOKUP($A182,python_output!$A$4:$AS$256,30,FALSE)),""))</f>
        <v/>
      </c>
      <c r="X182" s="155" t="str">
        <f>IF(D182="","",IFERROR(IF($C182="initial","",VLOOKUP($A182,python_output!$A$4:$AS$256,30,FALSE)),""))</f>
        <v/>
      </c>
      <c r="Y182" s="161" t="str">
        <f>IF(D182="","",VLOOKUP(D182,Notes!$A$7:$N$67,14,FALSE))</f>
        <v/>
      </c>
      <c r="Z182" s="97" t="str">
        <f>IFERROR(VLOOKUP($D182,Notes!$A$7:$K$67,10,FALSE),"")</f>
        <v/>
      </c>
      <c r="AA182" s="102" t="str">
        <f>IFERROR(VLOOKUP($D182,Notes!$A$7:$K$67,11,FALSE),"")</f>
        <v/>
      </c>
      <c r="AB182" s="102" t="str">
        <f t="shared" si="12"/>
        <v/>
      </c>
      <c r="AC182" s="156" t="str">
        <f t="shared" si="13"/>
        <v/>
      </c>
      <c r="AD182" s="162" t="str">
        <f>IF($D182="","",GLOBAL!$B$5)</f>
        <v/>
      </c>
      <c r="AE182" s="197" t="str">
        <f t="shared" si="10"/>
        <v/>
      </c>
      <c r="AF182" s="198" t="str">
        <f t="shared" si="11"/>
        <v/>
      </c>
      <c r="AG182" s="202"/>
    </row>
    <row r="183" spans="1:33" x14ac:dyDescent="0.25">
      <c r="A183" s="2"/>
      <c r="B183" s="99"/>
      <c r="C183" s="3"/>
      <c r="D183" s="2"/>
      <c r="E183" s="2"/>
      <c r="F183" s="107"/>
      <c r="G183" s="100" t="str">
        <f>IFERROR(VLOOKUP($D183,Notes!$A$7:$K$67,2,FALSE),"")</f>
        <v/>
      </c>
      <c r="H183" s="97" t="str">
        <f>IFERROR(VLOOKUP($D183,Notes!$A$7:$K$67,3,FALSE),"")</f>
        <v/>
      </c>
      <c r="I183" s="98" t="str">
        <f>IFERROR(VLOOKUP($D183,Notes!$A$7:$K$67,4,FALSE),"")</f>
        <v/>
      </c>
      <c r="J183" s="104"/>
      <c r="K183" s="104"/>
      <c r="L183" s="104"/>
      <c r="M183" s="106" t="str">
        <f>IF($D183="","",VLOOKUP($A183,python_output!$A$4:$AM$257,21,FALSE))</f>
        <v/>
      </c>
      <c r="N183" s="3" t="str">
        <f>IF($D183="","",VLOOKUP($A183,python_output!$A$4:$AM$257,22,FALSE))</f>
        <v/>
      </c>
      <c r="O183" s="105" t="str">
        <f>IF($D183="","",VLOOKUP($A183,python_output!$A$4:$AM$257,23,FALSE))</f>
        <v/>
      </c>
      <c r="P183" s="2" t="str">
        <f>IF($D183="","",VLOOKUP($A183,python_output!$A$4:$AM$257,24,FALSE))</f>
        <v/>
      </c>
      <c r="Q183" s="2" t="str">
        <f>IF($D183="","",VLOOKUP($A183,python_output!$A$4:$AM$257,25,FALSE))</f>
        <v/>
      </c>
      <c r="R183" s="2" t="str">
        <f>IF($D183="","",VLOOKUP($A183,python_output!$A$4:$AM$257,26,FALSE))</f>
        <v/>
      </c>
      <c r="S183" s="160" t="str">
        <f>IF(D183="","",IF($C183="initial",VLOOKUP($D183,Notes!$A$7:$S$67,12,FALSE),VLOOKUP($A183,python_output!$A$4:$AP$256,27,FALSE)))</f>
        <v/>
      </c>
      <c r="T183" s="158" t="str">
        <f>IF(D183="","",IF($C183="initial",VLOOKUP($D183,Notes!$A$7:$S$67,13,FALSE),VLOOKUP($A183,python_output!$A$4:$AP$256,28,FALSE)))</f>
        <v/>
      </c>
      <c r="U183" s="159" t="str">
        <f>IF(D183="","",IF($C183="initial",VLOOKUP($D183,Notes!$A$7:$S$67,14,FALSE),VLOOKUP($A183,python_output!$A$4:$AP$256,29,FALSE)))</f>
        <v/>
      </c>
      <c r="V183" s="155" t="str">
        <f>IF(D183="","",IF($C183="initial","",VLOOKUP($A183,python_output!$A$4:$AS$256,30,FALSE)))</f>
        <v/>
      </c>
      <c r="W183" s="155" t="str">
        <f>IF(D183="","",IFERROR(IF($C183="initial","",VLOOKUP($A183,python_output!$A$4:$AS$256,30,FALSE)),""))</f>
        <v/>
      </c>
      <c r="X183" s="155" t="str">
        <f>IF(D183="","",IFERROR(IF($C183="initial","",VLOOKUP($A183,python_output!$A$4:$AS$256,30,FALSE)),""))</f>
        <v/>
      </c>
      <c r="Y183" s="161" t="str">
        <f>IF(D183="","",VLOOKUP(D183,Notes!$A$7:$N$67,14,FALSE))</f>
        <v/>
      </c>
      <c r="Z183" s="97" t="str">
        <f>IFERROR(VLOOKUP($D183,Notes!$A$7:$K$67,10,FALSE),"")</f>
        <v/>
      </c>
      <c r="AA183" s="102" t="str">
        <f>IFERROR(VLOOKUP($D183,Notes!$A$7:$K$67,11,FALSE),"")</f>
        <v/>
      </c>
      <c r="AB183" s="102" t="str">
        <f t="shared" si="12"/>
        <v/>
      </c>
      <c r="AC183" s="156" t="str">
        <f t="shared" si="13"/>
        <v/>
      </c>
      <c r="AD183" s="162" t="str">
        <f>IF($D183="","",GLOBAL!$B$5)</f>
        <v/>
      </c>
      <c r="AE183" s="197" t="str">
        <f t="shared" si="10"/>
        <v/>
      </c>
      <c r="AF183" s="198" t="str">
        <f t="shared" si="11"/>
        <v/>
      </c>
      <c r="AG183" s="202"/>
    </row>
    <row r="184" spans="1:33" x14ac:dyDescent="0.25">
      <c r="A184" s="2"/>
      <c r="B184" s="99"/>
      <c r="C184" s="3"/>
      <c r="D184" s="2"/>
      <c r="E184" s="2"/>
      <c r="F184" s="107"/>
      <c r="G184" s="100" t="str">
        <f>IFERROR(VLOOKUP($D184,Notes!$A$7:$K$67,2,FALSE),"")</f>
        <v/>
      </c>
      <c r="H184" s="97" t="str">
        <f>IFERROR(VLOOKUP($D184,Notes!$A$7:$K$67,3,FALSE),"")</f>
        <v/>
      </c>
      <c r="I184" s="98" t="str">
        <f>IFERROR(VLOOKUP($D184,Notes!$A$7:$K$67,4,FALSE),"")</f>
        <v/>
      </c>
      <c r="J184" s="104"/>
      <c r="K184" s="104"/>
      <c r="L184" s="104"/>
      <c r="M184" s="106" t="str">
        <f>IF($D184="","",VLOOKUP($A184,python_output!$A$4:$AM$257,21,FALSE))</f>
        <v/>
      </c>
      <c r="N184" s="3" t="str">
        <f>IF($D184="","",VLOOKUP($A184,python_output!$A$4:$AM$257,22,FALSE))</f>
        <v/>
      </c>
      <c r="O184" s="105" t="str">
        <f>IF($D184="","",VLOOKUP($A184,python_output!$A$4:$AM$257,23,FALSE))</f>
        <v/>
      </c>
      <c r="P184" s="2" t="str">
        <f>IF($D184="","",VLOOKUP($A184,python_output!$A$4:$AM$257,24,FALSE))</f>
        <v/>
      </c>
      <c r="Q184" s="2" t="str">
        <f>IF($D184="","",VLOOKUP($A184,python_output!$A$4:$AM$257,25,FALSE))</f>
        <v/>
      </c>
      <c r="R184" s="2" t="str">
        <f>IF($D184="","",VLOOKUP($A184,python_output!$A$4:$AM$257,26,FALSE))</f>
        <v/>
      </c>
      <c r="S184" s="160" t="str">
        <f>IF(D184="","",IF($C184="initial",VLOOKUP($D184,Notes!$A$7:$S$67,12,FALSE),VLOOKUP($A184,python_output!$A$4:$AP$256,27,FALSE)))</f>
        <v/>
      </c>
      <c r="T184" s="158" t="str">
        <f>IF(D184="","",IF($C184="initial",VLOOKUP($D184,Notes!$A$7:$S$67,13,FALSE),VLOOKUP($A184,python_output!$A$4:$AP$256,28,FALSE)))</f>
        <v/>
      </c>
      <c r="U184" s="159" t="str">
        <f>IF(D184="","",IF($C184="initial",VLOOKUP($D184,Notes!$A$7:$S$67,14,FALSE),VLOOKUP($A184,python_output!$A$4:$AP$256,29,FALSE)))</f>
        <v/>
      </c>
      <c r="V184" s="155" t="str">
        <f>IF(D184="","",IF($C184="initial","",VLOOKUP($A184,python_output!$A$4:$AS$256,30,FALSE)))</f>
        <v/>
      </c>
      <c r="W184" s="155" t="str">
        <f>IF(D184="","",IFERROR(IF($C184="initial","",VLOOKUP($A184,python_output!$A$4:$AS$256,30,FALSE)),""))</f>
        <v/>
      </c>
      <c r="X184" s="155" t="str">
        <f>IF(D184="","",IFERROR(IF($C184="initial","",VLOOKUP($A184,python_output!$A$4:$AS$256,30,FALSE)),""))</f>
        <v/>
      </c>
      <c r="Y184" s="161" t="str">
        <f>IF(D184="","",VLOOKUP(D184,Notes!$A$7:$N$67,14,FALSE))</f>
        <v/>
      </c>
      <c r="Z184" s="97" t="str">
        <f>IFERROR(VLOOKUP($D184,Notes!$A$7:$K$67,10,FALSE),"")</f>
        <v/>
      </c>
      <c r="AA184" s="102" t="str">
        <f>IFERROR(VLOOKUP($D184,Notes!$A$7:$K$67,11,FALSE),"")</f>
        <v/>
      </c>
      <c r="AB184" s="102" t="str">
        <f t="shared" si="12"/>
        <v/>
      </c>
      <c r="AC184" s="156" t="str">
        <f t="shared" si="13"/>
        <v/>
      </c>
      <c r="AD184" s="162" t="str">
        <f>IF($D184="","",GLOBAL!$B$5)</f>
        <v/>
      </c>
      <c r="AE184" s="197" t="str">
        <f t="shared" si="10"/>
        <v/>
      </c>
      <c r="AF184" s="198" t="str">
        <f t="shared" si="11"/>
        <v/>
      </c>
      <c r="AG184" s="202"/>
    </row>
    <row r="185" spans="1:33" x14ac:dyDescent="0.25">
      <c r="A185" s="2"/>
      <c r="B185" s="99"/>
      <c r="C185" s="3"/>
      <c r="D185" s="2"/>
      <c r="E185" s="2"/>
      <c r="F185" s="107"/>
      <c r="G185" s="100" t="str">
        <f>IFERROR(VLOOKUP($D185,Notes!$A$7:$K$67,2,FALSE),"")</f>
        <v/>
      </c>
      <c r="H185" s="97" t="str">
        <f>IFERROR(VLOOKUP($D185,Notes!$A$7:$K$67,3,FALSE),"")</f>
        <v/>
      </c>
      <c r="I185" s="98" t="str">
        <f>IFERROR(VLOOKUP($D185,Notes!$A$7:$K$67,4,FALSE),"")</f>
        <v/>
      </c>
      <c r="J185" s="104"/>
      <c r="K185" s="104"/>
      <c r="L185" s="104"/>
      <c r="M185" s="106" t="str">
        <f>IF($D185="","",VLOOKUP($A185,python_output!$A$4:$AM$257,21,FALSE))</f>
        <v/>
      </c>
      <c r="N185" s="3" t="str">
        <f>IF($D185="","",VLOOKUP($A185,python_output!$A$4:$AM$257,22,FALSE))</f>
        <v/>
      </c>
      <c r="O185" s="105" t="str">
        <f>IF($D185="","",VLOOKUP($A185,python_output!$A$4:$AM$257,23,FALSE))</f>
        <v/>
      </c>
      <c r="P185" s="2" t="str">
        <f>IF($D185="","",VLOOKUP($A185,python_output!$A$4:$AM$257,24,FALSE))</f>
        <v/>
      </c>
      <c r="Q185" s="2" t="str">
        <f>IF($D185="","",VLOOKUP($A185,python_output!$A$4:$AM$257,25,FALSE))</f>
        <v/>
      </c>
      <c r="R185" s="2" t="str">
        <f>IF($D185="","",VLOOKUP($A185,python_output!$A$4:$AM$257,26,FALSE))</f>
        <v/>
      </c>
      <c r="S185" s="160" t="str">
        <f>IF(D185="","",IF($C185="initial",VLOOKUP($D185,Notes!$A$7:$S$67,12,FALSE),VLOOKUP($A185,python_output!$A$4:$AP$256,27,FALSE)))</f>
        <v/>
      </c>
      <c r="T185" s="158" t="str">
        <f>IF(D185="","",IF($C185="initial",VLOOKUP($D185,Notes!$A$7:$S$67,13,FALSE),VLOOKUP($A185,python_output!$A$4:$AP$256,28,FALSE)))</f>
        <v/>
      </c>
      <c r="U185" s="159" t="str">
        <f>IF(D185="","",IF($C185="initial",VLOOKUP($D185,Notes!$A$7:$S$67,14,FALSE),VLOOKUP($A185,python_output!$A$4:$AP$256,29,FALSE)))</f>
        <v/>
      </c>
      <c r="V185" s="155" t="str">
        <f>IF(D185="","",IF($C185="initial","",VLOOKUP($A185,python_output!$A$4:$AS$256,30,FALSE)))</f>
        <v/>
      </c>
      <c r="W185" s="155" t="str">
        <f>IF(D185="","",IFERROR(IF($C185="initial","",VLOOKUP($A185,python_output!$A$4:$AS$256,30,FALSE)),""))</f>
        <v/>
      </c>
      <c r="X185" s="155" t="str">
        <f>IF(D185="","",IFERROR(IF($C185="initial","",VLOOKUP($A185,python_output!$A$4:$AS$256,30,FALSE)),""))</f>
        <v/>
      </c>
      <c r="Y185" s="161" t="str">
        <f>IF(D185="","",VLOOKUP(D185,Notes!$A$7:$N$67,14,FALSE))</f>
        <v/>
      </c>
      <c r="Z185" s="97" t="str">
        <f>IFERROR(VLOOKUP($D185,Notes!$A$7:$K$67,10,FALSE),"")</f>
        <v/>
      </c>
      <c r="AA185" s="102" t="str">
        <f>IFERROR(VLOOKUP($D185,Notes!$A$7:$K$67,11,FALSE),"")</f>
        <v/>
      </c>
      <c r="AB185" s="102" t="str">
        <f t="shared" si="12"/>
        <v/>
      </c>
      <c r="AC185" s="156" t="str">
        <f t="shared" si="13"/>
        <v/>
      </c>
      <c r="AD185" s="162" t="str">
        <f>IF($D185="","",GLOBAL!$B$5)</f>
        <v/>
      </c>
      <c r="AE185" s="197" t="str">
        <f t="shared" si="10"/>
        <v/>
      </c>
      <c r="AF185" s="198" t="str">
        <f t="shared" si="11"/>
        <v/>
      </c>
      <c r="AG185" s="202"/>
    </row>
    <row r="186" spans="1:33" x14ac:dyDescent="0.25">
      <c r="A186" s="2"/>
      <c r="B186" s="99"/>
      <c r="C186" s="3"/>
      <c r="D186" s="2"/>
      <c r="E186" s="2"/>
      <c r="F186" s="107"/>
      <c r="G186" s="100" t="str">
        <f>IFERROR(VLOOKUP($D186,Notes!$A$7:$K$67,2,FALSE),"")</f>
        <v/>
      </c>
      <c r="H186" s="97" t="str">
        <f>IFERROR(VLOOKUP($D186,Notes!$A$7:$K$67,3,FALSE),"")</f>
        <v/>
      </c>
      <c r="I186" s="98" t="str">
        <f>IFERROR(VLOOKUP($D186,Notes!$A$7:$K$67,4,FALSE),"")</f>
        <v/>
      </c>
      <c r="J186" s="104"/>
      <c r="K186" s="104"/>
      <c r="L186" s="104"/>
      <c r="M186" s="106" t="str">
        <f>IF($D186="","",VLOOKUP($A186,python_output!$A$4:$AM$257,21,FALSE))</f>
        <v/>
      </c>
      <c r="N186" s="3" t="str">
        <f>IF($D186="","",VLOOKUP($A186,python_output!$A$4:$AM$257,22,FALSE))</f>
        <v/>
      </c>
      <c r="O186" s="105" t="str">
        <f>IF($D186="","",VLOOKUP($A186,python_output!$A$4:$AM$257,23,FALSE))</f>
        <v/>
      </c>
      <c r="P186" s="2" t="str">
        <f>IF($D186="","",VLOOKUP($A186,python_output!$A$4:$AM$257,24,FALSE))</f>
        <v/>
      </c>
      <c r="Q186" s="2" t="str">
        <f>IF($D186="","",VLOOKUP($A186,python_output!$A$4:$AM$257,25,FALSE))</f>
        <v/>
      </c>
      <c r="R186" s="2" t="str">
        <f>IF($D186="","",VLOOKUP($A186,python_output!$A$4:$AM$257,26,FALSE))</f>
        <v/>
      </c>
      <c r="S186" s="160" t="str">
        <f>IF(D186="","",IF($C186="initial",VLOOKUP($D186,Notes!$A$7:$S$67,12,FALSE),VLOOKUP($A186,python_output!$A$4:$AP$256,27,FALSE)))</f>
        <v/>
      </c>
      <c r="T186" s="158" t="str">
        <f>IF(D186="","",IF($C186="initial",VLOOKUP($D186,Notes!$A$7:$S$67,13,FALSE),VLOOKUP($A186,python_output!$A$4:$AP$256,28,FALSE)))</f>
        <v/>
      </c>
      <c r="U186" s="159" t="str">
        <f>IF(D186="","",IF($C186="initial",VLOOKUP($D186,Notes!$A$7:$S$67,14,FALSE),VLOOKUP($A186,python_output!$A$4:$AP$256,29,FALSE)))</f>
        <v/>
      </c>
      <c r="V186" s="155" t="str">
        <f>IF(D186="","",IF($C186="initial","",VLOOKUP($A186,python_output!$A$4:$AS$256,30,FALSE)))</f>
        <v/>
      </c>
      <c r="W186" s="155" t="str">
        <f>IF(D186="","",IFERROR(IF($C186="initial","",VLOOKUP($A186,python_output!$A$4:$AS$256,30,FALSE)),""))</f>
        <v/>
      </c>
      <c r="X186" s="155" t="str">
        <f>IF(D186="","",IFERROR(IF($C186="initial","",VLOOKUP($A186,python_output!$A$4:$AS$256,30,FALSE)),""))</f>
        <v/>
      </c>
      <c r="Y186" s="161" t="str">
        <f>IF(D186="","",VLOOKUP(D186,Notes!$A$7:$N$67,14,FALSE))</f>
        <v/>
      </c>
      <c r="Z186" s="97" t="str">
        <f>IFERROR(VLOOKUP($D186,Notes!$A$7:$K$67,10,FALSE),"")</f>
        <v/>
      </c>
      <c r="AA186" s="102" t="str">
        <f>IFERROR(VLOOKUP($D186,Notes!$A$7:$K$67,11,FALSE),"")</f>
        <v/>
      </c>
      <c r="AB186" s="102" t="str">
        <f t="shared" si="12"/>
        <v/>
      </c>
      <c r="AC186" s="156" t="str">
        <f t="shared" si="13"/>
        <v/>
      </c>
      <c r="AD186" s="162" t="str">
        <f>IF($D186="","",GLOBAL!$B$5)</f>
        <v/>
      </c>
      <c r="AE186" s="197" t="str">
        <f t="shared" si="10"/>
        <v/>
      </c>
      <c r="AF186" s="198" t="str">
        <f t="shared" si="11"/>
        <v/>
      </c>
      <c r="AG186" s="202"/>
    </row>
    <row r="187" spans="1:33" x14ac:dyDescent="0.25">
      <c r="A187" s="2"/>
      <c r="B187" s="99"/>
      <c r="C187" s="3"/>
      <c r="D187" s="2"/>
      <c r="E187" s="2"/>
      <c r="F187" s="107"/>
      <c r="G187" s="100" t="str">
        <f>IFERROR(VLOOKUP($D187,Notes!$A$7:$K$67,2,FALSE),"")</f>
        <v/>
      </c>
      <c r="H187" s="97" t="str">
        <f>IFERROR(VLOOKUP($D187,Notes!$A$7:$K$67,3,FALSE),"")</f>
        <v/>
      </c>
      <c r="I187" s="98" t="str">
        <f>IFERROR(VLOOKUP($D187,Notes!$A$7:$K$67,4,FALSE),"")</f>
        <v/>
      </c>
      <c r="J187" s="104"/>
      <c r="K187" s="104"/>
      <c r="L187" s="104"/>
      <c r="M187" s="106" t="str">
        <f>IF($D187="","",VLOOKUP($A187,python_output!$A$4:$AM$257,21,FALSE))</f>
        <v/>
      </c>
      <c r="N187" s="3" t="str">
        <f>IF($D187="","",VLOOKUP($A187,python_output!$A$4:$AM$257,22,FALSE))</f>
        <v/>
      </c>
      <c r="O187" s="105" t="str">
        <f>IF($D187="","",VLOOKUP($A187,python_output!$A$4:$AM$257,23,FALSE))</f>
        <v/>
      </c>
      <c r="P187" s="2" t="str">
        <f>IF($D187="","",VLOOKUP($A187,python_output!$A$4:$AM$257,24,FALSE))</f>
        <v/>
      </c>
      <c r="Q187" s="2" t="str">
        <f>IF($D187="","",VLOOKUP($A187,python_output!$A$4:$AM$257,25,FALSE))</f>
        <v/>
      </c>
      <c r="R187" s="2" t="str">
        <f>IF($D187="","",VLOOKUP($A187,python_output!$A$4:$AM$257,26,FALSE))</f>
        <v/>
      </c>
      <c r="S187" s="160" t="str">
        <f>IF(D187="","",IF($C187="initial",VLOOKUP($D187,Notes!$A$7:$S$67,12,FALSE),VLOOKUP($A187,python_output!$A$4:$AP$256,27,FALSE)))</f>
        <v/>
      </c>
      <c r="T187" s="158" t="str">
        <f>IF(D187="","",IF($C187="initial",VLOOKUP($D187,Notes!$A$7:$S$67,13,FALSE),VLOOKUP($A187,python_output!$A$4:$AP$256,28,FALSE)))</f>
        <v/>
      </c>
      <c r="U187" s="159" t="str">
        <f>IF(D187="","",IF($C187="initial",VLOOKUP($D187,Notes!$A$7:$S$67,14,FALSE),VLOOKUP($A187,python_output!$A$4:$AP$256,29,FALSE)))</f>
        <v/>
      </c>
      <c r="V187" s="155" t="str">
        <f>IF(D187="","",IF($C187="initial","",VLOOKUP($A187,python_output!$A$4:$AS$256,30,FALSE)))</f>
        <v/>
      </c>
      <c r="W187" s="155" t="str">
        <f>IF(D187="","",IFERROR(IF($C187="initial","",VLOOKUP($A187,python_output!$A$4:$AS$256,30,FALSE)),""))</f>
        <v/>
      </c>
      <c r="X187" s="155" t="str">
        <f>IF(D187="","",IFERROR(IF($C187="initial","",VLOOKUP($A187,python_output!$A$4:$AS$256,30,FALSE)),""))</f>
        <v/>
      </c>
      <c r="Y187" s="161" t="str">
        <f>IF(D187="","",VLOOKUP(D187,Notes!$A$7:$N$67,14,FALSE))</f>
        <v/>
      </c>
      <c r="Z187" s="97" t="str">
        <f>IFERROR(VLOOKUP($D187,Notes!$A$7:$K$67,10,FALSE),"")</f>
        <v/>
      </c>
      <c r="AA187" s="102" t="str">
        <f>IFERROR(VLOOKUP($D187,Notes!$A$7:$K$67,11,FALSE),"")</f>
        <v/>
      </c>
      <c r="AB187" s="102" t="str">
        <f t="shared" si="12"/>
        <v/>
      </c>
      <c r="AC187" s="156" t="str">
        <f t="shared" si="13"/>
        <v/>
      </c>
      <c r="AD187" s="162" t="str">
        <f>IF($D187="","",GLOBAL!$B$5)</f>
        <v/>
      </c>
      <c r="AE187" s="197" t="str">
        <f t="shared" si="10"/>
        <v/>
      </c>
      <c r="AF187" s="198" t="str">
        <f t="shared" si="11"/>
        <v/>
      </c>
      <c r="AG187" s="202"/>
    </row>
    <row r="188" spans="1:33" x14ac:dyDescent="0.25">
      <c r="A188" s="2"/>
      <c r="B188" s="99"/>
      <c r="C188" s="3"/>
      <c r="D188" s="2"/>
      <c r="E188" s="2"/>
      <c r="F188" s="107"/>
      <c r="G188" s="100" t="str">
        <f>IFERROR(VLOOKUP($D188,Notes!$A$7:$K$67,2,FALSE),"")</f>
        <v/>
      </c>
      <c r="H188" s="97" t="str">
        <f>IFERROR(VLOOKUP($D188,Notes!$A$7:$K$67,3,FALSE),"")</f>
        <v/>
      </c>
      <c r="I188" s="98" t="str">
        <f>IFERROR(VLOOKUP($D188,Notes!$A$7:$K$67,4,FALSE),"")</f>
        <v/>
      </c>
      <c r="J188" s="104"/>
      <c r="K188" s="104"/>
      <c r="L188" s="104"/>
      <c r="M188" s="106" t="str">
        <f>IF($D188="","",VLOOKUP($A188,python_output!$A$4:$AM$257,21,FALSE))</f>
        <v/>
      </c>
      <c r="N188" s="3" t="str">
        <f>IF($D188="","",VLOOKUP($A188,python_output!$A$4:$AM$257,22,FALSE))</f>
        <v/>
      </c>
      <c r="O188" s="105" t="str">
        <f>IF($D188="","",VLOOKUP($A188,python_output!$A$4:$AM$257,23,FALSE))</f>
        <v/>
      </c>
      <c r="P188" s="2" t="str">
        <f>IF($D188="","",VLOOKUP($A188,python_output!$A$4:$AM$257,24,FALSE))</f>
        <v/>
      </c>
      <c r="Q188" s="2" t="str">
        <f>IF($D188="","",VLOOKUP($A188,python_output!$A$4:$AM$257,25,FALSE))</f>
        <v/>
      </c>
      <c r="R188" s="2" t="str">
        <f>IF($D188="","",VLOOKUP($A188,python_output!$A$4:$AM$257,26,FALSE))</f>
        <v/>
      </c>
      <c r="S188" s="160" t="str">
        <f>IF(D188="","",IF($C188="initial",VLOOKUP($D188,Notes!$A$7:$S$67,12,FALSE),VLOOKUP($A188,python_output!$A$4:$AP$256,27,FALSE)))</f>
        <v/>
      </c>
      <c r="T188" s="158" t="str">
        <f>IF(D188="","",IF($C188="initial",VLOOKUP($D188,Notes!$A$7:$S$67,13,FALSE),VLOOKUP($A188,python_output!$A$4:$AP$256,28,FALSE)))</f>
        <v/>
      </c>
      <c r="U188" s="159" t="str">
        <f>IF(D188="","",IF($C188="initial",VLOOKUP($D188,Notes!$A$7:$S$67,14,FALSE),VLOOKUP($A188,python_output!$A$4:$AP$256,29,FALSE)))</f>
        <v/>
      </c>
      <c r="V188" s="155" t="str">
        <f>IF(D188="","",IF($C188="initial","",VLOOKUP($A188,python_output!$A$4:$AS$256,30,FALSE)))</f>
        <v/>
      </c>
      <c r="W188" s="155" t="str">
        <f>IF(D188="","",IFERROR(IF($C188="initial","",VLOOKUP($A188,python_output!$A$4:$AS$256,30,FALSE)),""))</f>
        <v/>
      </c>
      <c r="X188" s="155" t="str">
        <f>IF(D188="","",IFERROR(IF($C188="initial","",VLOOKUP($A188,python_output!$A$4:$AS$256,30,FALSE)),""))</f>
        <v/>
      </c>
      <c r="Y188" s="161" t="str">
        <f>IF(D188="","",VLOOKUP(D188,Notes!$A$7:$N$67,14,FALSE))</f>
        <v/>
      </c>
      <c r="Z188" s="97" t="str">
        <f>IFERROR(VLOOKUP($D188,Notes!$A$7:$K$67,10,FALSE),"")</f>
        <v/>
      </c>
      <c r="AA188" s="102" t="str">
        <f>IFERROR(VLOOKUP($D188,Notes!$A$7:$K$67,11,FALSE),"")</f>
        <v/>
      </c>
      <c r="AB188" s="102" t="str">
        <f t="shared" si="12"/>
        <v/>
      </c>
      <c r="AC188" s="156" t="str">
        <f t="shared" si="13"/>
        <v/>
      </c>
      <c r="AD188" s="162" t="str">
        <f>IF($D188="","",GLOBAL!$B$5)</f>
        <v/>
      </c>
      <c r="AE188" s="197" t="str">
        <f t="shared" si="10"/>
        <v/>
      </c>
      <c r="AF188" s="198" t="str">
        <f t="shared" si="11"/>
        <v/>
      </c>
      <c r="AG188" s="202"/>
    </row>
    <row r="189" spans="1:33" x14ac:dyDescent="0.25">
      <c r="A189" s="2"/>
      <c r="B189" s="99"/>
      <c r="C189" s="3"/>
      <c r="D189" s="2"/>
      <c r="E189" s="2"/>
      <c r="F189" s="107"/>
      <c r="G189" s="100" t="str">
        <f>IFERROR(VLOOKUP($D189,Notes!$A$7:$K$67,2,FALSE),"")</f>
        <v/>
      </c>
      <c r="H189" s="97" t="str">
        <f>IFERROR(VLOOKUP($D189,Notes!$A$7:$K$67,3,FALSE),"")</f>
        <v/>
      </c>
      <c r="I189" s="98" t="str">
        <f>IFERROR(VLOOKUP($D189,Notes!$A$7:$K$67,4,FALSE),"")</f>
        <v/>
      </c>
      <c r="J189" s="104"/>
      <c r="K189" s="104"/>
      <c r="L189" s="104"/>
      <c r="M189" s="106" t="str">
        <f>IF($D189="","",VLOOKUP($A189,python_output!$A$4:$AM$257,21,FALSE))</f>
        <v/>
      </c>
      <c r="N189" s="3" t="str">
        <f>IF($D189="","",VLOOKUP($A189,python_output!$A$4:$AM$257,22,FALSE))</f>
        <v/>
      </c>
      <c r="O189" s="105" t="str">
        <f>IF($D189="","",VLOOKUP($A189,python_output!$A$4:$AM$257,23,FALSE))</f>
        <v/>
      </c>
      <c r="P189" s="2" t="str">
        <f>IF($D189="","",VLOOKUP($A189,python_output!$A$4:$AM$257,24,FALSE))</f>
        <v/>
      </c>
      <c r="Q189" s="2" t="str">
        <f>IF($D189="","",VLOOKUP($A189,python_output!$A$4:$AM$257,25,FALSE))</f>
        <v/>
      </c>
      <c r="R189" s="2" t="str">
        <f>IF($D189="","",VLOOKUP($A189,python_output!$A$4:$AM$257,26,FALSE))</f>
        <v/>
      </c>
      <c r="S189" s="160" t="str">
        <f>IF(D189="","",IF($C189="initial",VLOOKUP($D189,Notes!$A$7:$S$67,12,FALSE),VLOOKUP($A189,python_output!$A$4:$AP$256,27,FALSE)))</f>
        <v/>
      </c>
      <c r="T189" s="158" t="str">
        <f>IF(D189="","",IF($C189="initial",VLOOKUP($D189,Notes!$A$7:$S$67,13,FALSE),VLOOKUP($A189,python_output!$A$4:$AP$256,28,FALSE)))</f>
        <v/>
      </c>
      <c r="U189" s="159" t="str">
        <f>IF(D189="","",IF($C189="initial",VLOOKUP($D189,Notes!$A$7:$S$67,14,FALSE),VLOOKUP($A189,python_output!$A$4:$AP$256,29,FALSE)))</f>
        <v/>
      </c>
      <c r="V189" s="155" t="str">
        <f>IF(D189="","",IF($C189="initial","",VLOOKUP($A189,python_output!$A$4:$AS$256,30,FALSE)))</f>
        <v/>
      </c>
      <c r="W189" s="155" t="str">
        <f>IF(D189="","",IFERROR(IF($C189="initial","",VLOOKUP($A189,python_output!$A$4:$AS$256,30,FALSE)),""))</f>
        <v/>
      </c>
      <c r="X189" s="155" t="str">
        <f>IF(D189="","",IFERROR(IF($C189="initial","",VLOOKUP($A189,python_output!$A$4:$AS$256,30,FALSE)),""))</f>
        <v/>
      </c>
      <c r="Y189" s="161" t="str">
        <f>IF(D189="","",VLOOKUP(D189,Notes!$A$7:$N$67,14,FALSE))</f>
        <v/>
      </c>
      <c r="Z189" s="97" t="str">
        <f>IFERROR(VLOOKUP($D189,Notes!$A$7:$K$67,10,FALSE),"")</f>
        <v/>
      </c>
      <c r="AA189" s="102" t="str">
        <f>IFERROR(VLOOKUP($D189,Notes!$A$7:$K$67,11,FALSE),"")</f>
        <v/>
      </c>
      <c r="AB189" s="102" t="str">
        <f t="shared" si="12"/>
        <v/>
      </c>
      <c r="AC189" s="156" t="str">
        <f t="shared" si="13"/>
        <v/>
      </c>
      <c r="AD189" s="162" t="str">
        <f>IF($D189="","",GLOBAL!$B$5)</f>
        <v/>
      </c>
      <c r="AE189" s="197" t="str">
        <f t="shared" si="10"/>
        <v/>
      </c>
      <c r="AF189" s="198" t="str">
        <f t="shared" si="11"/>
        <v/>
      </c>
      <c r="AG189" s="202"/>
    </row>
    <row r="190" spans="1:33" x14ac:dyDescent="0.25">
      <c r="A190" s="2"/>
      <c r="B190" s="99"/>
      <c r="C190" s="3"/>
      <c r="D190" s="2"/>
      <c r="E190" s="2"/>
      <c r="F190" s="107"/>
      <c r="G190" s="100" t="str">
        <f>IFERROR(VLOOKUP($D190,Notes!$A$7:$K$67,2,FALSE),"")</f>
        <v/>
      </c>
      <c r="H190" s="97" t="str">
        <f>IFERROR(VLOOKUP($D190,Notes!$A$7:$K$67,3,FALSE),"")</f>
        <v/>
      </c>
      <c r="I190" s="98" t="str">
        <f>IFERROR(VLOOKUP($D190,Notes!$A$7:$K$67,4,FALSE),"")</f>
        <v/>
      </c>
      <c r="J190" s="104"/>
      <c r="K190" s="104"/>
      <c r="L190" s="104"/>
      <c r="M190" s="106" t="str">
        <f>IF($D190="","",VLOOKUP($A190,python_output!$A$4:$AM$257,21,FALSE))</f>
        <v/>
      </c>
      <c r="N190" s="3" t="str">
        <f>IF($D190="","",VLOOKUP($A190,python_output!$A$4:$AM$257,22,FALSE))</f>
        <v/>
      </c>
      <c r="O190" s="105" t="str">
        <f>IF($D190="","",VLOOKUP($A190,python_output!$A$4:$AM$257,23,FALSE))</f>
        <v/>
      </c>
      <c r="P190" s="2" t="str">
        <f>IF($D190="","",VLOOKUP($A190,python_output!$A$4:$AM$257,24,FALSE))</f>
        <v/>
      </c>
      <c r="Q190" s="2" t="str">
        <f>IF($D190="","",VLOOKUP($A190,python_output!$A$4:$AM$257,25,FALSE))</f>
        <v/>
      </c>
      <c r="R190" s="2" t="str">
        <f>IF($D190="","",VLOOKUP($A190,python_output!$A$4:$AM$257,26,FALSE))</f>
        <v/>
      </c>
      <c r="S190" s="160" t="str">
        <f>IF(D190="","",IF($C190="initial",VLOOKUP($D190,Notes!$A$7:$S$67,12,FALSE),VLOOKUP($A190,python_output!$A$4:$AP$256,27,FALSE)))</f>
        <v/>
      </c>
      <c r="T190" s="158" t="str">
        <f>IF(D190="","",IF($C190="initial",VLOOKUP($D190,Notes!$A$7:$S$67,13,FALSE),VLOOKUP($A190,python_output!$A$4:$AP$256,28,FALSE)))</f>
        <v/>
      </c>
      <c r="U190" s="159" t="str">
        <f>IF(D190="","",IF($C190="initial",VLOOKUP($D190,Notes!$A$7:$S$67,14,FALSE),VLOOKUP($A190,python_output!$A$4:$AP$256,29,FALSE)))</f>
        <v/>
      </c>
      <c r="V190" s="155" t="str">
        <f>IF(D190="","",IF($C190="initial","",VLOOKUP($A190,python_output!$A$4:$AS$256,30,FALSE)))</f>
        <v/>
      </c>
      <c r="W190" s="155" t="str">
        <f>IF(D190="","",IFERROR(IF($C190="initial","",VLOOKUP($A190,python_output!$A$4:$AS$256,30,FALSE)),""))</f>
        <v/>
      </c>
      <c r="X190" s="155" t="str">
        <f>IF(D190="","",IFERROR(IF($C190="initial","",VLOOKUP($A190,python_output!$A$4:$AS$256,30,FALSE)),""))</f>
        <v/>
      </c>
      <c r="Y190" s="161" t="str">
        <f>IF(D190="","",VLOOKUP(D190,Notes!$A$7:$N$67,14,FALSE))</f>
        <v/>
      </c>
      <c r="Z190" s="97" t="str">
        <f>IFERROR(VLOOKUP($D190,Notes!$A$7:$K$67,10,FALSE),"")</f>
        <v/>
      </c>
      <c r="AA190" s="102" t="str">
        <f>IFERROR(VLOOKUP($D190,Notes!$A$7:$K$67,11,FALSE),"")</f>
        <v/>
      </c>
      <c r="AB190" s="102" t="str">
        <f t="shared" si="12"/>
        <v/>
      </c>
      <c r="AC190" s="156" t="str">
        <f t="shared" si="13"/>
        <v/>
      </c>
      <c r="AD190" s="162" t="str">
        <f>IF($D190="","",GLOBAL!$B$5)</f>
        <v/>
      </c>
      <c r="AE190" s="197" t="str">
        <f t="shared" si="10"/>
        <v/>
      </c>
      <c r="AF190" s="198" t="str">
        <f t="shared" si="11"/>
        <v/>
      </c>
      <c r="AG190" s="202"/>
    </row>
    <row r="191" spans="1:33" x14ac:dyDescent="0.25">
      <c r="A191" s="2"/>
      <c r="B191" s="99"/>
      <c r="C191" s="3"/>
      <c r="D191" s="2"/>
      <c r="E191" s="2"/>
      <c r="F191" s="107"/>
      <c r="G191" s="100" t="str">
        <f>IFERROR(VLOOKUP($D191,Notes!$A$7:$K$67,2,FALSE),"")</f>
        <v/>
      </c>
      <c r="H191" s="97" t="str">
        <f>IFERROR(VLOOKUP($D191,Notes!$A$7:$K$67,3,FALSE),"")</f>
        <v/>
      </c>
      <c r="I191" s="98" t="str">
        <f>IFERROR(VLOOKUP($D191,Notes!$A$7:$K$67,4,FALSE),"")</f>
        <v/>
      </c>
      <c r="J191" s="104"/>
      <c r="K191" s="104"/>
      <c r="L191" s="104"/>
      <c r="M191" s="106" t="str">
        <f>IF($D191="","",VLOOKUP($A191,python_output!$A$4:$AM$257,21,FALSE))</f>
        <v/>
      </c>
      <c r="N191" s="3" t="str">
        <f>IF($D191="","",VLOOKUP($A191,python_output!$A$4:$AM$257,22,FALSE))</f>
        <v/>
      </c>
      <c r="O191" s="105" t="str">
        <f>IF($D191="","",VLOOKUP($A191,python_output!$A$4:$AM$257,23,FALSE))</f>
        <v/>
      </c>
      <c r="P191" s="2" t="str">
        <f>IF($D191="","",VLOOKUP($A191,python_output!$A$4:$AM$257,24,FALSE))</f>
        <v/>
      </c>
      <c r="Q191" s="2" t="str">
        <f>IF($D191="","",VLOOKUP($A191,python_output!$A$4:$AM$257,25,FALSE))</f>
        <v/>
      </c>
      <c r="R191" s="2" t="str">
        <f>IF($D191="","",VLOOKUP($A191,python_output!$A$4:$AM$257,26,FALSE))</f>
        <v/>
      </c>
      <c r="S191" s="160" t="str">
        <f>IF(D191="","",IF($C191="initial",VLOOKUP($D191,Notes!$A$7:$S$67,12,FALSE),VLOOKUP($A191,python_output!$A$4:$AP$256,27,FALSE)))</f>
        <v/>
      </c>
      <c r="T191" s="158" t="str">
        <f>IF(D191="","",IF($C191="initial",VLOOKUP($D191,Notes!$A$7:$S$67,13,FALSE),VLOOKUP($A191,python_output!$A$4:$AP$256,28,FALSE)))</f>
        <v/>
      </c>
      <c r="U191" s="159" t="str">
        <f>IF(D191="","",IF($C191="initial",VLOOKUP($D191,Notes!$A$7:$S$67,14,FALSE),VLOOKUP($A191,python_output!$A$4:$AP$256,29,FALSE)))</f>
        <v/>
      </c>
      <c r="V191" s="155" t="str">
        <f>IF(D191="","",IF($C191="initial","",VLOOKUP($A191,python_output!$A$4:$AS$256,30,FALSE)))</f>
        <v/>
      </c>
      <c r="W191" s="155" t="str">
        <f>IF(D191="","",IFERROR(IF($C191="initial","",VLOOKUP($A191,python_output!$A$4:$AS$256,30,FALSE)),""))</f>
        <v/>
      </c>
      <c r="X191" s="155" t="str">
        <f>IF(D191="","",IFERROR(IF($C191="initial","",VLOOKUP($A191,python_output!$A$4:$AS$256,30,FALSE)),""))</f>
        <v/>
      </c>
      <c r="Y191" s="161" t="str">
        <f>IF(D191="","",VLOOKUP(D191,Notes!$A$7:$N$67,14,FALSE))</f>
        <v/>
      </c>
      <c r="Z191" s="97" t="str">
        <f>IFERROR(VLOOKUP($D191,Notes!$A$7:$K$67,10,FALSE),"")</f>
        <v/>
      </c>
      <c r="AA191" s="102" t="str">
        <f>IFERROR(VLOOKUP($D191,Notes!$A$7:$K$67,11,FALSE),"")</f>
        <v/>
      </c>
      <c r="AB191" s="102" t="str">
        <f t="shared" si="12"/>
        <v/>
      </c>
      <c r="AC191" s="156" t="str">
        <f t="shared" si="13"/>
        <v/>
      </c>
      <c r="AD191" s="162" t="str">
        <f>IF($D191="","",GLOBAL!$B$5)</f>
        <v/>
      </c>
      <c r="AE191" s="197" t="str">
        <f t="shared" si="10"/>
        <v/>
      </c>
      <c r="AF191" s="198" t="str">
        <f t="shared" si="11"/>
        <v/>
      </c>
      <c r="AG191" s="202"/>
    </row>
    <row r="192" spans="1:33" x14ac:dyDescent="0.25">
      <c r="A192" s="2"/>
      <c r="B192" s="99"/>
      <c r="C192" s="3"/>
      <c r="D192" s="2"/>
      <c r="E192" s="2"/>
      <c r="F192" s="107"/>
      <c r="G192" s="100" t="str">
        <f>IFERROR(VLOOKUP($D192,Notes!$A$7:$K$67,2,FALSE),"")</f>
        <v/>
      </c>
      <c r="H192" s="97" t="str">
        <f>IFERROR(VLOOKUP($D192,Notes!$A$7:$K$67,3,FALSE),"")</f>
        <v/>
      </c>
      <c r="I192" s="98" t="str">
        <f>IFERROR(VLOOKUP($D192,Notes!$A$7:$K$67,4,FALSE),"")</f>
        <v/>
      </c>
      <c r="J192" s="104"/>
      <c r="K192" s="104"/>
      <c r="L192" s="104"/>
      <c r="M192" s="106" t="str">
        <f>IF($D192="","",VLOOKUP($A192,python_output!$A$4:$AM$257,21,FALSE))</f>
        <v/>
      </c>
      <c r="N192" s="3" t="str">
        <f>IF($D192="","",VLOOKUP($A192,python_output!$A$4:$AM$257,22,FALSE))</f>
        <v/>
      </c>
      <c r="O192" s="105" t="str">
        <f>IF($D192="","",VLOOKUP($A192,python_output!$A$4:$AM$257,23,FALSE))</f>
        <v/>
      </c>
      <c r="P192" s="2" t="str">
        <f>IF($D192="","",VLOOKUP($A192,python_output!$A$4:$AM$257,24,FALSE))</f>
        <v/>
      </c>
      <c r="Q192" s="2" t="str">
        <f>IF($D192="","",VLOOKUP($A192,python_output!$A$4:$AM$257,25,FALSE))</f>
        <v/>
      </c>
      <c r="R192" s="2" t="str">
        <f>IF($D192="","",VLOOKUP($A192,python_output!$A$4:$AM$257,26,FALSE))</f>
        <v/>
      </c>
      <c r="S192" s="160" t="str">
        <f>IF(D192="","",IF($C192="initial",VLOOKUP($D192,Notes!$A$7:$S$67,12,FALSE),VLOOKUP($A192,python_output!$A$4:$AP$256,27,FALSE)))</f>
        <v/>
      </c>
      <c r="T192" s="158" t="str">
        <f>IF(D192="","",IF($C192="initial",VLOOKUP($D192,Notes!$A$7:$S$67,13,FALSE),VLOOKUP($A192,python_output!$A$4:$AP$256,28,FALSE)))</f>
        <v/>
      </c>
      <c r="U192" s="159" t="str">
        <f>IF(D192="","",IF($C192="initial",VLOOKUP($D192,Notes!$A$7:$S$67,14,FALSE),VLOOKUP($A192,python_output!$A$4:$AP$256,29,FALSE)))</f>
        <v/>
      </c>
      <c r="V192" s="155" t="str">
        <f>IF(D192="","",IF($C192="initial","",VLOOKUP($A192,python_output!$A$4:$AS$256,30,FALSE)))</f>
        <v/>
      </c>
      <c r="W192" s="155" t="str">
        <f>IF(D192="","",IFERROR(IF($C192="initial","",VLOOKUP($A192,python_output!$A$4:$AS$256,30,FALSE)),""))</f>
        <v/>
      </c>
      <c r="X192" s="155" t="str">
        <f>IF(D192="","",IFERROR(IF($C192="initial","",VLOOKUP($A192,python_output!$A$4:$AS$256,30,FALSE)),""))</f>
        <v/>
      </c>
      <c r="Y192" s="161" t="str">
        <f>IF(D192="","",VLOOKUP(D192,Notes!$A$7:$N$67,14,FALSE))</f>
        <v/>
      </c>
      <c r="Z192" s="97" t="str">
        <f>IFERROR(VLOOKUP($D192,Notes!$A$7:$K$67,10,FALSE),"")</f>
        <v/>
      </c>
      <c r="AA192" s="102" t="str">
        <f>IFERROR(VLOOKUP($D192,Notes!$A$7:$K$67,11,FALSE),"")</f>
        <v/>
      </c>
      <c r="AB192" s="102" t="str">
        <f t="shared" si="12"/>
        <v/>
      </c>
      <c r="AC192" s="156" t="str">
        <f t="shared" si="13"/>
        <v/>
      </c>
      <c r="AD192" s="162" t="str">
        <f>IF($D192="","",GLOBAL!$B$5)</f>
        <v/>
      </c>
      <c r="AE192" s="197" t="str">
        <f t="shared" si="10"/>
        <v/>
      </c>
      <c r="AF192" s="198" t="str">
        <f t="shared" si="11"/>
        <v/>
      </c>
      <c r="AG192" s="202"/>
    </row>
    <row r="193" spans="1:33" x14ac:dyDescent="0.25">
      <c r="A193" s="2"/>
      <c r="B193" s="99"/>
      <c r="C193" s="3"/>
      <c r="D193" s="2"/>
      <c r="E193" s="2"/>
      <c r="F193" s="107"/>
      <c r="G193" s="100" t="str">
        <f>IFERROR(VLOOKUP($D193,Notes!$A$7:$K$67,2,FALSE),"")</f>
        <v/>
      </c>
      <c r="H193" s="97" t="str">
        <f>IFERROR(VLOOKUP($D193,Notes!$A$7:$K$67,3,FALSE),"")</f>
        <v/>
      </c>
      <c r="I193" s="98" t="str">
        <f>IFERROR(VLOOKUP($D193,Notes!$A$7:$K$67,4,FALSE),"")</f>
        <v/>
      </c>
      <c r="J193" s="104"/>
      <c r="K193" s="104"/>
      <c r="L193" s="104"/>
      <c r="M193" s="106" t="str">
        <f>IF($D193="","",VLOOKUP($A193,python_output!$A$4:$AM$257,21,FALSE))</f>
        <v/>
      </c>
      <c r="N193" s="3" t="str">
        <f>IF($D193="","",VLOOKUP($A193,python_output!$A$4:$AM$257,22,FALSE))</f>
        <v/>
      </c>
      <c r="O193" s="105" t="str">
        <f>IF($D193="","",VLOOKUP($A193,python_output!$A$4:$AM$257,23,FALSE))</f>
        <v/>
      </c>
      <c r="P193" s="2" t="str">
        <f>IF($D193="","",VLOOKUP($A193,python_output!$A$4:$AM$257,24,FALSE))</f>
        <v/>
      </c>
      <c r="Q193" s="2" t="str">
        <f>IF($D193="","",VLOOKUP($A193,python_output!$A$4:$AM$257,25,FALSE))</f>
        <v/>
      </c>
      <c r="R193" s="2" t="str">
        <f>IF($D193="","",VLOOKUP($A193,python_output!$A$4:$AM$257,26,FALSE))</f>
        <v/>
      </c>
      <c r="S193" s="160" t="str">
        <f>IF(D193="","",IF($C193="initial",VLOOKUP($D193,Notes!$A$7:$S$67,12,FALSE),VLOOKUP($A193,python_output!$A$4:$AP$256,27,FALSE)))</f>
        <v/>
      </c>
      <c r="T193" s="158" t="str">
        <f>IF(D193="","",IF($C193="initial",VLOOKUP($D193,Notes!$A$7:$S$67,13,FALSE),VLOOKUP($A193,python_output!$A$4:$AP$256,28,FALSE)))</f>
        <v/>
      </c>
      <c r="U193" s="159" t="str">
        <f>IF(D193="","",IF($C193="initial",VLOOKUP($D193,Notes!$A$7:$S$67,14,FALSE),VLOOKUP($A193,python_output!$A$4:$AP$256,29,FALSE)))</f>
        <v/>
      </c>
      <c r="V193" s="155" t="str">
        <f>IF(D193="","",IF($C193="initial","",VLOOKUP($A193,python_output!$A$4:$AS$256,30,FALSE)))</f>
        <v/>
      </c>
      <c r="W193" s="155" t="str">
        <f>IF(D193="","",IFERROR(IF($C193="initial","",VLOOKUP($A193,python_output!$A$4:$AS$256,30,FALSE)),""))</f>
        <v/>
      </c>
      <c r="X193" s="155" t="str">
        <f>IF(D193="","",IFERROR(IF($C193="initial","",VLOOKUP($A193,python_output!$A$4:$AS$256,30,FALSE)),""))</f>
        <v/>
      </c>
      <c r="Y193" s="161" t="str">
        <f>IF(D193="","",VLOOKUP(D193,Notes!$A$7:$N$67,14,FALSE))</f>
        <v/>
      </c>
      <c r="Z193" s="97" t="str">
        <f>IFERROR(VLOOKUP($D193,Notes!$A$7:$K$67,10,FALSE),"")</f>
        <v/>
      </c>
      <c r="AA193" s="102" t="str">
        <f>IFERROR(VLOOKUP($D193,Notes!$A$7:$K$67,11,FALSE),"")</f>
        <v/>
      </c>
      <c r="AB193" s="102" t="str">
        <f t="shared" si="12"/>
        <v/>
      </c>
      <c r="AC193" s="156" t="str">
        <f t="shared" si="13"/>
        <v/>
      </c>
      <c r="AD193" s="162" t="str">
        <f>IF($D193="","",GLOBAL!$B$5)</f>
        <v/>
      </c>
      <c r="AE193" s="197" t="str">
        <f t="shared" si="10"/>
        <v/>
      </c>
      <c r="AF193" s="198" t="str">
        <f t="shared" si="11"/>
        <v/>
      </c>
      <c r="AG193" s="202"/>
    </row>
    <row r="194" spans="1:33" x14ac:dyDescent="0.25">
      <c r="A194" s="2"/>
      <c r="B194" s="99"/>
      <c r="C194" s="3"/>
      <c r="D194" s="2"/>
      <c r="E194" s="2"/>
      <c r="F194" s="107"/>
      <c r="G194" s="100" t="str">
        <f>IFERROR(VLOOKUP($D194,Notes!$A$7:$K$67,2,FALSE),"")</f>
        <v/>
      </c>
      <c r="H194" s="97" t="str">
        <f>IFERROR(VLOOKUP($D194,Notes!$A$7:$K$67,3,FALSE),"")</f>
        <v/>
      </c>
      <c r="I194" s="98" t="str">
        <f>IFERROR(VLOOKUP($D194,Notes!$A$7:$K$67,4,FALSE),"")</f>
        <v/>
      </c>
      <c r="J194" s="104"/>
      <c r="K194" s="104"/>
      <c r="L194" s="104"/>
      <c r="M194" s="106" t="str">
        <f>IF($D194="","",VLOOKUP($A194,python_output!$A$4:$AM$257,21,FALSE))</f>
        <v/>
      </c>
      <c r="N194" s="3" t="str">
        <f>IF($D194="","",VLOOKUP($A194,python_output!$A$4:$AM$257,22,FALSE))</f>
        <v/>
      </c>
      <c r="O194" s="105" t="str">
        <f>IF($D194="","",VLOOKUP($A194,python_output!$A$4:$AM$257,23,FALSE))</f>
        <v/>
      </c>
      <c r="P194" s="2" t="str">
        <f>IF($D194="","",VLOOKUP($A194,python_output!$A$4:$AM$257,24,FALSE))</f>
        <v/>
      </c>
      <c r="Q194" s="2" t="str">
        <f>IF($D194="","",VLOOKUP($A194,python_output!$A$4:$AM$257,25,FALSE))</f>
        <v/>
      </c>
      <c r="R194" s="2" t="str">
        <f>IF($D194="","",VLOOKUP($A194,python_output!$A$4:$AM$257,26,FALSE))</f>
        <v/>
      </c>
      <c r="S194" s="160" t="str">
        <f>IF(D194="","",IF($C194="initial",VLOOKUP($D194,Notes!$A$7:$S$67,12,FALSE),VLOOKUP($A194,python_output!$A$4:$AP$256,27,FALSE)))</f>
        <v/>
      </c>
      <c r="T194" s="158" t="str">
        <f>IF(D194="","",IF($C194="initial",VLOOKUP($D194,Notes!$A$7:$S$67,13,FALSE),VLOOKUP($A194,python_output!$A$4:$AP$256,28,FALSE)))</f>
        <v/>
      </c>
      <c r="U194" s="159" t="str">
        <f>IF(D194="","",IF($C194="initial",VLOOKUP($D194,Notes!$A$7:$S$67,14,FALSE),VLOOKUP($A194,python_output!$A$4:$AP$256,29,FALSE)))</f>
        <v/>
      </c>
      <c r="V194" s="155" t="str">
        <f>IF(D194="","",IF($C194="initial","",VLOOKUP($A194,python_output!$A$4:$AS$256,30,FALSE)))</f>
        <v/>
      </c>
      <c r="W194" s="155" t="str">
        <f>IF(D194="","",IFERROR(IF($C194="initial","",VLOOKUP($A194,python_output!$A$4:$AS$256,30,FALSE)),""))</f>
        <v/>
      </c>
      <c r="X194" s="155" t="str">
        <f>IF(D194="","",IFERROR(IF($C194="initial","",VLOOKUP($A194,python_output!$A$4:$AS$256,30,FALSE)),""))</f>
        <v/>
      </c>
      <c r="Y194" s="161" t="str">
        <f>IF(D194="","",VLOOKUP(D194,Notes!$A$7:$N$67,14,FALSE))</f>
        <v/>
      </c>
      <c r="Z194" s="97" t="str">
        <f>IFERROR(VLOOKUP($D194,Notes!$A$7:$K$67,10,FALSE),"")</f>
        <v/>
      </c>
      <c r="AA194" s="102" t="str">
        <f>IFERROR(VLOOKUP($D194,Notes!$A$7:$K$67,11,FALSE),"")</f>
        <v/>
      </c>
      <c r="AB194" s="102" t="str">
        <f t="shared" si="12"/>
        <v/>
      </c>
      <c r="AC194" s="156" t="str">
        <f t="shared" si="13"/>
        <v/>
      </c>
      <c r="AD194" s="162" t="str">
        <f>IF($D194="","",GLOBAL!$B$5)</f>
        <v/>
      </c>
      <c r="AE194" s="197" t="str">
        <f t="shared" si="10"/>
        <v/>
      </c>
      <c r="AF194" s="198" t="str">
        <f t="shared" si="11"/>
        <v/>
      </c>
      <c r="AG194" s="202"/>
    </row>
    <row r="195" spans="1:33" x14ac:dyDescent="0.25">
      <c r="A195" s="2"/>
      <c r="B195" s="99"/>
      <c r="C195" s="3"/>
      <c r="D195" s="2"/>
      <c r="E195" s="2"/>
      <c r="F195" s="107"/>
      <c r="G195" s="100" t="str">
        <f>IFERROR(VLOOKUP($D195,Notes!$A$7:$K$67,2,FALSE),"")</f>
        <v/>
      </c>
      <c r="H195" s="97" t="str">
        <f>IFERROR(VLOOKUP($D195,Notes!$A$7:$K$67,3,FALSE),"")</f>
        <v/>
      </c>
      <c r="I195" s="98" t="str">
        <f>IFERROR(VLOOKUP($D195,Notes!$A$7:$K$67,4,FALSE),"")</f>
        <v/>
      </c>
      <c r="J195" s="104"/>
      <c r="K195" s="104"/>
      <c r="L195" s="104"/>
      <c r="M195" s="106" t="str">
        <f>IF($D195="","",VLOOKUP($A195,python_output!$A$4:$AM$257,21,FALSE))</f>
        <v/>
      </c>
      <c r="N195" s="3" t="str">
        <f>IF($D195="","",VLOOKUP($A195,python_output!$A$4:$AM$257,22,FALSE))</f>
        <v/>
      </c>
      <c r="O195" s="105" t="str">
        <f>IF($D195="","",VLOOKUP($A195,python_output!$A$4:$AM$257,23,FALSE))</f>
        <v/>
      </c>
      <c r="P195" s="2" t="str">
        <f>IF($D195="","",VLOOKUP($A195,python_output!$A$4:$AM$257,24,FALSE))</f>
        <v/>
      </c>
      <c r="Q195" s="2" t="str">
        <f>IF($D195="","",VLOOKUP($A195,python_output!$A$4:$AM$257,25,FALSE))</f>
        <v/>
      </c>
      <c r="R195" s="2" t="str">
        <f>IF($D195="","",VLOOKUP($A195,python_output!$A$4:$AM$257,26,FALSE))</f>
        <v/>
      </c>
      <c r="S195" s="160" t="str">
        <f>IF(D195="","",IF($C195="initial",VLOOKUP($D195,Notes!$A$7:$S$67,12,FALSE),VLOOKUP($A195,python_output!$A$4:$AP$256,27,FALSE)))</f>
        <v/>
      </c>
      <c r="T195" s="158" t="str">
        <f>IF(D195="","",IF($C195="initial",VLOOKUP($D195,Notes!$A$7:$S$67,13,FALSE),VLOOKUP($A195,python_output!$A$4:$AP$256,28,FALSE)))</f>
        <v/>
      </c>
      <c r="U195" s="159" t="str">
        <f>IF(D195="","",IF($C195="initial",VLOOKUP($D195,Notes!$A$7:$S$67,14,FALSE),VLOOKUP($A195,python_output!$A$4:$AP$256,29,FALSE)))</f>
        <v/>
      </c>
      <c r="V195" s="155" t="str">
        <f>IF(D195="","",IF($C195="initial","",VLOOKUP($A195,python_output!$A$4:$AS$256,30,FALSE)))</f>
        <v/>
      </c>
      <c r="W195" s="155" t="str">
        <f>IF(D195="","",IFERROR(IF($C195="initial","",VLOOKUP($A195,python_output!$A$4:$AS$256,30,FALSE)),""))</f>
        <v/>
      </c>
      <c r="X195" s="155" t="str">
        <f>IF(D195="","",IFERROR(IF($C195="initial","",VLOOKUP($A195,python_output!$A$4:$AS$256,30,FALSE)),""))</f>
        <v/>
      </c>
      <c r="Y195" s="161" t="str">
        <f>IF(D195="","",VLOOKUP(D195,Notes!$A$7:$N$67,14,FALSE))</f>
        <v/>
      </c>
      <c r="Z195" s="97" t="str">
        <f>IFERROR(VLOOKUP($D195,Notes!$A$7:$K$67,10,FALSE),"")</f>
        <v/>
      </c>
      <c r="AA195" s="102" t="str">
        <f>IFERROR(VLOOKUP($D195,Notes!$A$7:$K$67,11,FALSE),"")</f>
        <v/>
      </c>
      <c r="AB195" s="102" t="str">
        <f t="shared" si="12"/>
        <v/>
      </c>
      <c r="AC195" s="156" t="str">
        <f t="shared" si="13"/>
        <v/>
      </c>
      <c r="AD195" s="162" t="str">
        <f>IF($D195="","",GLOBAL!$B$5)</f>
        <v/>
      </c>
      <c r="AE195" s="197" t="str">
        <f t="shared" si="10"/>
        <v/>
      </c>
      <c r="AF195" s="198" t="str">
        <f t="shared" si="11"/>
        <v/>
      </c>
      <c r="AG195" s="202"/>
    </row>
    <row r="196" spans="1:33" x14ac:dyDescent="0.25">
      <c r="A196" s="2"/>
      <c r="B196" s="99"/>
      <c r="C196" s="3"/>
      <c r="D196" s="2"/>
      <c r="E196" s="2"/>
      <c r="F196" s="107"/>
      <c r="G196" s="100" t="str">
        <f>IFERROR(VLOOKUP($D196,Notes!$A$7:$K$67,2,FALSE),"")</f>
        <v/>
      </c>
      <c r="H196" s="97" t="str">
        <f>IFERROR(VLOOKUP($D196,Notes!$A$7:$K$67,3,FALSE),"")</f>
        <v/>
      </c>
      <c r="I196" s="98" t="str">
        <f>IFERROR(VLOOKUP($D196,Notes!$A$7:$K$67,4,FALSE),"")</f>
        <v/>
      </c>
      <c r="J196" s="104"/>
      <c r="K196" s="104"/>
      <c r="L196" s="104"/>
      <c r="M196" s="106" t="str">
        <f>IF($D196="","",VLOOKUP($A196,python_output!$A$4:$AM$257,21,FALSE))</f>
        <v/>
      </c>
      <c r="N196" s="3" t="str">
        <f>IF($D196="","",VLOOKUP($A196,python_output!$A$4:$AM$257,22,FALSE))</f>
        <v/>
      </c>
      <c r="O196" s="105" t="str">
        <f>IF($D196="","",VLOOKUP($A196,python_output!$A$4:$AM$257,23,FALSE))</f>
        <v/>
      </c>
      <c r="P196" s="2" t="str">
        <f>IF($D196="","",VLOOKUP($A196,python_output!$A$4:$AM$257,24,FALSE))</f>
        <v/>
      </c>
      <c r="Q196" s="2" t="str">
        <f>IF($D196="","",VLOOKUP($A196,python_output!$A$4:$AM$257,25,FALSE))</f>
        <v/>
      </c>
      <c r="R196" s="2" t="str">
        <f>IF($D196="","",VLOOKUP($A196,python_output!$A$4:$AM$257,26,FALSE))</f>
        <v/>
      </c>
      <c r="S196" s="160" t="str">
        <f>IF(D196="","",IF($C196="initial",VLOOKUP($D196,Notes!$A$7:$S$67,12,FALSE),VLOOKUP($A196,python_output!$A$4:$AP$256,27,FALSE)))</f>
        <v/>
      </c>
      <c r="T196" s="158" t="str">
        <f>IF(D196="","",IF($C196="initial",VLOOKUP($D196,Notes!$A$7:$S$67,13,FALSE),VLOOKUP($A196,python_output!$A$4:$AP$256,28,FALSE)))</f>
        <v/>
      </c>
      <c r="U196" s="159" t="str">
        <f>IF(D196="","",IF($C196="initial",VLOOKUP($D196,Notes!$A$7:$S$67,14,FALSE),VLOOKUP($A196,python_output!$A$4:$AP$256,29,FALSE)))</f>
        <v/>
      </c>
      <c r="V196" s="155" t="str">
        <f>IF(D196="","",IF($C196="initial","",VLOOKUP($A196,python_output!$A$4:$AS$256,30,FALSE)))</f>
        <v/>
      </c>
      <c r="W196" s="155" t="str">
        <f>IF(D196="","",IFERROR(IF($C196="initial","",VLOOKUP($A196,python_output!$A$4:$AS$256,30,FALSE)),""))</f>
        <v/>
      </c>
      <c r="X196" s="155" t="str">
        <f>IF(D196="","",IFERROR(IF($C196="initial","",VLOOKUP($A196,python_output!$A$4:$AS$256,30,FALSE)),""))</f>
        <v/>
      </c>
      <c r="Y196" s="161" t="str">
        <f>IF(D196="","",VLOOKUP(D196,Notes!$A$7:$N$67,14,FALSE))</f>
        <v/>
      </c>
      <c r="Z196" s="97" t="str">
        <f>IFERROR(VLOOKUP($D196,Notes!$A$7:$K$67,10,FALSE),"")</f>
        <v/>
      </c>
      <c r="AA196" s="102" t="str">
        <f>IFERROR(VLOOKUP($D196,Notes!$A$7:$K$67,11,FALSE),"")</f>
        <v/>
      </c>
      <c r="AB196" s="102" t="str">
        <f t="shared" si="12"/>
        <v/>
      </c>
      <c r="AC196" s="156" t="str">
        <f t="shared" si="13"/>
        <v/>
      </c>
      <c r="AD196" s="162" t="str">
        <f>IF($D196="","",GLOBAL!$B$5)</f>
        <v/>
      </c>
      <c r="AE196" s="197" t="str">
        <f t="shared" si="10"/>
        <v/>
      </c>
      <c r="AF196" s="198" t="str">
        <f t="shared" si="11"/>
        <v/>
      </c>
      <c r="AG196" s="202"/>
    </row>
    <row r="197" spans="1:33" x14ac:dyDescent="0.25">
      <c r="A197" s="2"/>
      <c r="B197" s="99"/>
      <c r="C197" s="3"/>
      <c r="D197" s="2"/>
      <c r="E197" s="2"/>
      <c r="F197" s="107"/>
      <c r="G197" s="100" t="str">
        <f>IFERROR(VLOOKUP($D197,Notes!$A$7:$K$67,2,FALSE),"")</f>
        <v/>
      </c>
      <c r="H197" s="97" t="str">
        <f>IFERROR(VLOOKUP($D197,Notes!$A$7:$K$67,3,FALSE),"")</f>
        <v/>
      </c>
      <c r="I197" s="98" t="str">
        <f>IFERROR(VLOOKUP($D197,Notes!$A$7:$K$67,4,FALSE),"")</f>
        <v/>
      </c>
      <c r="J197" s="104"/>
      <c r="K197" s="104"/>
      <c r="L197" s="104"/>
      <c r="M197" s="106" t="str">
        <f>IF($D197="","",VLOOKUP($A197,python_output!$A$4:$AM$257,21,FALSE))</f>
        <v/>
      </c>
      <c r="N197" s="3" t="str">
        <f>IF($D197="","",VLOOKUP($A197,python_output!$A$4:$AM$257,22,FALSE))</f>
        <v/>
      </c>
      <c r="O197" s="105" t="str">
        <f>IF($D197="","",VLOOKUP($A197,python_output!$A$4:$AM$257,23,FALSE))</f>
        <v/>
      </c>
      <c r="P197" s="2" t="str">
        <f>IF($D197="","",VLOOKUP($A197,python_output!$A$4:$AM$257,24,FALSE))</f>
        <v/>
      </c>
      <c r="Q197" s="2" t="str">
        <f>IF($D197="","",VLOOKUP($A197,python_output!$A$4:$AM$257,25,FALSE))</f>
        <v/>
      </c>
      <c r="R197" s="2" t="str">
        <f>IF($D197="","",VLOOKUP($A197,python_output!$A$4:$AM$257,26,FALSE))</f>
        <v/>
      </c>
      <c r="S197" s="160" t="str">
        <f>IF(D197="","",IF($C197="initial",VLOOKUP($D197,Notes!$A$7:$S$67,12,FALSE),VLOOKUP($A197,python_output!$A$4:$AP$256,27,FALSE)))</f>
        <v/>
      </c>
      <c r="T197" s="158" t="str">
        <f>IF(D197="","",IF($C197="initial",VLOOKUP($D197,Notes!$A$7:$S$67,13,FALSE),VLOOKUP($A197,python_output!$A$4:$AP$256,28,FALSE)))</f>
        <v/>
      </c>
      <c r="U197" s="159" t="str">
        <f>IF(D197="","",IF($C197="initial",VLOOKUP($D197,Notes!$A$7:$S$67,14,FALSE),VLOOKUP($A197,python_output!$A$4:$AP$256,29,FALSE)))</f>
        <v/>
      </c>
      <c r="V197" s="155" t="str">
        <f>IF(D197="","",IF($C197="initial","",VLOOKUP($A197,python_output!$A$4:$AS$256,30,FALSE)))</f>
        <v/>
      </c>
      <c r="W197" s="155" t="str">
        <f>IF(D197="","",IFERROR(IF($C197="initial","",VLOOKUP($A197,python_output!$A$4:$AS$256,30,FALSE)),""))</f>
        <v/>
      </c>
      <c r="X197" s="155" t="str">
        <f>IF(D197="","",IFERROR(IF($C197="initial","",VLOOKUP($A197,python_output!$A$4:$AS$256,30,FALSE)),""))</f>
        <v/>
      </c>
      <c r="Y197" s="161" t="str">
        <f>IF(D197="","",VLOOKUP(D197,Notes!$A$7:$N$67,14,FALSE))</f>
        <v/>
      </c>
      <c r="Z197" s="97" t="str">
        <f>IFERROR(VLOOKUP($D197,Notes!$A$7:$K$67,10,FALSE),"")</f>
        <v/>
      </c>
      <c r="AA197" s="102" t="str">
        <f>IFERROR(VLOOKUP($D197,Notes!$A$7:$K$67,11,FALSE),"")</f>
        <v/>
      </c>
      <c r="AB197" s="102" t="str">
        <f t="shared" si="12"/>
        <v/>
      </c>
      <c r="AC197" s="156" t="str">
        <f t="shared" si="13"/>
        <v/>
      </c>
      <c r="AD197" s="162" t="str">
        <f>IF($D197="","",GLOBAL!$B$5)</f>
        <v/>
      </c>
      <c r="AE197" s="197" t="str">
        <f t="shared" si="10"/>
        <v/>
      </c>
      <c r="AF197" s="198" t="str">
        <f t="shared" si="11"/>
        <v/>
      </c>
      <c r="AG197" s="202"/>
    </row>
    <row r="198" spans="1:33" x14ac:dyDescent="0.25">
      <c r="A198" s="2"/>
      <c r="B198" s="99"/>
      <c r="C198" s="3"/>
      <c r="D198" s="2"/>
      <c r="E198" s="2"/>
      <c r="F198" s="107"/>
      <c r="G198" s="100" t="str">
        <f>IFERROR(VLOOKUP($D198,Notes!$A$7:$K$67,2,FALSE),"")</f>
        <v/>
      </c>
      <c r="H198" s="97" t="str">
        <f>IFERROR(VLOOKUP($D198,Notes!$A$7:$K$67,3,FALSE),"")</f>
        <v/>
      </c>
      <c r="I198" s="98" t="str">
        <f>IFERROR(VLOOKUP($D198,Notes!$A$7:$K$67,4,FALSE),"")</f>
        <v/>
      </c>
      <c r="J198" s="104"/>
      <c r="K198" s="104"/>
      <c r="L198" s="104"/>
      <c r="M198" s="106" t="str">
        <f>IF($D198="","",VLOOKUP($A198,python_output!$A$4:$AM$257,21,FALSE))</f>
        <v/>
      </c>
      <c r="N198" s="3" t="str">
        <f>IF($D198="","",VLOOKUP($A198,python_output!$A$4:$AM$257,22,FALSE))</f>
        <v/>
      </c>
      <c r="O198" s="105" t="str">
        <f>IF($D198="","",VLOOKUP($A198,python_output!$A$4:$AM$257,23,FALSE))</f>
        <v/>
      </c>
      <c r="P198" s="2" t="str">
        <f>IF($D198="","",VLOOKUP($A198,python_output!$A$4:$AM$257,24,FALSE))</f>
        <v/>
      </c>
      <c r="Q198" s="2" t="str">
        <f>IF($D198="","",VLOOKUP($A198,python_output!$A$4:$AM$257,25,FALSE))</f>
        <v/>
      </c>
      <c r="R198" s="2" t="str">
        <f>IF($D198="","",VLOOKUP($A198,python_output!$A$4:$AM$257,26,FALSE))</f>
        <v/>
      </c>
      <c r="S198" s="160" t="str">
        <f>IF(D198="","",IF($C198="initial",VLOOKUP($D198,Notes!$A$7:$S$67,12,FALSE),VLOOKUP($A198,python_output!$A$4:$AP$256,27,FALSE)))</f>
        <v/>
      </c>
      <c r="T198" s="158" t="str">
        <f>IF(D198="","",IF($C198="initial",VLOOKUP($D198,Notes!$A$7:$S$67,13,FALSE),VLOOKUP($A198,python_output!$A$4:$AP$256,28,FALSE)))</f>
        <v/>
      </c>
      <c r="U198" s="159" t="str">
        <f>IF(D198="","",IF($C198="initial",VLOOKUP($D198,Notes!$A$7:$S$67,14,FALSE),VLOOKUP($A198,python_output!$A$4:$AP$256,29,FALSE)))</f>
        <v/>
      </c>
      <c r="V198" s="155" t="str">
        <f>IF(D198="","",IF($C198="initial","",VLOOKUP($A198,python_output!$A$4:$AS$256,30,FALSE)))</f>
        <v/>
      </c>
      <c r="W198" s="155" t="str">
        <f>IF(D198="","",IFERROR(IF($C198="initial","",VLOOKUP($A198,python_output!$A$4:$AS$256,30,FALSE)),""))</f>
        <v/>
      </c>
      <c r="X198" s="155" t="str">
        <f>IF(D198="","",IFERROR(IF($C198="initial","",VLOOKUP($A198,python_output!$A$4:$AS$256,30,FALSE)),""))</f>
        <v/>
      </c>
      <c r="Y198" s="161" t="str">
        <f>IF(D198="","",VLOOKUP(D198,Notes!$A$7:$N$67,14,FALSE))</f>
        <v/>
      </c>
      <c r="Z198" s="97" t="str">
        <f>IFERROR(VLOOKUP($D198,Notes!$A$7:$K$67,10,FALSE),"")</f>
        <v/>
      </c>
      <c r="AA198" s="102" t="str">
        <f>IFERROR(VLOOKUP($D198,Notes!$A$7:$K$67,11,FALSE),"")</f>
        <v/>
      </c>
      <c r="AB198" s="102" t="str">
        <f t="shared" si="12"/>
        <v/>
      </c>
      <c r="AC198" s="156" t="str">
        <f t="shared" si="13"/>
        <v/>
      </c>
      <c r="AD198" s="162" t="str">
        <f>IF($D198="","",GLOBAL!$B$5)</f>
        <v/>
      </c>
      <c r="AE198" s="197" t="str">
        <f t="shared" si="10"/>
        <v/>
      </c>
      <c r="AF198" s="198" t="str">
        <f t="shared" si="11"/>
        <v/>
      </c>
      <c r="AG198" s="202"/>
    </row>
    <row r="199" spans="1:33" x14ac:dyDescent="0.25">
      <c r="A199" s="2"/>
      <c r="B199" s="99"/>
      <c r="C199" s="3"/>
      <c r="D199" s="2"/>
      <c r="E199" s="2"/>
      <c r="F199" s="107"/>
      <c r="G199" s="100" t="str">
        <f>IFERROR(VLOOKUP($D199,Notes!$A$7:$K$67,2,FALSE),"")</f>
        <v/>
      </c>
      <c r="H199" s="97" t="str">
        <f>IFERROR(VLOOKUP($D199,Notes!$A$7:$K$67,3,FALSE),"")</f>
        <v/>
      </c>
      <c r="I199" s="98" t="str">
        <f>IFERROR(VLOOKUP($D199,Notes!$A$7:$K$67,4,FALSE),"")</f>
        <v/>
      </c>
      <c r="J199" s="104"/>
      <c r="K199" s="104"/>
      <c r="L199" s="104"/>
      <c r="M199" s="106" t="str">
        <f>IF($D199="","",VLOOKUP($A199,python_output!$A$4:$AM$257,21,FALSE))</f>
        <v/>
      </c>
      <c r="N199" s="3" t="str">
        <f>IF($D199="","",VLOOKUP($A199,python_output!$A$4:$AM$257,22,FALSE))</f>
        <v/>
      </c>
      <c r="O199" s="105" t="str">
        <f>IF($D199="","",VLOOKUP($A199,python_output!$A$4:$AM$257,23,FALSE))</f>
        <v/>
      </c>
      <c r="P199" s="2" t="str">
        <f>IF($D199="","",VLOOKUP($A199,python_output!$A$4:$AM$257,24,FALSE))</f>
        <v/>
      </c>
      <c r="Q199" s="2" t="str">
        <f>IF($D199="","",VLOOKUP($A199,python_output!$A$4:$AM$257,25,FALSE))</f>
        <v/>
      </c>
      <c r="R199" s="2" t="str">
        <f>IF($D199="","",VLOOKUP($A199,python_output!$A$4:$AM$257,26,FALSE))</f>
        <v/>
      </c>
      <c r="S199" s="160" t="str">
        <f>IF(D199="","",IF($C199="initial",VLOOKUP($D199,Notes!$A$7:$S$67,12,FALSE),VLOOKUP($A199,python_output!$A$4:$AP$256,27,FALSE)))</f>
        <v/>
      </c>
      <c r="T199" s="158" t="str">
        <f>IF(D199="","",IF($C199="initial",VLOOKUP($D199,Notes!$A$7:$S$67,13,FALSE),VLOOKUP($A199,python_output!$A$4:$AP$256,28,FALSE)))</f>
        <v/>
      </c>
      <c r="U199" s="159" t="str">
        <f>IF(D199="","",IF($C199="initial",VLOOKUP($D199,Notes!$A$7:$S$67,14,FALSE),VLOOKUP($A199,python_output!$A$4:$AP$256,29,FALSE)))</f>
        <v/>
      </c>
      <c r="V199" s="155" t="str">
        <f>IF(D199="","",IF($C199="initial","",VLOOKUP($A199,python_output!$A$4:$AS$256,30,FALSE)))</f>
        <v/>
      </c>
      <c r="W199" s="155" t="str">
        <f>IF(D199="","",IFERROR(IF($C199="initial","",VLOOKUP($A199,python_output!$A$4:$AS$256,30,FALSE)),""))</f>
        <v/>
      </c>
      <c r="X199" s="155" t="str">
        <f>IF(D199="","",IFERROR(IF($C199="initial","",VLOOKUP($A199,python_output!$A$4:$AS$256,30,FALSE)),""))</f>
        <v/>
      </c>
      <c r="Y199" s="161" t="str">
        <f>IF(D199="","",VLOOKUP(D199,Notes!$A$7:$N$67,14,FALSE))</f>
        <v/>
      </c>
      <c r="Z199" s="97" t="str">
        <f>IFERROR(VLOOKUP($D199,Notes!$A$7:$K$67,10,FALSE),"")</f>
        <v/>
      </c>
      <c r="AA199" s="102" t="str">
        <f>IFERROR(VLOOKUP($D199,Notes!$A$7:$K$67,11,FALSE),"")</f>
        <v/>
      </c>
      <c r="AB199" s="102" t="str">
        <f t="shared" si="12"/>
        <v/>
      </c>
      <c r="AC199" s="156" t="str">
        <f t="shared" si="13"/>
        <v/>
      </c>
      <c r="AD199" s="162" t="str">
        <f>IF($D199="","",GLOBAL!$B$5)</f>
        <v/>
      </c>
      <c r="AE199" s="197" t="str">
        <f t="shared" si="10"/>
        <v/>
      </c>
      <c r="AF199" s="198" t="str">
        <f t="shared" si="11"/>
        <v/>
      </c>
      <c r="AG199" s="202"/>
    </row>
    <row r="200" spans="1:33" x14ac:dyDescent="0.25">
      <c r="A200" s="2"/>
      <c r="B200" s="99"/>
      <c r="C200" s="3"/>
      <c r="D200" s="2"/>
      <c r="E200" s="2"/>
      <c r="F200" s="107"/>
      <c r="G200" s="100" t="str">
        <f>IFERROR(VLOOKUP($D200,Notes!$A$7:$K$67,2,FALSE),"")</f>
        <v/>
      </c>
      <c r="H200" s="97" t="str">
        <f>IFERROR(VLOOKUP($D200,Notes!$A$7:$K$67,3,FALSE),"")</f>
        <v/>
      </c>
      <c r="I200" s="98" t="str">
        <f>IFERROR(VLOOKUP($D200,Notes!$A$7:$K$67,4,FALSE),"")</f>
        <v/>
      </c>
      <c r="J200" s="104"/>
      <c r="K200" s="104"/>
      <c r="L200" s="104"/>
      <c r="M200" s="106" t="str">
        <f>IF($D200="","",VLOOKUP($A200,python_output!$A$4:$AM$257,21,FALSE))</f>
        <v/>
      </c>
      <c r="N200" s="3" t="str">
        <f>IF($D200="","",VLOOKUP($A200,python_output!$A$4:$AM$257,22,FALSE))</f>
        <v/>
      </c>
      <c r="O200" s="105" t="str">
        <f>IF($D200="","",VLOOKUP($A200,python_output!$A$4:$AM$257,23,FALSE))</f>
        <v/>
      </c>
      <c r="P200" s="2" t="str">
        <f>IF($D200="","",VLOOKUP($A200,python_output!$A$4:$AM$257,24,FALSE))</f>
        <v/>
      </c>
      <c r="Q200" s="2" t="str">
        <f>IF($D200="","",VLOOKUP($A200,python_output!$A$4:$AM$257,25,FALSE))</f>
        <v/>
      </c>
      <c r="R200" s="2" t="str">
        <f>IF($D200="","",VLOOKUP($A200,python_output!$A$4:$AM$257,26,FALSE))</f>
        <v/>
      </c>
      <c r="S200" s="160" t="str">
        <f>IF(D200="","",IF($C200="initial",VLOOKUP($D200,Notes!$A$7:$S$67,12,FALSE),VLOOKUP($A200,python_output!$A$4:$AP$256,27,FALSE)))</f>
        <v/>
      </c>
      <c r="T200" s="158" t="str">
        <f>IF(D200="","",IF($C200="initial",VLOOKUP($D200,Notes!$A$7:$S$67,13,FALSE),VLOOKUP($A200,python_output!$A$4:$AP$256,28,FALSE)))</f>
        <v/>
      </c>
      <c r="U200" s="159" t="str">
        <f>IF(D200="","",IF($C200="initial",VLOOKUP($D200,Notes!$A$7:$S$67,14,FALSE),VLOOKUP($A200,python_output!$A$4:$AP$256,29,FALSE)))</f>
        <v/>
      </c>
      <c r="V200" s="155" t="str">
        <f>IF(D200="","",IF($C200="initial","",VLOOKUP($A200,python_output!$A$4:$AS$256,30,FALSE)))</f>
        <v/>
      </c>
      <c r="W200" s="155" t="str">
        <f>IF(D200="","",IFERROR(IF($C200="initial","",VLOOKUP($A200,python_output!$A$4:$AS$256,30,FALSE)),""))</f>
        <v/>
      </c>
      <c r="X200" s="155" t="str">
        <f>IF(D200="","",IFERROR(IF($C200="initial","",VLOOKUP($A200,python_output!$A$4:$AS$256,30,FALSE)),""))</f>
        <v/>
      </c>
      <c r="Y200" s="161" t="str">
        <f>IF(D200="","",VLOOKUP(D200,Notes!$A$7:$N$67,14,FALSE))</f>
        <v/>
      </c>
      <c r="Z200" s="97" t="str">
        <f>IFERROR(VLOOKUP($D200,Notes!$A$7:$K$67,10,FALSE),"")</f>
        <v/>
      </c>
      <c r="AA200" s="102" t="str">
        <f>IFERROR(VLOOKUP($D200,Notes!$A$7:$K$67,11,FALSE),"")</f>
        <v/>
      </c>
      <c r="AB200" s="102" t="str">
        <f t="shared" si="12"/>
        <v/>
      </c>
      <c r="AC200" s="156" t="str">
        <f t="shared" si="13"/>
        <v/>
      </c>
      <c r="AD200" s="162" t="str">
        <f>IF($D200="","",GLOBAL!$B$5)</f>
        <v/>
      </c>
      <c r="AE200" s="197" t="str">
        <f t="shared" si="10"/>
        <v/>
      </c>
      <c r="AF200" s="198" t="str">
        <f t="shared" si="11"/>
        <v/>
      </c>
      <c r="AG200" s="202"/>
    </row>
    <row r="201" spans="1:33" x14ac:dyDescent="0.25">
      <c r="A201" s="2"/>
      <c r="B201" s="99"/>
      <c r="C201" s="3"/>
      <c r="D201" s="2"/>
      <c r="E201" s="2"/>
      <c r="F201" s="107"/>
      <c r="G201" s="100" t="str">
        <f>IFERROR(VLOOKUP($D201,Notes!$A$7:$K$67,2,FALSE),"")</f>
        <v/>
      </c>
      <c r="H201" s="97" t="str">
        <f>IFERROR(VLOOKUP($D201,Notes!$A$7:$K$67,3,FALSE),"")</f>
        <v/>
      </c>
      <c r="I201" s="98" t="str">
        <f>IFERROR(VLOOKUP($D201,Notes!$A$7:$K$67,4,FALSE),"")</f>
        <v/>
      </c>
      <c r="J201" s="104"/>
      <c r="K201" s="104"/>
      <c r="L201" s="104"/>
      <c r="M201" s="106" t="str">
        <f>IF($D201="","",VLOOKUP($A201,python_output!$A$4:$AM$257,21,FALSE))</f>
        <v/>
      </c>
      <c r="N201" s="3" t="str">
        <f>IF($D201="","",VLOOKUP($A201,python_output!$A$4:$AM$257,22,FALSE))</f>
        <v/>
      </c>
      <c r="O201" s="105" t="str">
        <f>IF($D201="","",VLOOKUP($A201,python_output!$A$4:$AM$257,23,FALSE))</f>
        <v/>
      </c>
      <c r="P201" s="2" t="str">
        <f>IF($D201="","",VLOOKUP($A201,python_output!$A$4:$AM$257,24,FALSE))</f>
        <v/>
      </c>
      <c r="Q201" s="2" t="str">
        <f>IF($D201="","",VLOOKUP($A201,python_output!$A$4:$AM$257,25,FALSE))</f>
        <v/>
      </c>
      <c r="R201" s="2" t="str">
        <f>IF($D201="","",VLOOKUP($A201,python_output!$A$4:$AM$257,26,FALSE))</f>
        <v/>
      </c>
      <c r="S201" s="160" t="str">
        <f>IF(D201="","",IF($C201="initial",VLOOKUP($D201,Notes!$A$7:$S$67,12,FALSE),VLOOKUP($A201,python_output!$A$4:$AP$256,27,FALSE)))</f>
        <v/>
      </c>
      <c r="T201" s="158" t="str">
        <f>IF(D201="","",IF($C201="initial",VLOOKUP($D201,Notes!$A$7:$S$67,13,FALSE),VLOOKUP($A201,python_output!$A$4:$AP$256,28,FALSE)))</f>
        <v/>
      </c>
      <c r="U201" s="159" t="str">
        <f>IF(D201="","",IF($C201="initial",VLOOKUP($D201,Notes!$A$7:$S$67,14,FALSE),VLOOKUP($A201,python_output!$A$4:$AP$256,29,FALSE)))</f>
        <v/>
      </c>
      <c r="V201" s="155" t="str">
        <f>IF(D201="","",IF($C201="initial","",VLOOKUP($A201,python_output!$A$4:$AS$256,30,FALSE)))</f>
        <v/>
      </c>
      <c r="W201" s="155" t="str">
        <f>IF(D201="","",IFERROR(IF($C201="initial","",VLOOKUP($A201,python_output!$A$4:$AS$256,30,FALSE)),""))</f>
        <v/>
      </c>
      <c r="X201" s="155" t="str">
        <f>IF(D201="","",IFERROR(IF($C201="initial","",VLOOKUP($A201,python_output!$A$4:$AS$256,30,FALSE)),""))</f>
        <v/>
      </c>
      <c r="Y201" s="161" t="str">
        <f>IF(D201="","",VLOOKUP(D201,Notes!$A$7:$N$67,14,FALSE))</f>
        <v/>
      </c>
      <c r="Z201" s="97" t="str">
        <f>IFERROR(VLOOKUP($D201,Notes!$A$7:$K$67,10,FALSE),"")</f>
        <v/>
      </c>
      <c r="AA201" s="102" t="str">
        <f>IFERROR(VLOOKUP($D201,Notes!$A$7:$K$67,11,FALSE),"")</f>
        <v/>
      </c>
      <c r="AB201" s="102" t="str">
        <f t="shared" si="12"/>
        <v/>
      </c>
      <c r="AC201" s="156" t="str">
        <f t="shared" si="13"/>
        <v/>
      </c>
      <c r="AD201" s="162" t="str">
        <f>IF($D201="","",GLOBAL!$B$5)</f>
        <v/>
      </c>
      <c r="AE201" s="197" t="str">
        <f t="shared" si="10"/>
        <v/>
      </c>
      <c r="AF201" s="198" t="str">
        <f t="shared" si="11"/>
        <v/>
      </c>
      <c r="AG201" s="202"/>
    </row>
    <row r="202" spans="1:33" x14ac:dyDescent="0.25">
      <c r="A202" s="2"/>
      <c r="B202" s="99"/>
      <c r="C202" s="3"/>
      <c r="D202" s="2"/>
      <c r="E202" s="2"/>
      <c r="F202" s="107"/>
      <c r="G202" s="100" t="str">
        <f>IFERROR(VLOOKUP($D202,Notes!$A$7:$K$67,2,FALSE),"")</f>
        <v/>
      </c>
      <c r="H202" s="97" t="str">
        <f>IFERROR(VLOOKUP($D202,Notes!$A$7:$K$67,3,FALSE),"")</f>
        <v/>
      </c>
      <c r="I202" s="98" t="str">
        <f>IFERROR(VLOOKUP($D202,Notes!$A$7:$K$67,4,FALSE),"")</f>
        <v/>
      </c>
      <c r="J202" s="104"/>
      <c r="K202" s="104"/>
      <c r="L202" s="104"/>
      <c r="M202" s="106" t="str">
        <f>IF($D202="","",VLOOKUP($A202,python_output!$A$4:$AM$257,21,FALSE))</f>
        <v/>
      </c>
      <c r="N202" s="3" t="str">
        <f>IF($D202="","",VLOOKUP($A202,python_output!$A$4:$AM$257,22,FALSE))</f>
        <v/>
      </c>
      <c r="O202" s="105" t="str">
        <f>IF($D202="","",VLOOKUP($A202,python_output!$A$4:$AM$257,23,FALSE))</f>
        <v/>
      </c>
      <c r="P202" s="2" t="str">
        <f>IF($D202="","",VLOOKUP($A202,python_output!$A$4:$AM$257,24,FALSE))</f>
        <v/>
      </c>
      <c r="Q202" s="2" t="str">
        <f>IF($D202="","",VLOOKUP($A202,python_output!$A$4:$AM$257,25,FALSE))</f>
        <v/>
      </c>
      <c r="R202" s="2" t="str">
        <f>IF($D202="","",VLOOKUP($A202,python_output!$A$4:$AM$257,26,FALSE))</f>
        <v/>
      </c>
      <c r="S202" s="160" t="str">
        <f>IF(D202="","",IF($C202="initial",VLOOKUP($D202,Notes!$A$7:$S$67,12,FALSE),VLOOKUP($A202,python_output!$A$4:$AP$256,27,FALSE)))</f>
        <v/>
      </c>
      <c r="T202" s="158" t="str">
        <f>IF(D202="","",IF($C202="initial",VLOOKUP($D202,Notes!$A$7:$S$67,13,FALSE),VLOOKUP($A202,python_output!$A$4:$AP$256,28,FALSE)))</f>
        <v/>
      </c>
      <c r="U202" s="159" t="str">
        <f>IF(D202="","",IF($C202="initial",VLOOKUP($D202,Notes!$A$7:$S$67,14,FALSE),VLOOKUP($A202,python_output!$A$4:$AP$256,29,FALSE)))</f>
        <v/>
      </c>
      <c r="V202" s="155" t="str">
        <f>IF(D202="","",IF($C202="initial","",VLOOKUP($A202,python_output!$A$4:$AS$256,30,FALSE)))</f>
        <v/>
      </c>
      <c r="W202" s="155" t="str">
        <f>IF(D202="","",IFERROR(IF($C202="initial","",VLOOKUP($A202,python_output!$A$4:$AS$256,30,FALSE)),""))</f>
        <v/>
      </c>
      <c r="X202" s="155" t="str">
        <f>IF(D202="","",IFERROR(IF($C202="initial","",VLOOKUP($A202,python_output!$A$4:$AS$256,30,FALSE)),""))</f>
        <v/>
      </c>
      <c r="Y202" s="161" t="str">
        <f>IF(D202="","",VLOOKUP(D202,Notes!$A$7:$N$67,14,FALSE))</f>
        <v/>
      </c>
      <c r="Z202" s="97" t="str">
        <f>IFERROR(VLOOKUP($D202,Notes!$A$7:$K$67,10,FALSE),"")</f>
        <v/>
      </c>
      <c r="AA202" s="102" t="str">
        <f>IFERROR(VLOOKUP($D202,Notes!$A$7:$K$67,11,FALSE),"")</f>
        <v/>
      </c>
      <c r="AB202" s="102" t="str">
        <f t="shared" si="12"/>
        <v/>
      </c>
      <c r="AC202" s="156" t="str">
        <f t="shared" si="13"/>
        <v/>
      </c>
      <c r="AD202" s="162" t="str">
        <f>IF($D202="","",GLOBAL!$B$5)</f>
        <v/>
      </c>
      <c r="AE202" s="197" t="str">
        <f t="shared" si="10"/>
        <v/>
      </c>
      <c r="AF202" s="198" t="str">
        <f t="shared" si="11"/>
        <v/>
      </c>
      <c r="AG202" s="202"/>
    </row>
    <row r="203" spans="1:33" x14ac:dyDescent="0.25">
      <c r="A203" s="2"/>
      <c r="B203" s="99"/>
      <c r="C203" s="3"/>
      <c r="D203" s="2"/>
      <c r="E203" s="2"/>
      <c r="F203" s="107"/>
      <c r="G203" s="100" t="str">
        <f>IFERROR(VLOOKUP($D203,Notes!$A$7:$K$67,2,FALSE),"")</f>
        <v/>
      </c>
      <c r="H203" s="97" t="str">
        <f>IFERROR(VLOOKUP($D203,Notes!$A$7:$K$67,3,FALSE),"")</f>
        <v/>
      </c>
      <c r="I203" s="98" t="str">
        <f>IFERROR(VLOOKUP($D203,Notes!$A$7:$K$67,4,FALSE),"")</f>
        <v/>
      </c>
      <c r="J203" s="104"/>
      <c r="K203" s="104"/>
      <c r="L203" s="104"/>
      <c r="M203" s="106" t="str">
        <f>IF($D203="","",VLOOKUP($A203,python_output!$A$4:$AM$257,21,FALSE))</f>
        <v/>
      </c>
      <c r="N203" s="3" t="str">
        <f>IF($D203="","",VLOOKUP($A203,python_output!$A$4:$AM$257,22,FALSE))</f>
        <v/>
      </c>
      <c r="O203" s="105" t="str">
        <f>IF($D203="","",VLOOKUP($A203,python_output!$A$4:$AM$257,23,FALSE))</f>
        <v/>
      </c>
      <c r="P203" s="2" t="str">
        <f>IF($D203="","",VLOOKUP($A203,python_output!$A$4:$AM$257,24,FALSE))</f>
        <v/>
      </c>
      <c r="Q203" s="2" t="str">
        <f>IF($D203="","",VLOOKUP($A203,python_output!$A$4:$AM$257,25,FALSE))</f>
        <v/>
      </c>
      <c r="R203" s="2" t="str">
        <f>IF($D203="","",VLOOKUP($A203,python_output!$A$4:$AM$257,26,FALSE))</f>
        <v/>
      </c>
      <c r="S203" s="160" t="str">
        <f>IF(D203="","",IF($C203="initial",VLOOKUP($D203,Notes!$A$7:$S$67,12,FALSE),VLOOKUP($A203,python_output!$A$4:$AP$256,27,FALSE)))</f>
        <v/>
      </c>
      <c r="T203" s="158" t="str">
        <f>IF(D203="","",IF($C203="initial",VLOOKUP($D203,Notes!$A$7:$S$67,13,FALSE),VLOOKUP($A203,python_output!$A$4:$AP$256,28,FALSE)))</f>
        <v/>
      </c>
      <c r="U203" s="159" t="str">
        <f>IF(D203="","",IF($C203="initial",VLOOKUP($D203,Notes!$A$7:$S$67,14,FALSE),VLOOKUP($A203,python_output!$A$4:$AP$256,29,FALSE)))</f>
        <v/>
      </c>
      <c r="V203" s="155" t="str">
        <f>IF(D203="","",IF($C203="initial","",VLOOKUP($A203,python_output!$A$4:$AS$256,30,FALSE)))</f>
        <v/>
      </c>
      <c r="W203" s="155" t="str">
        <f>IF(D203="","",IFERROR(IF($C203="initial","",VLOOKUP($A203,python_output!$A$4:$AS$256,30,FALSE)),""))</f>
        <v/>
      </c>
      <c r="X203" s="155" t="str">
        <f>IF(D203="","",IFERROR(IF($C203="initial","",VLOOKUP($A203,python_output!$A$4:$AS$256,30,FALSE)),""))</f>
        <v/>
      </c>
      <c r="Y203" s="161" t="str">
        <f>IF(D203="","",VLOOKUP(D203,Notes!$A$7:$N$67,14,FALSE))</f>
        <v/>
      </c>
      <c r="Z203" s="97" t="str">
        <f>IFERROR(VLOOKUP($D203,Notes!$A$7:$K$67,10,FALSE),"")</f>
        <v/>
      </c>
      <c r="AA203" s="102" t="str">
        <f>IFERROR(VLOOKUP($D203,Notes!$A$7:$K$67,11,FALSE),"")</f>
        <v/>
      </c>
      <c r="AB203" s="102" t="str">
        <f t="shared" si="12"/>
        <v/>
      </c>
      <c r="AC203" s="156" t="str">
        <f t="shared" si="13"/>
        <v/>
      </c>
      <c r="AD203" s="162" t="str">
        <f>IF($D203="","",GLOBAL!$B$5)</f>
        <v/>
      </c>
      <c r="AE203" s="197" t="str">
        <f t="shared" si="10"/>
        <v/>
      </c>
      <c r="AF203" s="198" t="str">
        <f t="shared" si="11"/>
        <v/>
      </c>
      <c r="AG203" s="202"/>
    </row>
    <row r="204" spans="1:33" x14ac:dyDescent="0.25">
      <c r="A204" s="2"/>
      <c r="B204" s="99"/>
      <c r="C204" s="3"/>
      <c r="D204" s="2"/>
      <c r="E204" s="2"/>
      <c r="F204" s="107"/>
      <c r="G204" s="100" t="str">
        <f>IFERROR(VLOOKUP($D204,Notes!$A$7:$K$67,2,FALSE),"")</f>
        <v/>
      </c>
      <c r="H204" s="97" t="str">
        <f>IFERROR(VLOOKUP($D204,Notes!$A$7:$K$67,3,FALSE),"")</f>
        <v/>
      </c>
      <c r="I204" s="98" t="str">
        <f>IFERROR(VLOOKUP($D204,Notes!$A$7:$K$67,4,FALSE),"")</f>
        <v/>
      </c>
      <c r="J204" s="104"/>
      <c r="K204" s="104"/>
      <c r="L204" s="104"/>
      <c r="M204" s="106" t="str">
        <f>IF($D204="","",VLOOKUP($A204,python_output!$A$4:$AM$257,21,FALSE))</f>
        <v/>
      </c>
      <c r="N204" s="3" t="str">
        <f>IF($D204="","",VLOOKUP($A204,python_output!$A$4:$AM$257,22,FALSE))</f>
        <v/>
      </c>
      <c r="O204" s="105" t="str">
        <f>IF($D204="","",VLOOKUP($A204,python_output!$A$4:$AM$257,23,FALSE))</f>
        <v/>
      </c>
      <c r="P204" s="2" t="str">
        <f>IF($D204="","",VLOOKUP($A204,python_output!$A$4:$AM$257,24,FALSE))</f>
        <v/>
      </c>
      <c r="Q204" s="2" t="str">
        <f>IF($D204="","",VLOOKUP($A204,python_output!$A$4:$AM$257,25,FALSE))</f>
        <v/>
      </c>
      <c r="R204" s="2" t="str">
        <f>IF($D204="","",VLOOKUP($A204,python_output!$A$4:$AM$257,26,FALSE))</f>
        <v/>
      </c>
      <c r="S204" s="160" t="str">
        <f>IF(D204="","",IF($C204="initial",VLOOKUP($D204,Notes!$A$7:$S$67,12,FALSE),VLOOKUP($A204,python_output!$A$4:$AP$256,27,FALSE)))</f>
        <v/>
      </c>
      <c r="T204" s="158" t="str">
        <f>IF(D204="","",IF($C204="initial",VLOOKUP($D204,Notes!$A$7:$S$67,13,FALSE),VLOOKUP($A204,python_output!$A$4:$AP$256,28,FALSE)))</f>
        <v/>
      </c>
      <c r="U204" s="159" t="str">
        <f>IF(D204="","",IF($C204="initial",VLOOKUP($D204,Notes!$A$7:$S$67,14,FALSE),VLOOKUP($A204,python_output!$A$4:$AP$256,29,FALSE)))</f>
        <v/>
      </c>
      <c r="V204" s="155" t="str">
        <f>IF(D204="","",IF($C204="initial","",VLOOKUP($A204,python_output!$A$4:$AS$256,30,FALSE)))</f>
        <v/>
      </c>
      <c r="W204" s="155" t="str">
        <f>IF(D204="","",IFERROR(IF($C204="initial","",VLOOKUP($A204,python_output!$A$4:$AS$256,30,FALSE)),""))</f>
        <v/>
      </c>
      <c r="X204" s="155" t="str">
        <f>IF(D204="","",IFERROR(IF($C204="initial","",VLOOKUP($A204,python_output!$A$4:$AS$256,30,FALSE)),""))</f>
        <v/>
      </c>
      <c r="Y204" s="161" t="str">
        <f>IF(D204="","",VLOOKUP(D204,Notes!$A$7:$N$67,14,FALSE))</f>
        <v/>
      </c>
      <c r="Z204" s="97" t="str">
        <f>IFERROR(VLOOKUP($D204,Notes!$A$7:$K$67,10,FALSE),"")</f>
        <v/>
      </c>
      <c r="AA204" s="102" t="str">
        <f>IFERROR(VLOOKUP($D204,Notes!$A$7:$K$67,11,FALSE),"")</f>
        <v/>
      </c>
      <c r="AB204" s="102" t="str">
        <f t="shared" si="12"/>
        <v/>
      </c>
      <c r="AC204" s="156" t="str">
        <f t="shared" si="13"/>
        <v/>
      </c>
      <c r="AD204" s="162" t="str">
        <f>IF($D204="","",GLOBAL!$B$5)</f>
        <v/>
      </c>
      <c r="AE204" s="197" t="str">
        <f t="shared" si="10"/>
        <v/>
      </c>
      <c r="AF204" s="198" t="str">
        <f t="shared" si="11"/>
        <v/>
      </c>
      <c r="AG204" s="202"/>
    </row>
    <row r="205" spans="1:33" x14ac:dyDescent="0.25">
      <c r="A205" s="2"/>
      <c r="B205" s="99"/>
      <c r="C205" s="3"/>
      <c r="D205" s="2"/>
      <c r="E205" s="2"/>
      <c r="F205" s="107"/>
      <c r="G205" s="100" t="str">
        <f>IFERROR(VLOOKUP($D205,Notes!$A$7:$K$67,2,FALSE),"")</f>
        <v/>
      </c>
      <c r="H205" s="97" t="str">
        <f>IFERROR(VLOOKUP($D205,Notes!$A$7:$K$67,3,FALSE),"")</f>
        <v/>
      </c>
      <c r="I205" s="98" t="str">
        <f>IFERROR(VLOOKUP($D205,Notes!$A$7:$K$67,4,FALSE),"")</f>
        <v/>
      </c>
      <c r="J205" s="104"/>
      <c r="K205" s="104"/>
      <c r="L205" s="104"/>
      <c r="M205" s="106" t="str">
        <f>IF($D205="","",VLOOKUP($A205,python_output!$A$4:$AM$257,21,FALSE))</f>
        <v/>
      </c>
      <c r="N205" s="3" t="str">
        <f>IF($D205="","",VLOOKUP($A205,python_output!$A$4:$AM$257,22,FALSE))</f>
        <v/>
      </c>
      <c r="O205" s="105" t="str">
        <f>IF($D205="","",VLOOKUP($A205,python_output!$A$4:$AM$257,23,FALSE))</f>
        <v/>
      </c>
      <c r="P205" s="2" t="str">
        <f>IF($D205="","",VLOOKUP($A205,python_output!$A$4:$AM$257,24,FALSE))</f>
        <v/>
      </c>
      <c r="Q205" s="2" t="str">
        <f>IF($D205="","",VLOOKUP($A205,python_output!$A$4:$AM$257,25,FALSE))</f>
        <v/>
      </c>
      <c r="R205" s="2" t="str">
        <f>IF($D205="","",VLOOKUP($A205,python_output!$A$4:$AM$257,26,FALSE))</f>
        <v/>
      </c>
      <c r="S205" s="160" t="str">
        <f>IF(D205="","",IF($C205="initial",VLOOKUP($D205,Notes!$A$7:$S$67,12,FALSE),VLOOKUP($A205,python_output!$A$4:$AP$256,27,FALSE)))</f>
        <v/>
      </c>
      <c r="T205" s="158" t="str">
        <f>IF(D205="","",IF($C205="initial",VLOOKUP($D205,Notes!$A$7:$S$67,13,FALSE),VLOOKUP($A205,python_output!$A$4:$AP$256,28,FALSE)))</f>
        <v/>
      </c>
      <c r="U205" s="159" t="str">
        <f>IF(D205="","",IF($C205="initial",VLOOKUP($D205,Notes!$A$7:$S$67,14,FALSE),VLOOKUP($A205,python_output!$A$4:$AP$256,29,FALSE)))</f>
        <v/>
      </c>
      <c r="V205" s="155" t="str">
        <f>IF(D205="","",IF($C205="initial","",VLOOKUP($A205,python_output!$A$4:$AS$256,30,FALSE)))</f>
        <v/>
      </c>
      <c r="W205" s="155" t="str">
        <f>IF(D205="","",IFERROR(IF($C205="initial","",VLOOKUP($A205,python_output!$A$4:$AS$256,30,FALSE)),""))</f>
        <v/>
      </c>
      <c r="X205" s="155" t="str">
        <f>IF(D205="","",IFERROR(IF($C205="initial","",VLOOKUP($A205,python_output!$A$4:$AS$256,30,FALSE)),""))</f>
        <v/>
      </c>
      <c r="Y205" s="161" t="str">
        <f>IF(D205="","",VLOOKUP(D205,Notes!$A$7:$N$67,14,FALSE))</f>
        <v/>
      </c>
      <c r="Z205" s="97" t="str">
        <f>IFERROR(VLOOKUP($D205,Notes!$A$7:$K$67,10,FALSE),"")</f>
        <v/>
      </c>
      <c r="AA205" s="102" t="str">
        <f>IFERROR(VLOOKUP($D205,Notes!$A$7:$K$67,11,FALSE),"")</f>
        <v/>
      </c>
      <c r="AB205" s="102" t="str">
        <f t="shared" ref="AB205:AB268" si="14">IF($D205="","",AB204)</f>
        <v/>
      </c>
      <c r="AC205" s="156" t="str">
        <f t="shared" ref="AC205:AC268" si="15">IF($D205="","",AC204)</f>
        <v/>
      </c>
      <c r="AD205" s="162" t="str">
        <f>IF($D205="","",GLOBAL!$B$5)</f>
        <v/>
      </c>
      <c r="AE205" s="197" t="str">
        <f t="shared" ref="AE205:AE268" si="16">IF($D205="","",AE204)</f>
        <v/>
      </c>
      <c r="AF205" s="198" t="str">
        <f t="shared" ref="AF205:AF268" si="17">IF($D205="","",AF204)</f>
        <v/>
      </c>
      <c r="AG205" s="202"/>
    </row>
    <row r="206" spans="1:33" x14ac:dyDescent="0.25">
      <c r="A206" s="2"/>
      <c r="B206" s="99"/>
      <c r="C206" s="3"/>
      <c r="D206" s="2"/>
      <c r="E206" s="2"/>
      <c r="F206" s="107"/>
      <c r="G206" s="100" t="str">
        <f>IFERROR(VLOOKUP($D206,Notes!$A$7:$K$67,2,FALSE),"")</f>
        <v/>
      </c>
      <c r="H206" s="97" t="str">
        <f>IFERROR(VLOOKUP($D206,Notes!$A$7:$K$67,3,FALSE),"")</f>
        <v/>
      </c>
      <c r="I206" s="98" t="str">
        <f>IFERROR(VLOOKUP($D206,Notes!$A$7:$K$67,4,FALSE),"")</f>
        <v/>
      </c>
      <c r="J206" s="104"/>
      <c r="K206" s="104"/>
      <c r="L206" s="104"/>
      <c r="M206" s="106" t="str">
        <f>IF($D206="","",VLOOKUP($A206,python_output!$A$4:$AM$257,21,FALSE))</f>
        <v/>
      </c>
      <c r="N206" s="3" t="str">
        <f>IF($D206="","",VLOOKUP($A206,python_output!$A$4:$AM$257,22,FALSE))</f>
        <v/>
      </c>
      <c r="O206" s="105" t="str">
        <f>IF($D206="","",VLOOKUP($A206,python_output!$A$4:$AM$257,23,FALSE))</f>
        <v/>
      </c>
      <c r="P206" s="2" t="str">
        <f>IF($D206="","",VLOOKUP($A206,python_output!$A$4:$AM$257,24,FALSE))</f>
        <v/>
      </c>
      <c r="Q206" s="2" t="str">
        <f>IF($D206="","",VLOOKUP($A206,python_output!$A$4:$AM$257,25,FALSE))</f>
        <v/>
      </c>
      <c r="R206" s="2" t="str">
        <f>IF($D206="","",VLOOKUP($A206,python_output!$A$4:$AM$257,26,FALSE))</f>
        <v/>
      </c>
      <c r="S206" s="160" t="str">
        <f>IF(D206="","",IF($C206="initial",VLOOKUP($D206,Notes!$A$7:$S$67,12,FALSE),VLOOKUP($A206,python_output!$A$4:$AP$256,27,FALSE)))</f>
        <v/>
      </c>
      <c r="T206" s="158" t="str">
        <f>IF(D206="","",IF($C206="initial",VLOOKUP($D206,Notes!$A$7:$S$67,13,FALSE),VLOOKUP($A206,python_output!$A$4:$AP$256,28,FALSE)))</f>
        <v/>
      </c>
      <c r="U206" s="159" t="str">
        <f>IF(D206="","",IF($C206="initial",VLOOKUP($D206,Notes!$A$7:$S$67,14,FALSE),VLOOKUP($A206,python_output!$A$4:$AP$256,29,FALSE)))</f>
        <v/>
      </c>
      <c r="V206" s="155" t="str">
        <f>IF(D206="","",IF($C206="initial","",VLOOKUP($A206,python_output!$A$4:$AS$256,30,FALSE)))</f>
        <v/>
      </c>
      <c r="W206" s="155" t="str">
        <f>IF(D206="","",IFERROR(IF($C206="initial","",VLOOKUP($A206,python_output!$A$4:$AS$256,30,FALSE)),""))</f>
        <v/>
      </c>
      <c r="X206" s="155" t="str">
        <f>IF(D206="","",IFERROR(IF($C206="initial","",VLOOKUP($A206,python_output!$A$4:$AS$256,30,FALSE)),""))</f>
        <v/>
      </c>
      <c r="Y206" s="161" t="str">
        <f>IF(D206="","",VLOOKUP(D206,Notes!$A$7:$N$67,14,FALSE))</f>
        <v/>
      </c>
      <c r="Z206" s="97" t="str">
        <f>IFERROR(VLOOKUP($D206,Notes!$A$7:$K$67,10,FALSE),"")</f>
        <v/>
      </c>
      <c r="AA206" s="102" t="str">
        <f>IFERROR(VLOOKUP($D206,Notes!$A$7:$K$67,11,FALSE),"")</f>
        <v/>
      </c>
      <c r="AB206" s="102" t="str">
        <f t="shared" si="14"/>
        <v/>
      </c>
      <c r="AC206" s="156" t="str">
        <f t="shared" si="15"/>
        <v/>
      </c>
      <c r="AD206" s="162" t="str">
        <f>IF($D206="","",GLOBAL!$B$5)</f>
        <v/>
      </c>
      <c r="AE206" s="197" t="str">
        <f t="shared" si="16"/>
        <v/>
      </c>
      <c r="AF206" s="198" t="str">
        <f t="shared" si="17"/>
        <v/>
      </c>
      <c r="AG206" s="202"/>
    </row>
    <row r="207" spans="1:33" x14ac:dyDescent="0.25">
      <c r="A207" s="2"/>
      <c r="B207" s="99"/>
      <c r="C207" s="3"/>
      <c r="D207" s="2"/>
      <c r="E207" s="2"/>
      <c r="F207" s="107"/>
      <c r="G207" s="100" t="str">
        <f>IFERROR(VLOOKUP($D207,Notes!$A$7:$K$67,2,FALSE),"")</f>
        <v/>
      </c>
      <c r="H207" s="97" t="str">
        <f>IFERROR(VLOOKUP($D207,Notes!$A$7:$K$67,3,FALSE),"")</f>
        <v/>
      </c>
      <c r="I207" s="98" t="str">
        <f>IFERROR(VLOOKUP($D207,Notes!$A$7:$K$67,4,FALSE),"")</f>
        <v/>
      </c>
      <c r="J207" s="104"/>
      <c r="K207" s="104"/>
      <c r="L207" s="104"/>
      <c r="M207" s="106" t="str">
        <f>IF($D207="","",VLOOKUP($A207,python_output!$A$4:$AM$257,21,FALSE))</f>
        <v/>
      </c>
      <c r="N207" s="3" t="str">
        <f>IF($D207="","",VLOOKUP($A207,python_output!$A$4:$AM$257,22,FALSE))</f>
        <v/>
      </c>
      <c r="O207" s="105" t="str">
        <f>IF($D207="","",VLOOKUP($A207,python_output!$A$4:$AM$257,23,FALSE))</f>
        <v/>
      </c>
      <c r="P207" s="2" t="str">
        <f>IF($D207="","",VLOOKUP($A207,python_output!$A$4:$AM$257,24,FALSE))</f>
        <v/>
      </c>
      <c r="Q207" s="2" t="str">
        <f>IF($D207="","",VLOOKUP($A207,python_output!$A$4:$AM$257,25,FALSE))</f>
        <v/>
      </c>
      <c r="R207" s="2" t="str">
        <f>IF($D207="","",VLOOKUP($A207,python_output!$A$4:$AM$257,26,FALSE))</f>
        <v/>
      </c>
      <c r="S207" s="160" t="str">
        <f>IF(D207="","",IF($C207="initial",VLOOKUP($D207,Notes!$A$7:$S$67,12,FALSE),VLOOKUP($A207,python_output!$A$4:$AP$256,27,FALSE)))</f>
        <v/>
      </c>
      <c r="T207" s="158" t="str">
        <f>IF(D207="","",IF($C207="initial",VLOOKUP($D207,Notes!$A$7:$S$67,13,FALSE),VLOOKUP($A207,python_output!$A$4:$AP$256,28,FALSE)))</f>
        <v/>
      </c>
      <c r="U207" s="159" t="str">
        <f>IF(D207="","",IF($C207="initial",VLOOKUP($D207,Notes!$A$7:$S$67,14,FALSE),VLOOKUP($A207,python_output!$A$4:$AP$256,29,FALSE)))</f>
        <v/>
      </c>
      <c r="V207" s="155" t="str">
        <f>IF(D207="","",IF($C207="initial","",VLOOKUP($A207,python_output!$A$4:$AS$256,30,FALSE)))</f>
        <v/>
      </c>
      <c r="W207" s="155" t="str">
        <f>IF(D207="","",IFERROR(IF($C207="initial","",VLOOKUP($A207,python_output!$A$4:$AS$256,30,FALSE)),""))</f>
        <v/>
      </c>
      <c r="X207" s="155" t="str">
        <f>IF(D207="","",IFERROR(IF($C207="initial","",VLOOKUP($A207,python_output!$A$4:$AS$256,30,FALSE)),""))</f>
        <v/>
      </c>
      <c r="Y207" s="161" t="str">
        <f>IF(D207="","",VLOOKUP(D207,Notes!$A$7:$N$67,14,FALSE))</f>
        <v/>
      </c>
      <c r="Z207" s="97" t="str">
        <f>IFERROR(VLOOKUP($D207,Notes!$A$7:$K$67,10,FALSE),"")</f>
        <v/>
      </c>
      <c r="AA207" s="102" t="str">
        <f>IFERROR(VLOOKUP($D207,Notes!$A$7:$K$67,11,FALSE),"")</f>
        <v/>
      </c>
      <c r="AB207" s="102" t="str">
        <f t="shared" si="14"/>
        <v/>
      </c>
      <c r="AC207" s="156" t="str">
        <f t="shared" si="15"/>
        <v/>
      </c>
      <c r="AD207" s="162" t="str">
        <f>IF($D207="","",GLOBAL!$B$5)</f>
        <v/>
      </c>
      <c r="AE207" s="197" t="str">
        <f t="shared" si="16"/>
        <v/>
      </c>
      <c r="AF207" s="198" t="str">
        <f t="shared" si="17"/>
        <v/>
      </c>
      <c r="AG207" s="202"/>
    </row>
    <row r="208" spans="1:33" x14ac:dyDescent="0.25">
      <c r="A208" s="2"/>
      <c r="B208" s="99"/>
      <c r="C208" s="3"/>
      <c r="D208" s="2"/>
      <c r="E208" s="2"/>
      <c r="F208" s="107"/>
      <c r="G208" s="100" t="str">
        <f>IFERROR(VLOOKUP($D208,Notes!$A$7:$K$67,2,FALSE),"")</f>
        <v/>
      </c>
      <c r="H208" s="97" t="str">
        <f>IFERROR(VLOOKUP($D208,Notes!$A$7:$K$67,3,FALSE),"")</f>
        <v/>
      </c>
      <c r="I208" s="98" t="str">
        <f>IFERROR(VLOOKUP($D208,Notes!$A$7:$K$67,4,FALSE),"")</f>
        <v/>
      </c>
      <c r="J208" s="104"/>
      <c r="K208" s="104"/>
      <c r="L208" s="104"/>
      <c r="M208" s="106" t="str">
        <f>IF($D208="","",VLOOKUP($A208,python_output!$A$4:$AM$257,21,FALSE))</f>
        <v/>
      </c>
      <c r="N208" s="3" t="str">
        <f>IF($D208="","",VLOOKUP($A208,python_output!$A$4:$AM$257,22,FALSE))</f>
        <v/>
      </c>
      <c r="O208" s="105" t="str">
        <f>IF($D208="","",VLOOKUP($A208,python_output!$A$4:$AM$257,23,FALSE))</f>
        <v/>
      </c>
      <c r="P208" s="2" t="str">
        <f>IF($D208="","",VLOOKUP($A208,python_output!$A$4:$AM$257,24,FALSE))</f>
        <v/>
      </c>
      <c r="Q208" s="2" t="str">
        <f>IF($D208="","",VLOOKUP($A208,python_output!$A$4:$AM$257,25,FALSE))</f>
        <v/>
      </c>
      <c r="R208" s="2" t="str">
        <f>IF($D208="","",VLOOKUP($A208,python_output!$A$4:$AM$257,26,FALSE))</f>
        <v/>
      </c>
      <c r="S208" s="160" t="str">
        <f>IF(D208="","",IF($C208="initial",VLOOKUP($D208,Notes!$A$7:$S$67,12,FALSE),VLOOKUP($A208,python_output!$A$4:$AP$256,27,FALSE)))</f>
        <v/>
      </c>
      <c r="T208" s="158" t="str">
        <f>IF(D208="","",IF($C208="initial",VLOOKUP($D208,Notes!$A$7:$S$67,13,FALSE),VLOOKUP($A208,python_output!$A$4:$AP$256,28,FALSE)))</f>
        <v/>
      </c>
      <c r="U208" s="159" t="str">
        <f>IF(D208="","",IF($C208="initial",VLOOKUP($D208,Notes!$A$7:$S$67,14,FALSE),VLOOKUP($A208,python_output!$A$4:$AP$256,29,FALSE)))</f>
        <v/>
      </c>
      <c r="V208" s="155" t="str">
        <f>IF(D208="","",IF($C208="initial","",VLOOKUP($A208,python_output!$A$4:$AS$256,30,FALSE)))</f>
        <v/>
      </c>
      <c r="W208" s="155" t="str">
        <f>IF(D208="","",IFERROR(IF($C208="initial","",VLOOKUP($A208,python_output!$A$4:$AS$256,30,FALSE)),""))</f>
        <v/>
      </c>
      <c r="X208" s="155" t="str">
        <f>IF(D208="","",IFERROR(IF($C208="initial","",VLOOKUP($A208,python_output!$A$4:$AS$256,30,FALSE)),""))</f>
        <v/>
      </c>
      <c r="Y208" s="161" t="str">
        <f>IF(D208="","",VLOOKUP(D208,Notes!$A$7:$N$67,14,FALSE))</f>
        <v/>
      </c>
      <c r="Z208" s="97" t="str">
        <f>IFERROR(VLOOKUP($D208,Notes!$A$7:$K$67,10,FALSE),"")</f>
        <v/>
      </c>
      <c r="AA208" s="102" t="str">
        <f>IFERROR(VLOOKUP($D208,Notes!$A$7:$K$67,11,FALSE),"")</f>
        <v/>
      </c>
      <c r="AB208" s="102" t="str">
        <f t="shared" si="14"/>
        <v/>
      </c>
      <c r="AC208" s="156" t="str">
        <f t="shared" si="15"/>
        <v/>
      </c>
      <c r="AD208" s="162" t="str">
        <f>IF($D208="","",GLOBAL!$B$5)</f>
        <v/>
      </c>
      <c r="AE208" s="197" t="str">
        <f t="shared" si="16"/>
        <v/>
      </c>
      <c r="AF208" s="198" t="str">
        <f t="shared" si="17"/>
        <v/>
      </c>
      <c r="AG208" s="202"/>
    </row>
    <row r="209" spans="1:33" x14ac:dyDescent="0.25">
      <c r="A209" s="2"/>
      <c r="B209" s="99"/>
      <c r="C209" s="3"/>
      <c r="D209" s="2"/>
      <c r="E209" s="2"/>
      <c r="F209" s="107"/>
      <c r="G209" s="100" t="str">
        <f>IFERROR(VLOOKUP($D209,Notes!$A$7:$K$67,2,FALSE),"")</f>
        <v/>
      </c>
      <c r="H209" s="97" t="str">
        <f>IFERROR(VLOOKUP($D209,Notes!$A$7:$K$67,3,FALSE),"")</f>
        <v/>
      </c>
      <c r="I209" s="98" t="str">
        <f>IFERROR(VLOOKUP($D209,Notes!$A$7:$K$67,4,FALSE),"")</f>
        <v/>
      </c>
      <c r="J209" s="104"/>
      <c r="K209" s="104"/>
      <c r="L209" s="104"/>
      <c r="M209" s="106" t="str">
        <f>IF($D209="","",VLOOKUP($A209,python_output!$A$4:$AM$257,21,FALSE))</f>
        <v/>
      </c>
      <c r="N209" s="3" t="str">
        <f>IF($D209="","",VLOOKUP($A209,python_output!$A$4:$AM$257,22,FALSE))</f>
        <v/>
      </c>
      <c r="O209" s="105" t="str">
        <f>IF($D209="","",VLOOKUP($A209,python_output!$A$4:$AM$257,23,FALSE))</f>
        <v/>
      </c>
      <c r="P209" s="2" t="str">
        <f>IF($D209="","",VLOOKUP($A209,python_output!$A$4:$AM$257,24,FALSE))</f>
        <v/>
      </c>
      <c r="Q209" s="2" t="str">
        <f>IF($D209="","",VLOOKUP($A209,python_output!$A$4:$AM$257,25,FALSE))</f>
        <v/>
      </c>
      <c r="R209" s="2" t="str">
        <f>IF($D209="","",VLOOKUP($A209,python_output!$A$4:$AM$257,26,FALSE))</f>
        <v/>
      </c>
      <c r="S209" s="160" t="str">
        <f>IF(D209="","",IF($C209="initial",VLOOKUP($D209,Notes!$A$7:$S$67,12,FALSE),VLOOKUP($A209,python_output!$A$4:$AP$256,27,FALSE)))</f>
        <v/>
      </c>
      <c r="T209" s="158" t="str">
        <f>IF(D209="","",IF($C209="initial",VLOOKUP($D209,Notes!$A$7:$S$67,13,FALSE),VLOOKUP($A209,python_output!$A$4:$AP$256,28,FALSE)))</f>
        <v/>
      </c>
      <c r="U209" s="159" t="str">
        <f>IF(D209="","",IF($C209="initial",VLOOKUP($D209,Notes!$A$7:$S$67,14,FALSE),VLOOKUP($A209,python_output!$A$4:$AP$256,29,FALSE)))</f>
        <v/>
      </c>
      <c r="V209" s="155" t="str">
        <f>IF(D209="","",IF($C209="initial","",VLOOKUP($A209,python_output!$A$4:$AS$256,30,FALSE)))</f>
        <v/>
      </c>
      <c r="W209" s="155" t="str">
        <f>IF(D209="","",IFERROR(IF($C209="initial","",VLOOKUP($A209,python_output!$A$4:$AS$256,30,FALSE)),""))</f>
        <v/>
      </c>
      <c r="X209" s="155" t="str">
        <f>IF(D209="","",IFERROR(IF($C209="initial","",VLOOKUP($A209,python_output!$A$4:$AS$256,30,FALSE)),""))</f>
        <v/>
      </c>
      <c r="Y209" s="161" t="str">
        <f>IF(D209="","",VLOOKUP(D209,Notes!$A$7:$N$67,14,FALSE))</f>
        <v/>
      </c>
      <c r="Z209" s="97" t="str">
        <f>IFERROR(VLOOKUP($D209,Notes!$A$7:$K$67,10,FALSE),"")</f>
        <v/>
      </c>
      <c r="AA209" s="102" t="str">
        <f>IFERROR(VLOOKUP($D209,Notes!$A$7:$K$67,11,FALSE),"")</f>
        <v/>
      </c>
      <c r="AB209" s="102" t="str">
        <f t="shared" si="14"/>
        <v/>
      </c>
      <c r="AC209" s="156" t="str">
        <f t="shared" si="15"/>
        <v/>
      </c>
      <c r="AD209" s="162" t="str">
        <f>IF($D209="","",GLOBAL!$B$5)</f>
        <v/>
      </c>
      <c r="AE209" s="197" t="str">
        <f t="shared" si="16"/>
        <v/>
      </c>
      <c r="AF209" s="198" t="str">
        <f t="shared" si="17"/>
        <v/>
      </c>
      <c r="AG209" s="202"/>
    </row>
    <row r="210" spans="1:33" x14ac:dyDescent="0.25">
      <c r="A210" s="2"/>
      <c r="B210" s="99"/>
      <c r="C210" s="3"/>
      <c r="D210" s="2"/>
      <c r="E210" s="2"/>
      <c r="F210" s="107"/>
      <c r="G210" s="100" t="str">
        <f>IFERROR(VLOOKUP($D210,Notes!$A$7:$K$67,2,FALSE),"")</f>
        <v/>
      </c>
      <c r="H210" s="97" t="str">
        <f>IFERROR(VLOOKUP($D210,Notes!$A$7:$K$67,3,FALSE),"")</f>
        <v/>
      </c>
      <c r="I210" s="98" t="str">
        <f>IFERROR(VLOOKUP($D210,Notes!$A$7:$K$67,4,FALSE),"")</f>
        <v/>
      </c>
      <c r="J210" s="104"/>
      <c r="K210" s="104"/>
      <c r="L210" s="104"/>
      <c r="M210" s="106" t="str">
        <f>IF($D210="","",VLOOKUP($A210,python_output!$A$4:$AM$257,21,FALSE))</f>
        <v/>
      </c>
      <c r="N210" s="3" t="str">
        <f>IF($D210="","",VLOOKUP($A210,python_output!$A$4:$AM$257,22,FALSE))</f>
        <v/>
      </c>
      <c r="O210" s="105" t="str">
        <f>IF($D210="","",VLOOKUP($A210,python_output!$A$4:$AM$257,23,FALSE))</f>
        <v/>
      </c>
      <c r="P210" s="2" t="str">
        <f>IF($D210="","",VLOOKUP($A210,python_output!$A$4:$AM$257,24,FALSE))</f>
        <v/>
      </c>
      <c r="Q210" s="2" t="str">
        <f>IF($D210="","",VLOOKUP($A210,python_output!$A$4:$AM$257,25,FALSE))</f>
        <v/>
      </c>
      <c r="R210" s="2" t="str">
        <f>IF($D210="","",VLOOKUP($A210,python_output!$A$4:$AM$257,26,FALSE))</f>
        <v/>
      </c>
      <c r="S210" s="160" t="str">
        <f>IF(D210="","",IF($C210="initial",VLOOKUP($D210,Notes!$A$7:$S$67,12,FALSE),VLOOKUP($A210,python_output!$A$4:$AP$256,27,FALSE)))</f>
        <v/>
      </c>
      <c r="T210" s="158" t="str">
        <f>IF(D210="","",IF($C210="initial",VLOOKUP($D210,Notes!$A$7:$S$67,13,FALSE),VLOOKUP($A210,python_output!$A$4:$AP$256,28,FALSE)))</f>
        <v/>
      </c>
      <c r="U210" s="159" t="str">
        <f>IF(D210="","",IF($C210="initial",VLOOKUP($D210,Notes!$A$7:$S$67,14,FALSE),VLOOKUP($A210,python_output!$A$4:$AP$256,29,FALSE)))</f>
        <v/>
      </c>
      <c r="V210" s="155" t="str">
        <f>IF(D210="","",IF($C210="initial","",VLOOKUP($A210,python_output!$A$4:$AS$256,30,FALSE)))</f>
        <v/>
      </c>
      <c r="W210" s="155" t="str">
        <f>IF(D210="","",IFERROR(IF($C210="initial","",VLOOKUP($A210,python_output!$A$4:$AS$256,30,FALSE)),""))</f>
        <v/>
      </c>
      <c r="X210" s="155" t="str">
        <f>IF(D210="","",IFERROR(IF($C210="initial","",VLOOKUP($A210,python_output!$A$4:$AS$256,30,FALSE)),""))</f>
        <v/>
      </c>
      <c r="Y210" s="161" t="str">
        <f>IF(D210="","",VLOOKUP(D210,Notes!$A$7:$N$67,14,FALSE))</f>
        <v/>
      </c>
      <c r="Z210" s="97" t="str">
        <f>IFERROR(VLOOKUP($D210,Notes!$A$7:$K$67,10,FALSE),"")</f>
        <v/>
      </c>
      <c r="AA210" s="102" t="str">
        <f>IFERROR(VLOOKUP($D210,Notes!$A$7:$K$67,11,FALSE),"")</f>
        <v/>
      </c>
      <c r="AB210" s="102" t="str">
        <f t="shared" si="14"/>
        <v/>
      </c>
      <c r="AC210" s="156" t="str">
        <f t="shared" si="15"/>
        <v/>
      </c>
      <c r="AD210" s="162" t="str">
        <f>IF($D210="","",GLOBAL!$B$5)</f>
        <v/>
      </c>
      <c r="AE210" s="197" t="str">
        <f t="shared" si="16"/>
        <v/>
      </c>
      <c r="AF210" s="198" t="str">
        <f t="shared" si="17"/>
        <v/>
      </c>
      <c r="AG210" s="202"/>
    </row>
    <row r="211" spans="1:33" x14ac:dyDescent="0.25">
      <c r="A211" s="2"/>
      <c r="B211" s="99"/>
      <c r="C211" s="3"/>
      <c r="D211" s="2"/>
      <c r="E211" s="2"/>
      <c r="F211" s="107"/>
      <c r="G211" s="100" t="str">
        <f>IFERROR(VLOOKUP($D211,Notes!$A$7:$K$67,2,FALSE),"")</f>
        <v/>
      </c>
      <c r="H211" s="97" t="str">
        <f>IFERROR(VLOOKUP($D211,Notes!$A$7:$K$67,3,FALSE),"")</f>
        <v/>
      </c>
      <c r="I211" s="98" t="str">
        <f>IFERROR(VLOOKUP($D211,Notes!$A$7:$K$67,4,FALSE),"")</f>
        <v/>
      </c>
      <c r="J211" s="104"/>
      <c r="K211" s="104"/>
      <c r="L211" s="104"/>
      <c r="M211" s="106" t="str">
        <f>IF($D211="","",VLOOKUP($A211,python_output!$A$4:$AM$257,21,FALSE))</f>
        <v/>
      </c>
      <c r="N211" s="3" t="str">
        <f>IF($D211="","",VLOOKUP($A211,python_output!$A$4:$AM$257,22,FALSE))</f>
        <v/>
      </c>
      <c r="O211" s="105" t="str">
        <f>IF($D211="","",VLOOKUP($A211,python_output!$A$4:$AM$257,23,FALSE))</f>
        <v/>
      </c>
      <c r="P211" s="2" t="str">
        <f>IF($D211="","",VLOOKUP($A211,python_output!$A$4:$AM$257,24,FALSE))</f>
        <v/>
      </c>
      <c r="Q211" s="2" t="str">
        <f>IF($D211="","",VLOOKUP($A211,python_output!$A$4:$AM$257,25,FALSE))</f>
        <v/>
      </c>
      <c r="R211" s="2" t="str">
        <f>IF($D211="","",VLOOKUP($A211,python_output!$A$4:$AM$257,26,FALSE))</f>
        <v/>
      </c>
      <c r="S211" s="160" t="str">
        <f>IF(D211="","",IF($C211="initial",VLOOKUP($D211,Notes!$A$7:$S$67,12,FALSE),VLOOKUP($A211,python_output!$A$4:$AP$256,27,FALSE)))</f>
        <v/>
      </c>
      <c r="T211" s="158" t="str">
        <f>IF(D211="","",IF($C211="initial",VLOOKUP($D211,Notes!$A$7:$S$67,13,FALSE),VLOOKUP($A211,python_output!$A$4:$AP$256,28,FALSE)))</f>
        <v/>
      </c>
      <c r="U211" s="159" t="str">
        <f>IF(D211="","",IF($C211="initial",VLOOKUP($D211,Notes!$A$7:$S$67,14,FALSE),VLOOKUP($A211,python_output!$A$4:$AP$256,29,FALSE)))</f>
        <v/>
      </c>
      <c r="V211" s="155" t="str">
        <f>IF(D211="","",IF($C211="initial","",VLOOKUP($A211,python_output!$A$4:$AS$256,30,FALSE)))</f>
        <v/>
      </c>
      <c r="W211" s="155" t="str">
        <f>IF(D211="","",IFERROR(IF($C211="initial","",VLOOKUP($A211,python_output!$A$4:$AS$256,30,FALSE)),""))</f>
        <v/>
      </c>
      <c r="X211" s="155" t="str">
        <f>IF(D211="","",IFERROR(IF($C211="initial","",VLOOKUP($A211,python_output!$A$4:$AS$256,30,FALSE)),""))</f>
        <v/>
      </c>
      <c r="Y211" s="161" t="str">
        <f>IF(D211="","",VLOOKUP(D211,Notes!$A$7:$N$67,14,FALSE))</f>
        <v/>
      </c>
      <c r="Z211" s="97" t="str">
        <f>IFERROR(VLOOKUP($D211,Notes!$A$7:$K$67,10,FALSE),"")</f>
        <v/>
      </c>
      <c r="AA211" s="102" t="str">
        <f>IFERROR(VLOOKUP($D211,Notes!$A$7:$K$67,11,FALSE),"")</f>
        <v/>
      </c>
      <c r="AB211" s="102" t="str">
        <f t="shared" si="14"/>
        <v/>
      </c>
      <c r="AC211" s="156" t="str">
        <f t="shared" si="15"/>
        <v/>
      </c>
      <c r="AD211" s="162" t="str">
        <f>IF($D211="","",GLOBAL!$B$5)</f>
        <v/>
      </c>
      <c r="AE211" s="197" t="str">
        <f t="shared" si="16"/>
        <v/>
      </c>
      <c r="AF211" s="198" t="str">
        <f t="shared" si="17"/>
        <v/>
      </c>
      <c r="AG211" s="202"/>
    </row>
    <row r="212" spans="1:33" x14ac:dyDescent="0.25">
      <c r="A212" s="2"/>
      <c r="B212" s="99"/>
      <c r="C212" s="3"/>
      <c r="D212" s="2"/>
      <c r="E212" s="2"/>
      <c r="F212" s="107"/>
      <c r="G212" s="100" t="str">
        <f>IFERROR(VLOOKUP($D212,Notes!$A$7:$K$67,2,FALSE),"")</f>
        <v/>
      </c>
      <c r="H212" s="97" t="str">
        <f>IFERROR(VLOOKUP($D212,Notes!$A$7:$K$67,3,FALSE),"")</f>
        <v/>
      </c>
      <c r="I212" s="98" t="str">
        <f>IFERROR(VLOOKUP($D212,Notes!$A$7:$K$67,4,FALSE),"")</f>
        <v/>
      </c>
      <c r="J212" s="104"/>
      <c r="K212" s="104"/>
      <c r="L212" s="104"/>
      <c r="M212" s="106" t="str">
        <f>IF($D212="","",VLOOKUP($A212,python_output!$A$4:$AM$257,21,FALSE))</f>
        <v/>
      </c>
      <c r="N212" s="3" t="str">
        <f>IF($D212="","",VLOOKUP($A212,python_output!$A$4:$AM$257,22,FALSE))</f>
        <v/>
      </c>
      <c r="O212" s="105" t="str">
        <f>IF($D212="","",VLOOKUP($A212,python_output!$A$4:$AM$257,23,FALSE))</f>
        <v/>
      </c>
      <c r="P212" s="2" t="str">
        <f>IF($D212="","",VLOOKUP($A212,python_output!$A$4:$AM$257,24,FALSE))</f>
        <v/>
      </c>
      <c r="Q212" s="2" t="str">
        <f>IF($D212="","",VLOOKUP($A212,python_output!$A$4:$AM$257,25,FALSE))</f>
        <v/>
      </c>
      <c r="R212" s="2" t="str">
        <f>IF($D212="","",VLOOKUP($A212,python_output!$A$4:$AM$257,26,FALSE))</f>
        <v/>
      </c>
      <c r="S212" s="160" t="str">
        <f>IF(D212="","",IF($C212="initial",VLOOKUP($D212,Notes!$A$7:$S$67,12,FALSE),VLOOKUP($A212,python_output!$A$4:$AP$256,27,FALSE)))</f>
        <v/>
      </c>
      <c r="T212" s="158" t="str">
        <f>IF(D212="","",IF($C212="initial",VLOOKUP($D212,Notes!$A$7:$S$67,13,FALSE),VLOOKUP($A212,python_output!$A$4:$AP$256,28,FALSE)))</f>
        <v/>
      </c>
      <c r="U212" s="159" t="str">
        <f>IF(D212="","",IF($C212="initial",VLOOKUP($D212,Notes!$A$7:$S$67,14,FALSE),VLOOKUP($A212,python_output!$A$4:$AP$256,29,FALSE)))</f>
        <v/>
      </c>
      <c r="V212" s="155" t="str">
        <f>IF(D212="","",IF($C212="initial","",VLOOKUP($A212,python_output!$A$4:$AS$256,30,FALSE)))</f>
        <v/>
      </c>
      <c r="W212" s="155" t="str">
        <f>IF(D212="","",IFERROR(IF($C212="initial","",VLOOKUP($A212,python_output!$A$4:$AS$256,30,FALSE)),""))</f>
        <v/>
      </c>
      <c r="X212" s="155" t="str">
        <f>IF(D212="","",IFERROR(IF($C212="initial","",VLOOKUP($A212,python_output!$A$4:$AS$256,30,FALSE)),""))</f>
        <v/>
      </c>
      <c r="Y212" s="161" t="str">
        <f>IF(D212="","",VLOOKUP(D212,Notes!$A$7:$N$67,14,FALSE))</f>
        <v/>
      </c>
      <c r="Z212" s="97" t="str">
        <f>IFERROR(VLOOKUP($D212,Notes!$A$7:$K$67,10,FALSE),"")</f>
        <v/>
      </c>
      <c r="AA212" s="102" t="str">
        <f>IFERROR(VLOOKUP($D212,Notes!$A$7:$K$67,11,FALSE),"")</f>
        <v/>
      </c>
      <c r="AB212" s="102" t="str">
        <f t="shared" si="14"/>
        <v/>
      </c>
      <c r="AC212" s="156" t="str">
        <f t="shared" si="15"/>
        <v/>
      </c>
      <c r="AD212" s="162" t="str">
        <f>IF($D212="","",GLOBAL!$B$5)</f>
        <v/>
      </c>
      <c r="AE212" s="197" t="str">
        <f t="shared" si="16"/>
        <v/>
      </c>
      <c r="AF212" s="198" t="str">
        <f t="shared" si="17"/>
        <v/>
      </c>
      <c r="AG212" s="202"/>
    </row>
    <row r="213" spans="1:33" x14ac:dyDescent="0.25">
      <c r="A213" s="2"/>
      <c r="C213" s="3"/>
      <c r="D213" s="2"/>
      <c r="E213" s="2"/>
      <c r="F213" s="107"/>
      <c r="G213" s="100" t="str">
        <f>IFERROR(VLOOKUP($D213,Notes!$A$7:$K$67,2,FALSE),"")</f>
        <v/>
      </c>
      <c r="H213" s="97" t="str">
        <f>IFERROR(VLOOKUP($D213,Notes!$A$7:$K$67,3,FALSE),"")</f>
        <v/>
      </c>
      <c r="I213" s="98" t="str">
        <f>IFERROR(VLOOKUP($D213,Notes!$A$7:$K$67,4,FALSE),"")</f>
        <v/>
      </c>
      <c r="J213" s="104"/>
      <c r="K213" s="104"/>
      <c r="L213" s="104"/>
      <c r="M213" s="106" t="str">
        <f>IF($D213="","",VLOOKUP($A213,python_output!$A$4:$AM$257,21,FALSE))</f>
        <v/>
      </c>
      <c r="N213" s="3" t="str">
        <f>IF($D213="","",VLOOKUP($A213,python_output!$A$4:$AM$257,22,FALSE))</f>
        <v/>
      </c>
      <c r="O213" s="105" t="str">
        <f>IF($D213="","",VLOOKUP($A213,python_output!$A$4:$AM$257,23,FALSE))</f>
        <v/>
      </c>
      <c r="P213" s="2" t="str">
        <f>IF($D213="","",VLOOKUP($A213,python_output!$A$4:$AM$257,24,FALSE))</f>
        <v/>
      </c>
      <c r="Q213" s="2" t="str">
        <f>IF($D213="","",VLOOKUP($A213,python_output!$A$4:$AM$257,25,FALSE))</f>
        <v/>
      </c>
      <c r="R213" s="2" t="str">
        <f>IF($D213="","",VLOOKUP($A213,python_output!$A$4:$AM$257,26,FALSE))</f>
        <v/>
      </c>
      <c r="S213" s="160" t="str">
        <f>IF(D213="","",IF($C213="initial",VLOOKUP($D213,Notes!$A$7:$S$67,12,FALSE),VLOOKUP($A213,python_output!$A$4:$AP$256,27,FALSE)))</f>
        <v/>
      </c>
      <c r="T213" s="158" t="str">
        <f>IF(D213="","",IF($C213="initial",VLOOKUP($D213,Notes!$A$7:$S$67,13,FALSE),VLOOKUP($A213,python_output!$A$4:$AP$256,28,FALSE)))</f>
        <v/>
      </c>
      <c r="U213" s="159" t="str">
        <f>IF(D213="","",IF($C213="initial",VLOOKUP($D213,Notes!$A$7:$S$67,14,FALSE),VLOOKUP($A213,python_output!$A$4:$AP$256,29,FALSE)))</f>
        <v/>
      </c>
      <c r="V213" s="155" t="str">
        <f>IF(D213="","",IF($C213="initial","",VLOOKUP($A213,python_output!$A$4:$AS$256,30,FALSE)))</f>
        <v/>
      </c>
      <c r="W213" s="155" t="str">
        <f>IF(D213="","",IFERROR(IF($C213="initial","",VLOOKUP($A213,python_output!$A$4:$AS$256,30,FALSE)),""))</f>
        <v/>
      </c>
      <c r="X213" s="155" t="str">
        <f>IF(D213="","",IFERROR(IF($C213="initial","",VLOOKUP($A213,python_output!$A$4:$AS$256,30,FALSE)),""))</f>
        <v/>
      </c>
      <c r="Y213" s="161" t="str">
        <f>IF(D213="","",VLOOKUP(D213,Notes!$A$7:$N$67,14,FALSE))</f>
        <v/>
      </c>
      <c r="Z213" s="97" t="str">
        <f>IFERROR(VLOOKUP($D213,Notes!$A$7:$K$67,10,FALSE),"")</f>
        <v/>
      </c>
      <c r="AA213" s="102" t="str">
        <f>IFERROR(VLOOKUP($D213,Notes!$A$7:$K$67,11,FALSE),"")</f>
        <v/>
      </c>
      <c r="AB213" s="102" t="str">
        <f t="shared" si="14"/>
        <v/>
      </c>
      <c r="AC213" s="156" t="str">
        <f t="shared" si="15"/>
        <v/>
      </c>
      <c r="AD213" s="162" t="str">
        <f>IF($D213="","",GLOBAL!$B$5)</f>
        <v/>
      </c>
      <c r="AE213" s="197" t="str">
        <f t="shared" si="16"/>
        <v/>
      </c>
      <c r="AF213" s="198" t="str">
        <f t="shared" si="17"/>
        <v/>
      </c>
      <c r="AG213" s="202"/>
    </row>
    <row r="214" spans="1:33" x14ac:dyDescent="0.25">
      <c r="A214" s="2"/>
      <c r="C214" s="3"/>
      <c r="D214" s="2"/>
      <c r="E214" s="2"/>
      <c r="F214" s="107"/>
      <c r="G214" s="100" t="str">
        <f>IFERROR(VLOOKUP($D214,Notes!$A$7:$K$67,2,FALSE),"")</f>
        <v/>
      </c>
      <c r="H214" s="97" t="str">
        <f>IFERROR(VLOOKUP($D214,Notes!$A$7:$K$67,3,FALSE),"")</f>
        <v/>
      </c>
      <c r="I214" s="98" t="str">
        <f>IFERROR(VLOOKUP($D214,Notes!$A$7:$K$67,4,FALSE),"")</f>
        <v/>
      </c>
      <c r="J214" s="104"/>
      <c r="K214" s="104"/>
      <c r="L214" s="104"/>
      <c r="M214" s="106" t="str">
        <f>IF($D214="","",VLOOKUP($A214,python_output!$A$4:$AM$257,21,FALSE))</f>
        <v/>
      </c>
      <c r="N214" s="3" t="str">
        <f>IF($D214="","",VLOOKUP($A214,python_output!$A$4:$AM$257,22,FALSE))</f>
        <v/>
      </c>
      <c r="O214" s="105" t="str">
        <f>IF($D214="","",VLOOKUP($A214,python_output!$A$4:$AM$257,23,FALSE))</f>
        <v/>
      </c>
      <c r="P214" s="2" t="str">
        <f>IF($D214="","",VLOOKUP($A214,python_output!$A$4:$AM$257,24,FALSE))</f>
        <v/>
      </c>
      <c r="Q214" s="2" t="str">
        <f>IF($D214="","",VLOOKUP($A214,python_output!$A$4:$AM$257,25,FALSE))</f>
        <v/>
      </c>
      <c r="R214" s="2" t="str">
        <f>IF($D214="","",VLOOKUP($A214,python_output!$A$4:$AM$257,26,FALSE))</f>
        <v/>
      </c>
      <c r="S214" s="160" t="str">
        <f>IF(D214="","",IF($C214="initial",VLOOKUP($D214,Notes!$A$7:$S$67,12,FALSE),VLOOKUP($A214,python_output!$A$4:$AP$256,27,FALSE)))</f>
        <v/>
      </c>
      <c r="T214" s="158" t="str">
        <f>IF(D214="","",IF($C214="initial",VLOOKUP($D214,Notes!$A$7:$S$67,13,FALSE),VLOOKUP($A214,python_output!$A$4:$AP$256,28,FALSE)))</f>
        <v/>
      </c>
      <c r="U214" s="159" t="str">
        <f>IF(D214="","",IF($C214="initial",VLOOKUP($D214,Notes!$A$7:$S$67,14,FALSE),VLOOKUP($A214,python_output!$A$4:$AP$256,29,FALSE)))</f>
        <v/>
      </c>
      <c r="V214" s="155" t="str">
        <f>IF(D214="","",IF($C214="initial","",VLOOKUP($A214,python_output!$A$4:$AS$256,30,FALSE)))</f>
        <v/>
      </c>
      <c r="W214" s="155" t="str">
        <f>IF(D214="","",IFERROR(IF($C214="initial","",VLOOKUP($A214,python_output!$A$4:$AS$256,30,FALSE)),""))</f>
        <v/>
      </c>
      <c r="X214" s="155" t="str">
        <f>IF(D214="","",IFERROR(IF($C214="initial","",VLOOKUP($A214,python_output!$A$4:$AS$256,30,FALSE)),""))</f>
        <v/>
      </c>
      <c r="Y214" s="161" t="str">
        <f>IF(D214="","",VLOOKUP(D214,Notes!$A$7:$N$67,14,FALSE))</f>
        <v/>
      </c>
      <c r="Z214" s="97" t="str">
        <f>IFERROR(VLOOKUP($D214,Notes!$A$7:$K$67,10,FALSE),"")</f>
        <v/>
      </c>
      <c r="AA214" s="102" t="str">
        <f>IFERROR(VLOOKUP($D214,Notes!$A$7:$K$67,11,FALSE),"")</f>
        <v/>
      </c>
      <c r="AB214" s="102" t="str">
        <f t="shared" si="14"/>
        <v/>
      </c>
      <c r="AC214" s="156" t="str">
        <f t="shared" si="15"/>
        <v/>
      </c>
      <c r="AD214" s="162" t="str">
        <f>IF($D214="","",GLOBAL!$B$5)</f>
        <v/>
      </c>
      <c r="AE214" s="197" t="str">
        <f t="shared" si="16"/>
        <v/>
      </c>
      <c r="AF214" s="198" t="str">
        <f t="shared" si="17"/>
        <v/>
      </c>
      <c r="AG214" s="202"/>
    </row>
    <row r="215" spans="1:33" x14ac:dyDescent="0.25">
      <c r="A215" s="2"/>
      <c r="C215" s="3"/>
      <c r="D215" s="2"/>
      <c r="E215" s="2"/>
      <c r="F215" s="107"/>
      <c r="G215" s="100" t="str">
        <f>IFERROR(VLOOKUP($D215,Notes!$A$7:$K$67,2,FALSE),"")</f>
        <v/>
      </c>
      <c r="H215" s="97" t="str">
        <f>IFERROR(VLOOKUP($D215,Notes!$A$7:$K$67,3,FALSE),"")</f>
        <v/>
      </c>
      <c r="I215" s="98" t="str">
        <f>IFERROR(VLOOKUP($D215,Notes!$A$7:$K$67,4,FALSE),"")</f>
        <v/>
      </c>
      <c r="J215" s="104"/>
      <c r="K215" s="104"/>
      <c r="L215" s="104"/>
      <c r="M215" s="106" t="str">
        <f>IF($D215="","",VLOOKUP($A215,python_output!$A$4:$AM$257,21,FALSE))</f>
        <v/>
      </c>
      <c r="N215" s="3" t="str">
        <f>IF($D215="","",VLOOKUP($A215,python_output!$A$4:$AM$257,22,FALSE))</f>
        <v/>
      </c>
      <c r="O215" s="105" t="str">
        <f>IF($D215="","",VLOOKUP($A215,python_output!$A$4:$AM$257,23,FALSE))</f>
        <v/>
      </c>
      <c r="P215" s="2" t="str">
        <f>IF($D215="","",VLOOKUP($A215,python_output!$A$4:$AM$257,24,FALSE))</f>
        <v/>
      </c>
      <c r="Q215" s="2" t="str">
        <f>IF($D215="","",VLOOKUP($A215,python_output!$A$4:$AM$257,25,FALSE))</f>
        <v/>
      </c>
      <c r="R215" s="2" t="str">
        <f>IF($D215="","",VLOOKUP($A215,python_output!$A$4:$AM$257,26,FALSE))</f>
        <v/>
      </c>
      <c r="S215" s="160" t="str">
        <f>IF(D215="","",IF($C215="initial",VLOOKUP($D215,Notes!$A$7:$S$67,12,FALSE),VLOOKUP($A215,python_output!$A$4:$AP$256,27,FALSE)))</f>
        <v/>
      </c>
      <c r="T215" s="158" t="str">
        <f>IF(D215="","",IF($C215="initial",VLOOKUP($D215,Notes!$A$7:$S$67,13,FALSE),VLOOKUP($A215,python_output!$A$4:$AP$256,28,FALSE)))</f>
        <v/>
      </c>
      <c r="U215" s="159" t="str">
        <f>IF(D215="","",IF($C215="initial",VLOOKUP($D215,Notes!$A$7:$S$67,14,FALSE),VLOOKUP($A215,python_output!$A$4:$AP$256,29,FALSE)))</f>
        <v/>
      </c>
      <c r="V215" s="155" t="str">
        <f>IF(D215="","",IF($C215="initial","",VLOOKUP($A215,python_output!$A$4:$AS$256,30,FALSE)))</f>
        <v/>
      </c>
      <c r="W215" s="155" t="str">
        <f>IF(D215="","",IFERROR(IF($C215="initial","",VLOOKUP($A215,python_output!$A$4:$AS$256,30,FALSE)),""))</f>
        <v/>
      </c>
      <c r="X215" s="155" t="str">
        <f>IF(D215="","",IFERROR(IF($C215="initial","",VLOOKUP($A215,python_output!$A$4:$AS$256,30,FALSE)),""))</f>
        <v/>
      </c>
      <c r="Y215" s="161" t="str">
        <f>IF(D215="","",VLOOKUP(D215,Notes!$A$7:$N$67,14,FALSE))</f>
        <v/>
      </c>
      <c r="Z215" s="97" t="str">
        <f>IFERROR(VLOOKUP($D215,Notes!$A$7:$K$67,10,FALSE),"")</f>
        <v/>
      </c>
      <c r="AA215" s="102" t="str">
        <f>IFERROR(VLOOKUP($D215,Notes!$A$7:$K$67,11,FALSE),"")</f>
        <v/>
      </c>
      <c r="AB215" s="102" t="str">
        <f t="shared" si="14"/>
        <v/>
      </c>
      <c r="AC215" s="156" t="str">
        <f t="shared" si="15"/>
        <v/>
      </c>
      <c r="AD215" s="162" t="str">
        <f>IF($D215="","",GLOBAL!$B$5)</f>
        <v/>
      </c>
      <c r="AE215" s="197" t="str">
        <f t="shared" si="16"/>
        <v/>
      </c>
      <c r="AF215" s="198" t="str">
        <f t="shared" si="17"/>
        <v/>
      </c>
      <c r="AG215" s="202"/>
    </row>
    <row r="216" spans="1:33" x14ac:dyDescent="0.25">
      <c r="A216" s="2"/>
      <c r="C216" s="3"/>
      <c r="D216" s="2"/>
      <c r="E216" s="2"/>
      <c r="F216" s="107"/>
      <c r="G216" s="100" t="str">
        <f>IFERROR(VLOOKUP($D216,Notes!$A$7:$K$67,2,FALSE),"")</f>
        <v/>
      </c>
      <c r="H216" s="97" t="str">
        <f>IFERROR(VLOOKUP($D216,Notes!$A$7:$K$67,3,FALSE),"")</f>
        <v/>
      </c>
      <c r="I216" s="98" t="str">
        <f>IFERROR(VLOOKUP($D216,Notes!$A$7:$K$67,4,FALSE),"")</f>
        <v/>
      </c>
      <c r="J216" s="104"/>
      <c r="K216" s="104"/>
      <c r="L216" s="104"/>
      <c r="M216" s="106" t="str">
        <f>IF($D216="","",VLOOKUP($A216,python_output!$A$4:$AM$257,21,FALSE))</f>
        <v/>
      </c>
      <c r="N216" s="3" t="str">
        <f>IF($D216="","",VLOOKUP($A216,python_output!$A$4:$AM$257,22,FALSE))</f>
        <v/>
      </c>
      <c r="O216" s="105" t="str">
        <f>IF($D216="","",VLOOKUP($A216,python_output!$A$4:$AM$257,23,FALSE))</f>
        <v/>
      </c>
      <c r="P216" s="2" t="str">
        <f>IF($D216="","",VLOOKUP($A216,python_output!$A$4:$AM$257,24,FALSE))</f>
        <v/>
      </c>
      <c r="Q216" s="2" t="str">
        <f>IF($D216="","",VLOOKUP($A216,python_output!$A$4:$AM$257,25,FALSE))</f>
        <v/>
      </c>
      <c r="R216" s="2" t="str">
        <f>IF($D216="","",VLOOKUP($A216,python_output!$A$4:$AM$257,26,FALSE))</f>
        <v/>
      </c>
      <c r="S216" s="160" t="str">
        <f>IF(D216="","",IF($C216="initial",VLOOKUP($D216,Notes!$A$7:$S$67,12,FALSE),VLOOKUP($A216,python_output!$A$4:$AP$256,27,FALSE)))</f>
        <v/>
      </c>
      <c r="T216" s="158" t="str">
        <f>IF(D216="","",IF($C216="initial",VLOOKUP($D216,Notes!$A$7:$S$67,13,FALSE),VLOOKUP($A216,python_output!$A$4:$AP$256,28,FALSE)))</f>
        <v/>
      </c>
      <c r="U216" s="159" t="str">
        <f>IF(D216="","",IF($C216="initial",VLOOKUP($D216,Notes!$A$7:$S$67,14,FALSE),VLOOKUP($A216,python_output!$A$4:$AP$256,29,FALSE)))</f>
        <v/>
      </c>
      <c r="V216" s="155" t="str">
        <f>IF(D216="","",IF($C216="initial","",VLOOKUP($A216,python_output!$A$4:$AS$256,30,FALSE)))</f>
        <v/>
      </c>
      <c r="W216" s="155" t="str">
        <f>IF(D216="","",IFERROR(IF($C216="initial","",VLOOKUP($A216,python_output!$A$4:$AS$256,30,FALSE)),""))</f>
        <v/>
      </c>
      <c r="X216" s="155" t="str">
        <f>IF(D216="","",IFERROR(IF($C216="initial","",VLOOKUP($A216,python_output!$A$4:$AS$256,30,FALSE)),""))</f>
        <v/>
      </c>
      <c r="Y216" s="161" t="str">
        <f>IF(D216="","",VLOOKUP(D216,Notes!$A$7:$N$67,14,FALSE))</f>
        <v/>
      </c>
      <c r="Z216" s="97" t="str">
        <f>IFERROR(VLOOKUP($D216,Notes!$A$7:$K$67,10,FALSE),"")</f>
        <v/>
      </c>
      <c r="AA216" s="102" t="str">
        <f>IFERROR(VLOOKUP($D216,Notes!$A$7:$K$67,11,FALSE),"")</f>
        <v/>
      </c>
      <c r="AB216" s="102" t="str">
        <f t="shared" si="14"/>
        <v/>
      </c>
      <c r="AC216" s="156" t="str">
        <f t="shared" si="15"/>
        <v/>
      </c>
      <c r="AD216" s="162" t="str">
        <f>IF($D216="","",GLOBAL!$B$5)</f>
        <v/>
      </c>
      <c r="AE216" s="197" t="str">
        <f t="shared" si="16"/>
        <v/>
      </c>
      <c r="AF216" s="198" t="str">
        <f t="shared" si="17"/>
        <v/>
      </c>
      <c r="AG216" s="202"/>
    </row>
    <row r="217" spans="1:33" x14ac:dyDescent="0.25">
      <c r="A217" s="2"/>
      <c r="C217" s="3"/>
      <c r="D217" s="2"/>
      <c r="E217" s="2"/>
      <c r="F217" s="107"/>
      <c r="G217" s="100" t="str">
        <f>IFERROR(VLOOKUP($D217,Notes!$A$7:$K$67,2,FALSE),"")</f>
        <v/>
      </c>
      <c r="H217" s="97" t="str">
        <f>IFERROR(VLOOKUP($D217,Notes!$A$7:$K$67,3,FALSE),"")</f>
        <v/>
      </c>
      <c r="I217" s="98" t="str">
        <f>IFERROR(VLOOKUP($D217,Notes!$A$7:$K$67,4,FALSE),"")</f>
        <v/>
      </c>
      <c r="J217" s="104"/>
      <c r="K217" s="104"/>
      <c r="L217" s="104"/>
      <c r="M217" s="106" t="str">
        <f>IF($D217="","",VLOOKUP($A217,python_output!$A$4:$AM$257,21,FALSE))</f>
        <v/>
      </c>
      <c r="N217" s="3" t="str">
        <f>IF($D217="","",VLOOKUP($A217,python_output!$A$4:$AM$257,22,FALSE))</f>
        <v/>
      </c>
      <c r="O217" s="105" t="str">
        <f>IF($D217="","",VLOOKUP($A217,python_output!$A$4:$AM$257,23,FALSE))</f>
        <v/>
      </c>
      <c r="P217" s="2" t="str">
        <f>IF($D217="","",VLOOKUP($A217,python_output!$A$4:$AM$257,24,FALSE))</f>
        <v/>
      </c>
      <c r="Q217" s="2" t="str">
        <f>IF($D217="","",VLOOKUP($A217,python_output!$A$4:$AM$257,25,FALSE))</f>
        <v/>
      </c>
      <c r="R217" s="2" t="str">
        <f>IF($D217="","",VLOOKUP($A217,python_output!$A$4:$AM$257,26,FALSE))</f>
        <v/>
      </c>
      <c r="S217" s="160" t="str">
        <f>IF(D217="","",IF($C217="initial",VLOOKUP($D217,Notes!$A$7:$S$67,12,FALSE),VLOOKUP($A217,python_output!$A$4:$AP$256,27,FALSE)))</f>
        <v/>
      </c>
      <c r="T217" s="158" t="str">
        <f>IF(D217="","",IF($C217="initial",VLOOKUP($D217,Notes!$A$7:$S$67,13,FALSE),VLOOKUP($A217,python_output!$A$4:$AP$256,28,FALSE)))</f>
        <v/>
      </c>
      <c r="U217" s="159" t="str">
        <f>IF(D217="","",IF($C217="initial",VLOOKUP($D217,Notes!$A$7:$S$67,14,FALSE),VLOOKUP($A217,python_output!$A$4:$AP$256,29,FALSE)))</f>
        <v/>
      </c>
      <c r="V217" s="155" t="str">
        <f>IF(D217="","",IF($C217="initial","",VLOOKUP($A217,python_output!$A$4:$AS$256,30,FALSE)))</f>
        <v/>
      </c>
      <c r="W217" s="155" t="str">
        <f>IF(D217="","",IFERROR(IF($C217="initial","",VLOOKUP($A217,python_output!$A$4:$AS$256,30,FALSE)),""))</f>
        <v/>
      </c>
      <c r="X217" s="155" t="str">
        <f>IF(D217="","",IFERROR(IF($C217="initial","",VLOOKUP($A217,python_output!$A$4:$AS$256,30,FALSE)),""))</f>
        <v/>
      </c>
      <c r="Y217" s="161" t="str">
        <f>IF(D217="","",VLOOKUP(D217,Notes!$A$7:$N$67,14,FALSE))</f>
        <v/>
      </c>
      <c r="Z217" s="97" t="str">
        <f>IFERROR(VLOOKUP($D217,Notes!$A$7:$K$67,10,FALSE),"")</f>
        <v/>
      </c>
      <c r="AA217" s="102" t="str">
        <f>IFERROR(VLOOKUP($D217,Notes!$A$7:$K$67,11,FALSE),"")</f>
        <v/>
      </c>
      <c r="AB217" s="102" t="str">
        <f t="shared" si="14"/>
        <v/>
      </c>
      <c r="AC217" s="156" t="str">
        <f t="shared" si="15"/>
        <v/>
      </c>
      <c r="AD217" s="162" t="str">
        <f>IF($D217="","",GLOBAL!$B$5)</f>
        <v/>
      </c>
      <c r="AE217" s="197" t="str">
        <f t="shared" si="16"/>
        <v/>
      </c>
      <c r="AF217" s="198" t="str">
        <f t="shared" si="17"/>
        <v/>
      </c>
      <c r="AG217" s="202"/>
    </row>
    <row r="218" spans="1:33" x14ac:dyDescent="0.25">
      <c r="A218" s="2"/>
      <c r="C218" s="3"/>
      <c r="D218" s="2"/>
      <c r="E218" s="2"/>
      <c r="F218" s="107"/>
      <c r="G218" s="100" t="str">
        <f>IFERROR(VLOOKUP($D218,Notes!$A$7:$K$67,2,FALSE),"")</f>
        <v/>
      </c>
      <c r="H218" s="97" t="str">
        <f>IFERROR(VLOOKUP($D218,Notes!$A$7:$K$67,3,FALSE),"")</f>
        <v/>
      </c>
      <c r="I218" s="98" t="str">
        <f>IFERROR(VLOOKUP($D218,Notes!$A$7:$K$67,4,FALSE),"")</f>
        <v/>
      </c>
      <c r="J218" s="104"/>
      <c r="K218" s="104"/>
      <c r="L218" s="104"/>
      <c r="M218" s="106" t="str">
        <f>IF($D218="","",VLOOKUP($A218,python_output!$A$4:$AM$257,21,FALSE))</f>
        <v/>
      </c>
      <c r="N218" s="3" t="str">
        <f>IF($D218="","",VLOOKUP($A218,python_output!$A$4:$AM$257,22,FALSE))</f>
        <v/>
      </c>
      <c r="O218" s="105" t="str">
        <f>IF($D218="","",VLOOKUP($A218,python_output!$A$4:$AM$257,23,FALSE))</f>
        <v/>
      </c>
      <c r="P218" s="2" t="str">
        <f>IF($D218="","",VLOOKUP($A218,python_output!$A$4:$AM$257,24,FALSE))</f>
        <v/>
      </c>
      <c r="Q218" s="2" t="str">
        <f>IF($D218="","",VLOOKUP($A218,python_output!$A$4:$AM$257,25,FALSE))</f>
        <v/>
      </c>
      <c r="R218" s="2" t="str">
        <f>IF($D218="","",VLOOKUP($A218,python_output!$A$4:$AM$257,26,FALSE))</f>
        <v/>
      </c>
      <c r="S218" s="160" t="str">
        <f>IF(D218="","",IF($C218="initial",VLOOKUP($D218,Notes!$A$7:$S$67,12,FALSE),VLOOKUP($A218,python_output!$A$4:$AP$256,27,FALSE)))</f>
        <v/>
      </c>
      <c r="T218" s="158" t="str">
        <f>IF(D218="","",IF($C218="initial",VLOOKUP($D218,Notes!$A$7:$S$67,13,FALSE),VLOOKUP($A218,python_output!$A$4:$AP$256,28,FALSE)))</f>
        <v/>
      </c>
      <c r="U218" s="159" t="str">
        <f>IF(D218="","",IF($C218="initial",VLOOKUP($D218,Notes!$A$7:$S$67,14,FALSE),VLOOKUP($A218,python_output!$A$4:$AP$256,29,FALSE)))</f>
        <v/>
      </c>
      <c r="V218" s="155" t="str">
        <f>IF(D218="","",IF($C218="initial","",VLOOKUP($A218,python_output!$A$4:$AS$256,30,FALSE)))</f>
        <v/>
      </c>
      <c r="W218" s="155" t="str">
        <f>IF(D218="","",IFERROR(IF($C218="initial","",VLOOKUP($A218,python_output!$A$4:$AS$256,30,FALSE)),""))</f>
        <v/>
      </c>
      <c r="X218" s="155" t="str">
        <f>IF(D218="","",IFERROR(IF($C218="initial","",VLOOKUP($A218,python_output!$A$4:$AS$256,30,FALSE)),""))</f>
        <v/>
      </c>
      <c r="Y218" s="161" t="str">
        <f>IF(D218="","",VLOOKUP(D218,Notes!$A$7:$N$67,14,FALSE))</f>
        <v/>
      </c>
      <c r="Z218" s="97" t="str">
        <f>IFERROR(VLOOKUP($D218,Notes!$A$7:$K$67,10,FALSE),"")</f>
        <v/>
      </c>
      <c r="AA218" s="102" t="str">
        <f>IFERROR(VLOOKUP($D218,Notes!$A$7:$K$67,11,FALSE),"")</f>
        <v/>
      </c>
      <c r="AB218" s="102" t="str">
        <f t="shared" si="14"/>
        <v/>
      </c>
      <c r="AC218" s="156" t="str">
        <f t="shared" si="15"/>
        <v/>
      </c>
      <c r="AD218" s="162" t="str">
        <f>IF($D218="","",GLOBAL!$B$5)</f>
        <v/>
      </c>
      <c r="AE218" s="197" t="str">
        <f t="shared" si="16"/>
        <v/>
      </c>
      <c r="AF218" s="198" t="str">
        <f t="shared" si="17"/>
        <v/>
      </c>
      <c r="AG218" s="202"/>
    </row>
    <row r="219" spans="1:33" x14ac:dyDescent="0.25">
      <c r="A219" s="2"/>
      <c r="C219" s="3"/>
      <c r="D219" s="2"/>
      <c r="E219" s="2"/>
      <c r="F219" s="107"/>
      <c r="G219" s="100" t="str">
        <f>IFERROR(VLOOKUP($D219,Notes!$A$7:$K$67,2,FALSE),"")</f>
        <v/>
      </c>
      <c r="H219" s="97" t="str">
        <f>IFERROR(VLOOKUP($D219,Notes!$A$7:$K$67,3,FALSE),"")</f>
        <v/>
      </c>
      <c r="I219" s="98" t="str">
        <f>IFERROR(VLOOKUP($D219,Notes!$A$7:$K$67,4,FALSE),"")</f>
        <v/>
      </c>
      <c r="J219" s="104"/>
      <c r="K219" s="104"/>
      <c r="L219" s="104"/>
      <c r="M219" s="106" t="str">
        <f>IF($D219="","",VLOOKUP($A219,python_output!$A$4:$AM$257,21,FALSE))</f>
        <v/>
      </c>
      <c r="N219" s="3" t="str">
        <f>IF($D219="","",VLOOKUP($A219,python_output!$A$4:$AM$257,22,FALSE))</f>
        <v/>
      </c>
      <c r="O219" s="105" t="str">
        <f>IF($D219="","",VLOOKUP($A219,python_output!$A$4:$AM$257,23,FALSE))</f>
        <v/>
      </c>
      <c r="P219" s="2" t="str">
        <f>IF($D219="","",VLOOKUP($A219,python_output!$A$4:$AM$257,24,FALSE))</f>
        <v/>
      </c>
      <c r="Q219" s="2" t="str">
        <f>IF($D219="","",VLOOKUP($A219,python_output!$A$4:$AM$257,25,FALSE))</f>
        <v/>
      </c>
      <c r="R219" s="2" t="str">
        <f>IF($D219="","",VLOOKUP($A219,python_output!$A$4:$AM$257,26,FALSE))</f>
        <v/>
      </c>
      <c r="S219" s="160" t="str">
        <f>IF(D219="","",IF($C219="initial",VLOOKUP($D219,Notes!$A$7:$S$67,12,FALSE),VLOOKUP($A219,python_output!$A$4:$AP$256,27,FALSE)))</f>
        <v/>
      </c>
      <c r="T219" s="158" t="str">
        <f>IF(D219="","",IF($C219="initial",VLOOKUP($D219,Notes!$A$7:$S$67,13,FALSE),VLOOKUP($A219,python_output!$A$4:$AP$256,28,FALSE)))</f>
        <v/>
      </c>
      <c r="U219" s="159" t="str">
        <f>IF(D219="","",IF($C219="initial",VLOOKUP($D219,Notes!$A$7:$S$67,14,FALSE),VLOOKUP($A219,python_output!$A$4:$AP$256,29,FALSE)))</f>
        <v/>
      </c>
      <c r="V219" s="155" t="str">
        <f>IF(D219="","",IF($C219="initial","",VLOOKUP($A219,python_output!$A$4:$AS$256,30,FALSE)))</f>
        <v/>
      </c>
      <c r="W219" s="155" t="str">
        <f>IF(D219="","",IFERROR(IF($C219="initial","",VLOOKUP($A219,python_output!$A$4:$AS$256,30,FALSE)),""))</f>
        <v/>
      </c>
      <c r="X219" s="155" t="str">
        <f>IF(D219="","",IFERROR(IF($C219="initial","",VLOOKUP($A219,python_output!$A$4:$AS$256,30,FALSE)),""))</f>
        <v/>
      </c>
      <c r="Y219" s="161" t="str">
        <f>IF(D219="","",VLOOKUP(D219,Notes!$A$7:$N$67,14,FALSE))</f>
        <v/>
      </c>
      <c r="Z219" s="97" t="str">
        <f>IFERROR(VLOOKUP($D219,Notes!$A$7:$K$67,10,FALSE),"")</f>
        <v/>
      </c>
      <c r="AA219" s="102" t="str">
        <f>IFERROR(VLOOKUP($D219,Notes!$A$7:$K$67,11,FALSE),"")</f>
        <v/>
      </c>
      <c r="AB219" s="102" t="str">
        <f t="shared" si="14"/>
        <v/>
      </c>
      <c r="AC219" s="156" t="str">
        <f t="shared" si="15"/>
        <v/>
      </c>
      <c r="AD219" s="162" t="str">
        <f>IF($D219="","",GLOBAL!$B$5)</f>
        <v/>
      </c>
      <c r="AE219" s="197" t="str">
        <f t="shared" si="16"/>
        <v/>
      </c>
      <c r="AF219" s="198" t="str">
        <f t="shared" si="17"/>
        <v/>
      </c>
      <c r="AG219" s="202"/>
    </row>
    <row r="220" spans="1:33" x14ac:dyDescent="0.25">
      <c r="A220" s="2"/>
      <c r="C220" s="3"/>
      <c r="D220" s="2"/>
      <c r="E220" s="2"/>
      <c r="F220" s="107"/>
      <c r="G220" s="100" t="str">
        <f>IFERROR(VLOOKUP($D220,Notes!$A$7:$K$67,2,FALSE),"")</f>
        <v/>
      </c>
      <c r="H220" s="97" t="str">
        <f>IFERROR(VLOOKUP($D220,Notes!$A$7:$K$67,3,FALSE),"")</f>
        <v/>
      </c>
      <c r="I220" s="98" t="str">
        <f>IFERROR(VLOOKUP($D220,Notes!$A$7:$K$67,4,FALSE),"")</f>
        <v/>
      </c>
      <c r="J220" s="104"/>
      <c r="K220" s="104"/>
      <c r="L220" s="104"/>
      <c r="M220" s="106" t="str">
        <f>IF($D220="","",VLOOKUP($A220,python_output!$A$4:$AM$257,21,FALSE))</f>
        <v/>
      </c>
      <c r="N220" s="3" t="str">
        <f>IF($D220="","",VLOOKUP($A220,python_output!$A$4:$AM$257,22,FALSE))</f>
        <v/>
      </c>
      <c r="O220" s="105" t="str">
        <f>IF($D220="","",VLOOKUP($A220,python_output!$A$4:$AM$257,23,FALSE))</f>
        <v/>
      </c>
      <c r="P220" s="2" t="str">
        <f>IF($D220="","",VLOOKUP($A220,python_output!$A$4:$AM$257,24,FALSE))</f>
        <v/>
      </c>
      <c r="Q220" s="2" t="str">
        <f>IF($D220="","",VLOOKUP($A220,python_output!$A$4:$AM$257,25,FALSE))</f>
        <v/>
      </c>
      <c r="R220" s="2" t="str">
        <f>IF($D220="","",VLOOKUP($A220,python_output!$A$4:$AM$257,26,FALSE))</f>
        <v/>
      </c>
      <c r="S220" s="160" t="str">
        <f>IF(D220="","",IF($C220="initial",VLOOKUP($D220,Notes!$A$7:$S$67,12,FALSE),VLOOKUP($A220,python_output!$A$4:$AP$256,27,FALSE)))</f>
        <v/>
      </c>
      <c r="T220" s="158" t="str">
        <f>IF(D220="","",IF($C220="initial",VLOOKUP($D220,Notes!$A$7:$S$67,13,FALSE),VLOOKUP($A220,python_output!$A$4:$AP$256,28,FALSE)))</f>
        <v/>
      </c>
      <c r="U220" s="159" t="str">
        <f>IF(D220="","",IF($C220="initial",VLOOKUP($D220,Notes!$A$7:$S$67,14,FALSE),VLOOKUP($A220,python_output!$A$4:$AP$256,29,FALSE)))</f>
        <v/>
      </c>
      <c r="V220" s="155" t="str">
        <f>IF(D220="","",IF($C220="initial","",VLOOKUP($A220,python_output!$A$4:$AS$256,30,FALSE)))</f>
        <v/>
      </c>
      <c r="W220" s="155" t="str">
        <f>IF(D220="","",IFERROR(IF($C220="initial","",VLOOKUP($A220,python_output!$A$4:$AS$256,30,FALSE)),""))</f>
        <v/>
      </c>
      <c r="X220" s="155" t="str">
        <f>IF(D220="","",IFERROR(IF($C220="initial","",VLOOKUP($A220,python_output!$A$4:$AS$256,30,FALSE)),""))</f>
        <v/>
      </c>
      <c r="Y220" s="161" t="str">
        <f>IF(D220="","",VLOOKUP(D220,Notes!$A$7:$N$67,14,FALSE))</f>
        <v/>
      </c>
      <c r="Z220" s="97" t="str">
        <f>IFERROR(VLOOKUP($D220,Notes!$A$7:$K$67,10,FALSE),"")</f>
        <v/>
      </c>
      <c r="AA220" s="102" t="str">
        <f>IFERROR(VLOOKUP($D220,Notes!$A$7:$K$67,11,FALSE),"")</f>
        <v/>
      </c>
      <c r="AB220" s="102" t="str">
        <f t="shared" si="14"/>
        <v/>
      </c>
      <c r="AC220" s="156" t="str">
        <f t="shared" si="15"/>
        <v/>
      </c>
      <c r="AD220" s="162" t="str">
        <f>IF($D220="","",GLOBAL!$B$5)</f>
        <v/>
      </c>
      <c r="AE220" s="197" t="str">
        <f t="shared" si="16"/>
        <v/>
      </c>
      <c r="AF220" s="198" t="str">
        <f t="shared" si="17"/>
        <v/>
      </c>
      <c r="AG220" s="202"/>
    </row>
    <row r="221" spans="1:33" x14ac:dyDescent="0.25">
      <c r="A221" s="2"/>
      <c r="C221" s="3"/>
      <c r="D221" s="2"/>
      <c r="E221" s="2"/>
      <c r="F221" s="107"/>
      <c r="G221" s="100" t="str">
        <f>IFERROR(VLOOKUP($D221,Notes!$A$7:$K$67,2,FALSE),"")</f>
        <v/>
      </c>
      <c r="H221" s="97" t="str">
        <f>IFERROR(VLOOKUP($D221,Notes!$A$7:$K$67,3,FALSE),"")</f>
        <v/>
      </c>
      <c r="I221" s="98" t="str">
        <f>IFERROR(VLOOKUP($D221,Notes!$A$7:$K$67,4,FALSE),"")</f>
        <v/>
      </c>
      <c r="J221" s="104"/>
      <c r="K221" s="104"/>
      <c r="L221" s="104"/>
      <c r="M221" s="106" t="str">
        <f>IF($D221="","",VLOOKUP($A221,python_output!$A$4:$AM$257,21,FALSE))</f>
        <v/>
      </c>
      <c r="N221" s="3" t="str">
        <f>IF($D221="","",VLOOKUP($A221,python_output!$A$4:$AM$257,22,FALSE))</f>
        <v/>
      </c>
      <c r="O221" s="105" t="str">
        <f>IF($D221="","",VLOOKUP($A221,python_output!$A$4:$AM$257,23,FALSE))</f>
        <v/>
      </c>
      <c r="P221" s="2" t="str">
        <f>IF($D221="","",VLOOKUP($A221,python_output!$A$4:$AM$257,24,FALSE))</f>
        <v/>
      </c>
      <c r="Q221" s="2" t="str">
        <f>IF($D221="","",VLOOKUP($A221,python_output!$A$4:$AM$257,25,FALSE))</f>
        <v/>
      </c>
      <c r="R221" s="2" t="str">
        <f>IF($D221="","",VLOOKUP($A221,python_output!$A$4:$AM$257,26,FALSE))</f>
        <v/>
      </c>
      <c r="S221" s="160" t="str">
        <f>IF(D221="","",IF($C221="initial",VLOOKUP($D221,Notes!$A$7:$S$67,12,FALSE),VLOOKUP($A221,python_output!$A$4:$AP$256,27,FALSE)))</f>
        <v/>
      </c>
      <c r="T221" s="158" t="str">
        <f>IF(D221="","",IF($C221="initial",VLOOKUP($D221,Notes!$A$7:$S$67,13,FALSE),VLOOKUP($A221,python_output!$A$4:$AP$256,28,FALSE)))</f>
        <v/>
      </c>
      <c r="U221" s="159" t="str">
        <f>IF(D221="","",IF($C221="initial",VLOOKUP($D221,Notes!$A$7:$S$67,14,FALSE),VLOOKUP($A221,python_output!$A$4:$AP$256,29,FALSE)))</f>
        <v/>
      </c>
      <c r="V221" s="155" t="str">
        <f>IF(D221="","",IF($C221="initial","",VLOOKUP($A221,python_output!$A$4:$AS$256,30,FALSE)))</f>
        <v/>
      </c>
      <c r="W221" s="155" t="str">
        <f>IF(D221="","",IFERROR(IF($C221="initial","",VLOOKUP($A221,python_output!$A$4:$AS$256,30,FALSE)),""))</f>
        <v/>
      </c>
      <c r="X221" s="155" t="str">
        <f>IF(D221="","",IFERROR(IF($C221="initial","",VLOOKUP($A221,python_output!$A$4:$AS$256,30,FALSE)),""))</f>
        <v/>
      </c>
      <c r="Y221" s="161" t="str">
        <f>IF(D221="","",VLOOKUP(D221,Notes!$A$7:$N$67,14,FALSE))</f>
        <v/>
      </c>
      <c r="Z221" s="97" t="str">
        <f>IFERROR(VLOOKUP($D221,Notes!$A$7:$K$67,10,FALSE),"")</f>
        <v/>
      </c>
      <c r="AA221" s="102" t="str">
        <f>IFERROR(VLOOKUP($D221,Notes!$A$7:$K$67,11,FALSE),"")</f>
        <v/>
      </c>
      <c r="AB221" s="102" t="str">
        <f t="shared" si="14"/>
        <v/>
      </c>
      <c r="AC221" s="156" t="str">
        <f t="shared" si="15"/>
        <v/>
      </c>
      <c r="AD221" s="162" t="str">
        <f>IF($D221="","",GLOBAL!$B$5)</f>
        <v/>
      </c>
      <c r="AE221" s="197" t="str">
        <f t="shared" si="16"/>
        <v/>
      </c>
      <c r="AF221" s="198" t="str">
        <f t="shared" si="17"/>
        <v/>
      </c>
      <c r="AG221" s="202"/>
    </row>
    <row r="222" spans="1:33" x14ac:dyDescent="0.25">
      <c r="A222" s="2"/>
      <c r="C222" s="3"/>
      <c r="D222" s="2"/>
      <c r="E222" s="2"/>
      <c r="F222" s="107"/>
      <c r="G222" s="100" t="str">
        <f>IFERROR(VLOOKUP($D222,Notes!$A$7:$K$67,2,FALSE),"")</f>
        <v/>
      </c>
      <c r="H222" s="97" t="str">
        <f>IFERROR(VLOOKUP($D222,Notes!$A$7:$K$67,3,FALSE),"")</f>
        <v/>
      </c>
      <c r="I222" s="98" t="str">
        <f>IFERROR(VLOOKUP($D222,Notes!$A$7:$K$67,4,FALSE),"")</f>
        <v/>
      </c>
      <c r="J222" s="104"/>
      <c r="K222" s="104"/>
      <c r="L222" s="104"/>
      <c r="M222" s="106" t="str">
        <f>IF($D222="","",VLOOKUP($A222,python_output!$A$4:$AM$257,21,FALSE))</f>
        <v/>
      </c>
      <c r="N222" s="3" t="str">
        <f>IF($D222="","",VLOOKUP($A222,python_output!$A$4:$AM$257,22,FALSE))</f>
        <v/>
      </c>
      <c r="O222" s="105" t="str">
        <f>IF($D222="","",VLOOKUP($A222,python_output!$A$4:$AM$257,23,FALSE))</f>
        <v/>
      </c>
      <c r="P222" s="2" t="str">
        <f>IF($D222="","",VLOOKUP($A222,python_output!$A$4:$AM$257,24,FALSE))</f>
        <v/>
      </c>
      <c r="Q222" s="2" t="str">
        <f>IF($D222="","",VLOOKUP($A222,python_output!$A$4:$AM$257,25,FALSE))</f>
        <v/>
      </c>
      <c r="R222" s="2" t="str">
        <f>IF($D222="","",VLOOKUP($A222,python_output!$A$4:$AM$257,26,FALSE))</f>
        <v/>
      </c>
      <c r="S222" s="160" t="str">
        <f>IF(D222="","",IF($C222="initial",VLOOKUP($D222,Notes!$A$7:$S$67,12,FALSE),VLOOKUP($A222,python_output!$A$4:$AP$256,27,FALSE)))</f>
        <v/>
      </c>
      <c r="T222" s="158" t="str">
        <f>IF(D222="","",IF($C222="initial",VLOOKUP($D222,Notes!$A$7:$S$67,13,FALSE),VLOOKUP($A222,python_output!$A$4:$AP$256,28,FALSE)))</f>
        <v/>
      </c>
      <c r="U222" s="159" t="str">
        <f>IF(D222="","",IF($C222="initial",VLOOKUP($D222,Notes!$A$7:$S$67,14,FALSE),VLOOKUP($A222,python_output!$A$4:$AP$256,29,FALSE)))</f>
        <v/>
      </c>
      <c r="V222" s="155" t="str">
        <f>IF(D222="","",IF($C222="initial","",VLOOKUP($A222,python_output!$A$4:$AS$256,30,FALSE)))</f>
        <v/>
      </c>
      <c r="W222" s="155" t="str">
        <f>IF(D222="","",IFERROR(IF($C222="initial","",VLOOKUP($A222,python_output!$A$4:$AS$256,30,FALSE)),""))</f>
        <v/>
      </c>
      <c r="X222" s="155" t="str">
        <f>IF(D222="","",IFERROR(IF($C222="initial","",VLOOKUP($A222,python_output!$A$4:$AS$256,30,FALSE)),""))</f>
        <v/>
      </c>
      <c r="Y222" s="161" t="str">
        <f>IF(D222="","",VLOOKUP(D222,Notes!$A$7:$N$67,14,FALSE))</f>
        <v/>
      </c>
      <c r="Z222" s="97" t="str">
        <f>IFERROR(VLOOKUP($D222,Notes!$A$7:$K$67,10,FALSE),"")</f>
        <v/>
      </c>
      <c r="AA222" s="102" t="str">
        <f>IFERROR(VLOOKUP($D222,Notes!$A$7:$K$67,11,FALSE),"")</f>
        <v/>
      </c>
      <c r="AB222" s="102" t="str">
        <f t="shared" si="14"/>
        <v/>
      </c>
      <c r="AC222" s="156" t="str">
        <f t="shared" si="15"/>
        <v/>
      </c>
      <c r="AD222" s="162" t="str">
        <f>IF($D222="","",GLOBAL!$B$5)</f>
        <v/>
      </c>
      <c r="AE222" s="197" t="str">
        <f t="shared" si="16"/>
        <v/>
      </c>
      <c r="AF222" s="198" t="str">
        <f t="shared" si="17"/>
        <v/>
      </c>
      <c r="AG222" s="202"/>
    </row>
    <row r="223" spans="1:33" x14ac:dyDescent="0.25">
      <c r="A223" s="2"/>
      <c r="C223" s="3"/>
      <c r="D223" s="2"/>
      <c r="E223" s="2"/>
      <c r="F223" s="107"/>
      <c r="G223" s="100" t="str">
        <f>IFERROR(VLOOKUP($D223,Notes!$A$7:$K$67,2,FALSE),"")</f>
        <v/>
      </c>
      <c r="H223" s="97" t="str">
        <f>IFERROR(VLOOKUP($D223,Notes!$A$7:$K$67,3,FALSE),"")</f>
        <v/>
      </c>
      <c r="I223" s="98" t="str">
        <f>IFERROR(VLOOKUP($D223,Notes!$A$7:$K$67,4,FALSE),"")</f>
        <v/>
      </c>
      <c r="J223" s="104"/>
      <c r="K223" s="104"/>
      <c r="L223" s="104"/>
      <c r="M223" s="106" t="str">
        <f>IF($D223="","",VLOOKUP($A223,python_output!$A$4:$AM$257,21,FALSE))</f>
        <v/>
      </c>
      <c r="N223" s="3" t="str">
        <f>IF($D223="","",VLOOKUP($A223,python_output!$A$4:$AM$257,22,FALSE))</f>
        <v/>
      </c>
      <c r="O223" s="105" t="str">
        <f>IF($D223="","",VLOOKUP($A223,python_output!$A$4:$AM$257,23,FALSE))</f>
        <v/>
      </c>
      <c r="P223" s="2" t="str">
        <f>IF($D223="","",VLOOKUP($A223,python_output!$A$4:$AM$257,24,FALSE))</f>
        <v/>
      </c>
      <c r="Q223" s="2" t="str">
        <f>IF($D223="","",VLOOKUP($A223,python_output!$A$4:$AM$257,25,FALSE))</f>
        <v/>
      </c>
      <c r="R223" s="2" t="str">
        <f>IF($D223="","",VLOOKUP($A223,python_output!$A$4:$AM$257,26,FALSE))</f>
        <v/>
      </c>
      <c r="S223" s="160" t="str">
        <f>IF(D223="","",IF($C223="initial",VLOOKUP($D223,Notes!$A$7:$S$67,12,FALSE),VLOOKUP($A223,python_output!$A$4:$AP$256,27,FALSE)))</f>
        <v/>
      </c>
      <c r="T223" s="158" t="str">
        <f>IF(D223="","",IF($C223="initial",VLOOKUP($D223,Notes!$A$7:$S$67,13,FALSE),VLOOKUP($A223,python_output!$A$4:$AP$256,28,FALSE)))</f>
        <v/>
      </c>
      <c r="U223" s="159" t="str">
        <f>IF(D223="","",IF($C223="initial",VLOOKUP($D223,Notes!$A$7:$S$67,14,FALSE),VLOOKUP($A223,python_output!$A$4:$AP$256,29,FALSE)))</f>
        <v/>
      </c>
      <c r="V223" s="155" t="str">
        <f>IF(D223="","",IF($C223="initial","",VLOOKUP($A223,python_output!$A$4:$AS$256,30,FALSE)))</f>
        <v/>
      </c>
      <c r="W223" s="155" t="str">
        <f>IF(D223="","",IFERROR(IF($C223="initial","",VLOOKUP($A223,python_output!$A$4:$AS$256,30,FALSE)),""))</f>
        <v/>
      </c>
      <c r="X223" s="155" t="str">
        <f>IF(D223="","",IFERROR(IF($C223="initial","",VLOOKUP($A223,python_output!$A$4:$AS$256,30,FALSE)),""))</f>
        <v/>
      </c>
      <c r="Y223" s="161" t="str">
        <f>IF(D223="","",VLOOKUP(D223,Notes!$A$7:$N$67,14,FALSE))</f>
        <v/>
      </c>
      <c r="Z223" s="97" t="str">
        <f>IFERROR(VLOOKUP($D223,Notes!$A$7:$K$67,10,FALSE),"")</f>
        <v/>
      </c>
      <c r="AA223" s="102" t="str">
        <f>IFERROR(VLOOKUP($D223,Notes!$A$7:$K$67,11,FALSE),"")</f>
        <v/>
      </c>
      <c r="AB223" s="102" t="str">
        <f t="shared" si="14"/>
        <v/>
      </c>
      <c r="AC223" s="156" t="str">
        <f t="shared" si="15"/>
        <v/>
      </c>
      <c r="AD223" s="162" t="str">
        <f>IF($D223="","",GLOBAL!$B$5)</f>
        <v/>
      </c>
      <c r="AE223" s="197" t="str">
        <f t="shared" si="16"/>
        <v/>
      </c>
      <c r="AF223" s="198" t="str">
        <f t="shared" si="17"/>
        <v/>
      </c>
      <c r="AG223" s="202"/>
    </row>
    <row r="224" spans="1:33" x14ac:dyDescent="0.25">
      <c r="A224" s="2"/>
      <c r="C224" s="3"/>
      <c r="D224" s="2"/>
      <c r="E224" s="2"/>
      <c r="F224" s="107"/>
      <c r="G224" s="100" t="str">
        <f>IFERROR(VLOOKUP($D224,Notes!$A$7:$K$67,2,FALSE),"")</f>
        <v/>
      </c>
      <c r="H224" s="97" t="str">
        <f>IFERROR(VLOOKUP($D224,Notes!$A$7:$K$67,3,FALSE),"")</f>
        <v/>
      </c>
      <c r="I224" s="98" t="str">
        <f>IFERROR(VLOOKUP($D224,Notes!$A$7:$K$67,4,FALSE),"")</f>
        <v/>
      </c>
      <c r="J224" s="104"/>
      <c r="K224" s="104"/>
      <c r="L224" s="104"/>
      <c r="M224" s="106" t="str">
        <f>IF($D224="","",VLOOKUP($A224,python_output!$A$4:$AM$257,21,FALSE))</f>
        <v/>
      </c>
      <c r="N224" s="3" t="str">
        <f>IF($D224="","",VLOOKUP($A224,python_output!$A$4:$AM$257,22,FALSE))</f>
        <v/>
      </c>
      <c r="O224" s="105" t="str">
        <f>IF($D224="","",VLOOKUP($A224,python_output!$A$4:$AM$257,23,FALSE))</f>
        <v/>
      </c>
      <c r="P224" s="2" t="str">
        <f>IF($D224="","",VLOOKUP($A224,python_output!$A$4:$AM$257,24,FALSE))</f>
        <v/>
      </c>
      <c r="Q224" s="2" t="str">
        <f>IF($D224="","",VLOOKUP($A224,python_output!$A$4:$AM$257,25,FALSE))</f>
        <v/>
      </c>
      <c r="R224" s="2" t="str">
        <f>IF($D224="","",VLOOKUP($A224,python_output!$A$4:$AM$257,26,FALSE))</f>
        <v/>
      </c>
      <c r="S224" s="160" t="str">
        <f>IF(D224="","",IF($C224="initial",VLOOKUP($D224,Notes!$A$7:$S$67,12,FALSE),VLOOKUP($A224,python_output!$A$4:$AP$256,27,FALSE)))</f>
        <v/>
      </c>
      <c r="T224" s="158" t="str">
        <f>IF(D224="","",IF($C224="initial",VLOOKUP($D224,Notes!$A$7:$S$67,13,FALSE),VLOOKUP($A224,python_output!$A$4:$AP$256,28,FALSE)))</f>
        <v/>
      </c>
      <c r="U224" s="159" t="str">
        <f>IF(D224="","",IF($C224="initial",VLOOKUP($D224,Notes!$A$7:$S$67,14,FALSE),VLOOKUP($A224,python_output!$A$4:$AP$256,29,FALSE)))</f>
        <v/>
      </c>
      <c r="V224" s="155" t="str">
        <f>IF(D224="","",IF($C224="initial","",VLOOKUP($A224,python_output!$A$4:$AS$256,30,FALSE)))</f>
        <v/>
      </c>
      <c r="W224" s="155" t="str">
        <f>IF(D224="","",IFERROR(IF($C224="initial","",VLOOKUP($A224,python_output!$A$4:$AS$256,30,FALSE)),""))</f>
        <v/>
      </c>
      <c r="X224" s="155" t="str">
        <f>IF(D224="","",IFERROR(IF($C224="initial","",VLOOKUP($A224,python_output!$A$4:$AS$256,30,FALSE)),""))</f>
        <v/>
      </c>
      <c r="Y224" s="161" t="str">
        <f>IF(D224="","",VLOOKUP(D224,Notes!$A$7:$N$67,14,FALSE))</f>
        <v/>
      </c>
      <c r="Z224" s="97" t="str">
        <f>IFERROR(VLOOKUP($D224,Notes!$A$7:$K$67,10,FALSE),"")</f>
        <v/>
      </c>
      <c r="AA224" s="102" t="str">
        <f>IFERROR(VLOOKUP($D224,Notes!$A$7:$K$67,11,FALSE),"")</f>
        <v/>
      </c>
      <c r="AB224" s="102" t="str">
        <f t="shared" si="14"/>
        <v/>
      </c>
      <c r="AC224" s="156" t="str">
        <f t="shared" si="15"/>
        <v/>
      </c>
      <c r="AD224" s="162" t="str">
        <f>IF($D224="","",GLOBAL!$B$5)</f>
        <v/>
      </c>
      <c r="AE224" s="197" t="str">
        <f t="shared" si="16"/>
        <v/>
      </c>
      <c r="AF224" s="198" t="str">
        <f t="shared" si="17"/>
        <v/>
      </c>
      <c r="AG224" s="202"/>
    </row>
    <row r="225" spans="1:33" x14ac:dyDescent="0.25">
      <c r="A225" s="2"/>
      <c r="C225" s="3"/>
      <c r="D225" s="2"/>
      <c r="E225" s="2"/>
      <c r="F225" s="107"/>
      <c r="G225" s="100" t="str">
        <f>IFERROR(VLOOKUP($D225,Notes!$A$7:$K$67,2,FALSE),"")</f>
        <v/>
      </c>
      <c r="H225" s="97" t="str">
        <f>IFERROR(VLOOKUP($D225,Notes!$A$7:$K$67,3,FALSE),"")</f>
        <v/>
      </c>
      <c r="I225" s="98" t="str">
        <f>IFERROR(VLOOKUP($D225,Notes!$A$7:$K$67,4,FALSE),"")</f>
        <v/>
      </c>
      <c r="J225" s="104"/>
      <c r="K225" s="104"/>
      <c r="L225" s="104"/>
      <c r="M225" s="106" t="str">
        <f>IF($D225="","",VLOOKUP($A225,python_output!$A$4:$AM$257,21,FALSE))</f>
        <v/>
      </c>
      <c r="N225" s="3" t="str">
        <f>IF($D225="","",VLOOKUP($A225,python_output!$A$4:$AM$257,22,FALSE))</f>
        <v/>
      </c>
      <c r="O225" s="105" t="str">
        <f>IF($D225="","",VLOOKUP($A225,python_output!$A$4:$AM$257,23,FALSE))</f>
        <v/>
      </c>
      <c r="P225" s="2" t="str">
        <f>IF($D225="","",VLOOKUP($A225,python_output!$A$4:$AM$257,24,FALSE))</f>
        <v/>
      </c>
      <c r="Q225" s="2" t="str">
        <f>IF($D225="","",VLOOKUP($A225,python_output!$A$4:$AM$257,25,FALSE))</f>
        <v/>
      </c>
      <c r="R225" s="2" t="str">
        <f>IF($D225="","",VLOOKUP($A225,python_output!$A$4:$AM$257,26,FALSE))</f>
        <v/>
      </c>
      <c r="S225" s="160" t="str">
        <f>IF(D225="","",IF($C225="initial",VLOOKUP($D225,Notes!$A$7:$S$67,12,FALSE),VLOOKUP($A225,python_output!$A$4:$AP$256,27,FALSE)))</f>
        <v/>
      </c>
      <c r="T225" s="158" t="str">
        <f>IF(D225="","",IF($C225="initial",VLOOKUP($D225,Notes!$A$7:$S$67,13,FALSE),VLOOKUP($A225,python_output!$A$4:$AP$256,28,FALSE)))</f>
        <v/>
      </c>
      <c r="U225" s="159" t="str">
        <f>IF(D225="","",IF($C225="initial",VLOOKUP($D225,Notes!$A$7:$S$67,14,FALSE),VLOOKUP($A225,python_output!$A$4:$AP$256,29,FALSE)))</f>
        <v/>
      </c>
      <c r="V225" s="155" t="str">
        <f>IF(D225="","",IF($C225="initial","",VLOOKUP($A225,python_output!$A$4:$AS$256,30,FALSE)))</f>
        <v/>
      </c>
      <c r="W225" s="155" t="str">
        <f>IF(D225="","",IFERROR(IF($C225="initial","",VLOOKUP($A225,python_output!$A$4:$AS$256,30,FALSE)),""))</f>
        <v/>
      </c>
      <c r="X225" s="155" t="str">
        <f>IF(D225="","",IFERROR(IF($C225="initial","",VLOOKUP($A225,python_output!$A$4:$AS$256,30,FALSE)),""))</f>
        <v/>
      </c>
      <c r="Y225" s="161" t="str">
        <f>IF(D225="","",VLOOKUP(D225,Notes!$A$7:$N$67,14,FALSE))</f>
        <v/>
      </c>
      <c r="Z225" s="97" t="str">
        <f>IFERROR(VLOOKUP($D225,Notes!$A$7:$K$67,10,FALSE),"")</f>
        <v/>
      </c>
      <c r="AA225" s="102" t="str">
        <f>IFERROR(VLOOKUP($D225,Notes!$A$7:$K$67,11,FALSE),"")</f>
        <v/>
      </c>
      <c r="AB225" s="102" t="str">
        <f t="shared" si="14"/>
        <v/>
      </c>
      <c r="AC225" s="156" t="str">
        <f t="shared" si="15"/>
        <v/>
      </c>
      <c r="AD225" s="162" t="str">
        <f>IF($D225="","",GLOBAL!$B$5)</f>
        <v/>
      </c>
      <c r="AE225" s="197" t="str">
        <f t="shared" si="16"/>
        <v/>
      </c>
      <c r="AF225" s="198" t="str">
        <f t="shared" si="17"/>
        <v/>
      </c>
      <c r="AG225" s="202"/>
    </row>
    <row r="226" spans="1:33" x14ac:dyDescent="0.25">
      <c r="A226" s="2"/>
      <c r="C226" s="3"/>
      <c r="D226" s="2"/>
      <c r="E226" s="2"/>
      <c r="F226" s="107"/>
      <c r="G226" s="100" t="str">
        <f>IFERROR(VLOOKUP($D226,Notes!$A$7:$K$67,2,FALSE),"")</f>
        <v/>
      </c>
      <c r="H226" s="97" t="str">
        <f>IFERROR(VLOOKUP($D226,Notes!$A$7:$K$67,3,FALSE),"")</f>
        <v/>
      </c>
      <c r="I226" s="98" t="str">
        <f>IFERROR(VLOOKUP($D226,Notes!$A$7:$K$67,4,FALSE),"")</f>
        <v/>
      </c>
      <c r="J226" s="104"/>
      <c r="K226" s="104"/>
      <c r="L226" s="104"/>
      <c r="M226" s="106" t="str">
        <f>IF($D226="","",VLOOKUP($A226,python_output!$A$4:$AM$257,21,FALSE))</f>
        <v/>
      </c>
      <c r="N226" s="3" t="str">
        <f>IF($D226="","",VLOOKUP($A226,python_output!$A$4:$AM$257,22,FALSE))</f>
        <v/>
      </c>
      <c r="O226" s="105" t="str">
        <f>IF($D226="","",VLOOKUP($A226,python_output!$A$4:$AM$257,23,FALSE))</f>
        <v/>
      </c>
      <c r="P226" s="2" t="str">
        <f>IF($D226="","",VLOOKUP($A226,python_output!$A$4:$AM$257,24,FALSE))</f>
        <v/>
      </c>
      <c r="Q226" s="2" t="str">
        <f>IF($D226="","",VLOOKUP($A226,python_output!$A$4:$AM$257,25,FALSE))</f>
        <v/>
      </c>
      <c r="R226" s="2" t="str">
        <f>IF($D226="","",VLOOKUP($A226,python_output!$A$4:$AM$257,26,FALSE))</f>
        <v/>
      </c>
      <c r="S226" s="160" t="str">
        <f>IF(D226="","",IF($C226="initial",VLOOKUP($D226,Notes!$A$7:$S$67,12,FALSE),VLOOKUP($A226,python_output!$A$4:$AP$256,27,FALSE)))</f>
        <v/>
      </c>
      <c r="T226" s="158" t="str">
        <f>IF(D226="","",IF($C226="initial",VLOOKUP($D226,Notes!$A$7:$S$67,13,FALSE),VLOOKUP($A226,python_output!$A$4:$AP$256,28,FALSE)))</f>
        <v/>
      </c>
      <c r="U226" s="159" t="str">
        <f>IF(D226="","",IF($C226="initial",VLOOKUP($D226,Notes!$A$7:$S$67,14,FALSE),VLOOKUP($A226,python_output!$A$4:$AP$256,29,FALSE)))</f>
        <v/>
      </c>
      <c r="V226" s="155" t="str">
        <f>IF(D226="","",IF($C226="initial","",VLOOKUP($A226,python_output!$A$4:$AS$256,30,FALSE)))</f>
        <v/>
      </c>
      <c r="W226" s="155" t="str">
        <f>IF(D226="","",IFERROR(IF($C226="initial","",VLOOKUP($A226,python_output!$A$4:$AS$256,30,FALSE)),""))</f>
        <v/>
      </c>
      <c r="X226" s="155" t="str">
        <f>IF(D226="","",IFERROR(IF($C226="initial","",VLOOKUP($A226,python_output!$A$4:$AS$256,30,FALSE)),""))</f>
        <v/>
      </c>
      <c r="Y226" s="161" t="str">
        <f>IF(D226="","",VLOOKUP(D226,Notes!$A$7:$N$67,14,FALSE))</f>
        <v/>
      </c>
      <c r="Z226" s="97" t="str">
        <f>IFERROR(VLOOKUP($D226,Notes!$A$7:$K$67,10,FALSE),"")</f>
        <v/>
      </c>
      <c r="AA226" s="102" t="str">
        <f>IFERROR(VLOOKUP($D226,Notes!$A$7:$K$67,11,FALSE),"")</f>
        <v/>
      </c>
      <c r="AB226" s="102" t="str">
        <f t="shared" si="14"/>
        <v/>
      </c>
      <c r="AC226" s="156" t="str">
        <f t="shared" si="15"/>
        <v/>
      </c>
      <c r="AD226" s="162" t="str">
        <f>IF($D226="","",GLOBAL!$B$5)</f>
        <v/>
      </c>
      <c r="AE226" s="197" t="str">
        <f t="shared" si="16"/>
        <v/>
      </c>
      <c r="AF226" s="198" t="str">
        <f t="shared" si="17"/>
        <v/>
      </c>
      <c r="AG226" s="202"/>
    </row>
    <row r="227" spans="1:33" x14ac:dyDescent="0.25">
      <c r="A227" s="2"/>
      <c r="C227" s="3"/>
      <c r="D227" s="2"/>
      <c r="E227" s="2"/>
      <c r="F227" s="107"/>
      <c r="G227" s="100" t="str">
        <f>IFERROR(VLOOKUP($D227,Notes!$A$7:$K$67,2,FALSE),"")</f>
        <v/>
      </c>
      <c r="H227" s="97" t="str">
        <f>IFERROR(VLOOKUP($D227,Notes!$A$7:$K$67,3,FALSE),"")</f>
        <v/>
      </c>
      <c r="I227" s="98" t="str">
        <f>IFERROR(VLOOKUP($D227,Notes!$A$7:$K$67,4,FALSE),"")</f>
        <v/>
      </c>
      <c r="J227" s="104"/>
      <c r="K227" s="104"/>
      <c r="L227" s="104"/>
      <c r="M227" s="106" t="str">
        <f>IF($D227="","",VLOOKUP($A227,python_output!$A$4:$AM$257,21,FALSE))</f>
        <v/>
      </c>
      <c r="N227" s="3" t="str">
        <f>IF($D227="","",VLOOKUP($A227,python_output!$A$4:$AM$257,22,FALSE))</f>
        <v/>
      </c>
      <c r="O227" s="105" t="str">
        <f>IF($D227="","",VLOOKUP($A227,python_output!$A$4:$AM$257,23,FALSE))</f>
        <v/>
      </c>
      <c r="P227" s="2" t="str">
        <f>IF($D227="","",VLOOKUP($A227,python_output!$A$4:$AM$257,24,FALSE))</f>
        <v/>
      </c>
      <c r="Q227" s="2" t="str">
        <f>IF($D227="","",VLOOKUP($A227,python_output!$A$4:$AM$257,25,FALSE))</f>
        <v/>
      </c>
      <c r="R227" s="2" t="str">
        <f>IF($D227="","",VLOOKUP($A227,python_output!$A$4:$AM$257,26,FALSE))</f>
        <v/>
      </c>
      <c r="S227" s="160" t="str">
        <f>IF(D227="","",IF($C227="initial",VLOOKUP($D227,Notes!$A$7:$S$67,12,FALSE),VLOOKUP($A227,python_output!$A$4:$AP$256,27,FALSE)))</f>
        <v/>
      </c>
      <c r="T227" s="158" t="str">
        <f>IF(D227="","",IF($C227="initial",VLOOKUP($D227,Notes!$A$7:$S$67,13,FALSE),VLOOKUP($A227,python_output!$A$4:$AP$256,28,FALSE)))</f>
        <v/>
      </c>
      <c r="U227" s="159" t="str">
        <f>IF(D227="","",IF($C227="initial",VLOOKUP($D227,Notes!$A$7:$S$67,14,FALSE),VLOOKUP($A227,python_output!$A$4:$AP$256,29,FALSE)))</f>
        <v/>
      </c>
      <c r="V227" s="155" t="str">
        <f>IF(D227="","",IF($C227="initial","",VLOOKUP($A227,python_output!$A$4:$AS$256,30,FALSE)))</f>
        <v/>
      </c>
      <c r="W227" s="155" t="str">
        <f>IF(D227="","",IFERROR(IF($C227="initial","",VLOOKUP($A227,python_output!$A$4:$AS$256,30,FALSE)),""))</f>
        <v/>
      </c>
      <c r="X227" s="155" t="str">
        <f>IF(D227="","",IFERROR(IF($C227="initial","",VLOOKUP($A227,python_output!$A$4:$AS$256,30,FALSE)),""))</f>
        <v/>
      </c>
      <c r="Y227" s="161" t="str">
        <f>IF(D227="","",VLOOKUP(D227,Notes!$A$7:$N$67,14,FALSE))</f>
        <v/>
      </c>
      <c r="Z227" s="97" t="str">
        <f>IFERROR(VLOOKUP($D227,Notes!$A$7:$K$67,10,FALSE),"")</f>
        <v/>
      </c>
      <c r="AA227" s="102" t="str">
        <f>IFERROR(VLOOKUP($D227,Notes!$A$7:$K$67,11,FALSE),"")</f>
        <v/>
      </c>
      <c r="AB227" s="102" t="str">
        <f t="shared" si="14"/>
        <v/>
      </c>
      <c r="AC227" s="156" t="str">
        <f t="shared" si="15"/>
        <v/>
      </c>
      <c r="AD227" s="162" t="str">
        <f>IF($D227="","",GLOBAL!$B$5)</f>
        <v/>
      </c>
      <c r="AE227" s="197" t="str">
        <f t="shared" si="16"/>
        <v/>
      </c>
      <c r="AF227" s="198" t="str">
        <f t="shared" si="17"/>
        <v/>
      </c>
      <c r="AG227" s="202"/>
    </row>
    <row r="228" spans="1:33" x14ac:dyDescent="0.25">
      <c r="A228" s="2"/>
      <c r="C228" s="3"/>
      <c r="D228" s="2"/>
      <c r="E228" s="2"/>
      <c r="F228" s="107"/>
      <c r="G228" s="100" t="str">
        <f>IFERROR(VLOOKUP($D228,Notes!$A$7:$K$67,2,FALSE),"")</f>
        <v/>
      </c>
      <c r="H228" s="97" t="str">
        <f>IFERROR(VLOOKUP($D228,Notes!$A$7:$K$67,3,FALSE),"")</f>
        <v/>
      </c>
      <c r="I228" s="98" t="str">
        <f>IFERROR(VLOOKUP($D228,Notes!$A$7:$K$67,4,FALSE),"")</f>
        <v/>
      </c>
      <c r="J228" s="104"/>
      <c r="K228" s="104"/>
      <c r="L228" s="104"/>
      <c r="M228" s="106" t="str">
        <f>IF($D228="","",VLOOKUP($A228,python_output!$A$4:$AM$257,21,FALSE))</f>
        <v/>
      </c>
      <c r="N228" s="3" t="str">
        <f>IF($D228="","",VLOOKUP($A228,python_output!$A$4:$AM$257,22,FALSE))</f>
        <v/>
      </c>
      <c r="O228" s="105" t="str">
        <f>IF($D228="","",VLOOKUP($A228,python_output!$A$4:$AM$257,23,FALSE))</f>
        <v/>
      </c>
      <c r="P228" s="2" t="str">
        <f>IF($D228="","",VLOOKUP($A228,python_output!$A$4:$AM$257,24,FALSE))</f>
        <v/>
      </c>
      <c r="Q228" s="2" t="str">
        <f>IF($D228="","",VLOOKUP($A228,python_output!$A$4:$AM$257,25,FALSE))</f>
        <v/>
      </c>
      <c r="R228" s="2" t="str">
        <f>IF($D228="","",VLOOKUP($A228,python_output!$A$4:$AM$257,26,FALSE))</f>
        <v/>
      </c>
      <c r="S228" s="160" t="str">
        <f>IF(D228="","",IF($C228="initial",VLOOKUP($D228,Notes!$A$7:$S$67,12,FALSE),VLOOKUP($A228,python_output!$A$4:$AP$256,27,FALSE)))</f>
        <v/>
      </c>
      <c r="T228" s="158" t="str">
        <f>IF(D228="","",IF($C228="initial",VLOOKUP($D228,Notes!$A$7:$S$67,13,FALSE),VLOOKUP($A228,python_output!$A$4:$AP$256,28,FALSE)))</f>
        <v/>
      </c>
      <c r="U228" s="159" t="str">
        <f>IF(D228="","",IF($C228="initial",VLOOKUP($D228,Notes!$A$7:$S$67,14,FALSE),VLOOKUP($A228,python_output!$A$4:$AP$256,29,FALSE)))</f>
        <v/>
      </c>
      <c r="V228" s="155" t="str">
        <f>IF(D228="","",IF($C228="initial","",VLOOKUP($A228,python_output!$A$4:$AS$256,30,FALSE)))</f>
        <v/>
      </c>
      <c r="W228" s="155" t="str">
        <f>IF(D228="","",IFERROR(IF($C228="initial","",VLOOKUP($A228,python_output!$A$4:$AS$256,30,FALSE)),""))</f>
        <v/>
      </c>
      <c r="X228" s="155" t="str">
        <f>IF(D228="","",IFERROR(IF($C228="initial","",VLOOKUP($A228,python_output!$A$4:$AS$256,30,FALSE)),""))</f>
        <v/>
      </c>
      <c r="Y228" s="161" t="str">
        <f>IF(D228="","",VLOOKUP(D228,Notes!$A$7:$N$67,14,FALSE))</f>
        <v/>
      </c>
      <c r="Z228" s="97" t="str">
        <f>IFERROR(VLOOKUP($D228,Notes!$A$7:$K$67,10,FALSE),"")</f>
        <v/>
      </c>
      <c r="AA228" s="102" t="str">
        <f>IFERROR(VLOOKUP($D228,Notes!$A$7:$K$67,11,FALSE),"")</f>
        <v/>
      </c>
      <c r="AB228" s="102" t="str">
        <f t="shared" si="14"/>
        <v/>
      </c>
      <c r="AC228" s="156" t="str">
        <f t="shared" si="15"/>
        <v/>
      </c>
      <c r="AD228" s="162" t="str">
        <f>IF($D228="","",GLOBAL!$B$5)</f>
        <v/>
      </c>
      <c r="AE228" s="197" t="str">
        <f t="shared" si="16"/>
        <v/>
      </c>
      <c r="AF228" s="198" t="str">
        <f t="shared" si="17"/>
        <v/>
      </c>
      <c r="AG228" s="202"/>
    </row>
    <row r="229" spans="1:33" x14ac:dyDescent="0.25">
      <c r="A229" s="2"/>
      <c r="C229" s="3"/>
      <c r="D229" s="2"/>
      <c r="E229" s="2"/>
      <c r="F229" s="107"/>
      <c r="G229" s="100" t="str">
        <f>IFERROR(VLOOKUP($D229,Notes!$A$7:$K$67,2,FALSE),"")</f>
        <v/>
      </c>
      <c r="H229" s="97" t="str">
        <f>IFERROR(VLOOKUP($D229,Notes!$A$7:$K$67,3,FALSE),"")</f>
        <v/>
      </c>
      <c r="I229" s="98" t="str">
        <f>IFERROR(VLOOKUP($D229,Notes!$A$7:$K$67,4,FALSE),"")</f>
        <v/>
      </c>
      <c r="J229" s="104"/>
      <c r="K229" s="104"/>
      <c r="L229" s="104"/>
      <c r="M229" s="106" t="str">
        <f>IF($D229="","",VLOOKUP($A229,python_output!$A$4:$AM$257,21,FALSE))</f>
        <v/>
      </c>
      <c r="N229" s="3" t="str">
        <f>IF($D229="","",VLOOKUP($A229,python_output!$A$4:$AM$257,22,FALSE))</f>
        <v/>
      </c>
      <c r="O229" s="105" t="str">
        <f>IF($D229="","",VLOOKUP($A229,python_output!$A$4:$AM$257,23,FALSE))</f>
        <v/>
      </c>
      <c r="P229" s="2" t="str">
        <f>IF($D229="","",VLOOKUP($A229,python_output!$A$4:$AM$257,24,FALSE))</f>
        <v/>
      </c>
      <c r="Q229" s="2" t="str">
        <f>IF($D229="","",VLOOKUP($A229,python_output!$A$4:$AM$257,25,FALSE))</f>
        <v/>
      </c>
      <c r="R229" s="2" t="str">
        <f>IF($D229="","",VLOOKUP($A229,python_output!$A$4:$AM$257,26,FALSE))</f>
        <v/>
      </c>
      <c r="S229" s="160" t="str">
        <f>IF(D229="","",IF($C229="initial",VLOOKUP($D229,Notes!$A$7:$S$67,12,FALSE),VLOOKUP($A229,python_output!$A$4:$AP$256,27,FALSE)))</f>
        <v/>
      </c>
      <c r="T229" s="158" t="str">
        <f>IF(D229="","",IF($C229="initial",VLOOKUP($D229,Notes!$A$7:$S$67,13,FALSE),VLOOKUP($A229,python_output!$A$4:$AP$256,28,FALSE)))</f>
        <v/>
      </c>
      <c r="U229" s="159" t="str">
        <f>IF(D229="","",IF($C229="initial",VLOOKUP($D229,Notes!$A$7:$S$67,14,FALSE),VLOOKUP($A229,python_output!$A$4:$AP$256,29,FALSE)))</f>
        <v/>
      </c>
      <c r="V229" s="155" t="str">
        <f>IF(D229="","",IF($C229="initial","",VLOOKUP($A229,python_output!$A$4:$AS$256,30,FALSE)))</f>
        <v/>
      </c>
      <c r="W229" s="155" t="str">
        <f>IF(D229="","",IFERROR(IF($C229="initial","",VLOOKUP($A229,python_output!$A$4:$AS$256,30,FALSE)),""))</f>
        <v/>
      </c>
      <c r="X229" s="155" t="str">
        <f>IF(D229="","",IFERROR(IF($C229="initial","",VLOOKUP($A229,python_output!$A$4:$AS$256,30,FALSE)),""))</f>
        <v/>
      </c>
      <c r="Y229" s="161" t="str">
        <f>IF(D229="","",VLOOKUP(D229,Notes!$A$7:$N$67,14,FALSE))</f>
        <v/>
      </c>
      <c r="Z229" s="97" t="str">
        <f>IFERROR(VLOOKUP($D229,Notes!$A$7:$K$67,10,FALSE),"")</f>
        <v/>
      </c>
      <c r="AA229" s="102" t="str">
        <f>IFERROR(VLOOKUP($D229,Notes!$A$7:$K$67,11,FALSE),"")</f>
        <v/>
      </c>
      <c r="AB229" s="102" t="str">
        <f t="shared" si="14"/>
        <v/>
      </c>
      <c r="AC229" s="156" t="str">
        <f t="shared" si="15"/>
        <v/>
      </c>
      <c r="AD229" s="162" t="str">
        <f>IF($D229="","",GLOBAL!$B$5)</f>
        <v/>
      </c>
      <c r="AE229" s="197" t="str">
        <f t="shared" si="16"/>
        <v/>
      </c>
      <c r="AF229" s="198" t="str">
        <f t="shared" si="17"/>
        <v/>
      </c>
      <c r="AG229" s="202"/>
    </row>
    <row r="230" spans="1:33" x14ac:dyDescent="0.25">
      <c r="A230" s="2"/>
      <c r="C230" s="3"/>
      <c r="D230" s="2"/>
      <c r="E230" s="2"/>
      <c r="F230" s="107"/>
      <c r="G230" s="100" t="str">
        <f>IFERROR(VLOOKUP($D230,Notes!$A$7:$K$67,2,FALSE),"")</f>
        <v/>
      </c>
      <c r="H230" s="97" t="str">
        <f>IFERROR(VLOOKUP($D230,Notes!$A$7:$K$67,3,FALSE),"")</f>
        <v/>
      </c>
      <c r="I230" s="98" t="str">
        <f>IFERROR(VLOOKUP($D230,Notes!$A$7:$K$67,4,FALSE),"")</f>
        <v/>
      </c>
      <c r="J230" s="104"/>
      <c r="K230" s="104"/>
      <c r="L230" s="104"/>
      <c r="M230" s="106" t="str">
        <f>IF($D230="","",VLOOKUP($A230,python_output!$A$4:$AM$257,21,FALSE))</f>
        <v/>
      </c>
      <c r="N230" s="3" t="str">
        <f>IF($D230="","",VLOOKUP($A230,python_output!$A$4:$AM$257,22,FALSE))</f>
        <v/>
      </c>
      <c r="O230" s="105" t="str">
        <f>IF($D230="","",VLOOKUP($A230,python_output!$A$4:$AM$257,23,FALSE))</f>
        <v/>
      </c>
      <c r="P230" s="2" t="str">
        <f>IF($D230="","",VLOOKUP($A230,python_output!$A$4:$AM$257,24,FALSE))</f>
        <v/>
      </c>
      <c r="Q230" s="2" t="str">
        <f>IF($D230="","",VLOOKUP($A230,python_output!$A$4:$AM$257,25,FALSE))</f>
        <v/>
      </c>
      <c r="R230" s="2" t="str">
        <f>IF($D230="","",VLOOKUP($A230,python_output!$A$4:$AM$257,26,FALSE))</f>
        <v/>
      </c>
      <c r="S230" s="160" t="str">
        <f>IF(D230="","",IF($C230="initial",VLOOKUP($D230,Notes!$A$7:$S$67,12,FALSE),VLOOKUP($A230,python_output!$A$4:$AP$256,27,FALSE)))</f>
        <v/>
      </c>
      <c r="T230" s="158" t="str">
        <f>IF(D230="","",IF($C230="initial",VLOOKUP($D230,Notes!$A$7:$S$67,13,FALSE),VLOOKUP($A230,python_output!$A$4:$AP$256,28,FALSE)))</f>
        <v/>
      </c>
      <c r="U230" s="159" t="str">
        <f>IF(D230="","",IF($C230="initial",VLOOKUP($D230,Notes!$A$7:$S$67,14,FALSE),VLOOKUP($A230,python_output!$A$4:$AP$256,29,FALSE)))</f>
        <v/>
      </c>
      <c r="V230" s="155" t="str">
        <f>IF(D230="","",IF($C230="initial","",VLOOKUP($A230,python_output!$A$4:$AS$256,30,FALSE)))</f>
        <v/>
      </c>
      <c r="W230" s="155" t="str">
        <f>IF(D230="","",IFERROR(IF($C230="initial","",VLOOKUP($A230,python_output!$A$4:$AS$256,30,FALSE)),""))</f>
        <v/>
      </c>
      <c r="X230" s="155" t="str">
        <f>IF(D230="","",IFERROR(IF($C230="initial","",VLOOKUP($A230,python_output!$A$4:$AS$256,30,FALSE)),""))</f>
        <v/>
      </c>
      <c r="Y230" s="161" t="str">
        <f>IF(D230="","",VLOOKUP(D230,Notes!$A$7:$N$67,14,FALSE))</f>
        <v/>
      </c>
      <c r="Z230" s="97" t="str">
        <f>IFERROR(VLOOKUP($D230,Notes!$A$7:$K$67,10,FALSE),"")</f>
        <v/>
      </c>
      <c r="AA230" s="102" t="str">
        <f>IFERROR(VLOOKUP($D230,Notes!$A$7:$K$67,11,FALSE),"")</f>
        <v/>
      </c>
      <c r="AB230" s="102" t="str">
        <f t="shared" si="14"/>
        <v/>
      </c>
      <c r="AC230" s="156" t="str">
        <f t="shared" si="15"/>
        <v/>
      </c>
      <c r="AD230" s="162" t="str">
        <f>IF($D230="","",GLOBAL!$B$5)</f>
        <v/>
      </c>
      <c r="AE230" s="197" t="str">
        <f t="shared" si="16"/>
        <v/>
      </c>
      <c r="AF230" s="198" t="str">
        <f t="shared" si="17"/>
        <v/>
      </c>
      <c r="AG230" s="202"/>
    </row>
    <row r="231" spans="1:33" x14ac:dyDescent="0.25">
      <c r="A231" s="2"/>
      <c r="C231" s="3"/>
      <c r="D231" s="2"/>
      <c r="E231" s="2"/>
      <c r="F231" s="107"/>
      <c r="G231" s="100" t="str">
        <f>IFERROR(VLOOKUP($D231,Notes!$A$7:$K$67,2,FALSE),"")</f>
        <v/>
      </c>
      <c r="H231" s="97" t="str">
        <f>IFERROR(VLOOKUP($D231,Notes!$A$7:$K$67,3,FALSE),"")</f>
        <v/>
      </c>
      <c r="I231" s="98" t="str">
        <f>IFERROR(VLOOKUP($D231,Notes!$A$7:$K$67,4,FALSE),"")</f>
        <v/>
      </c>
      <c r="J231" s="104"/>
      <c r="K231" s="104"/>
      <c r="L231" s="104"/>
      <c r="M231" s="106" t="str">
        <f>IF($D231="","",VLOOKUP($A231,python_output!$A$4:$AM$257,21,FALSE))</f>
        <v/>
      </c>
      <c r="N231" s="3" t="str">
        <f>IF($D231="","",VLOOKUP($A231,python_output!$A$4:$AM$257,22,FALSE))</f>
        <v/>
      </c>
      <c r="O231" s="105" t="str">
        <f>IF($D231="","",VLOOKUP($A231,python_output!$A$4:$AM$257,23,FALSE))</f>
        <v/>
      </c>
      <c r="P231" s="2" t="str">
        <f>IF($D231="","",VLOOKUP($A231,python_output!$A$4:$AM$257,24,FALSE))</f>
        <v/>
      </c>
      <c r="Q231" s="2" t="str">
        <f>IF($D231="","",VLOOKUP($A231,python_output!$A$4:$AM$257,25,FALSE))</f>
        <v/>
      </c>
      <c r="R231" s="2" t="str">
        <f>IF($D231="","",VLOOKUP($A231,python_output!$A$4:$AM$257,26,FALSE))</f>
        <v/>
      </c>
      <c r="S231" s="160" t="str">
        <f>IF(D231="","",IF($C231="initial",VLOOKUP($D231,Notes!$A$7:$S$67,12,FALSE),VLOOKUP($A231,python_output!$A$4:$AP$256,27,FALSE)))</f>
        <v/>
      </c>
      <c r="T231" s="158" t="str">
        <f>IF(D231="","",IF($C231="initial",VLOOKUP($D231,Notes!$A$7:$S$67,13,FALSE),VLOOKUP($A231,python_output!$A$4:$AP$256,28,FALSE)))</f>
        <v/>
      </c>
      <c r="U231" s="159" t="str">
        <f>IF(D231="","",IF($C231="initial",VLOOKUP($D231,Notes!$A$7:$S$67,14,FALSE),VLOOKUP($A231,python_output!$A$4:$AP$256,29,FALSE)))</f>
        <v/>
      </c>
      <c r="V231" s="155" t="str">
        <f>IF(D231="","",IF($C231="initial","",VLOOKUP($A231,python_output!$A$4:$AS$256,30,FALSE)))</f>
        <v/>
      </c>
      <c r="W231" s="155" t="str">
        <f>IF(D231="","",IFERROR(IF($C231="initial","",VLOOKUP($A231,python_output!$A$4:$AS$256,30,FALSE)),""))</f>
        <v/>
      </c>
      <c r="X231" s="155" t="str">
        <f>IF(D231="","",IFERROR(IF($C231="initial","",VLOOKUP($A231,python_output!$A$4:$AS$256,30,FALSE)),""))</f>
        <v/>
      </c>
      <c r="Y231" s="161" t="str">
        <f>IF(D231="","",VLOOKUP(D231,Notes!$A$7:$N$67,14,FALSE))</f>
        <v/>
      </c>
      <c r="Z231" s="97" t="str">
        <f>IFERROR(VLOOKUP($D231,Notes!$A$7:$K$67,10,FALSE),"")</f>
        <v/>
      </c>
      <c r="AA231" s="102" t="str">
        <f>IFERROR(VLOOKUP($D231,Notes!$A$7:$K$67,11,FALSE),"")</f>
        <v/>
      </c>
      <c r="AB231" s="102" t="str">
        <f t="shared" si="14"/>
        <v/>
      </c>
      <c r="AC231" s="156" t="str">
        <f t="shared" si="15"/>
        <v/>
      </c>
      <c r="AD231" s="162" t="str">
        <f>IF($D231="","",GLOBAL!$B$5)</f>
        <v/>
      </c>
      <c r="AE231" s="197" t="str">
        <f t="shared" si="16"/>
        <v/>
      </c>
      <c r="AF231" s="198" t="str">
        <f t="shared" si="17"/>
        <v/>
      </c>
      <c r="AG231" s="202"/>
    </row>
    <row r="232" spans="1:33" x14ac:dyDescent="0.25">
      <c r="A232" s="2"/>
      <c r="C232" s="3"/>
      <c r="D232" s="2"/>
      <c r="E232" s="2"/>
      <c r="F232" s="107"/>
      <c r="G232" s="100" t="str">
        <f>IFERROR(VLOOKUP($D232,Notes!$A$7:$K$67,2,FALSE),"")</f>
        <v/>
      </c>
      <c r="H232" s="97" t="str">
        <f>IFERROR(VLOOKUP($D232,Notes!$A$7:$K$67,3,FALSE),"")</f>
        <v/>
      </c>
      <c r="I232" s="98" t="str">
        <f>IFERROR(VLOOKUP($D232,Notes!$A$7:$K$67,4,FALSE),"")</f>
        <v/>
      </c>
      <c r="J232" s="104"/>
      <c r="K232" s="104"/>
      <c r="L232" s="104"/>
      <c r="M232" s="106" t="str">
        <f>IF($D232="","",VLOOKUP($A232,python_output!$A$4:$AM$257,21,FALSE))</f>
        <v/>
      </c>
      <c r="N232" s="3" t="str">
        <f>IF($D232="","",VLOOKUP($A232,python_output!$A$4:$AM$257,22,FALSE))</f>
        <v/>
      </c>
      <c r="O232" s="105" t="str">
        <f>IF($D232="","",VLOOKUP($A232,python_output!$A$4:$AM$257,23,FALSE))</f>
        <v/>
      </c>
      <c r="P232" s="2" t="str">
        <f>IF($D232="","",VLOOKUP($A232,python_output!$A$4:$AM$257,24,FALSE))</f>
        <v/>
      </c>
      <c r="Q232" s="2" t="str">
        <f>IF($D232="","",VLOOKUP($A232,python_output!$A$4:$AM$257,25,FALSE))</f>
        <v/>
      </c>
      <c r="R232" s="2" t="str">
        <f>IF($D232="","",VLOOKUP($A232,python_output!$A$4:$AM$257,26,FALSE))</f>
        <v/>
      </c>
      <c r="S232" s="160" t="str">
        <f>IF(D232="","",IF($C232="initial",VLOOKUP($D232,Notes!$A$7:$S$67,12,FALSE),VLOOKUP($A232,python_output!$A$4:$AP$256,27,FALSE)))</f>
        <v/>
      </c>
      <c r="T232" s="158" t="str">
        <f>IF(D232="","",IF($C232="initial",VLOOKUP($D232,Notes!$A$7:$S$67,13,FALSE),VLOOKUP($A232,python_output!$A$4:$AP$256,28,FALSE)))</f>
        <v/>
      </c>
      <c r="U232" s="159" t="str">
        <f>IF(D232="","",IF($C232="initial",VLOOKUP($D232,Notes!$A$7:$S$67,14,FALSE),VLOOKUP($A232,python_output!$A$4:$AP$256,29,FALSE)))</f>
        <v/>
      </c>
      <c r="V232" s="155" t="str">
        <f>IF(D232="","",IF($C232="initial","",VLOOKUP($A232,python_output!$A$4:$AS$256,30,FALSE)))</f>
        <v/>
      </c>
      <c r="W232" s="155" t="str">
        <f>IF(D232="","",IFERROR(IF($C232="initial","",VLOOKUP($A232,python_output!$A$4:$AS$256,30,FALSE)),""))</f>
        <v/>
      </c>
      <c r="X232" s="155" t="str">
        <f>IF(D232="","",IFERROR(IF($C232="initial","",VLOOKUP($A232,python_output!$A$4:$AS$256,30,FALSE)),""))</f>
        <v/>
      </c>
      <c r="Y232" s="161" t="str">
        <f>IF(D232="","",VLOOKUP(D232,Notes!$A$7:$N$67,14,FALSE))</f>
        <v/>
      </c>
      <c r="Z232" s="97" t="str">
        <f>IFERROR(VLOOKUP($D232,Notes!$A$7:$K$67,10,FALSE),"")</f>
        <v/>
      </c>
      <c r="AA232" s="102" t="str">
        <f>IFERROR(VLOOKUP($D232,Notes!$A$7:$K$67,11,FALSE),"")</f>
        <v/>
      </c>
      <c r="AB232" s="102" t="str">
        <f t="shared" si="14"/>
        <v/>
      </c>
      <c r="AC232" s="156" t="str">
        <f t="shared" si="15"/>
        <v/>
      </c>
      <c r="AD232" s="162" t="str">
        <f>IF($D232="","",GLOBAL!$B$5)</f>
        <v/>
      </c>
      <c r="AE232" s="197" t="str">
        <f t="shared" si="16"/>
        <v/>
      </c>
      <c r="AF232" s="198" t="str">
        <f t="shared" si="17"/>
        <v/>
      </c>
      <c r="AG232" s="202"/>
    </row>
    <row r="233" spans="1:33" x14ac:dyDescent="0.25">
      <c r="A233" s="2"/>
      <c r="C233" s="3"/>
      <c r="D233" s="2"/>
      <c r="E233" s="2"/>
      <c r="F233" s="107"/>
      <c r="G233" s="100" t="str">
        <f>IFERROR(VLOOKUP($D233,Notes!$A$7:$K$67,2,FALSE),"")</f>
        <v/>
      </c>
      <c r="H233" s="97" t="str">
        <f>IFERROR(VLOOKUP($D233,Notes!$A$7:$K$67,3,FALSE),"")</f>
        <v/>
      </c>
      <c r="I233" s="98" t="str">
        <f>IFERROR(VLOOKUP($D233,Notes!$A$7:$K$67,4,FALSE),"")</f>
        <v/>
      </c>
      <c r="J233" s="104"/>
      <c r="K233" s="104"/>
      <c r="L233" s="104"/>
      <c r="M233" s="106" t="str">
        <f>IF($D233="","",VLOOKUP($A233,python_output!$A$4:$AM$257,21,FALSE))</f>
        <v/>
      </c>
      <c r="N233" s="3" t="str">
        <f>IF($D233="","",VLOOKUP($A233,python_output!$A$4:$AM$257,22,FALSE))</f>
        <v/>
      </c>
      <c r="O233" s="105" t="str">
        <f>IF($D233="","",VLOOKUP($A233,python_output!$A$4:$AM$257,23,FALSE))</f>
        <v/>
      </c>
      <c r="P233" s="2" t="str">
        <f>IF($D233="","",VLOOKUP($A233,python_output!$A$4:$AM$257,24,FALSE))</f>
        <v/>
      </c>
      <c r="Q233" s="2" t="str">
        <f>IF($D233="","",VLOOKUP($A233,python_output!$A$4:$AM$257,25,FALSE))</f>
        <v/>
      </c>
      <c r="R233" s="2" t="str">
        <f>IF($D233="","",VLOOKUP($A233,python_output!$A$4:$AM$257,26,FALSE))</f>
        <v/>
      </c>
      <c r="S233" s="160" t="str">
        <f>IF(D233="","",IF($C233="initial",VLOOKUP($D233,Notes!$A$7:$S$67,12,FALSE),VLOOKUP($A233,python_output!$A$4:$AP$256,27,FALSE)))</f>
        <v/>
      </c>
      <c r="T233" s="158" t="str">
        <f>IF(D233="","",IF($C233="initial",VLOOKUP($D233,Notes!$A$7:$S$67,13,FALSE),VLOOKUP($A233,python_output!$A$4:$AP$256,28,FALSE)))</f>
        <v/>
      </c>
      <c r="U233" s="159" t="str">
        <f>IF(D233="","",IF($C233="initial",VLOOKUP($D233,Notes!$A$7:$S$67,14,FALSE),VLOOKUP($A233,python_output!$A$4:$AP$256,29,FALSE)))</f>
        <v/>
      </c>
      <c r="V233" s="155" t="str">
        <f>IF(D233="","",IF($C233="initial","",VLOOKUP($A233,python_output!$A$4:$AS$256,30,FALSE)))</f>
        <v/>
      </c>
      <c r="W233" s="155" t="str">
        <f>IF(D233="","",IFERROR(IF($C233="initial","",VLOOKUP($A233,python_output!$A$4:$AS$256,30,FALSE)),""))</f>
        <v/>
      </c>
      <c r="X233" s="155" t="str">
        <f>IF(D233="","",IFERROR(IF($C233="initial","",VLOOKUP($A233,python_output!$A$4:$AS$256,30,FALSE)),""))</f>
        <v/>
      </c>
      <c r="Y233" s="161" t="str">
        <f>IF(D233="","",VLOOKUP(D233,Notes!$A$7:$N$67,14,FALSE))</f>
        <v/>
      </c>
      <c r="Z233" s="97" t="str">
        <f>IFERROR(VLOOKUP($D233,Notes!$A$7:$K$67,10,FALSE),"")</f>
        <v/>
      </c>
      <c r="AA233" s="102" t="str">
        <f>IFERROR(VLOOKUP($D233,Notes!$A$7:$K$67,11,FALSE),"")</f>
        <v/>
      </c>
      <c r="AB233" s="102" t="str">
        <f t="shared" si="14"/>
        <v/>
      </c>
      <c r="AC233" s="156" t="str">
        <f t="shared" si="15"/>
        <v/>
      </c>
      <c r="AD233" s="162" t="str">
        <f>IF($D233="","",GLOBAL!$B$5)</f>
        <v/>
      </c>
      <c r="AE233" s="197" t="str">
        <f t="shared" si="16"/>
        <v/>
      </c>
      <c r="AF233" s="198" t="str">
        <f t="shared" si="17"/>
        <v/>
      </c>
      <c r="AG233" s="202"/>
    </row>
    <row r="234" spans="1:33" x14ac:dyDescent="0.25">
      <c r="A234" s="2"/>
      <c r="C234" s="3"/>
      <c r="D234" s="2"/>
      <c r="E234" s="2"/>
      <c r="F234" s="107"/>
      <c r="G234" s="100" t="str">
        <f>IFERROR(VLOOKUP($D234,Notes!$A$7:$K$67,2,FALSE),"")</f>
        <v/>
      </c>
      <c r="H234" s="97" t="str">
        <f>IFERROR(VLOOKUP($D234,Notes!$A$7:$K$67,3,FALSE),"")</f>
        <v/>
      </c>
      <c r="I234" s="98" t="str">
        <f>IFERROR(VLOOKUP($D234,Notes!$A$7:$K$67,4,FALSE),"")</f>
        <v/>
      </c>
      <c r="J234" s="104"/>
      <c r="K234" s="104"/>
      <c r="L234" s="104"/>
      <c r="M234" s="106" t="str">
        <f>IF($D234="","",VLOOKUP($A234,python_output!$A$4:$AM$257,21,FALSE))</f>
        <v/>
      </c>
      <c r="N234" s="3" t="str">
        <f>IF($D234="","",VLOOKUP($A234,python_output!$A$4:$AM$257,22,FALSE))</f>
        <v/>
      </c>
      <c r="O234" s="105" t="str">
        <f>IF($D234="","",VLOOKUP($A234,python_output!$A$4:$AM$257,23,FALSE))</f>
        <v/>
      </c>
      <c r="P234" s="2" t="str">
        <f>IF($D234="","",VLOOKUP($A234,python_output!$A$4:$AM$257,24,FALSE))</f>
        <v/>
      </c>
      <c r="Q234" s="2" t="str">
        <f>IF($D234="","",VLOOKUP($A234,python_output!$A$4:$AM$257,25,FALSE))</f>
        <v/>
      </c>
      <c r="R234" s="2" t="str">
        <f>IF($D234="","",VLOOKUP($A234,python_output!$A$4:$AM$257,26,FALSE))</f>
        <v/>
      </c>
      <c r="S234" s="160" t="str">
        <f>IF(D234="","",IF($C234="initial",VLOOKUP($D234,Notes!$A$7:$S$67,12,FALSE),VLOOKUP($A234,python_output!$A$4:$AP$256,27,FALSE)))</f>
        <v/>
      </c>
      <c r="T234" s="158" t="str">
        <f>IF(D234="","",IF($C234="initial",VLOOKUP($D234,Notes!$A$7:$S$67,13,FALSE),VLOOKUP($A234,python_output!$A$4:$AP$256,28,FALSE)))</f>
        <v/>
      </c>
      <c r="U234" s="159" t="str">
        <f>IF(D234="","",IF($C234="initial",VLOOKUP($D234,Notes!$A$7:$S$67,14,FALSE),VLOOKUP($A234,python_output!$A$4:$AP$256,29,FALSE)))</f>
        <v/>
      </c>
      <c r="V234" s="155" t="str">
        <f>IF(D234="","",IF($C234="initial","",VLOOKUP($A234,python_output!$A$4:$AS$256,30,FALSE)))</f>
        <v/>
      </c>
      <c r="W234" s="155" t="str">
        <f>IF(D234="","",IFERROR(IF($C234="initial","",VLOOKUP($A234,python_output!$A$4:$AS$256,30,FALSE)),""))</f>
        <v/>
      </c>
      <c r="X234" s="155" t="str">
        <f>IF(D234="","",IFERROR(IF($C234="initial","",VLOOKUP($A234,python_output!$A$4:$AS$256,30,FALSE)),""))</f>
        <v/>
      </c>
      <c r="Y234" s="161" t="str">
        <f>IF(D234="","",VLOOKUP(D234,Notes!$A$7:$N$67,14,FALSE))</f>
        <v/>
      </c>
      <c r="Z234" s="97" t="str">
        <f>IFERROR(VLOOKUP($D234,Notes!$A$7:$K$67,10,FALSE),"")</f>
        <v/>
      </c>
      <c r="AA234" s="102" t="str">
        <f>IFERROR(VLOOKUP($D234,Notes!$A$7:$K$67,11,FALSE),"")</f>
        <v/>
      </c>
      <c r="AB234" s="102" t="str">
        <f t="shared" si="14"/>
        <v/>
      </c>
      <c r="AC234" s="156" t="str">
        <f t="shared" si="15"/>
        <v/>
      </c>
      <c r="AD234" s="162" t="str">
        <f>IF($D234="","",GLOBAL!$B$5)</f>
        <v/>
      </c>
      <c r="AE234" s="197" t="str">
        <f t="shared" si="16"/>
        <v/>
      </c>
      <c r="AF234" s="198" t="str">
        <f t="shared" si="17"/>
        <v/>
      </c>
      <c r="AG234" s="202"/>
    </row>
    <row r="235" spans="1:33" x14ac:dyDescent="0.25">
      <c r="A235" s="2"/>
      <c r="C235" s="3"/>
      <c r="D235" s="2"/>
      <c r="E235" s="2"/>
      <c r="F235" s="107"/>
      <c r="G235" s="100" t="str">
        <f>IFERROR(VLOOKUP($D235,Notes!$A$7:$K$67,2,FALSE),"")</f>
        <v/>
      </c>
      <c r="H235" s="97" t="str">
        <f>IFERROR(VLOOKUP($D235,Notes!$A$7:$K$67,3,FALSE),"")</f>
        <v/>
      </c>
      <c r="I235" s="98" t="str">
        <f>IFERROR(VLOOKUP($D235,Notes!$A$7:$K$67,4,FALSE),"")</f>
        <v/>
      </c>
      <c r="J235" s="104"/>
      <c r="K235" s="104"/>
      <c r="L235" s="104"/>
      <c r="M235" s="106" t="str">
        <f>IF($D235="","",VLOOKUP($A235,python_output!$A$4:$AM$257,21,FALSE))</f>
        <v/>
      </c>
      <c r="N235" s="3" t="str">
        <f>IF($D235="","",VLOOKUP($A235,python_output!$A$4:$AM$257,22,FALSE))</f>
        <v/>
      </c>
      <c r="O235" s="105" t="str">
        <f>IF($D235="","",VLOOKUP($A235,python_output!$A$4:$AM$257,23,FALSE))</f>
        <v/>
      </c>
      <c r="P235" s="2" t="str">
        <f>IF($D235="","",VLOOKUP($A235,python_output!$A$4:$AM$257,24,FALSE))</f>
        <v/>
      </c>
      <c r="Q235" s="2" t="str">
        <f>IF($D235="","",VLOOKUP($A235,python_output!$A$4:$AM$257,25,FALSE))</f>
        <v/>
      </c>
      <c r="R235" s="2" t="str">
        <f>IF($D235="","",VLOOKUP($A235,python_output!$A$4:$AM$257,26,FALSE))</f>
        <v/>
      </c>
      <c r="S235" s="160" t="str">
        <f>IF(D235="","",IF($C235="initial",VLOOKUP($D235,Notes!$A$7:$S$67,12,FALSE),VLOOKUP($A235,python_output!$A$4:$AP$256,27,FALSE)))</f>
        <v/>
      </c>
      <c r="T235" s="158" t="str">
        <f>IF(D235="","",IF($C235="initial",VLOOKUP($D235,Notes!$A$7:$S$67,13,FALSE),VLOOKUP($A235,python_output!$A$4:$AP$256,28,FALSE)))</f>
        <v/>
      </c>
      <c r="U235" s="159" t="str">
        <f>IF(D235="","",IF($C235="initial",VLOOKUP($D235,Notes!$A$7:$S$67,14,FALSE),VLOOKUP($A235,python_output!$A$4:$AP$256,29,FALSE)))</f>
        <v/>
      </c>
      <c r="V235" s="155" t="str">
        <f>IF(D235="","",IF($C235="initial","",VLOOKUP($A235,python_output!$A$4:$AS$256,30,FALSE)))</f>
        <v/>
      </c>
      <c r="W235" s="155" t="str">
        <f>IF(D235="","",IFERROR(IF($C235="initial","",VLOOKUP($A235,python_output!$A$4:$AS$256,30,FALSE)),""))</f>
        <v/>
      </c>
      <c r="X235" s="155" t="str">
        <f>IF(D235="","",IFERROR(IF($C235="initial","",VLOOKUP($A235,python_output!$A$4:$AS$256,30,FALSE)),""))</f>
        <v/>
      </c>
      <c r="Y235" s="161" t="str">
        <f>IF(D235="","",VLOOKUP(D235,Notes!$A$7:$N$67,14,FALSE))</f>
        <v/>
      </c>
      <c r="Z235" s="97" t="str">
        <f>IFERROR(VLOOKUP($D235,Notes!$A$7:$K$67,10,FALSE),"")</f>
        <v/>
      </c>
      <c r="AA235" s="102" t="str">
        <f>IFERROR(VLOOKUP($D235,Notes!$A$7:$K$67,11,FALSE),"")</f>
        <v/>
      </c>
      <c r="AB235" s="102" t="str">
        <f t="shared" si="14"/>
        <v/>
      </c>
      <c r="AC235" s="156" t="str">
        <f t="shared" si="15"/>
        <v/>
      </c>
      <c r="AD235" s="162" t="str">
        <f>IF($D235="","",GLOBAL!$B$5)</f>
        <v/>
      </c>
      <c r="AE235" s="197" t="str">
        <f t="shared" si="16"/>
        <v/>
      </c>
      <c r="AF235" s="198" t="str">
        <f t="shared" si="17"/>
        <v/>
      </c>
      <c r="AG235" s="202"/>
    </row>
    <row r="236" spans="1:33" x14ac:dyDescent="0.25">
      <c r="A236" s="2"/>
      <c r="C236" s="3"/>
      <c r="D236" s="2"/>
      <c r="E236" s="2"/>
      <c r="F236" s="107"/>
      <c r="G236" s="100" t="str">
        <f>IFERROR(VLOOKUP($D236,Notes!$A$7:$K$67,2,FALSE),"")</f>
        <v/>
      </c>
      <c r="H236" s="97" t="str">
        <f>IFERROR(VLOOKUP($D236,Notes!$A$7:$K$67,3,FALSE),"")</f>
        <v/>
      </c>
      <c r="I236" s="98" t="str">
        <f>IFERROR(VLOOKUP($D236,Notes!$A$7:$K$67,4,FALSE),"")</f>
        <v/>
      </c>
      <c r="J236" s="104"/>
      <c r="K236" s="104"/>
      <c r="L236" s="104"/>
      <c r="M236" s="106" t="str">
        <f>IF($D236="","",VLOOKUP($A236,python_output!$A$4:$AM$257,21,FALSE))</f>
        <v/>
      </c>
      <c r="N236" s="3" t="str">
        <f>IF($D236="","",VLOOKUP($A236,python_output!$A$4:$AM$257,22,FALSE))</f>
        <v/>
      </c>
      <c r="O236" s="105" t="str">
        <f>IF($D236="","",VLOOKUP($A236,python_output!$A$4:$AM$257,23,FALSE))</f>
        <v/>
      </c>
      <c r="P236" s="2" t="str">
        <f>IF($D236="","",VLOOKUP($A236,python_output!$A$4:$AM$257,24,FALSE))</f>
        <v/>
      </c>
      <c r="Q236" s="2" t="str">
        <f>IF($D236="","",VLOOKUP($A236,python_output!$A$4:$AM$257,25,FALSE))</f>
        <v/>
      </c>
      <c r="R236" s="2" t="str">
        <f>IF($D236="","",VLOOKUP($A236,python_output!$A$4:$AM$257,26,FALSE))</f>
        <v/>
      </c>
      <c r="S236" s="160" t="str">
        <f>IF(D236="","",IF($C236="initial",VLOOKUP($D236,Notes!$A$7:$S$67,12,FALSE),VLOOKUP($A236,python_output!$A$4:$AP$256,27,FALSE)))</f>
        <v/>
      </c>
      <c r="T236" s="158" t="str">
        <f>IF(D236="","",IF($C236="initial",VLOOKUP($D236,Notes!$A$7:$S$67,13,FALSE),VLOOKUP($A236,python_output!$A$4:$AP$256,28,FALSE)))</f>
        <v/>
      </c>
      <c r="U236" s="159" t="str">
        <f>IF(D236="","",IF($C236="initial",VLOOKUP($D236,Notes!$A$7:$S$67,14,FALSE),VLOOKUP($A236,python_output!$A$4:$AP$256,29,FALSE)))</f>
        <v/>
      </c>
      <c r="V236" s="155" t="str">
        <f>IF(D236="","",IF($C236="initial","",VLOOKUP($A236,python_output!$A$4:$AS$256,30,FALSE)))</f>
        <v/>
      </c>
      <c r="W236" s="155" t="str">
        <f>IF(D236="","",IFERROR(IF($C236="initial","",VLOOKUP($A236,python_output!$A$4:$AS$256,30,FALSE)),""))</f>
        <v/>
      </c>
      <c r="X236" s="155" t="str">
        <f>IF(D236="","",IFERROR(IF($C236="initial","",VLOOKUP($A236,python_output!$A$4:$AS$256,30,FALSE)),""))</f>
        <v/>
      </c>
      <c r="Y236" s="161" t="str">
        <f>IF(D236="","",VLOOKUP(D236,Notes!$A$7:$N$67,14,FALSE))</f>
        <v/>
      </c>
      <c r="Z236" s="97" t="str">
        <f>IFERROR(VLOOKUP($D236,Notes!$A$7:$K$67,10,FALSE),"")</f>
        <v/>
      </c>
      <c r="AA236" s="102" t="str">
        <f>IFERROR(VLOOKUP($D236,Notes!$A$7:$K$67,11,FALSE),"")</f>
        <v/>
      </c>
      <c r="AB236" s="102" t="str">
        <f t="shared" si="14"/>
        <v/>
      </c>
      <c r="AC236" s="156" t="str">
        <f t="shared" si="15"/>
        <v/>
      </c>
      <c r="AD236" s="162" t="str">
        <f>IF($D236="","",GLOBAL!$B$5)</f>
        <v/>
      </c>
      <c r="AE236" s="197" t="str">
        <f t="shared" si="16"/>
        <v/>
      </c>
      <c r="AF236" s="198" t="str">
        <f t="shared" si="17"/>
        <v/>
      </c>
      <c r="AG236" s="202"/>
    </row>
    <row r="237" spans="1:33" x14ac:dyDescent="0.25">
      <c r="A237" s="2"/>
      <c r="C237" s="3"/>
      <c r="D237" s="2"/>
      <c r="E237" s="2"/>
      <c r="F237" s="107"/>
      <c r="G237" s="100" t="str">
        <f>IFERROR(VLOOKUP($D237,Notes!$A$7:$K$67,2,FALSE),"")</f>
        <v/>
      </c>
      <c r="H237" s="97" t="str">
        <f>IFERROR(VLOOKUP($D237,Notes!$A$7:$K$67,3,FALSE),"")</f>
        <v/>
      </c>
      <c r="I237" s="98" t="str">
        <f>IFERROR(VLOOKUP($D237,Notes!$A$7:$K$67,4,FALSE),"")</f>
        <v/>
      </c>
      <c r="J237" s="104"/>
      <c r="K237" s="104"/>
      <c r="L237" s="104"/>
      <c r="M237" s="106" t="str">
        <f>IF($D237="","",VLOOKUP($A237,python_output!$A$4:$AM$257,21,FALSE))</f>
        <v/>
      </c>
      <c r="N237" s="3" t="str">
        <f>IF($D237="","",VLOOKUP($A237,python_output!$A$4:$AM$257,22,FALSE))</f>
        <v/>
      </c>
      <c r="O237" s="105" t="str">
        <f>IF($D237="","",VLOOKUP($A237,python_output!$A$4:$AM$257,23,FALSE))</f>
        <v/>
      </c>
      <c r="P237" s="2" t="str">
        <f>IF($D237="","",VLOOKUP($A237,python_output!$A$4:$AM$257,24,FALSE))</f>
        <v/>
      </c>
      <c r="Q237" s="2" t="str">
        <f>IF($D237="","",VLOOKUP($A237,python_output!$A$4:$AM$257,25,FALSE))</f>
        <v/>
      </c>
      <c r="R237" s="2" t="str">
        <f>IF($D237="","",VLOOKUP($A237,python_output!$A$4:$AM$257,26,FALSE))</f>
        <v/>
      </c>
      <c r="S237" s="160" t="str">
        <f>IF(D237="","",IF($C237="initial",VLOOKUP($D237,Notes!$A$7:$S$67,12,FALSE),VLOOKUP($A237,python_output!$A$4:$AP$256,27,FALSE)))</f>
        <v/>
      </c>
      <c r="T237" s="158" t="str">
        <f>IF(D237="","",IF($C237="initial",VLOOKUP($D237,Notes!$A$7:$S$67,13,FALSE),VLOOKUP($A237,python_output!$A$4:$AP$256,28,FALSE)))</f>
        <v/>
      </c>
      <c r="U237" s="159" t="str">
        <f>IF(D237="","",IF($C237="initial",VLOOKUP($D237,Notes!$A$7:$S$67,14,FALSE),VLOOKUP($A237,python_output!$A$4:$AP$256,29,FALSE)))</f>
        <v/>
      </c>
      <c r="V237" s="155" t="str">
        <f>IF(D237="","",IF($C237="initial","",VLOOKUP($A237,python_output!$A$4:$AS$256,30,FALSE)))</f>
        <v/>
      </c>
      <c r="W237" s="155" t="str">
        <f>IF(D237="","",IFERROR(IF($C237="initial","",VLOOKUP($A237,python_output!$A$4:$AS$256,30,FALSE)),""))</f>
        <v/>
      </c>
      <c r="X237" s="155" t="str">
        <f>IF(D237="","",IFERROR(IF($C237="initial","",VLOOKUP($A237,python_output!$A$4:$AS$256,30,FALSE)),""))</f>
        <v/>
      </c>
      <c r="Y237" s="161" t="str">
        <f>IF(D237="","",VLOOKUP(D237,Notes!$A$7:$N$67,14,FALSE))</f>
        <v/>
      </c>
      <c r="Z237" s="97" t="str">
        <f>IFERROR(VLOOKUP($D237,Notes!$A$7:$K$67,10,FALSE),"")</f>
        <v/>
      </c>
      <c r="AA237" s="102" t="str">
        <f>IFERROR(VLOOKUP($D237,Notes!$A$7:$K$67,11,FALSE),"")</f>
        <v/>
      </c>
      <c r="AB237" s="102" t="str">
        <f t="shared" si="14"/>
        <v/>
      </c>
      <c r="AC237" s="156" t="str">
        <f t="shared" si="15"/>
        <v/>
      </c>
      <c r="AD237" s="162" t="str">
        <f>IF($D237="","",GLOBAL!$B$5)</f>
        <v/>
      </c>
      <c r="AE237" s="197" t="str">
        <f t="shared" si="16"/>
        <v/>
      </c>
      <c r="AF237" s="198" t="str">
        <f t="shared" si="17"/>
        <v/>
      </c>
      <c r="AG237" s="202"/>
    </row>
    <row r="238" spans="1:33" x14ac:dyDescent="0.25">
      <c r="A238" s="2"/>
      <c r="C238" s="3"/>
      <c r="D238" s="2"/>
      <c r="E238" s="2"/>
      <c r="F238" s="107"/>
      <c r="G238" s="100" t="str">
        <f>IFERROR(VLOOKUP($D238,Notes!$A$7:$K$67,2,FALSE),"")</f>
        <v/>
      </c>
      <c r="H238" s="97" t="str">
        <f>IFERROR(VLOOKUP($D238,Notes!$A$7:$K$67,3,FALSE),"")</f>
        <v/>
      </c>
      <c r="I238" s="98" t="str">
        <f>IFERROR(VLOOKUP($D238,Notes!$A$7:$K$67,4,FALSE),"")</f>
        <v/>
      </c>
      <c r="J238" s="104"/>
      <c r="K238" s="104"/>
      <c r="L238" s="104"/>
      <c r="M238" s="106" t="str">
        <f>IF($D238="","",VLOOKUP($A238,python_output!$A$4:$AM$257,21,FALSE))</f>
        <v/>
      </c>
      <c r="N238" s="3" t="str">
        <f>IF($D238="","",VLOOKUP($A238,python_output!$A$4:$AM$257,22,FALSE))</f>
        <v/>
      </c>
      <c r="O238" s="105" t="str">
        <f>IF($D238="","",VLOOKUP($A238,python_output!$A$4:$AM$257,23,FALSE))</f>
        <v/>
      </c>
      <c r="P238" s="2" t="str">
        <f>IF($D238="","",VLOOKUP($A238,python_output!$A$4:$AM$257,24,FALSE))</f>
        <v/>
      </c>
      <c r="Q238" s="2" t="str">
        <f>IF($D238="","",VLOOKUP($A238,python_output!$A$4:$AM$257,25,FALSE))</f>
        <v/>
      </c>
      <c r="R238" s="2" t="str">
        <f>IF($D238="","",VLOOKUP($A238,python_output!$A$4:$AM$257,26,FALSE))</f>
        <v/>
      </c>
      <c r="S238" s="160" t="str">
        <f>IF(D238="","",IF($C238="initial",VLOOKUP($D238,Notes!$A$7:$S$67,12,FALSE),VLOOKUP($A238,python_output!$A$4:$AP$256,27,FALSE)))</f>
        <v/>
      </c>
      <c r="T238" s="158" t="str">
        <f>IF(D238="","",IF($C238="initial",VLOOKUP($D238,Notes!$A$7:$S$67,13,FALSE),VLOOKUP($A238,python_output!$A$4:$AP$256,28,FALSE)))</f>
        <v/>
      </c>
      <c r="U238" s="159" t="str">
        <f>IF(D238="","",IF($C238="initial",VLOOKUP($D238,Notes!$A$7:$S$67,14,FALSE),VLOOKUP($A238,python_output!$A$4:$AP$256,29,FALSE)))</f>
        <v/>
      </c>
      <c r="V238" s="155" t="str">
        <f>IF(D238="","",IF($C238="initial","",VLOOKUP($A238,python_output!$A$4:$AS$256,30,FALSE)))</f>
        <v/>
      </c>
      <c r="W238" s="155" t="str">
        <f>IF(D238="","",IFERROR(IF($C238="initial","",VLOOKUP($A238,python_output!$A$4:$AS$256,30,FALSE)),""))</f>
        <v/>
      </c>
      <c r="X238" s="155" t="str">
        <f>IF(D238="","",IFERROR(IF($C238="initial","",VLOOKUP($A238,python_output!$A$4:$AS$256,30,FALSE)),""))</f>
        <v/>
      </c>
      <c r="Y238" s="161" t="str">
        <f>IF(D238="","",VLOOKUP(D238,Notes!$A$7:$N$67,14,FALSE))</f>
        <v/>
      </c>
      <c r="Z238" s="97" t="str">
        <f>IFERROR(VLOOKUP($D238,Notes!$A$7:$K$67,10,FALSE),"")</f>
        <v/>
      </c>
      <c r="AA238" s="102" t="str">
        <f>IFERROR(VLOOKUP($D238,Notes!$A$7:$K$67,11,FALSE),"")</f>
        <v/>
      </c>
      <c r="AB238" s="102" t="str">
        <f t="shared" si="14"/>
        <v/>
      </c>
      <c r="AC238" s="156" t="str">
        <f t="shared" si="15"/>
        <v/>
      </c>
      <c r="AD238" s="162" t="str">
        <f>IF($D238="","",GLOBAL!$B$5)</f>
        <v/>
      </c>
      <c r="AE238" s="197" t="str">
        <f t="shared" si="16"/>
        <v/>
      </c>
      <c r="AF238" s="198" t="str">
        <f t="shared" si="17"/>
        <v/>
      </c>
      <c r="AG238" s="202"/>
    </row>
    <row r="239" spans="1:33" x14ac:dyDescent="0.25">
      <c r="A239" s="2"/>
      <c r="C239" s="3"/>
      <c r="D239" s="2"/>
      <c r="E239" s="2"/>
      <c r="F239" s="107"/>
      <c r="G239" s="100" t="str">
        <f>IFERROR(VLOOKUP($D239,Notes!$A$7:$K$67,2,FALSE),"")</f>
        <v/>
      </c>
      <c r="H239" s="97" t="str">
        <f>IFERROR(VLOOKUP($D239,Notes!$A$7:$K$67,3,FALSE),"")</f>
        <v/>
      </c>
      <c r="I239" s="98" t="str">
        <f>IFERROR(VLOOKUP($D239,Notes!$A$7:$K$67,4,FALSE),"")</f>
        <v/>
      </c>
      <c r="J239" s="104"/>
      <c r="K239" s="104"/>
      <c r="L239" s="104"/>
      <c r="M239" s="106" t="str">
        <f>IF($D239="","",VLOOKUP($A239,python_output!$A$4:$AM$257,21,FALSE))</f>
        <v/>
      </c>
      <c r="N239" s="3" t="str">
        <f>IF($D239="","",VLOOKUP($A239,python_output!$A$4:$AM$257,22,FALSE))</f>
        <v/>
      </c>
      <c r="O239" s="105" t="str">
        <f>IF($D239="","",VLOOKUP($A239,python_output!$A$4:$AM$257,23,FALSE))</f>
        <v/>
      </c>
      <c r="P239" s="2" t="str">
        <f>IF($D239="","",VLOOKUP($A239,python_output!$A$4:$AM$257,24,FALSE))</f>
        <v/>
      </c>
      <c r="Q239" s="2" t="str">
        <f>IF($D239="","",VLOOKUP($A239,python_output!$A$4:$AM$257,25,FALSE))</f>
        <v/>
      </c>
      <c r="R239" s="2" t="str">
        <f>IF($D239="","",VLOOKUP($A239,python_output!$A$4:$AM$257,26,FALSE))</f>
        <v/>
      </c>
      <c r="S239" s="160" t="str">
        <f>IF(D239="","",IF($C239="initial",VLOOKUP($D239,Notes!$A$7:$S$67,12,FALSE),VLOOKUP($A239,python_output!$A$4:$AP$256,27,FALSE)))</f>
        <v/>
      </c>
      <c r="T239" s="158" t="str">
        <f>IF(D239="","",IF($C239="initial",VLOOKUP($D239,Notes!$A$7:$S$67,13,FALSE),VLOOKUP($A239,python_output!$A$4:$AP$256,28,FALSE)))</f>
        <v/>
      </c>
      <c r="U239" s="159" t="str">
        <f>IF(D239="","",IF($C239="initial",VLOOKUP($D239,Notes!$A$7:$S$67,14,FALSE),VLOOKUP($A239,python_output!$A$4:$AP$256,29,FALSE)))</f>
        <v/>
      </c>
      <c r="V239" s="155" t="str">
        <f>IF(D239="","",IF($C239="initial","",VLOOKUP($A239,python_output!$A$4:$AS$256,30,FALSE)))</f>
        <v/>
      </c>
      <c r="W239" s="155" t="str">
        <f>IF(D239="","",IFERROR(IF($C239="initial","",VLOOKUP($A239,python_output!$A$4:$AS$256,30,FALSE)),""))</f>
        <v/>
      </c>
      <c r="X239" s="155" t="str">
        <f>IF(D239="","",IFERROR(IF($C239="initial","",VLOOKUP($A239,python_output!$A$4:$AS$256,30,FALSE)),""))</f>
        <v/>
      </c>
      <c r="Y239" s="161" t="str">
        <f>IF(D239="","",VLOOKUP(D239,Notes!$A$7:$N$67,14,FALSE))</f>
        <v/>
      </c>
      <c r="Z239" s="97" t="str">
        <f>IFERROR(VLOOKUP($D239,Notes!$A$7:$K$67,10,FALSE),"")</f>
        <v/>
      </c>
      <c r="AA239" s="102" t="str">
        <f>IFERROR(VLOOKUP($D239,Notes!$A$7:$K$67,11,FALSE),"")</f>
        <v/>
      </c>
      <c r="AB239" s="102" t="str">
        <f t="shared" si="14"/>
        <v/>
      </c>
      <c r="AC239" s="156" t="str">
        <f t="shared" si="15"/>
        <v/>
      </c>
      <c r="AD239" s="162" t="str">
        <f>IF($D239="","",GLOBAL!$B$5)</f>
        <v/>
      </c>
      <c r="AE239" s="197" t="str">
        <f t="shared" si="16"/>
        <v/>
      </c>
      <c r="AF239" s="198" t="str">
        <f t="shared" si="17"/>
        <v/>
      </c>
      <c r="AG239" s="202"/>
    </row>
    <row r="240" spans="1:33" x14ac:dyDescent="0.25">
      <c r="A240" s="2"/>
      <c r="C240" s="3"/>
      <c r="D240" s="2"/>
      <c r="E240" s="2"/>
      <c r="F240" s="107"/>
      <c r="G240" s="100" t="str">
        <f>IFERROR(VLOOKUP($D240,Notes!$A$7:$K$67,2,FALSE),"")</f>
        <v/>
      </c>
      <c r="H240" s="97" t="str">
        <f>IFERROR(VLOOKUP($D240,Notes!$A$7:$K$67,3,FALSE),"")</f>
        <v/>
      </c>
      <c r="I240" s="98" t="str">
        <f>IFERROR(VLOOKUP($D240,Notes!$A$7:$K$67,4,FALSE),"")</f>
        <v/>
      </c>
      <c r="J240" s="104"/>
      <c r="K240" s="104"/>
      <c r="L240" s="104"/>
      <c r="M240" s="106" t="str">
        <f>IF($D240="","",VLOOKUP($A240,python_output!$A$4:$AM$257,21,FALSE))</f>
        <v/>
      </c>
      <c r="N240" s="3" t="str">
        <f>IF($D240="","",VLOOKUP($A240,python_output!$A$4:$AM$257,22,FALSE))</f>
        <v/>
      </c>
      <c r="O240" s="105" t="str">
        <f>IF($D240="","",VLOOKUP($A240,python_output!$A$4:$AM$257,23,FALSE))</f>
        <v/>
      </c>
      <c r="P240" s="2" t="str">
        <f>IF($D240="","",VLOOKUP($A240,python_output!$A$4:$AM$257,24,FALSE))</f>
        <v/>
      </c>
      <c r="Q240" s="2" t="str">
        <f>IF($D240="","",VLOOKUP($A240,python_output!$A$4:$AM$257,25,FALSE))</f>
        <v/>
      </c>
      <c r="R240" s="2" t="str">
        <f>IF($D240="","",VLOOKUP($A240,python_output!$A$4:$AM$257,26,FALSE))</f>
        <v/>
      </c>
      <c r="S240" s="160" t="str">
        <f>IF(D240="","",IF($C240="initial",VLOOKUP($D240,Notes!$A$7:$S$67,12,FALSE),VLOOKUP($A240,python_output!$A$4:$AP$256,27,FALSE)))</f>
        <v/>
      </c>
      <c r="T240" s="158" t="str">
        <f>IF(D240="","",IF($C240="initial",VLOOKUP($D240,Notes!$A$7:$S$67,13,FALSE),VLOOKUP($A240,python_output!$A$4:$AP$256,28,FALSE)))</f>
        <v/>
      </c>
      <c r="U240" s="159" t="str">
        <f>IF(D240="","",IF($C240="initial",VLOOKUP($D240,Notes!$A$7:$S$67,14,FALSE),VLOOKUP($A240,python_output!$A$4:$AP$256,29,FALSE)))</f>
        <v/>
      </c>
      <c r="V240" s="155" t="str">
        <f>IF(D240="","",IF($C240="initial","",VLOOKUP($A240,python_output!$A$4:$AS$256,30,FALSE)))</f>
        <v/>
      </c>
      <c r="W240" s="155" t="str">
        <f>IF(D240="","",IFERROR(IF($C240="initial","",VLOOKUP($A240,python_output!$A$4:$AS$256,30,FALSE)),""))</f>
        <v/>
      </c>
      <c r="X240" s="155" t="str">
        <f>IF(D240="","",IFERROR(IF($C240="initial","",VLOOKUP($A240,python_output!$A$4:$AS$256,30,FALSE)),""))</f>
        <v/>
      </c>
      <c r="Y240" s="161" t="str">
        <f>IF(D240="","",VLOOKUP(D240,Notes!$A$7:$N$67,14,FALSE))</f>
        <v/>
      </c>
      <c r="Z240" s="97" t="str">
        <f>IFERROR(VLOOKUP($D240,Notes!$A$7:$K$67,10,FALSE),"")</f>
        <v/>
      </c>
      <c r="AA240" s="102" t="str">
        <f>IFERROR(VLOOKUP($D240,Notes!$A$7:$K$67,11,FALSE),"")</f>
        <v/>
      </c>
      <c r="AB240" s="102" t="str">
        <f t="shared" si="14"/>
        <v/>
      </c>
      <c r="AC240" s="156" t="str">
        <f t="shared" si="15"/>
        <v/>
      </c>
      <c r="AD240" s="162" t="str">
        <f>IF($D240="","",GLOBAL!$B$5)</f>
        <v/>
      </c>
      <c r="AE240" s="197" t="str">
        <f t="shared" si="16"/>
        <v/>
      </c>
      <c r="AF240" s="198" t="str">
        <f t="shared" si="17"/>
        <v/>
      </c>
      <c r="AG240" s="202"/>
    </row>
    <row r="241" spans="1:33" x14ac:dyDescent="0.25">
      <c r="A241" s="2"/>
      <c r="C241" s="3"/>
      <c r="D241" s="2"/>
      <c r="E241" s="2"/>
      <c r="F241" s="107"/>
      <c r="G241" s="100" t="str">
        <f>IFERROR(VLOOKUP($D241,Notes!$A$7:$K$67,2,FALSE),"")</f>
        <v/>
      </c>
      <c r="H241" s="97" t="str">
        <f>IFERROR(VLOOKUP($D241,Notes!$A$7:$K$67,3,FALSE),"")</f>
        <v/>
      </c>
      <c r="I241" s="98" t="str">
        <f>IFERROR(VLOOKUP($D241,Notes!$A$7:$K$67,4,FALSE),"")</f>
        <v/>
      </c>
      <c r="J241" s="104"/>
      <c r="K241" s="104"/>
      <c r="L241" s="104"/>
      <c r="M241" s="106" t="str">
        <f>IF($D241="","",VLOOKUP($A241,python_output!$A$4:$AM$257,21,FALSE))</f>
        <v/>
      </c>
      <c r="N241" s="3" t="str">
        <f>IF($D241="","",VLOOKUP($A241,python_output!$A$4:$AM$257,22,FALSE))</f>
        <v/>
      </c>
      <c r="O241" s="105" t="str">
        <f>IF($D241="","",VLOOKUP($A241,python_output!$A$4:$AM$257,23,FALSE))</f>
        <v/>
      </c>
      <c r="P241" s="2" t="str">
        <f>IF($D241="","",VLOOKUP($A241,python_output!$A$4:$AM$257,24,FALSE))</f>
        <v/>
      </c>
      <c r="Q241" s="2" t="str">
        <f>IF($D241="","",VLOOKUP($A241,python_output!$A$4:$AM$257,25,FALSE))</f>
        <v/>
      </c>
      <c r="R241" s="2" t="str">
        <f>IF($D241="","",VLOOKUP($A241,python_output!$A$4:$AM$257,26,FALSE))</f>
        <v/>
      </c>
      <c r="S241" s="160" t="str">
        <f>IF(D241="","",IF($C241="initial",VLOOKUP($D241,Notes!$A$7:$S$67,12,FALSE),VLOOKUP($A241,python_output!$A$4:$AP$256,27,FALSE)))</f>
        <v/>
      </c>
      <c r="T241" s="158" t="str">
        <f>IF(D241="","",IF($C241="initial",VLOOKUP($D241,Notes!$A$7:$S$67,13,FALSE),VLOOKUP($A241,python_output!$A$4:$AP$256,28,FALSE)))</f>
        <v/>
      </c>
      <c r="U241" s="159" t="str">
        <f>IF(D241="","",IF($C241="initial",VLOOKUP($D241,Notes!$A$7:$S$67,14,FALSE),VLOOKUP($A241,python_output!$A$4:$AP$256,29,FALSE)))</f>
        <v/>
      </c>
      <c r="V241" s="155" t="str">
        <f>IF(D241="","",IF($C241="initial","",VLOOKUP($A241,python_output!$A$4:$AS$256,30,FALSE)))</f>
        <v/>
      </c>
      <c r="W241" s="155" t="str">
        <f>IF(D241="","",IFERROR(IF($C241="initial","",VLOOKUP($A241,python_output!$A$4:$AS$256,30,FALSE)),""))</f>
        <v/>
      </c>
      <c r="X241" s="155" t="str">
        <f>IF(D241="","",IFERROR(IF($C241="initial","",VLOOKUP($A241,python_output!$A$4:$AS$256,30,FALSE)),""))</f>
        <v/>
      </c>
      <c r="Y241" s="161" t="str">
        <f>IF(D241="","",VLOOKUP(D241,Notes!$A$7:$N$67,14,FALSE))</f>
        <v/>
      </c>
      <c r="Z241" s="97" t="str">
        <f>IFERROR(VLOOKUP($D241,Notes!$A$7:$K$67,10,FALSE),"")</f>
        <v/>
      </c>
      <c r="AA241" s="102" t="str">
        <f>IFERROR(VLOOKUP($D241,Notes!$A$7:$K$67,11,FALSE),"")</f>
        <v/>
      </c>
      <c r="AB241" s="102" t="str">
        <f t="shared" si="14"/>
        <v/>
      </c>
      <c r="AC241" s="156" t="str">
        <f t="shared" si="15"/>
        <v/>
      </c>
      <c r="AD241" s="162" t="str">
        <f>IF($D241="","",GLOBAL!$B$5)</f>
        <v/>
      </c>
      <c r="AE241" s="197" t="str">
        <f t="shared" si="16"/>
        <v/>
      </c>
      <c r="AF241" s="198" t="str">
        <f t="shared" si="17"/>
        <v/>
      </c>
      <c r="AG241" s="202"/>
    </row>
    <row r="242" spans="1:33" x14ac:dyDescent="0.25">
      <c r="A242" s="2"/>
      <c r="C242" s="3"/>
      <c r="D242" s="2"/>
      <c r="E242" s="2"/>
      <c r="F242" s="107"/>
      <c r="G242" s="100" t="str">
        <f>IFERROR(VLOOKUP($D242,Notes!$A$7:$K$67,2,FALSE),"")</f>
        <v/>
      </c>
      <c r="H242" s="97" t="str">
        <f>IFERROR(VLOOKUP($D242,Notes!$A$7:$K$67,3,FALSE),"")</f>
        <v/>
      </c>
      <c r="I242" s="98" t="str">
        <f>IFERROR(VLOOKUP($D242,Notes!$A$7:$K$67,4,FALSE),"")</f>
        <v/>
      </c>
      <c r="J242" s="104"/>
      <c r="K242" s="104"/>
      <c r="L242" s="104"/>
      <c r="M242" s="106" t="str">
        <f>IF($D242="","",VLOOKUP($A242,python_output!$A$4:$AM$257,21,FALSE))</f>
        <v/>
      </c>
      <c r="N242" s="3" t="str">
        <f>IF($D242="","",VLOOKUP($A242,python_output!$A$4:$AM$257,22,FALSE))</f>
        <v/>
      </c>
      <c r="O242" s="105" t="str">
        <f>IF($D242="","",VLOOKUP($A242,python_output!$A$4:$AM$257,23,FALSE))</f>
        <v/>
      </c>
      <c r="P242" s="2" t="str">
        <f>IF($D242="","",VLOOKUP($A242,python_output!$A$4:$AM$257,24,FALSE))</f>
        <v/>
      </c>
      <c r="Q242" s="2" t="str">
        <f>IF($D242="","",VLOOKUP($A242,python_output!$A$4:$AM$257,25,FALSE))</f>
        <v/>
      </c>
      <c r="R242" s="2" t="str">
        <f>IF($D242="","",VLOOKUP($A242,python_output!$A$4:$AM$257,26,FALSE))</f>
        <v/>
      </c>
      <c r="S242" s="160" t="str">
        <f>IF(D242="","",IF($C242="initial",VLOOKUP($D242,Notes!$A$7:$S$67,12,FALSE),VLOOKUP($A242,python_output!$A$4:$AP$256,27,FALSE)))</f>
        <v/>
      </c>
      <c r="T242" s="158" t="str">
        <f>IF(D242="","",IF($C242="initial",VLOOKUP($D242,Notes!$A$7:$S$67,13,FALSE),VLOOKUP($A242,python_output!$A$4:$AP$256,28,FALSE)))</f>
        <v/>
      </c>
      <c r="U242" s="159" t="str">
        <f>IF(D242="","",IF($C242="initial",VLOOKUP($D242,Notes!$A$7:$S$67,14,FALSE),VLOOKUP($A242,python_output!$A$4:$AP$256,29,FALSE)))</f>
        <v/>
      </c>
      <c r="V242" s="155" t="str">
        <f>IF(D242="","",IF($C242="initial","",VLOOKUP($A242,python_output!$A$4:$AS$256,30,FALSE)))</f>
        <v/>
      </c>
      <c r="W242" s="155" t="str">
        <f>IF(D242="","",IFERROR(IF($C242="initial","",VLOOKUP($A242,python_output!$A$4:$AS$256,30,FALSE)),""))</f>
        <v/>
      </c>
      <c r="X242" s="155" t="str">
        <f>IF(D242="","",IFERROR(IF($C242="initial","",VLOOKUP($A242,python_output!$A$4:$AS$256,30,FALSE)),""))</f>
        <v/>
      </c>
      <c r="Y242" s="161" t="str">
        <f>IF(D242="","",VLOOKUP(D242,Notes!$A$7:$N$67,14,FALSE))</f>
        <v/>
      </c>
      <c r="Z242" s="97" t="str">
        <f>IFERROR(VLOOKUP($D242,Notes!$A$7:$K$67,10,FALSE),"")</f>
        <v/>
      </c>
      <c r="AA242" s="102" t="str">
        <f>IFERROR(VLOOKUP($D242,Notes!$A$7:$K$67,11,FALSE),"")</f>
        <v/>
      </c>
      <c r="AB242" s="102" t="str">
        <f t="shared" si="14"/>
        <v/>
      </c>
      <c r="AC242" s="156" t="str">
        <f t="shared" si="15"/>
        <v/>
      </c>
      <c r="AD242" s="162" t="str">
        <f>IF($D242="","",GLOBAL!$B$5)</f>
        <v/>
      </c>
      <c r="AE242" s="197" t="str">
        <f t="shared" si="16"/>
        <v/>
      </c>
      <c r="AF242" s="198" t="str">
        <f t="shared" si="17"/>
        <v/>
      </c>
      <c r="AG242" s="202"/>
    </row>
    <row r="243" spans="1:33" x14ac:dyDescent="0.25">
      <c r="A243" s="2"/>
      <c r="C243" s="3"/>
      <c r="D243" s="2"/>
      <c r="E243" s="2"/>
      <c r="F243" s="107"/>
      <c r="G243" s="100" t="str">
        <f>IFERROR(VLOOKUP($D243,Notes!$A$7:$K$67,2,FALSE),"")</f>
        <v/>
      </c>
      <c r="H243" s="97" t="str">
        <f>IFERROR(VLOOKUP($D243,Notes!$A$7:$K$67,3,FALSE),"")</f>
        <v/>
      </c>
      <c r="I243" s="98" t="str">
        <f>IFERROR(VLOOKUP($D243,Notes!$A$7:$K$67,4,FALSE),"")</f>
        <v/>
      </c>
      <c r="J243" s="104"/>
      <c r="K243" s="104"/>
      <c r="L243" s="104"/>
      <c r="M243" s="106" t="str">
        <f>IF($D243="","",VLOOKUP($A243,python_output!$A$4:$AM$257,21,FALSE))</f>
        <v/>
      </c>
      <c r="N243" s="3" t="str">
        <f>IF($D243="","",VLOOKUP($A243,python_output!$A$4:$AM$257,22,FALSE))</f>
        <v/>
      </c>
      <c r="O243" s="105" t="str">
        <f>IF($D243="","",VLOOKUP($A243,python_output!$A$4:$AM$257,23,FALSE))</f>
        <v/>
      </c>
      <c r="P243" s="2" t="str">
        <f>IF($D243="","",VLOOKUP($A243,python_output!$A$4:$AM$257,24,FALSE))</f>
        <v/>
      </c>
      <c r="Q243" s="2" t="str">
        <f>IF($D243="","",VLOOKUP($A243,python_output!$A$4:$AM$257,25,FALSE))</f>
        <v/>
      </c>
      <c r="R243" s="2" t="str">
        <f>IF($D243="","",VLOOKUP($A243,python_output!$A$4:$AM$257,26,FALSE))</f>
        <v/>
      </c>
      <c r="S243" s="160" t="str">
        <f>IF(D243="","",IF($C243="initial",VLOOKUP($D243,Notes!$A$7:$S$67,12,FALSE),VLOOKUP($A243,python_output!$A$4:$AP$256,27,FALSE)))</f>
        <v/>
      </c>
      <c r="T243" s="158" t="str">
        <f>IF(D243="","",IF($C243="initial",VLOOKUP($D243,Notes!$A$7:$S$67,13,FALSE),VLOOKUP($A243,python_output!$A$4:$AP$256,28,FALSE)))</f>
        <v/>
      </c>
      <c r="U243" s="159" t="str">
        <f>IF(D243="","",IF($C243="initial",VLOOKUP($D243,Notes!$A$7:$S$67,14,FALSE),VLOOKUP($A243,python_output!$A$4:$AP$256,29,FALSE)))</f>
        <v/>
      </c>
      <c r="V243" s="155" t="str">
        <f>IF(D243="","",IF($C243="initial","",VLOOKUP($A243,python_output!$A$4:$AS$256,30,FALSE)))</f>
        <v/>
      </c>
      <c r="W243" s="155" t="str">
        <f>IF(D243="","",IFERROR(IF($C243="initial","",VLOOKUP($A243,python_output!$A$4:$AS$256,30,FALSE)),""))</f>
        <v/>
      </c>
      <c r="X243" s="155" t="str">
        <f>IF(D243="","",IFERROR(IF($C243="initial","",VLOOKUP($A243,python_output!$A$4:$AS$256,30,FALSE)),""))</f>
        <v/>
      </c>
      <c r="Y243" s="161" t="str">
        <f>IF(D243="","",VLOOKUP(D243,Notes!$A$7:$N$67,14,FALSE))</f>
        <v/>
      </c>
      <c r="Z243" s="97" t="str">
        <f>IFERROR(VLOOKUP($D243,Notes!$A$7:$K$67,10,FALSE),"")</f>
        <v/>
      </c>
      <c r="AA243" s="102" t="str">
        <f>IFERROR(VLOOKUP($D243,Notes!$A$7:$K$67,11,FALSE),"")</f>
        <v/>
      </c>
      <c r="AB243" s="102" t="str">
        <f t="shared" si="14"/>
        <v/>
      </c>
      <c r="AC243" s="156" t="str">
        <f t="shared" si="15"/>
        <v/>
      </c>
      <c r="AD243" s="162" t="str">
        <f>IF($D243="","",GLOBAL!$B$5)</f>
        <v/>
      </c>
      <c r="AE243" s="197" t="str">
        <f t="shared" si="16"/>
        <v/>
      </c>
      <c r="AF243" s="198" t="str">
        <f t="shared" si="17"/>
        <v/>
      </c>
      <c r="AG243" s="202"/>
    </row>
    <row r="244" spans="1:33" x14ac:dyDescent="0.25">
      <c r="A244" s="2"/>
      <c r="C244" s="3"/>
      <c r="D244" s="2"/>
      <c r="E244" s="2"/>
      <c r="F244" s="107"/>
      <c r="G244" s="100" t="str">
        <f>IFERROR(VLOOKUP($D244,Notes!$A$7:$K$67,2,FALSE),"")</f>
        <v/>
      </c>
      <c r="H244" s="97" t="str">
        <f>IFERROR(VLOOKUP($D244,Notes!$A$7:$K$67,3,FALSE),"")</f>
        <v/>
      </c>
      <c r="I244" s="98" t="str">
        <f>IFERROR(VLOOKUP($D244,Notes!$A$7:$K$67,4,FALSE),"")</f>
        <v/>
      </c>
      <c r="J244" s="104"/>
      <c r="K244" s="104"/>
      <c r="L244" s="104"/>
      <c r="M244" s="106" t="str">
        <f>IF($D244="","",VLOOKUP($A244,python_output!$A$4:$AM$257,21,FALSE))</f>
        <v/>
      </c>
      <c r="N244" s="3" t="str">
        <f>IF($D244="","",VLOOKUP($A244,python_output!$A$4:$AM$257,22,FALSE))</f>
        <v/>
      </c>
      <c r="O244" s="105" t="str">
        <f>IF($D244="","",VLOOKUP($A244,python_output!$A$4:$AM$257,23,FALSE))</f>
        <v/>
      </c>
      <c r="P244" s="2" t="str">
        <f>IF($D244="","",VLOOKUP($A244,python_output!$A$4:$AM$257,24,FALSE))</f>
        <v/>
      </c>
      <c r="Q244" s="2" t="str">
        <f>IF($D244="","",VLOOKUP($A244,python_output!$A$4:$AM$257,25,FALSE))</f>
        <v/>
      </c>
      <c r="R244" s="2" t="str">
        <f>IF($D244="","",VLOOKUP($A244,python_output!$A$4:$AM$257,26,FALSE))</f>
        <v/>
      </c>
      <c r="S244" s="160" t="str">
        <f>IF(D244="","",IF($C244="initial",VLOOKUP($D244,Notes!$A$7:$S$67,12,FALSE),VLOOKUP($A244,python_output!$A$4:$AP$256,27,FALSE)))</f>
        <v/>
      </c>
      <c r="T244" s="158" t="str">
        <f>IF(D244="","",IF($C244="initial",VLOOKUP($D244,Notes!$A$7:$S$67,13,FALSE),VLOOKUP($A244,python_output!$A$4:$AP$256,28,FALSE)))</f>
        <v/>
      </c>
      <c r="U244" s="159" t="str">
        <f>IF(D244="","",IF($C244="initial",VLOOKUP($D244,Notes!$A$7:$S$67,14,FALSE),VLOOKUP($A244,python_output!$A$4:$AP$256,29,FALSE)))</f>
        <v/>
      </c>
      <c r="V244" s="155" t="str">
        <f>IF(D244="","",IF($C244="initial","",VLOOKUP($A244,python_output!$A$4:$AS$256,30,FALSE)))</f>
        <v/>
      </c>
      <c r="W244" s="155" t="str">
        <f>IF(D244="","",IFERROR(IF($C244="initial","",VLOOKUP($A244,python_output!$A$4:$AS$256,30,FALSE)),""))</f>
        <v/>
      </c>
      <c r="X244" s="155" t="str">
        <f>IF(D244="","",IFERROR(IF($C244="initial","",VLOOKUP($A244,python_output!$A$4:$AS$256,30,FALSE)),""))</f>
        <v/>
      </c>
      <c r="Y244" s="161" t="str">
        <f>IF(D244="","",VLOOKUP(D244,Notes!$A$7:$N$67,14,FALSE))</f>
        <v/>
      </c>
      <c r="Z244" s="97" t="str">
        <f>IFERROR(VLOOKUP($D244,Notes!$A$7:$K$67,10,FALSE),"")</f>
        <v/>
      </c>
      <c r="AA244" s="102" t="str">
        <f>IFERROR(VLOOKUP($D244,Notes!$A$7:$K$67,11,FALSE),"")</f>
        <v/>
      </c>
      <c r="AB244" s="102" t="str">
        <f t="shared" si="14"/>
        <v/>
      </c>
      <c r="AC244" s="156" t="str">
        <f t="shared" si="15"/>
        <v/>
      </c>
      <c r="AD244" s="162" t="str">
        <f>IF($D244="","",GLOBAL!$B$5)</f>
        <v/>
      </c>
      <c r="AE244" s="197" t="str">
        <f t="shared" si="16"/>
        <v/>
      </c>
      <c r="AF244" s="198" t="str">
        <f t="shared" si="17"/>
        <v/>
      </c>
      <c r="AG244" s="202"/>
    </row>
    <row r="245" spans="1:33" x14ac:dyDescent="0.25">
      <c r="A245" s="2"/>
      <c r="C245" s="3"/>
      <c r="D245" s="2"/>
      <c r="E245" s="2"/>
      <c r="F245" s="107"/>
      <c r="G245" s="100" t="str">
        <f>IFERROR(VLOOKUP($D245,Notes!$A$7:$K$67,2,FALSE),"")</f>
        <v/>
      </c>
      <c r="H245" s="97" t="str">
        <f>IFERROR(VLOOKUP($D245,Notes!$A$7:$K$67,3,FALSE),"")</f>
        <v/>
      </c>
      <c r="I245" s="98" t="str">
        <f>IFERROR(VLOOKUP($D245,Notes!$A$7:$K$67,4,FALSE),"")</f>
        <v/>
      </c>
      <c r="J245" s="104"/>
      <c r="K245" s="104"/>
      <c r="L245" s="104"/>
      <c r="M245" s="106" t="str">
        <f>IF($D245="","",VLOOKUP($A245,python_output!$A$4:$AM$257,21,FALSE))</f>
        <v/>
      </c>
      <c r="N245" s="3" t="str">
        <f>IF($D245="","",VLOOKUP($A245,python_output!$A$4:$AM$257,22,FALSE))</f>
        <v/>
      </c>
      <c r="O245" s="105" t="str">
        <f>IF($D245="","",VLOOKUP($A245,python_output!$A$4:$AM$257,23,FALSE))</f>
        <v/>
      </c>
      <c r="P245" s="2" t="str">
        <f>IF($D245="","",VLOOKUP($A245,python_output!$A$4:$AM$257,24,FALSE))</f>
        <v/>
      </c>
      <c r="Q245" s="2" t="str">
        <f>IF($D245="","",VLOOKUP($A245,python_output!$A$4:$AM$257,25,FALSE))</f>
        <v/>
      </c>
      <c r="R245" s="2" t="str">
        <f>IF($D245="","",VLOOKUP($A245,python_output!$A$4:$AM$257,26,FALSE))</f>
        <v/>
      </c>
      <c r="S245" s="160" t="str">
        <f>IF(D245="","",IF($C245="initial",VLOOKUP($D245,Notes!$A$7:$S$67,12,FALSE),VLOOKUP($A245,python_output!$A$4:$AP$256,27,FALSE)))</f>
        <v/>
      </c>
      <c r="T245" s="158" t="str">
        <f>IF(D245="","",IF($C245="initial",VLOOKUP($D245,Notes!$A$7:$S$67,13,FALSE),VLOOKUP($A245,python_output!$A$4:$AP$256,28,FALSE)))</f>
        <v/>
      </c>
      <c r="U245" s="159" t="str">
        <f>IF(D245="","",IF($C245="initial",VLOOKUP($D245,Notes!$A$7:$S$67,14,FALSE),VLOOKUP($A245,python_output!$A$4:$AP$256,29,FALSE)))</f>
        <v/>
      </c>
      <c r="V245" s="155" t="str">
        <f>IF(D245="","",IF($C245="initial","",VLOOKUP($A245,python_output!$A$4:$AS$256,30,FALSE)))</f>
        <v/>
      </c>
      <c r="W245" s="155" t="str">
        <f>IF(D245="","",IFERROR(IF($C245="initial","",VLOOKUP($A245,python_output!$A$4:$AS$256,30,FALSE)),""))</f>
        <v/>
      </c>
      <c r="X245" s="155" t="str">
        <f>IF(D245="","",IFERROR(IF($C245="initial","",VLOOKUP($A245,python_output!$A$4:$AS$256,30,FALSE)),""))</f>
        <v/>
      </c>
      <c r="Y245" s="161" t="str">
        <f>IF(D245="","",VLOOKUP(D245,Notes!$A$7:$N$67,14,FALSE))</f>
        <v/>
      </c>
      <c r="Z245" s="97" t="str">
        <f>IFERROR(VLOOKUP($D245,Notes!$A$7:$K$67,10,FALSE),"")</f>
        <v/>
      </c>
      <c r="AA245" s="102" t="str">
        <f>IFERROR(VLOOKUP($D245,Notes!$A$7:$K$67,11,FALSE),"")</f>
        <v/>
      </c>
      <c r="AB245" s="102" t="str">
        <f t="shared" si="14"/>
        <v/>
      </c>
      <c r="AC245" s="156" t="str">
        <f t="shared" si="15"/>
        <v/>
      </c>
      <c r="AD245" s="162" t="str">
        <f>IF($D245="","",GLOBAL!$B$5)</f>
        <v/>
      </c>
      <c r="AE245" s="197" t="str">
        <f t="shared" si="16"/>
        <v/>
      </c>
      <c r="AF245" s="198" t="str">
        <f t="shared" si="17"/>
        <v/>
      </c>
      <c r="AG245" s="202"/>
    </row>
    <row r="246" spans="1:33" x14ac:dyDescent="0.25">
      <c r="A246" s="2"/>
      <c r="C246" s="3"/>
      <c r="D246" s="2"/>
      <c r="E246" s="2"/>
      <c r="F246" s="107"/>
      <c r="G246" s="100" t="str">
        <f>IFERROR(VLOOKUP($D246,Notes!$A$7:$K$67,2,FALSE),"")</f>
        <v/>
      </c>
      <c r="H246" s="97" t="str">
        <f>IFERROR(VLOOKUP($D246,Notes!$A$7:$K$67,3,FALSE),"")</f>
        <v/>
      </c>
      <c r="I246" s="98" t="str">
        <f>IFERROR(VLOOKUP($D246,Notes!$A$7:$K$67,4,FALSE),"")</f>
        <v/>
      </c>
      <c r="J246" s="104"/>
      <c r="K246" s="104"/>
      <c r="L246" s="104"/>
      <c r="M246" s="106" t="str">
        <f>IF($D246="","",VLOOKUP($A246,python_output!$A$4:$AM$257,21,FALSE))</f>
        <v/>
      </c>
      <c r="N246" s="3" t="str">
        <f>IF($D246="","",VLOOKUP($A246,python_output!$A$4:$AM$257,22,FALSE))</f>
        <v/>
      </c>
      <c r="O246" s="105" t="str">
        <f>IF($D246="","",VLOOKUP($A246,python_output!$A$4:$AM$257,23,FALSE))</f>
        <v/>
      </c>
      <c r="P246" s="2" t="str">
        <f>IF($D246="","",VLOOKUP($A246,python_output!$A$4:$AM$257,24,FALSE))</f>
        <v/>
      </c>
      <c r="Q246" s="2" t="str">
        <f>IF($D246="","",VLOOKUP($A246,python_output!$A$4:$AM$257,25,FALSE))</f>
        <v/>
      </c>
      <c r="R246" s="2" t="str">
        <f>IF($D246="","",VLOOKUP($A246,python_output!$A$4:$AM$257,26,FALSE))</f>
        <v/>
      </c>
      <c r="S246" s="160" t="str">
        <f>IF(D246="","",IF($C246="initial",VLOOKUP($D246,Notes!$A$7:$S$67,12,FALSE),VLOOKUP($A246,python_output!$A$4:$AP$256,27,FALSE)))</f>
        <v/>
      </c>
      <c r="T246" s="158" t="str">
        <f>IF(D246="","",IF($C246="initial",VLOOKUP($D246,Notes!$A$7:$S$67,13,FALSE),VLOOKUP($A246,python_output!$A$4:$AP$256,28,FALSE)))</f>
        <v/>
      </c>
      <c r="U246" s="159" t="str">
        <f>IF(D246="","",IF($C246="initial",VLOOKUP($D246,Notes!$A$7:$S$67,14,FALSE),VLOOKUP($A246,python_output!$A$4:$AP$256,29,FALSE)))</f>
        <v/>
      </c>
      <c r="V246" s="155" t="str">
        <f>IF(D246="","",IF($C246="initial","",VLOOKUP($A246,python_output!$A$4:$AS$256,30,FALSE)))</f>
        <v/>
      </c>
      <c r="W246" s="155" t="str">
        <f>IF(D246="","",IFERROR(IF($C246="initial","",VLOOKUP($A246,python_output!$A$4:$AS$256,30,FALSE)),""))</f>
        <v/>
      </c>
      <c r="X246" s="155" t="str">
        <f>IF(D246="","",IFERROR(IF($C246="initial","",VLOOKUP($A246,python_output!$A$4:$AS$256,30,FALSE)),""))</f>
        <v/>
      </c>
      <c r="Y246" s="161" t="str">
        <f>IF(D246="","",VLOOKUP(D246,Notes!$A$7:$N$67,14,FALSE))</f>
        <v/>
      </c>
      <c r="Z246" s="97" t="str">
        <f>IFERROR(VLOOKUP($D246,Notes!$A$7:$K$67,10,FALSE),"")</f>
        <v/>
      </c>
      <c r="AA246" s="102" t="str">
        <f>IFERROR(VLOOKUP($D246,Notes!$A$7:$K$67,11,FALSE),"")</f>
        <v/>
      </c>
      <c r="AB246" s="102" t="str">
        <f t="shared" si="14"/>
        <v/>
      </c>
      <c r="AC246" s="156" t="str">
        <f t="shared" si="15"/>
        <v/>
      </c>
      <c r="AD246" s="162" t="str">
        <f>IF($D246="","",GLOBAL!$B$5)</f>
        <v/>
      </c>
      <c r="AE246" s="197" t="str">
        <f t="shared" si="16"/>
        <v/>
      </c>
      <c r="AF246" s="198" t="str">
        <f t="shared" si="17"/>
        <v/>
      </c>
      <c r="AG246" s="202"/>
    </row>
    <row r="247" spans="1:33" x14ac:dyDescent="0.25">
      <c r="A247" s="2"/>
      <c r="C247" s="3"/>
      <c r="D247" s="2"/>
      <c r="E247" s="2"/>
      <c r="F247" s="107"/>
      <c r="G247" s="100" t="str">
        <f>IFERROR(VLOOKUP($D247,Notes!$A$7:$K$67,2,FALSE),"")</f>
        <v/>
      </c>
      <c r="H247" s="97" t="str">
        <f>IFERROR(VLOOKUP($D247,Notes!$A$7:$K$67,3,FALSE),"")</f>
        <v/>
      </c>
      <c r="I247" s="98" t="str">
        <f>IFERROR(VLOOKUP($D247,Notes!$A$7:$K$67,4,FALSE),"")</f>
        <v/>
      </c>
      <c r="J247" s="104"/>
      <c r="K247" s="104"/>
      <c r="L247" s="104"/>
      <c r="M247" s="106" t="str">
        <f>IF($D247="","",VLOOKUP($A247,python_output!$A$4:$AM$257,21,FALSE))</f>
        <v/>
      </c>
      <c r="N247" s="3" t="str">
        <f>IF($D247="","",VLOOKUP($A247,python_output!$A$4:$AM$257,22,FALSE))</f>
        <v/>
      </c>
      <c r="O247" s="105" t="str">
        <f>IF($D247="","",VLOOKUP($A247,python_output!$A$4:$AM$257,23,FALSE))</f>
        <v/>
      </c>
      <c r="P247" s="2" t="str">
        <f>IF($D247="","",VLOOKUP($A247,python_output!$A$4:$AM$257,24,FALSE))</f>
        <v/>
      </c>
      <c r="Q247" s="2" t="str">
        <f>IF($D247="","",VLOOKUP($A247,python_output!$A$4:$AM$257,25,FALSE))</f>
        <v/>
      </c>
      <c r="R247" s="2" t="str">
        <f>IF($D247="","",VLOOKUP($A247,python_output!$A$4:$AM$257,26,FALSE))</f>
        <v/>
      </c>
      <c r="S247" s="160" t="str">
        <f>IF(D247="","",IF($C247="initial",VLOOKUP($D247,Notes!$A$7:$S$67,12,FALSE),VLOOKUP($A247,python_output!$A$4:$AP$256,27,FALSE)))</f>
        <v/>
      </c>
      <c r="T247" s="158" t="str">
        <f>IF(D247="","",IF($C247="initial",VLOOKUP($D247,Notes!$A$7:$S$67,13,FALSE),VLOOKUP($A247,python_output!$A$4:$AP$256,28,FALSE)))</f>
        <v/>
      </c>
      <c r="U247" s="159" t="str">
        <f>IF(D247="","",IF($C247="initial",VLOOKUP($D247,Notes!$A$7:$S$67,14,FALSE),VLOOKUP($A247,python_output!$A$4:$AP$256,29,FALSE)))</f>
        <v/>
      </c>
      <c r="V247" s="155" t="str">
        <f>IF(D247="","",IF($C247="initial","",VLOOKUP($A247,python_output!$A$4:$AS$256,30,FALSE)))</f>
        <v/>
      </c>
      <c r="W247" s="155" t="str">
        <f>IF(D247="","",IFERROR(IF($C247="initial","",VLOOKUP($A247,python_output!$A$4:$AS$256,30,FALSE)),""))</f>
        <v/>
      </c>
      <c r="X247" s="155" t="str">
        <f>IF(D247="","",IFERROR(IF($C247="initial","",VLOOKUP($A247,python_output!$A$4:$AS$256,30,FALSE)),""))</f>
        <v/>
      </c>
      <c r="Y247" s="161" t="str">
        <f>IF(D247="","",VLOOKUP(D247,Notes!$A$7:$N$67,14,FALSE))</f>
        <v/>
      </c>
      <c r="Z247" s="97" t="str">
        <f>IFERROR(VLOOKUP($D247,Notes!$A$7:$K$67,10,FALSE),"")</f>
        <v/>
      </c>
      <c r="AA247" s="102" t="str">
        <f>IFERROR(VLOOKUP($D247,Notes!$A$7:$K$67,11,FALSE),"")</f>
        <v/>
      </c>
      <c r="AB247" s="102" t="str">
        <f t="shared" si="14"/>
        <v/>
      </c>
      <c r="AC247" s="156" t="str">
        <f t="shared" si="15"/>
        <v/>
      </c>
      <c r="AD247" s="162" t="str">
        <f>IF($D247="","",GLOBAL!$B$5)</f>
        <v/>
      </c>
      <c r="AE247" s="197" t="str">
        <f t="shared" si="16"/>
        <v/>
      </c>
      <c r="AF247" s="198" t="str">
        <f t="shared" si="17"/>
        <v/>
      </c>
      <c r="AG247" s="202"/>
    </row>
    <row r="248" spans="1:33" x14ac:dyDescent="0.25">
      <c r="A248" s="2"/>
      <c r="C248" s="3"/>
      <c r="D248" s="2"/>
      <c r="E248" s="2"/>
      <c r="F248" s="107"/>
      <c r="G248" s="100" t="str">
        <f>IFERROR(VLOOKUP($D248,Notes!$A$7:$K$67,2,FALSE),"")</f>
        <v/>
      </c>
      <c r="H248" s="97" t="str">
        <f>IFERROR(VLOOKUP($D248,Notes!$A$7:$K$67,3,FALSE),"")</f>
        <v/>
      </c>
      <c r="I248" s="98" t="str">
        <f>IFERROR(VLOOKUP($D248,Notes!$A$7:$K$67,4,FALSE),"")</f>
        <v/>
      </c>
      <c r="J248" s="104"/>
      <c r="K248" s="104"/>
      <c r="L248" s="104"/>
      <c r="M248" s="106" t="str">
        <f>IF($D248="","",VLOOKUP($A248,python_output!$A$4:$AM$257,21,FALSE))</f>
        <v/>
      </c>
      <c r="N248" s="3" t="str">
        <f>IF($D248="","",VLOOKUP($A248,python_output!$A$4:$AM$257,22,FALSE))</f>
        <v/>
      </c>
      <c r="O248" s="105" t="str">
        <f>IF($D248="","",VLOOKUP($A248,python_output!$A$4:$AM$257,23,FALSE))</f>
        <v/>
      </c>
      <c r="P248" s="2" t="str">
        <f>IF($D248="","",VLOOKUP($A248,python_output!$A$4:$AM$257,24,FALSE))</f>
        <v/>
      </c>
      <c r="Q248" s="2" t="str">
        <f>IF($D248="","",VLOOKUP($A248,python_output!$A$4:$AM$257,25,FALSE))</f>
        <v/>
      </c>
      <c r="R248" s="2" t="str">
        <f>IF($D248="","",VLOOKUP($A248,python_output!$A$4:$AM$257,26,FALSE))</f>
        <v/>
      </c>
      <c r="S248" s="160" t="str">
        <f>IF(D248="","",IF($C248="initial",VLOOKUP($D248,Notes!$A$7:$S$67,12,FALSE),VLOOKUP($A248,python_output!$A$4:$AP$256,27,FALSE)))</f>
        <v/>
      </c>
      <c r="T248" s="158" t="str">
        <f>IF(D248="","",IF($C248="initial",VLOOKUP($D248,Notes!$A$7:$S$67,13,FALSE),VLOOKUP($A248,python_output!$A$4:$AP$256,28,FALSE)))</f>
        <v/>
      </c>
      <c r="U248" s="159" t="str">
        <f>IF(D248="","",IF($C248="initial",VLOOKUP($D248,Notes!$A$7:$S$67,14,FALSE),VLOOKUP($A248,python_output!$A$4:$AP$256,29,FALSE)))</f>
        <v/>
      </c>
      <c r="V248" s="155" t="str">
        <f>IF(D248="","",IF($C248="initial","",VLOOKUP($A248,python_output!$A$4:$AS$256,30,FALSE)))</f>
        <v/>
      </c>
      <c r="W248" s="155" t="str">
        <f>IF(D248="","",IFERROR(IF($C248="initial","",VLOOKUP($A248,python_output!$A$4:$AS$256,30,FALSE)),""))</f>
        <v/>
      </c>
      <c r="X248" s="155" t="str">
        <f>IF(D248="","",IFERROR(IF($C248="initial","",VLOOKUP($A248,python_output!$A$4:$AS$256,30,FALSE)),""))</f>
        <v/>
      </c>
      <c r="Y248" s="161" t="str">
        <f>IF(D248="","",VLOOKUP(D248,Notes!$A$7:$N$67,14,FALSE))</f>
        <v/>
      </c>
      <c r="Z248" s="97" t="str">
        <f>IFERROR(VLOOKUP($D248,Notes!$A$7:$K$67,10,FALSE),"")</f>
        <v/>
      </c>
      <c r="AA248" s="102" t="str">
        <f>IFERROR(VLOOKUP($D248,Notes!$A$7:$K$67,11,FALSE),"")</f>
        <v/>
      </c>
      <c r="AB248" s="102" t="str">
        <f t="shared" si="14"/>
        <v/>
      </c>
      <c r="AC248" s="156" t="str">
        <f t="shared" si="15"/>
        <v/>
      </c>
      <c r="AD248" s="162" t="str">
        <f>IF($D248="","",GLOBAL!$B$5)</f>
        <v/>
      </c>
      <c r="AE248" s="197" t="str">
        <f t="shared" si="16"/>
        <v/>
      </c>
      <c r="AF248" s="198" t="str">
        <f t="shared" si="17"/>
        <v/>
      </c>
      <c r="AG248" s="202"/>
    </row>
    <row r="249" spans="1:33" x14ac:dyDescent="0.25">
      <c r="A249" s="2"/>
      <c r="C249" s="3"/>
      <c r="D249" s="2"/>
      <c r="E249" s="2"/>
      <c r="F249" s="107"/>
      <c r="G249" s="100" t="str">
        <f>IFERROR(VLOOKUP($D249,Notes!$A$7:$K$67,2,FALSE),"")</f>
        <v/>
      </c>
      <c r="H249" s="97" t="str">
        <f>IFERROR(VLOOKUP($D249,Notes!$A$7:$K$67,3,FALSE),"")</f>
        <v/>
      </c>
      <c r="I249" s="98" t="str">
        <f>IFERROR(VLOOKUP($D249,Notes!$A$7:$K$67,4,FALSE),"")</f>
        <v/>
      </c>
      <c r="J249" s="104"/>
      <c r="K249" s="104"/>
      <c r="L249" s="104"/>
      <c r="M249" s="106" t="str">
        <f>IF($D249="","",VLOOKUP($A249,python_output!$A$4:$AM$257,21,FALSE))</f>
        <v/>
      </c>
      <c r="N249" s="3" t="str">
        <f>IF($D249="","",VLOOKUP($A249,python_output!$A$4:$AM$257,22,FALSE))</f>
        <v/>
      </c>
      <c r="O249" s="105" t="str">
        <f>IF($D249="","",VLOOKUP($A249,python_output!$A$4:$AM$257,23,FALSE))</f>
        <v/>
      </c>
      <c r="P249" s="2" t="str">
        <f>IF($D249="","",VLOOKUP($A249,python_output!$A$4:$AM$257,24,FALSE))</f>
        <v/>
      </c>
      <c r="Q249" s="2" t="str">
        <f>IF($D249="","",VLOOKUP($A249,python_output!$A$4:$AM$257,25,FALSE))</f>
        <v/>
      </c>
      <c r="R249" s="2" t="str">
        <f>IF($D249="","",VLOOKUP($A249,python_output!$A$4:$AM$257,26,FALSE))</f>
        <v/>
      </c>
      <c r="S249" s="160" t="str">
        <f>IF(D249="","",IF($C249="initial",VLOOKUP($D249,Notes!$A$7:$S$67,12,FALSE),VLOOKUP($A249,python_output!$A$4:$AP$256,27,FALSE)))</f>
        <v/>
      </c>
      <c r="T249" s="158" t="str">
        <f>IF(D249="","",IF($C249="initial",VLOOKUP($D249,Notes!$A$7:$S$67,13,FALSE),VLOOKUP($A249,python_output!$A$4:$AP$256,28,FALSE)))</f>
        <v/>
      </c>
      <c r="U249" s="159" t="str">
        <f>IF(D249="","",IF($C249="initial",VLOOKUP($D249,Notes!$A$7:$S$67,14,FALSE),VLOOKUP($A249,python_output!$A$4:$AP$256,29,FALSE)))</f>
        <v/>
      </c>
      <c r="V249" s="155" t="str">
        <f>IF(D249="","",IF($C249="initial","",VLOOKUP($A249,python_output!$A$4:$AS$256,30,FALSE)))</f>
        <v/>
      </c>
      <c r="W249" s="155" t="str">
        <f>IF(D249="","",IFERROR(IF($C249="initial","",VLOOKUP($A249,python_output!$A$4:$AS$256,30,FALSE)),""))</f>
        <v/>
      </c>
      <c r="X249" s="155" t="str">
        <f>IF(D249="","",IFERROR(IF($C249="initial","",VLOOKUP($A249,python_output!$A$4:$AS$256,30,FALSE)),""))</f>
        <v/>
      </c>
      <c r="Y249" s="161" t="str">
        <f>IF(D249="","",VLOOKUP(D249,Notes!$A$7:$N$67,14,FALSE))</f>
        <v/>
      </c>
      <c r="Z249" s="97" t="str">
        <f>IFERROR(VLOOKUP($D249,Notes!$A$7:$K$67,10,FALSE),"")</f>
        <v/>
      </c>
      <c r="AA249" s="102" t="str">
        <f>IFERROR(VLOOKUP($D249,Notes!$A$7:$K$67,11,FALSE),"")</f>
        <v/>
      </c>
      <c r="AB249" s="102" t="str">
        <f t="shared" si="14"/>
        <v/>
      </c>
      <c r="AC249" s="156" t="str">
        <f t="shared" si="15"/>
        <v/>
      </c>
      <c r="AD249" s="162" t="str">
        <f>IF($D249="","",GLOBAL!$B$5)</f>
        <v/>
      </c>
      <c r="AE249" s="197" t="str">
        <f t="shared" si="16"/>
        <v/>
      </c>
      <c r="AF249" s="198" t="str">
        <f t="shared" si="17"/>
        <v/>
      </c>
      <c r="AG249" s="202"/>
    </row>
    <row r="250" spans="1:33" x14ac:dyDescent="0.25">
      <c r="A250" s="2"/>
      <c r="C250" s="3"/>
      <c r="D250" s="2"/>
      <c r="E250" s="2"/>
      <c r="F250" s="107"/>
      <c r="G250" s="100" t="str">
        <f>IFERROR(VLOOKUP($D250,Notes!$A$7:$K$67,2,FALSE),"")</f>
        <v/>
      </c>
      <c r="H250" s="97" t="str">
        <f>IFERROR(VLOOKUP($D250,Notes!$A$7:$K$67,3,FALSE),"")</f>
        <v/>
      </c>
      <c r="I250" s="98" t="str">
        <f>IFERROR(VLOOKUP($D250,Notes!$A$7:$K$67,4,FALSE),"")</f>
        <v/>
      </c>
      <c r="J250" s="104"/>
      <c r="K250" s="104"/>
      <c r="L250" s="104"/>
      <c r="M250" s="106" t="str">
        <f>IF($D250="","",VLOOKUP($A250,python_output!$A$4:$AM$257,21,FALSE))</f>
        <v/>
      </c>
      <c r="N250" s="3" t="str">
        <f>IF($D250="","",VLOOKUP($A250,python_output!$A$4:$AM$257,22,FALSE))</f>
        <v/>
      </c>
      <c r="O250" s="105" t="str">
        <f>IF($D250="","",VLOOKUP($A250,python_output!$A$4:$AM$257,23,FALSE))</f>
        <v/>
      </c>
      <c r="P250" s="2" t="str">
        <f>IF($D250="","",VLOOKUP($A250,python_output!$A$4:$AM$257,24,FALSE))</f>
        <v/>
      </c>
      <c r="Q250" s="2" t="str">
        <f>IF($D250="","",VLOOKUP($A250,python_output!$A$4:$AM$257,25,FALSE))</f>
        <v/>
      </c>
      <c r="R250" s="2" t="str">
        <f>IF($D250="","",VLOOKUP($A250,python_output!$A$4:$AM$257,26,FALSE))</f>
        <v/>
      </c>
      <c r="S250" s="160" t="str">
        <f>IF(D250="","",IF($C250="initial",VLOOKUP($D250,Notes!$A$7:$S$67,12,FALSE),VLOOKUP($A250,python_output!$A$4:$AP$256,27,FALSE)))</f>
        <v/>
      </c>
      <c r="T250" s="158" t="str">
        <f>IF(D250="","",IF($C250="initial",VLOOKUP($D250,Notes!$A$7:$S$67,13,FALSE),VLOOKUP($A250,python_output!$A$4:$AP$256,28,FALSE)))</f>
        <v/>
      </c>
      <c r="U250" s="159" t="str">
        <f>IF(D250="","",IF($C250="initial",VLOOKUP($D250,Notes!$A$7:$S$67,14,FALSE),VLOOKUP($A250,python_output!$A$4:$AP$256,29,FALSE)))</f>
        <v/>
      </c>
      <c r="V250" s="155" t="str">
        <f>IF(D250="","",IF($C250="initial","",VLOOKUP($A250,python_output!$A$4:$AS$256,30,FALSE)))</f>
        <v/>
      </c>
      <c r="W250" s="155" t="str">
        <f>IF(D250="","",IFERROR(IF($C250="initial","",VLOOKUP($A250,python_output!$A$4:$AS$256,30,FALSE)),""))</f>
        <v/>
      </c>
      <c r="X250" s="155" t="str">
        <f>IF(D250="","",IFERROR(IF($C250="initial","",VLOOKUP($A250,python_output!$A$4:$AS$256,30,FALSE)),""))</f>
        <v/>
      </c>
      <c r="Y250" s="161" t="str">
        <f>IF(D250="","",VLOOKUP(D250,Notes!$A$7:$N$67,14,FALSE))</f>
        <v/>
      </c>
      <c r="Z250" s="97" t="str">
        <f>IFERROR(VLOOKUP($D250,Notes!$A$7:$K$67,10,FALSE),"")</f>
        <v/>
      </c>
      <c r="AA250" s="102" t="str">
        <f>IFERROR(VLOOKUP($D250,Notes!$A$7:$K$67,11,FALSE),"")</f>
        <v/>
      </c>
      <c r="AB250" s="102" t="str">
        <f t="shared" si="14"/>
        <v/>
      </c>
      <c r="AC250" s="156" t="str">
        <f t="shared" si="15"/>
        <v/>
      </c>
      <c r="AD250" s="162" t="str">
        <f>IF($D250="","",GLOBAL!$B$5)</f>
        <v/>
      </c>
      <c r="AE250" s="197" t="str">
        <f t="shared" si="16"/>
        <v/>
      </c>
      <c r="AF250" s="198" t="str">
        <f t="shared" si="17"/>
        <v/>
      </c>
      <c r="AG250" s="202"/>
    </row>
    <row r="251" spans="1:33" x14ac:dyDescent="0.25">
      <c r="A251" s="2"/>
      <c r="C251" s="3"/>
      <c r="D251" s="2"/>
      <c r="E251" s="2"/>
      <c r="F251" s="107"/>
      <c r="G251" s="100" t="str">
        <f>IFERROR(VLOOKUP($D251,Notes!$A$7:$K$67,2,FALSE),"")</f>
        <v/>
      </c>
      <c r="H251" s="97" t="str">
        <f>IFERROR(VLOOKUP($D251,Notes!$A$7:$K$67,3,FALSE),"")</f>
        <v/>
      </c>
      <c r="I251" s="98" t="str">
        <f>IFERROR(VLOOKUP($D251,Notes!$A$7:$K$67,4,FALSE),"")</f>
        <v/>
      </c>
      <c r="J251" s="104"/>
      <c r="K251" s="104"/>
      <c r="L251" s="104"/>
      <c r="M251" s="106" t="str">
        <f>IF($D251="","",VLOOKUP($A251,python_output!$A$4:$AM$257,21,FALSE))</f>
        <v/>
      </c>
      <c r="N251" s="3" t="str">
        <f>IF($D251="","",VLOOKUP($A251,python_output!$A$4:$AM$257,22,FALSE))</f>
        <v/>
      </c>
      <c r="O251" s="105" t="str">
        <f>IF($D251="","",VLOOKUP($A251,python_output!$A$4:$AM$257,23,FALSE))</f>
        <v/>
      </c>
      <c r="P251" s="2" t="str">
        <f>IF($D251="","",VLOOKUP($A251,python_output!$A$4:$AM$257,24,FALSE))</f>
        <v/>
      </c>
      <c r="Q251" s="2" t="str">
        <f>IF($D251="","",VLOOKUP($A251,python_output!$A$4:$AM$257,25,FALSE))</f>
        <v/>
      </c>
      <c r="R251" s="2" t="str">
        <f>IF($D251="","",VLOOKUP($A251,python_output!$A$4:$AM$257,26,FALSE))</f>
        <v/>
      </c>
      <c r="S251" s="160" t="str">
        <f>IF(D251="","",IF($C251="initial",VLOOKUP($D251,Notes!$A$7:$S$67,12,FALSE),VLOOKUP($A251,python_output!$A$4:$AP$256,27,FALSE)))</f>
        <v/>
      </c>
      <c r="T251" s="158" t="str">
        <f>IF(D251="","",IF($C251="initial",VLOOKUP($D251,Notes!$A$7:$S$67,13,FALSE),VLOOKUP($A251,python_output!$A$4:$AP$256,28,FALSE)))</f>
        <v/>
      </c>
      <c r="U251" s="159" t="str">
        <f>IF(D251="","",IF($C251="initial",VLOOKUP($D251,Notes!$A$7:$S$67,14,FALSE),VLOOKUP($A251,python_output!$A$4:$AP$256,29,FALSE)))</f>
        <v/>
      </c>
      <c r="V251" s="155" t="str">
        <f>IF(D251="","",IF($C251="initial","",VLOOKUP($A251,python_output!$A$4:$AS$256,30,FALSE)))</f>
        <v/>
      </c>
      <c r="W251" s="155" t="str">
        <f>IF(D251="","",IFERROR(IF($C251="initial","",VLOOKUP($A251,python_output!$A$4:$AS$256,30,FALSE)),""))</f>
        <v/>
      </c>
      <c r="X251" s="155" t="str">
        <f>IF(D251="","",IFERROR(IF($C251="initial","",VLOOKUP($A251,python_output!$A$4:$AS$256,30,FALSE)),""))</f>
        <v/>
      </c>
      <c r="Y251" s="161" t="str">
        <f>IF(D251="","",VLOOKUP(D251,Notes!$A$7:$N$67,14,FALSE))</f>
        <v/>
      </c>
      <c r="Z251" s="97" t="str">
        <f>IFERROR(VLOOKUP($D251,Notes!$A$7:$K$67,10,FALSE),"")</f>
        <v/>
      </c>
      <c r="AA251" s="102" t="str">
        <f>IFERROR(VLOOKUP($D251,Notes!$A$7:$K$67,11,FALSE),"")</f>
        <v/>
      </c>
      <c r="AB251" s="102" t="str">
        <f t="shared" si="14"/>
        <v/>
      </c>
      <c r="AC251" s="156" t="str">
        <f t="shared" si="15"/>
        <v/>
      </c>
      <c r="AD251" s="162" t="str">
        <f>IF($D251="","",GLOBAL!$B$5)</f>
        <v/>
      </c>
      <c r="AE251" s="197" t="str">
        <f t="shared" si="16"/>
        <v/>
      </c>
      <c r="AF251" s="198" t="str">
        <f t="shared" si="17"/>
        <v/>
      </c>
      <c r="AG251" s="202"/>
    </row>
    <row r="252" spans="1:33" x14ac:dyDescent="0.25">
      <c r="A252" s="2"/>
      <c r="C252" s="3"/>
      <c r="D252" s="2"/>
      <c r="E252" s="2"/>
      <c r="F252" s="107"/>
      <c r="G252" s="100" t="str">
        <f>IFERROR(VLOOKUP($D252,Notes!$A$7:$K$67,2,FALSE),"")</f>
        <v/>
      </c>
      <c r="H252" s="97" t="str">
        <f>IFERROR(VLOOKUP($D252,Notes!$A$7:$K$67,3,FALSE),"")</f>
        <v/>
      </c>
      <c r="I252" s="98" t="str">
        <f>IFERROR(VLOOKUP($D252,Notes!$A$7:$K$67,4,FALSE),"")</f>
        <v/>
      </c>
      <c r="J252" s="104"/>
      <c r="K252" s="104"/>
      <c r="L252" s="104"/>
      <c r="M252" s="106" t="str">
        <f>IF($D252="","",VLOOKUP($A252,python_output!$A$4:$AM$257,21,FALSE))</f>
        <v/>
      </c>
      <c r="N252" s="3" t="str">
        <f>IF($D252="","",VLOOKUP($A252,python_output!$A$4:$AM$257,22,FALSE))</f>
        <v/>
      </c>
      <c r="O252" s="105" t="str">
        <f>IF($D252="","",VLOOKUP($A252,python_output!$A$4:$AM$257,23,FALSE))</f>
        <v/>
      </c>
      <c r="P252" s="2" t="str">
        <f>IF($D252="","",VLOOKUP($A252,python_output!$A$4:$AM$257,24,FALSE))</f>
        <v/>
      </c>
      <c r="Q252" s="2" t="str">
        <f>IF($D252="","",VLOOKUP($A252,python_output!$A$4:$AM$257,25,FALSE))</f>
        <v/>
      </c>
      <c r="R252" s="2" t="str">
        <f>IF($D252="","",VLOOKUP($A252,python_output!$A$4:$AM$257,26,FALSE))</f>
        <v/>
      </c>
      <c r="S252" s="160" t="str">
        <f>IF(D252="","",IF($C252="initial",VLOOKUP($D252,Notes!$A$7:$S$67,12,FALSE),VLOOKUP($A252,python_output!$A$4:$AP$256,27,FALSE)))</f>
        <v/>
      </c>
      <c r="T252" s="158" t="str">
        <f>IF(D252="","",IF($C252="initial",VLOOKUP($D252,Notes!$A$7:$S$67,13,FALSE),VLOOKUP($A252,python_output!$A$4:$AP$256,28,FALSE)))</f>
        <v/>
      </c>
      <c r="U252" s="159" t="str">
        <f>IF(D252="","",IF($C252="initial",VLOOKUP($D252,Notes!$A$7:$S$67,14,FALSE),VLOOKUP($A252,python_output!$A$4:$AP$256,29,FALSE)))</f>
        <v/>
      </c>
      <c r="V252" s="155" t="str">
        <f>IF(D252="","",IF($C252="initial","",VLOOKUP($A252,python_output!$A$4:$AS$256,30,FALSE)))</f>
        <v/>
      </c>
      <c r="W252" s="155" t="str">
        <f>IF(D252="","",IFERROR(IF($C252="initial","",VLOOKUP($A252,python_output!$A$4:$AS$256,30,FALSE)),""))</f>
        <v/>
      </c>
      <c r="X252" s="155" t="str">
        <f>IF(D252="","",IFERROR(IF($C252="initial","",VLOOKUP($A252,python_output!$A$4:$AS$256,30,FALSE)),""))</f>
        <v/>
      </c>
      <c r="Y252" s="161" t="str">
        <f>IF(D252="","",VLOOKUP(D252,Notes!$A$7:$N$67,14,FALSE))</f>
        <v/>
      </c>
      <c r="Z252" s="97" t="str">
        <f>IFERROR(VLOOKUP($D252,Notes!$A$7:$K$67,10,FALSE),"")</f>
        <v/>
      </c>
      <c r="AA252" s="102" t="str">
        <f>IFERROR(VLOOKUP($D252,Notes!$A$7:$K$67,11,FALSE),"")</f>
        <v/>
      </c>
      <c r="AB252" s="102" t="str">
        <f t="shared" si="14"/>
        <v/>
      </c>
      <c r="AC252" s="156" t="str">
        <f t="shared" si="15"/>
        <v/>
      </c>
      <c r="AD252" s="162" t="str">
        <f>IF($D252="","",GLOBAL!$B$5)</f>
        <v/>
      </c>
      <c r="AE252" s="197" t="str">
        <f t="shared" si="16"/>
        <v/>
      </c>
      <c r="AF252" s="198" t="str">
        <f t="shared" si="17"/>
        <v/>
      </c>
      <c r="AG252" s="202"/>
    </row>
    <row r="253" spans="1:33" x14ac:dyDescent="0.25">
      <c r="A253" s="2"/>
      <c r="C253" s="3"/>
      <c r="D253" s="2"/>
      <c r="E253" s="2"/>
      <c r="F253" s="107"/>
      <c r="G253" s="100" t="str">
        <f>IFERROR(VLOOKUP($D253,Notes!$A$7:$K$67,2,FALSE),"")</f>
        <v/>
      </c>
      <c r="H253" s="97" t="str">
        <f>IFERROR(VLOOKUP($D253,Notes!$A$7:$K$67,3,FALSE),"")</f>
        <v/>
      </c>
      <c r="I253" s="98" t="str">
        <f>IFERROR(VLOOKUP($D253,Notes!$A$7:$K$67,4,FALSE),"")</f>
        <v/>
      </c>
      <c r="J253" s="104"/>
      <c r="K253" s="104"/>
      <c r="L253" s="104"/>
      <c r="M253" s="106" t="str">
        <f>IF($D253="","",VLOOKUP($A253,python_output!$A$4:$AM$257,21,FALSE))</f>
        <v/>
      </c>
      <c r="N253" s="3" t="str">
        <f>IF($D253="","",VLOOKUP($A253,python_output!$A$4:$AM$257,22,FALSE))</f>
        <v/>
      </c>
      <c r="O253" s="105" t="str">
        <f>IF($D253="","",VLOOKUP($A253,python_output!$A$4:$AM$257,23,FALSE))</f>
        <v/>
      </c>
      <c r="P253" s="2" t="str">
        <f>IF($D253="","",VLOOKUP($A253,python_output!$A$4:$AM$257,24,FALSE))</f>
        <v/>
      </c>
      <c r="Q253" s="2" t="str">
        <f>IF($D253="","",VLOOKUP($A253,python_output!$A$4:$AM$257,25,FALSE))</f>
        <v/>
      </c>
      <c r="R253" s="2" t="str">
        <f>IF($D253="","",VLOOKUP($A253,python_output!$A$4:$AM$257,26,FALSE))</f>
        <v/>
      </c>
      <c r="S253" s="160" t="str">
        <f>IF(D253="","",IF($C253="initial",VLOOKUP($D253,Notes!$A$7:$S$67,12,FALSE),VLOOKUP($A253,python_output!$A$4:$AP$256,27,FALSE)))</f>
        <v/>
      </c>
      <c r="T253" s="158" t="str">
        <f>IF(D253="","",IF($C253="initial",VLOOKUP($D253,Notes!$A$7:$S$67,13,FALSE),VLOOKUP($A253,python_output!$A$4:$AP$256,28,FALSE)))</f>
        <v/>
      </c>
      <c r="U253" s="159" t="str">
        <f>IF(D253="","",IF($C253="initial",VLOOKUP($D253,Notes!$A$7:$S$67,14,FALSE),VLOOKUP($A253,python_output!$A$4:$AP$256,29,FALSE)))</f>
        <v/>
      </c>
      <c r="V253" s="155" t="str">
        <f>IF(D253="","",IF($C253="initial","",VLOOKUP($A253,python_output!$A$4:$AS$256,30,FALSE)))</f>
        <v/>
      </c>
      <c r="W253" s="155" t="str">
        <f>IF(D253="","",IFERROR(IF($C253="initial","",VLOOKUP($A253,python_output!$A$4:$AS$256,30,FALSE)),""))</f>
        <v/>
      </c>
      <c r="X253" s="155" t="str">
        <f>IF(D253="","",IFERROR(IF($C253="initial","",VLOOKUP($A253,python_output!$A$4:$AS$256,30,FALSE)),""))</f>
        <v/>
      </c>
      <c r="Y253" s="161" t="str">
        <f>IF(D253="","",VLOOKUP(D253,Notes!$A$7:$N$67,14,FALSE))</f>
        <v/>
      </c>
      <c r="Z253" s="97" t="str">
        <f>IFERROR(VLOOKUP($D253,Notes!$A$7:$K$67,10,FALSE),"")</f>
        <v/>
      </c>
      <c r="AA253" s="102" t="str">
        <f>IFERROR(VLOOKUP($D253,Notes!$A$7:$K$67,11,FALSE),"")</f>
        <v/>
      </c>
      <c r="AB253" s="102" t="str">
        <f t="shared" si="14"/>
        <v/>
      </c>
      <c r="AC253" s="156" t="str">
        <f t="shared" si="15"/>
        <v/>
      </c>
      <c r="AD253" s="162" t="str">
        <f>IF($D253="","",GLOBAL!$B$5)</f>
        <v/>
      </c>
      <c r="AE253" s="197" t="str">
        <f t="shared" si="16"/>
        <v/>
      </c>
      <c r="AF253" s="198" t="str">
        <f t="shared" si="17"/>
        <v/>
      </c>
      <c r="AG253" s="202"/>
    </row>
    <row r="254" spans="1:33" x14ac:dyDescent="0.25">
      <c r="A254" s="2"/>
      <c r="C254" s="3"/>
      <c r="D254" s="2"/>
      <c r="E254" s="2"/>
      <c r="F254" s="107"/>
      <c r="G254" s="100" t="str">
        <f>IFERROR(VLOOKUP($D254,Notes!$A$7:$K$67,2,FALSE),"")</f>
        <v/>
      </c>
      <c r="H254" s="97" t="str">
        <f>IFERROR(VLOOKUP($D254,Notes!$A$7:$K$67,3,FALSE),"")</f>
        <v/>
      </c>
      <c r="I254" s="98" t="str">
        <f>IFERROR(VLOOKUP($D254,Notes!$A$7:$K$67,4,FALSE),"")</f>
        <v/>
      </c>
      <c r="J254" s="104"/>
      <c r="K254" s="104"/>
      <c r="L254" s="104"/>
      <c r="M254" s="106" t="str">
        <f>IF($D254="","",VLOOKUP($A254,python_output!$A$4:$AM$257,21,FALSE))</f>
        <v/>
      </c>
      <c r="N254" s="3" t="str">
        <f>IF($D254="","",VLOOKUP($A254,python_output!$A$4:$AM$257,22,FALSE))</f>
        <v/>
      </c>
      <c r="O254" s="105" t="str">
        <f>IF($D254="","",VLOOKUP($A254,python_output!$A$4:$AM$257,23,FALSE))</f>
        <v/>
      </c>
      <c r="P254" s="2" t="str">
        <f>IF($D254="","",VLOOKUP($A254,python_output!$A$4:$AM$257,24,FALSE))</f>
        <v/>
      </c>
      <c r="Q254" s="2" t="str">
        <f>IF($D254="","",VLOOKUP($A254,python_output!$A$4:$AM$257,25,FALSE))</f>
        <v/>
      </c>
      <c r="R254" s="2" t="str">
        <f>IF($D254="","",VLOOKUP($A254,python_output!$A$4:$AM$257,26,FALSE))</f>
        <v/>
      </c>
      <c r="S254" s="160" t="str">
        <f>IF(D254="","",IF($C254="initial",VLOOKUP($D254,Notes!$A$7:$S$67,12,FALSE),VLOOKUP($A254,python_output!$A$4:$AP$256,27,FALSE)))</f>
        <v/>
      </c>
      <c r="T254" s="158" t="str">
        <f>IF(D254="","",IF($C254="initial",VLOOKUP($D254,Notes!$A$7:$S$67,13,FALSE),VLOOKUP($A254,python_output!$A$4:$AP$256,28,FALSE)))</f>
        <v/>
      </c>
      <c r="U254" s="159" t="str">
        <f>IF(D254="","",IF($C254="initial",VLOOKUP($D254,Notes!$A$7:$S$67,14,FALSE),VLOOKUP($A254,python_output!$A$4:$AP$256,29,FALSE)))</f>
        <v/>
      </c>
      <c r="V254" s="155" t="str">
        <f>IF(D254="","",IF($C254="initial","",VLOOKUP($A254,python_output!$A$4:$AS$256,30,FALSE)))</f>
        <v/>
      </c>
      <c r="W254" s="155" t="str">
        <f>IF(D254="","",IFERROR(IF($C254="initial","",VLOOKUP($A254,python_output!$A$4:$AS$256,30,FALSE)),""))</f>
        <v/>
      </c>
      <c r="X254" s="155" t="str">
        <f>IF(D254="","",IFERROR(IF($C254="initial","",VLOOKUP($A254,python_output!$A$4:$AS$256,30,FALSE)),""))</f>
        <v/>
      </c>
      <c r="Y254" s="161" t="str">
        <f>IF(D254="","",VLOOKUP(D254,Notes!$A$7:$N$67,14,FALSE))</f>
        <v/>
      </c>
      <c r="Z254" s="97" t="str">
        <f>IFERROR(VLOOKUP($D254,Notes!$A$7:$K$67,10,FALSE),"")</f>
        <v/>
      </c>
      <c r="AA254" s="102" t="str">
        <f>IFERROR(VLOOKUP($D254,Notes!$A$7:$K$67,11,FALSE),"")</f>
        <v/>
      </c>
      <c r="AB254" s="102" t="str">
        <f t="shared" si="14"/>
        <v/>
      </c>
      <c r="AC254" s="156" t="str">
        <f t="shared" si="15"/>
        <v/>
      </c>
      <c r="AD254" s="162" t="str">
        <f>IF($D254="","",GLOBAL!$B$5)</f>
        <v/>
      </c>
      <c r="AE254" s="197" t="str">
        <f t="shared" si="16"/>
        <v/>
      </c>
      <c r="AF254" s="198" t="str">
        <f t="shared" si="17"/>
        <v/>
      </c>
      <c r="AG254" s="202"/>
    </row>
    <row r="255" spans="1:33" x14ac:dyDescent="0.25">
      <c r="A255" s="2"/>
      <c r="C255" s="3"/>
      <c r="D255" s="2"/>
      <c r="E255" s="2"/>
      <c r="F255" s="107"/>
      <c r="G255" s="100" t="str">
        <f>IFERROR(VLOOKUP($D255,Notes!$A$7:$K$67,2,FALSE),"")</f>
        <v/>
      </c>
      <c r="H255" s="97" t="str">
        <f>IFERROR(VLOOKUP($D255,Notes!$A$7:$K$67,3,FALSE),"")</f>
        <v/>
      </c>
      <c r="I255" s="98" t="str">
        <f>IFERROR(VLOOKUP($D255,Notes!$A$7:$K$67,4,FALSE),"")</f>
        <v/>
      </c>
      <c r="J255" s="104"/>
      <c r="K255" s="104"/>
      <c r="L255" s="104"/>
      <c r="M255" s="106" t="str">
        <f>IF($D255="","",VLOOKUP($A255,python_output!$A$4:$AM$257,21,FALSE))</f>
        <v/>
      </c>
      <c r="N255" s="3" t="str">
        <f>IF($D255="","",VLOOKUP($A255,python_output!$A$4:$AM$257,22,FALSE))</f>
        <v/>
      </c>
      <c r="O255" s="105" t="str">
        <f>IF($D255="","",VLOOKUP($A255,python_output!$A$4:$AM$257,23,FALSE))</f>
        <v/>
      </c>
      <c r="P255" s="2" t="str">
        <f>IF($D255="","",VLOOKUP($A255,python_output!$A$4:$AM$257,24,FALSE))</f>
        <v/>
      </c>
      <c r="Q255" s="2" t="str">
        <f>IF($D255="","",VLOOKUP($A255,python_output!$A$4:$AM$257,25,FALSE))</f>
        <v/>
      </c>
      <c r="R255" s="2" t="str">
        <f>IF($D255="","",VLOOKUP($A255,python_output!$A$4:$AM$257,26,FALSE))</f>
        <v/>
      </c>
      <c r="S255" s="160" t="str">
        <f>IF(D255="","",IF($C255="initial",VLOOKUP($D255,Notes!$A$7:$S$67,12,FALSE),VLOOKUP($A255,python_output!$A$4:$AP$256,27,FALSE)))</f>
        <v/>
      </c>
      <c r="T255" s="158" t="str">
        <f>IF(D255="","",IF($C255="initial",VLOOKUP($D255,Notes!$A$7:$S$67,13,FALSE),VLOOKUP($A255,python_output!$A$4:$AP$256,28,FALSE)))</f>
        <v/>
      </c>
      <c r="U255" s="159" t="str">
        <f>IF(D255="","",IF($C255="initial",VLOOKUP($D255,Notes!$A$7:$S$67,14,FALSE),VLOOKUP($A255,python_output!$A$4:$AP$256,29,FALSE)))</f>
        <v/>
      </c>
      <c r="V255" s="155" t="str">
        <f>IF(D255="","",IF($C255="initial","",VLOOKUP($A255,python_output!$A$4:$AS$256,30,FALSE)))</f>
        <v/>
      </c>
      <c r="W255" s="155" t="str">
        <f>IF(D255="","",IFERROR(IF($C255="initial","",VLOOKUP($A255,python_output!$A$4:$AS$256,30,FALSE)),""))</f>
        <v/>
      </c>
      <c r="X255" s="155" t="str">
        <f>IF(D255="","",IFERROR(IF($C255="initial","",VLOOKUP($A255,python_output!$A$4:$AS$256,30,FALSE)),""))</f>
        <v/>
      </c>
      <c r="Y255" s="161" t="str">
        <f>IF(D255="","",VLOOKUP(D255,Notes!$A$7:$N$67,14,FALSE))</f>
        <v/>
      </c>
      <c r="Z255" s="97" t="str">
        <f>IFERROR(VLOOKUP($D255,Notes!$A$7:$K$67,10,FALSE),"")</f>
        <v/>
      </c>
      <c r="AA255" s="102" t="str">
        <f>IFERROR(VLOOKUP($D255,Notes!$A$7:$K$67,11,FALSE),"")</f>
        <v/>
      </c>
      <c r="AB255" s="102" t="str">
        <f t="shared" si="14"/>
        <v/>
      </c>
      <c r="AC255" s="156" t="str">
        <f t="shared" si="15"/>
        <v/>
      </c>
      <c r="AD255" s="162" t="str">
        <f>IF($D255="","",GLOBAL!$B$5)</f>
        <v/>
      </c>
      <c r="AE255" s="197" t="str">
        <f t="shared" si="16"/>
        <v/>
      </c>
      <c r="AF255" s="198" t="str">
        <f t="shared" si="17"/>
        <v/>
      </c>
      <c r="AG255" s="202"/>
    </row>
    <row r="256" spans="1:33" x14ac:dyDescent="0.25">
      <c r="A256" s="2"/>
      <c r="C256" s="3"/>
      <c r="D256" s="2"/>
      <c r="E256" s="2"/>
      <c r="F256" s="107"/>
      <c r="G256" s="100" t="str">
        <f>IFERROR(VLOOKUP($D256,Notes!$A$7:$K$67,2,FALSE),"")</f>
        <v/>
      </c>
      <c r="H256" s="97" t="str">
        <f>IFERROR(VLOOKUP($D256,Notes!$A$7:$K$67,3,FALSE),"")</f>
        <v/>
      </c>
      <c r="I256" s="98" t="str">
        <f>IFERROR(VLOOKUP($D256,Notes!$A$7:$K$67,4,FALSE),"")</f>
        <v/>
      </c>
      <c r="J256" s="104"/>
      <c r="K256" s="104"/>
      <c r="L256" s="104"/>
      <c r="M256" s="106" t="str">
        <f>IF($D256="","",VLOOKUP($A256,python_output!$A$4:$AM$257,21,FALSE))</f>
        <v/>
      </c>
      <c r="N256" s="3" t="str">
        <f>IF($D256="","",VLOOKUP($A256,python_output!$A$4:$AM$257,22,FALSE))</f>
        <v/>
      </c>
      <c r="O256" s="105" t="str">
        <f>IF($D256="","",VLOOKUP($A256,python_output!$A$4:$AM$257,23,FALSE))</f>
        <v/>
      </c>
      <c r="P256" s="2" t="str">
        <f>IF($D256="","",VLOOKUP($A256,python_output!$A$4:$AM$257,24,FALSE))</f>
        <v/>
      </c>
      <c r="Q256" s="2" t="str">
        <f>IF($D256="","",VLOOKUP($A256,python_output!$A$4:$AM$257,25,FALSE))</f>
        <v/>
      </c>
      <c r="R256" s="2" t="str">
        <f>IF($D256="","",VLOOKUP($A256,python_output!$A$4:$AM$257,26,FALSE))</f>
        <v/>
      </c>
      <c r="S256" s="160" t="str">
        <f>IF(D256="","",IF($C256="initial",VLOOKUP($D256,Notes!$A$7:$S$67,12,FALSE),VLOOKUP($A256,python_output!$A$4:$AP$256,27,FALSE)))</f>
        <v/>
      </c>
      <c r="T256" s="158" t="str">
        <f>IF(D256="","",IF($C256="initial",VLOOKUP($D256,Notes!$A$7:$S$67,13,FALSE),VLOOKUP($A256,python_output!$A$4:$AP$256,28,FALSE)))</f>
        <v/>
      </c>
      <c r="U256" s="159" t="str">
        <f>IF(D256="","",IF($C256="initial",VLOOKUP($D256,Notes!$A$7:$S$67,14,FALSE),VLOOKUP($A256,python_output!$A$4:$AP$256,29,FALSE)))</f>
        <v/>
      </c>
      <c r="V256" s="155" t="str">
        <f>IF(D256="","",IF($C256="initial","",VLOOKUP($A256,python_output!$A$4:$AS$256,30,FALSE)))</f>
        <v/>
      </c>
      <c r="W256" s="155" t="str">
        <f>IF(D256="","",IFERROR(IF($C256="initial","",VLOOKUP($A256,python_output!$A$4:$AS$256,30,FALSE)),""))</f>
        <v/>
      </c>
      <c r="X256" s="155" t="str">
        <f>IF(D256="","",IFERROR(IF($C256="initial","",VLOOKUP($A256,python_output!$A$4:$AS$256,30,FALSE)),""))</f>
        <v/>
      </c>
      <c r="Y256" s="161" t="str">
        <f>IF(D256="","",VLOOKUP(D256,Notes!$A$7:$N$67,14,FALSE))</f>
        <v/>
      </c>
      <c r="Z256" s="97" t="str">
        <f>IFERROR(VLOOKUP($D256,Notes!$A$7:$K$67,10,FALSE),"")</f>
        <v/>
      </c>
      <c r="AA256" s="102" t="str">
        <f>IFERROR(VLOOKUP($D256,Notes!$A$7:$K$67,11,FALSE),"")</f>
        <v/>
      </c>
      <c r="AB256" s="102" t="str">
        <f t="shared" si="14"/>
        <v/>
      </c>
      <c r="AC256" s="156" t="str">
        <f t="shared" si="15"/>
        <v/>
      </c>
      <c r="AD256" s="162" t="str">
        <f>IF($D256="","",GLOBAL!$B$5)</f>
        <v/>
      </c>
      <c r="AE256" s="197" t="str">
        <f t="shared" si="16"/>
        <v/>
      </c>
      <c r="AF256" s="198" t="str">
        <f t="shared" si="17"/>
        <v/>
      </c>
      <c r="AG256" s="202"/>
    </row>
    <row r="257" spans="1:33" x14ac:dyDescent="0.25">
      <c r="A257" s="2"/>
      <c r="C257" s="3"/>
      <c r="D257" s="2"/>
      <c r="E257" s="2"/>
      <c r="F257" s="107"/>
      <c r="G257" s="100" t="str">
        <f>IFERROR(VLOOKUP($D257,Notes!$A$7:$K$67,2,FALSE),"")</f>
        <v/>
      </c>
      <c r="H257" s="97" t="str">
        <f>IFERROR(VLOOKUP($D257,Notes!$A$7:$K$67,3,FALSE),"")</f>
        <v/>
      </c>
      <c r="I257" s="98" t="str">
        <f>IFERROR(VLOOKUP($D257,Notes!$A$7:$K$67,4,FALSE),"")</f>
        <v/>
      </c>
      <c r="J257" s="104"/>
      <c r="K257" s="104"/>
      <c r="L257" s="104"/>
      <c r="M257" s="106" t="str">
        <f>IF($D257="","",VLOOKUP($A257,python_output!$A$4:$AM$257,21,FALSE))</f>
        <v/>
      </c>
      <c r="N257" s="3" t="str">
        <f>IF($D257="","",VLOOKUP($A257,python_output!$A$4:$AM$257,22,FALSE))</f>
        <v/>
      </c>
      <c r="O257" s="105" t="str">
        <f>IF($D257="","",VLOOKUP($A257,python_output!$A$4:$AM$257,23,FALSE))</f>
        <v/>
      </c>
      <c r="P257" s="2" t="str">
        <f>IF($D257="","",VLOOKUP($A257,python_output!$A$4:$AM$257,24,FALSE))</f>
        <v/>
      </c>
      <c r="Q257" s="2" t="str">
        <f>IF($D257="","",VLOOKUP($A257,python_output!$A$4:$AM$257,25,FALSE))</f>
        <v/>
      </c>
      <c r="R257" s="2" t="str">
        <f>IF($D257="","",VLOOKUP($A257,python_output!$A$4:$AM$257,26,FALSE))</f>
        <v/>
      </c>
      <c r="S257" s="160" t="str">
        <f>IF(D257="","",IF($C257="initial",VLOOKUP($D257,Notes!$A$7:$S$67,12,FALSE),VLOOKUP($A257,python_output!$A$4:$AP$256,27,FALSE)))</f>
        <v/>
      </c>
      <c r="T257" s="158" t="str">
        <f>IF(D257="","",IF($C257="initial",VLOOKUP($D257,Notes!$A$7:$S$67,13,FALSE),VLOOKUP($A257,python_output!$A$4:$AP$256,28,FALSE)))</f>
        <v/>
      </c>
      <c r="U257" s="159" t="str">
        <f>IF(D257="","",IF($C257="initial",VLOOKUP($D257,Notes!$A$7:$S$67,14,FALSE),VLOOKUP($A257,python_output!$A$4:$AP$256,29,FALSE)))</f>
        <v/>
      </c>
      <c r="V257" s="155" t="str">
        <f>IF(D257="","",IF($C257="initial","",VLOOKUP($A257,python_output!$A$4:$AS$256,30,FALSE)))</f>
        <v/>
      </c>
      <c r="W257" s="155" t="str">
        <f>IF(D257="","",IFERROR(IF($C257="initial","",VLOOKUP($A257,python_output!$A$4:$AS$256,30,FALSE)),""))</f>
        <v/>
      </c>
      <c r="X257" s="155" t="str">
        <f>IF(D257="","",IFERROR(IF($C257="initial","",VLOOKUP($A257,python_output!$A$4:$AS$256,30,FALSE)),""))</f>
        <v/>
      </c>
      <c r="Y257" s="161" t="str">
        <f>IF(D257="","",VLOOKUP(D257,Notes!$A$7:$N$67,14,FALSE))</f>
        <v/>
      </c>
      <c r="Z257" s="97" t="str">
        <f>IFERROR(VLOOKUP($D257,Notes!$A$7:$K$67,10,FALSE),"")</f>
        <v/>
      </c>
      <c r="AA257" s="102" t="str">
        <f>IFERROR(VLOOKUP($D257,Notes!$A$7:$K$67,11,FALSE),"")</f>
        <v/>
      </c>
      <c r="AB257" s="102" t="str">
        <f t="shared" si="14"/>
        <v/>
      </c>
      <c r="AC257" s="156" t="str">
        <f t="shared" si="15"/>
        <v/>
      </c>
      <c r="AD257" s="162" t="str">
        <f>IF($D257="","",GLOBAL!$B$5)</f>
        <v/>
      </c>
      <c r="AE257" s="197" t="str">
        <f t="shared" si="16"/>
        <v/>
      </c>
      <c r="AF257" s="198" t="str">
        <f t="shared" si="17"/>
        <v/>
      </c>
      <c r="AG257" s="202"/>
    </row>
    <row r="258" spans="1:33" x14ac:dyDescent="0.25">
      <c r="A258" s="2"/>
      <c r="C258" s="3"/>
      <c r="D258" s="2"/>
      <c r="E258" s="2"/>
      <c r="F258" s="107"/>
      <c r="G258" s="100" t="str">
        <f>IFERROR(VLOOKUP($D258,Notes!$A$7:$K$67,2,FALSE),"")</f>
        <v/>
      </c>
      <c r="H258" s="97" t="str">
        <f>IFERROR(VLOOKUP($D258,Notes!$A$7:$K$67,3,FALSE),"")</f>
        <v/>
      </c>
      <c r="I258" s="98" t="str">
        <f>IFERROR(VLOOKUP($D258,Notes!$A$7:$K$67,4,FALSE),"")</f>
        <v/>
      </c>
      <c r="J258" s="104"/>
      <c r="K258" s="104"/>
      <c r="L258" s="104"/>
      <c r="M258" s="106" t="str">
        <f>IF($D258="","",VLOOKUP($A258,python_output!$A$4:$AM$257,21,FALSE))</f>
        <v/>
      </c>
      <c r="N258" s="3" t="str">
        <f>IF($D258="","",VLOOKUP($A258,python_output!$A$4:$AM$257,22,FALSE))</f>
        <v/>
      </c>
      <c r="O258" s="105" t="str">
        <f>IF($D258="","",VLOOKUP($A258,python_output!$A$4:$AM$257,23,FALSE))</f>
        <v/>
      </c>
      <c r="P258" s="2" t="str">
        <f>IF($D258="","",VLOOKUP($A258,python_output!$A$4:$AM$257,24,FALSE))</f>
        <v/>
      </c>
      <c r="Q258" s="2" t="str">
        <f>IF($D258="","",VLOOKUP($A258,python_output!$A$4:$AM$257,25,FALSE))</f>
        <v/>
      </c>
      <c r="R258" s="2" t="str">
        <f>IF($D258="","",VLOOKUP($A258,python_output!$A$4:$AM$257,26,FALSE))</f>
        <v/>
      </c>
      <c r="S258" s="160" t="str">
        <f>IF(D258="","",IF($C258="initial",VLOOKUP($D258,Notes!$A$7:$S$67,12,FALSE),VLOOKUP($A258,python_output!$A$4:$AP$256,27,FALSE)))</f>
        <v/>
      </c>
      <c r="T258" s="158" t="str">
        <f>IF(D258="","",IF($C258="initial",VLOOKUP($D258,Notes!$A$7:$S$67,13,FALSE),VLOOKUP($A258,python_output!$A$4:$AP$256,28,FALSE)))</f>
        <v/>
      </c>
      <c r="U258" s="159" t="str">
        <f>IF(D258="","",IF($C258="initial",VLOOKUP($D258,Notes!$A$7:$S$67,14,FALSE),VLOOKUP($A258,python_output!$A$4:$AP$256,29,FALSE)))</f>
        <v/>
      </c>
      <c r="V258" s="155" t="str">
        <f>IF(D258="","",IF($C258="initial","",VLOOKUP($A258,python_output!$A$4:$AS$256,30,FALSE)))</f>
        <v/>
      </c>
      <c r="W258" s="155" t="str">
        <f>IF(D258="","",IFERROR(IF($C258="initial","",VLOOKUP($A258,python_output!$A$4:$AS$256,30,FALSE)),""))</f>
        <v/>
      </c>
      <c r="X258" s="155" t="str">
        <f>IF(D258="","",IFERROR(IF($C258="initial","",VLOOKUP($A258,python_output!$A$4:$AS$256,30,FALSE)),""))</f>
        <v/>
      </c>
      <c r="Y258" s="161" t="str">
        <f>IF(D258="","",VLOOKUP(D258,Notes!$A$7:$N$67,14,FALSE))</f>
        <v/>
      </c>
      <c r="Z258" s="97" t="str">
        <f>IFERROR(VLOOKUP($D258,Notes!$A$7:$K$67,10,FALSE),"")</f>
        <v/>
      </c>
      <c r="AA258" s="102" t="str">
        <f>IFERROR(VLOOKUP($D258,Notes!$A$7:$K$67,11,FALSE),"")</f>
        <v/>
      </c>
      <c r="AB258" s="102" t="str">
        <f t="shared" si="14"/>
        <v/>
      </c>
      <c r="AC258" s="156" t="str">
        <f t="shared" si="15"/>
        <v/>
      </c>
      <c r="AD258" s="162" t="str">
        <f>IF($D258="","",GLOBAL!$B$5)</f>
        <v/>
      </c>
      <c r="AE258" s="197" t="str">
        <f t="shared" si="16"/>
        <v/>
      </c>
      <c r="AF258" s="198" t="str">
        <f t="shared" si="17"/>
        <v/>
      </c>
      <c r="AG258" s="202"/>
    </row>
    <row r="259" spans="1:33" x14ac:dyDescent="0.25">
      <c r="A259" s="2"/>
      <c r="C259" s="3"/>
      <c r="D259" s="2"/>
      <c r="E259" s="2"/>
      <c r="F259" s="107"/>
      <c r="G259" s="100" t="str">
        <f>IFERROR(VLOOKUP($D259,Notes!$A$7:$K$67,2,FALSE),"")</f>
        <v/>
      </c>
      <c r="H259" s="97" t="str">
        <f>IFERROR(VLOOKUP($D259,Notes!$A$7:$K$67,3,FALSE),"")</f>
        <v/>
      </c>
      <c r="I259" s="98" t="str">
        <f>IFERROR(VLOOKUP($D259,Notes!$A$7:$K$67,4,FALSE),"")</f>
        <v/>
      </c>
      <c r="J259" s="104"/>
      <c r="K259" s="104"/>
      <c r="L259" s="104"/>
      <c r="M259" s="106" t="str">
        <f>IF($D259="","",VLOOKUP($A259,python_output!$A$4:$AM$257,21,FALSE))</f>
        <v/>
      </c>
      <c r="N259" s="3" t="str">
        <f>IF($D259="","",VLOOKUP($A259,python_output!$A$4:$AM$257,22,FALSE))</f>
        <v/>
      </c>
      <c r="O259" s="105" t="str">
        <f>IF($D259="","",VLOOKUP($A259,python_output!$A$4:$AM$257,23,FALSE))</f>
        <v/>
      </c>
      <c r="P259" s="2" t="str">
        <f>IF($D259="","",VLOOKUP($A259,python_output!$A$4:$AM$257,24,FALSE))</f>
        <v/>
      </c>
      <c r="Q259" s="2" t="str">
        <f>IF($D259="","",VLOOKUP($A259,python_output!$A$4:$AM$257,25,FALSE))</f>
        <v/>
      </c>
      <c r="R259" s="2" t="str">
        <f>IF($D259="","",VLOOKUP($A259,python_output!$A$4:$AM$257,26,FALSE))</f>
        <v/>
      </c>
      <c r="S259" s="160" t="str">
        <f>IF(D259="","",IF($C259="initial",VLOOKUP($D259,Notes!$A$7:$S$67,12,FALSE),VLOOKUP($A259,python_output!$A$4:$AP$256,27,FALSE)))</f>
        <v/>
      </c>
      <c r="T259" s="158" t="str">
        <f>IF(D259="","",IF($C259="initial",VLOOKUP($D259,Notes!$A$7:$S$67,13,FALSE),VLOOKUP($A259,python_output!$A$4:$AP$256,28,FALSE)))</f>
        <v/>
      </c>
      <c r="U259" s="159" t="str">
        <f>IF(D259="","",IF($C259="initial",VLOOKUP($D259,Notes!$A$7:$S$67,14,FALSE),VLOOKUP($A259,python_output!$A$4:$AP$256,29,FALSE)))</f>
        <v/>
      </c>
      <c r="V259" s="155" t="str">
        <f>IF(D259="","",IF($C259="initial","",VLOOKUP($A259,python_output!$A$4:$AS$256,30,FALSE)))</f>
        <v/>
      </c>
      <c r="W259" s="155" t="str">
        <f>IF(D259="","",IFERROR(IF($C259="initial","",VLOOKUP($A259,python_output!$A$4:$AS$256,30,FALSE)),""))</f>
        <v/>
      </c>
      <c r="X259" s="155" t="str">
        <f>IF(D259="","",IFERROR(IF($C259="initial","",VLOOKUP($A259,python_output!$A$4:$AS$256,30,FALSE)),""))</f>
        <v/>
      </c>
      <c r="Y259" s="161" t="str">
        <f>IF(D259="","",VLOOKUP(D259,Notes!$A$7:$N$67,14,FALSE))</f>
        <v/>
      </c>
      <c r="Z259" s="97" t="str">
        <f>IFERROR(VLOOKUP($D259,Notes!$A$7:$K$67,10,FALSE),"")</f>
        <v/>
      </c>
      <c r="AA259" s="102" t="str">
        <f>IFERROR(VLOOKUP($D259,Notes!$A$7:$K$67,11,FALSE),"")</f>
        <v/>
      </c>
      <c r="AB259" s="102" t="str">
        <f t="shared" si="14"/>
        <v/>
      </c>
      <c r="AC259" s="156" t="str">
        <f t="shared" si="15"/>
        <v/>
      </c>
      <c r="AD259" s="162" t="str">
        <f>IF($D259="","",GLOBAL!$B$5)</f>
        <v/>
      </c>
      <c r="AE259" s="197" t="str">
        <f t="shared" si="16"/>
        <v/>
      </c>
      <c r="AF259" s="198" t="str">
        <f t="shared" si="17"/>
        <v/>
      </c>
      <c r="AG259" s="202"/>
    </row>
    <row r="260" spans="1:33" x14ac:dyDescent="0.25">
      <c r="A260" s="2"/>
      <c r="C260" s="3"/>
      <c r="D260" s="2"/>
      <c r="E260" s="2"/>
      <c r="F260" s="107"/>
      <c r="G260" s="100" t="str">
        <f>IFERROR(VLOOKUP($D260,Notes!$A$7:$K$67,2,FALSE),"")</f>
        <v/>
      </c>
      <c r="H260" s="97" t="str">
        <f>IFERROR(VLOOKUP($D260,Notes!$A$7:$K$67,3,FALSE),"")</f>
        <v/>
      </c>
      <c r="I260" s="98" t="str">
        <f>IFERROR(VLOOKUP($D260,Notes!$A$7:$K$67,4,FALSE),"")</f>
        <v/>
      </c>
      <c r="J260" s="104"/>
      <c r="K260" s="104"/>
      <c r="L260" s="104"/>
      <c r="M260" s="106" t="str">
        <f>IF($D260="","",VLOOKUP($A260,python_output!$A$4:$AM$257,21,FALSE))</f>
        <v/>
      </c>
      <c r="N260" s="3" t="str">
        <f>IF($D260="","",VLOOKUP($A260,python_output!$A$4:$AM$257,22,FALSE))</f>
        <v/>
      </c>
      <c r="O260" s="105" t="str">
        <f>IF($D260="","",VLOOKUP($A260,python_output!$A$4:$AM$257,23,FALSE))</f>
        <v/>
      </c>
      <c r="P260" s="2" t="str">
        <f>IF($D260="","",VLOOKUP($A260,python_output!$A$4:$AM$257,24,FALSE))</f>
        <v/>
      </c>
      <c r="Q260" s="2" t="str">
        <f>IF($D260="","",VLOOKUP($A260,python_output!$A$4:$AM$257,25,FALSE))</f>
        <v/>
      </c>
      <c r="R260" s="2" t="str">
        <f>IF($D260="","",VLOOKUP($A260,python_output!$A$4:$AM$257,26,FALSE))</f>
        <v/>
      </c>
      <c r="S260" s="160" t="str">
        <f>IF(D260="","",IF($C260="initial",VLOOKUP($D260,Notes!$A$7:$S$67,12,FALSE),VLOOKUP($A260,python_output!$A$4:$AP$256,27,FALSE)))</f>
        <v/>
      </c>
      <c r="T260" s="158" t="str">
        <f>IF(D260="","",IF($C260="initial",VLOOKUP($D260,Notes!$A$7:$S$67,13,FALSE),VLOOKUP($A260,python_output!$A$4:$AP$256,28,FALSE)))</f>
        <v/>
      </c>
      <c r="U260" s="159" t="str">
        <f>IF(D260="","",IF($C260="initial",VLOOKUP($D260,Notes!$A$7:$S$67,14,FALSE),VLOOKUP($A260,python_output!$A$4:$AP$256,29,FALSE)))</f>
        <v/>
      </c>
      <c r="V260" s="155" t="str">
        <f>IF(D260="","",IF($C260="initial","",VLOOKUP($A260,python_output!$A$4:$AS$256,30,FALSE)))</f>
        <v/>
      </c>
      <c r="W260" s="155" t="str">
        <f>IF(D260="","",IFERROR(IF($C260="initial","",VLOOKUP($A260,python_output!$A$4:$AS$256,30,FALSE)),""))</f>
        <v/>
      </c>
      <c r="X260" s="155" t="str">
        <f>IF(D260="","",IFERROR(IF($C260="initial","",VLOOKUP($A260,python_output!$A$4:$AS$256,30,FALSE)),""))</f>
        <v/>
      </c>
      <c r="Y260" s="161" t="str">
        <f>IF(D260="","",VLOOKUP(D260,Notes!$A$7:$N$67,14,FALSE))</f>
        <v/>
      </c>
      <c r="Z260" s="97" t="str">
        <f>IFERROR(VLOOKUP($D260,Notes!$A$7:$K$67,10,FALSE),"")</f>
        <v/>
      </c>
      <c r="AA260" s="102" t="str">
        <f>IFERROR(VLOOKUP($D260,Notes!$A$7:$K$67,11,FALSE),"")</f>
        <v/>
      </c>
      <c r="AB260" s="102" t="str">
        <f t="shared" si="14"/>
        <v/>
      </c>
      <c r="AC260" s="156" t="str">
        <f t="shared" si="15"/>
        <v/>
      </c>
      <c r="AD260" s="162" t="str">
        <f>IF($D260="","",GLOBAL!$B$5)</f>
        <v/>
      </c>
      <c r="AE260" s="197" t="str">
        <f t="shared" si="16"/>
        <v/>
      </c>
      <c r="AF260" s="198" t="str">
        <f t="shared" si="17"/>
        <v/>
      </c>
      <c r="AG260" s="202"/>
    </row>
    <row r="261" spans="1:33" x14ac:dyDescent="0.25">
      <c r="A261" s="2"/>
      <c r="C261" s="3"/>
      <c r="D261" s="2"/>
      <c r="E261" s="2"/>
      <c r="F261" s="107"/>
      <c r="G261" s="100" t="str">
        <f>IFERROR(VLOOKUP($D261,Notes!$A$7:$K$67,2,FALSE),"")</f>
        <v/>
      </c>
      <c r="H261" s="97" t="str">
        <f>IFERROR(VLOOKUP($D261,Notes!$A$7:$K$67,3,FALSE),"")</f>
        <v/>
      </c>
      <c r="I261" s="98" t="str">
        <f>IFERROR(VLOOKUP($D261,Notes!$A$7:$K$67,4,FALSE),"")</f>
        <v/>
      </c>
      <c r="J261" s="104"/>
      <c r="K261" s="104"/>
      <c r="L261" s="104"/>
      <c r="M261" s="106" t="str">
        <f>IF($D261="","",VLOOKUP($A261,python_output!$A$4:$AM$257,21,FALSE))</f>
        <v/>
      </c>
      <c r="N261" s="3" t="str">
        <f>IF($D261="","",VLOOKUP($A261,python_output!$A$4:$AM$257,22,FALSE))</f>
        <v/>
      </c>
      <c r="O261" s="105" t="str">
        <f>IF($D261="","",VLOOKUP($A261,python_output!$A$4:$AM$257,23,FALSE))</f>
        <v/>
      </c>
      <c r="P261" s="2" t="str">
        <f>IF($D261="","",VLOOKUP($A261,python_output!$A$4:$AM$257,24,FALSE))</f>
        <v/>
      </c>
      <c r="Q261" s="2" t="str">
        <f>IF($D261="","",VLOOKUP($A261,python_output!$A$4:$AM$257,25,FALSE))</f>
        <v/>
      </c>
      <c r="R261" s="2" t="str">
        <f>IF($D261="","",VLOOKUP($A261,python_output!$A$4:$AM$257,26,FALSE))</f>
        <v/>
      </c>
      <c r="S261" s="160" t="str">
        <f>IF(D261="","",IF($C261="initial",VLOOKUP($D261,Notes!$A$7:$S$67,12,FALSE),VLOOKUP($A261,python_output!$A$4:$AP$256,27,FALSE)))</f>
        <v/>
      </c>
      <c r="T261" s="158" t="str">
        <f>IF(D261="","",IF($C261="initial",VLOOKUP($D261,Notes!$A$7:$S$67,13,FALSE),VLOOKUP($A261,python_output!$A$4:$AP$256,28,FALSE)))</f>
        <v/>
      </c>
      <c r="U261" s="159" t="str">
        <f>IF(D261="","",IF($C261="initial",VLOOKUP($D261,Notes!$A$7:$S$67,14,FALSE),VLOOKUP($A261,python_output!$A$4:$AP$256,29,FALSE)))</f>
        <v/>
      </c>
      <c r="V261" s="155" t="str">
        <f>IF(D261="","",IF($C261="initial","",VLOOKUP($A261,python_output!$A$4:$AS$256,30,FALSE)))</f>
        <v/>
      </c>
      <c r="W261" s="155" t="str">
        <f>IF(D261="","",IFERROR(IF($C261="initial","",VLOOKUP($A261,python_output!$A$4:$AS$256,30,FALSE)),""))</f>
        <v/>
      </c>
      <c r="X261" s="155" t="str">
        <f>IF(D261="","",IFERROR(IF($C261="initial","",VLOOKUP($A261,python_output!$A$4:$AS$256,30,FALSE)),""))</f>
        <v/>
      </c>
      <c r="Y261" s="161" t="str">
        <f>IF(D261="","",VLOOKUP(D261,Notes!$A$7:$N$67,14,FALSE))</f>
        <v/>
      </c>
      <c r="Z261" s="97" t="str">
        <f>IFERROR(VLOOKUP($D261,Notes!$A$7:$K$67,10,FALSE),"")</f>
        <v/>
      </c>
      <c r="AA261" s="102" t="str">
        <f>IFERROR(VLOOKUP($D261,Notes!$A$7:$K$67,11,FALSE),"")</f>
        <v/>
      </c>
      <c r="AB261" s="102" t="str">
        <f t="shared" si="14"/>
        <v/>
      </c>
      <c r="AC261" s="156" t="str">
        <f t="shared" si="15"/>
        <v/>
      </c>
      <c r="AD261" s="162" t="str">
        <f>IF($D261="","",GLOBAL!$B$5)</f>
        <v/>
      </c>
      <c r="AE261" s="197" t="str">
        <f t="shared" si="16"/>
        <v/>
      </c>
      <c r="AF261" s="198" t="str">
        <f t="shared" si="17"/>
        <v/>
      </c>
      <c r="AG261" s="202"/>
    </row>
    <row r="262" spans="1:33" x14ac:dyDescent="0.25">
      <c r="A262" s="2"/>
      <c r="C262" s="3"/>
      <c r="D262" s="2"/>
      <c r="E262" s="2"/>
      <c r="F262" s="107"/>
      <c r="G262" s="100" t="str">
        <f>IFERROR(VLOOKUP($D262,Notes!$A$7:$K$67,2,FALSE),"")</f>
        <v/>
      </c>
      <c r="H262" s="97" t="str">
        <f>IFERROR(VLOOKUP($D262,Notes!$A$7:$K$67,3,FALSE),"")</f>
        <v/>
      </c>
      <c r="I262" s="98" t="str">
        <f>IFERROR(VLOOKUP($D262,Notes!$A$7:$K$67,4,FALSE),"")</f>
        <v/>
      </c>
      <c r="J262" s="104"/>
      <c r="K262" s="104"/>
      <c r="L262" s="104"/>
      <c r="M262" s="106" t="str">
        <f>IF($D262="","",VLOOKUP($A262,python_output!$A$4:$AM$257,21,FALSE))</f>
        <v/>
      </c>
      <c r="N262" s="3" t="str">
        <f>IF($D262="","",VLOOKUP($A262,python_output!$A$4:$AM$257,22,FALSE))</f>
        <v/>
      </c>
      <c r="O262" s="105" t="str">
        <f>IF($D262="","",VLOOKUP($A262,python_output!$A$4:$AM$257,23,FALSE))</f>
        <v/>
      </c>
      <c r="P262" s="2" t="str">
        <f>IF($D262="","",VLOOKUP($A262,python_output!$A$4:$AM$257,24,FALSE))</f>
        <v/>
      </c>
      <c r="Q262" s="2" t="str">
        <f>IF($D262="","",VLOOKUP($A262,python_output!$A$4:$AM$257,25,FALSE))</f>
        <v/>
      </c>
      <c r="R262" s="2" t="str">
        <f>IF($D262="","",VLOOKUP($A262,python_output!$A$4:$AM$257,26,FALSE))</f>
        <v/>
      </c>
      <c r="S262" s="160" t="str">
        <f>IF(D262="","",IF($C262="initial",VLOOKUP($D262,Notes!$A$7:$S$67,12,FALSE),VLOOKUP($A262,python_output!$A$4:$AP$256,27,FALSE)))</f>
        <v/>
      </c>
      <c r="T262" s="158" t="str">
        <f>IF(D262="","",IF($C262="initial",VLOOKUP($D262,Notes!$A$7:$S$67,13,FALSE),VLOOKUP($A262,python_output!$A$4:$AP$256,28,FALSE)))</f>
        <v/>
      </c>
      <c r="U262" s="159" t="str">
        <f>IF(D262="","",IF($C262="initial",VLOOKUP($D262,Notes!$A$7:$S$67,14,FALSE),VLOOKUP($A262,python_output!$A$4:$AP$256,29,FALSE)))</f>
        <v/>
      </c>
      <c r="V262" s="155" t="str">
        <f>IF(D262="","",IF($C262="initial","",VLOOKUP($A262,python_output!$A$4:$AS$256,30,FALSE)))</f>
        <v/>
      </c>
      <c r="W262" s="155" t="str">
        <f>IF(D262="","",IFERROR(IF($C262="initial","",VLOOKUP($A262,python_output!$A$4:$AS$256,30,FALSE)),""))</f>
        <v/>
      </c>
      <c r="X262" s="155" t="str">
        <f>IF(D262="","",IFERROR(IF($C262="initial","",VLOOKUP($A262,python_output!$A$4:$AS$256,30,FALSE)),""))</f>
        <v/>
      </c>
      <c r="Y262" s="161" t="str">
        <f>IF(D262="","",VLOOKUP(D262,Notes!$A$7:$N$67,14,FALSE))</f>
        <v/>
      </c>
      <c r="Z262" s="97" t="str">
        <f>IFERROR(VLOOKUP($D262,Notes!$A$7:$K$67,10,FALSE),"")</f>
        <v/>
      </c>
      <c r="AA262" s="102" t="str">
        <f>IFERROR(VLOOKUP($D262,Notes!$A$7:$K$67,11,FALSE),"")</f>
        <v/>
      </c>
      <c r="AB262" s="102" t="str">
        <f t="shared" si="14"/>
        <v/>
      </c>
      <c r="AC262" s="156" t="str">
        <f t="shared" si="15"/>
        <v/>
      </c>
      <c r="AD262" s="162" t="str">
        <f>IF($D262="","",GLOBAL!$B$5)</f>
        <v/>
      </c>
      <c r="AE262" s="197" t="str">
        <f t="shared" si="16"/>
        <v/>
      </c>
      <c r="AF262" s="198" t="str">
        <f t="shared" si="17"/>
        <v/>
      </c>
      <c r="AG262" s="202"/>
    </row>
    <row r="263" spans="1:33" x14ac:dyDescent="0.25">
      <c r="A263" s="2"/>
      <c r="C263" s="3"/>
      <c r="D263" s="2"/>
      <c r="E263" s="2"/>
      <c r="F263" s="107"/>
      <c r="G263" s="100" t="str">
        <f>IFERROR(VLOOKUP($D263,Notes!$A$7:$K$67,2,FALSE),"")</f>
        <v/>
      </c>
      <c r="H263" s="97" t="str">
        <f>IFERROR(VLOOKUP($D263,Notes!$A$7:$K$67,3,FALSE),"")</f>
        <v/>
      </c>
      <c r="I263" s="98" t="str">
        <f>IFERROR(VLOOKUP($D263,Notes!$A$7:$K$67,4,FALSE),"")</f>
        <v/>
      </c>
      <c r="J263" s="104"/>
      <c r="K263" s="104"/>
      <c r="L263" s="104"/>
      <c r="M263" s="106" t="str">
        <f>IF($D263="","",VLOOKUP($A263,python_output!$A$4:$AM$257,21,FALSE))</f>
        <v/>
      </c>
      <c r="N263" s="3" t="str">
        <f>IF($D263="","",VLOOKUP($A263,python_output!$A$4:$AM$257,22,FALSE))</f>
        <v/>
      </c>
      <c r="O263" s="105" t="str">
        <f>IF($D263="","",VLOOKUP($A263,python_output!$A$4:$AM$257,23,FALSE))</f>
        <v/>
      </c>
      <c r="P263" s="2" t="str">
        <f>IF($D263="","",VLOOKUP($A263,python_output!$A$4:$AM$257,24,FALSE))</f>
        <v/>
      </c>
      <c r="Q263" s="2" t="str">
        <f>IF($D263="","",VLOOKUP($A263,python_output!$A$4:$AM$257,25,FALSE))</f>
        <v/>
      </c>
      <c r="R263" s="2" t="str">
        <f>IF($D263="","",VLOOKUP($A263,python_output!$A$4:$AM$257,26,FALSE))</f>
        <v/>
      </c>
      <c r="S263" s="160" t="str">
        <f>IF(D263="","",IF($C263="initial",VLOOKUP($D263,Notes!$A$7:$S$67,12,FALSE),VLOOKUP($A263,python_output!$A$4:$AP$256,27,FALSE)))</f>
        <v/>
      </c>
      <c r="T263" s="158" t="str">
        <f>IF(D263="","",IF($C263="initial",VLOOKUP($D263,Notes!$A$7:$S$67,13,FALSE),VLOOKUP($A263,python_output!$A$4:$AP$256,28,FALSE)))</f>
        <v/>
      </c>
      <c r="U263" s="159" t="str">
        <f>IF(D263="","",IF($C263="initial",VLOOKUP($D263,Notes!$A$7:$S$67,14,FALSE),VLOOKUP($A263,python_output!$A$4:$AP$256,29,FALSE)))</f>
        <v/>
      </c>
      <c r="V263" s="155" t="str">
        <f>IF(D263="","",IF($C263="initial","",VLOOKUP($A263,python_output!$A$4:$AS$256,30,FALSE)))</f>
        <v/>
      </c>
      <c r="W263" s="155" t="str">
        <f>IF(D263="","",IFERROR(IF($C263="initial","",VLOOKUP($A263,python_output!$A$4:$AS$256,30,FALSE)),""))</f>
        <v/>
      </c>
      <c r="X263" s="155" t="str">
        <f>IF(D263="","",IFERROR(IF($C263="initial","",VLOOKUP($A263,python_output!$A$4:$AS$256,30,FALSE)),""))</f>
        <v/>
      </c>
      <c r="Y263" s="161" t="str">
        <f>IF(D263="","",VLOOKUP(D263,Notes!$A$7:$N$67,14,FALSE))</f>
        <v/>
      </c>
      <c r="Z263" s="97" t="str">
        <f>IFERROR(VLOOKUP($D263,Notes!$A$7:$K$67,10,FALSE),"")</f>
        <v/>
      </c>
      <c r="AA263" s="102" t="str">
        <f>IFERROR(VLOOKUP($D263,Notes!$A$7:$K$67,11,FALSE),"")</f>
        <v/>
      </c>
      <c r="AB263" s="102" t="str">
        <f t="shared" si="14"/>
        <v/>
      </c>
      <c r="AC263" s="156" t="str">
        <f t="shared" si="15"/>
        <v/>
      </c>
      <c r="AD263" s="162" t="str">
        <f>IF($D263="","",GLOBAL!$B$5)</f>
        <v/>
      </c>
      <c r="AE263" s="197" t="str">
        <f t="shared" si="16"/>
        <v/>
      </c>
      <c r="AF263" s="198" t="str">
        <f t="shared" si="17"/>
        <v/>
      </c>
      <c r="AG263" s="202"/>
    </row>
    <row r="264" spans="1:33" x14ac:dyDescent="0.25">
      <c r="A264" s="2"/>
      <c r="C264" s="3"/>
      <c r="D264" s="2"/>
      <c r="E264" s="2"/>
      <c r="F264" s="107"/>
      <c r="G264" s="100" t="str">
        <f>IFERROR(VLOOKUP($D264,Notes!$A$7:$K$67,2,FALSE),"")</f>
        <v/>
      </c>
      <c r="H264" s="97" t="str">
        <f>IFERROR(VLOOKUP($D264,Notes!$A$7:$K$67,3,FALSE),"")</f>
        <v/>
      </c>
      <c r="I264" s="98" t="str">
        <f>IFERROR(VLOOKUP($D264,Notes!$A$7:$K$67,4,FALSE),"")</f>
        <v/>
      </c>
      <c r="J264" s="104"/>
      <c r="K264" s="104"/>
      <c r="L264" s="104"/>
      <c r="M264" s="106" t="str">
        <f>IF($D264="","",VLOOKUP($A264,python_output!$A$4:$AM$257,21,FALSE))</f>
        <v/>
      </c>
      <c r="N264" s="3" t="str">
        <f>IF($D264="","",VLOOKUP($A264,python_output!$A$4:$AM$257,22,FALSE))</f>
        <v/>
      </c>
      <c r="O264" s="105" t="str">
        <f>IF($D264="","",VLOOKUP($A264,python_output!$A$4:$AM$257,23,FALSE))</f>
        <v/>
      </c>
      <c r="P264" s="2" t="str">
        <f>IF($D264="","",VLOOKUP($A264,python_output!$A$4:$AM$257,24,FALSE))</f>
        <v/>
      </c>
      <c r="Q264" s="2" t="str">
        <f>IF($D264="","",VLOOKUP($A264,python_output!$A$4:$AM$257,25,FALSE))</f>
        <v/>
      </c>
      <c r="R264" s="2" t="str">
        <f>IF($D264="","",VLOOKUP($A264,python_output!$A$4:$AM$257,26,FALSE))</f>
        <v/>
      </c>
      <c r="S264" s="160" t="str">
        <f>IF(D264="","",IF($C264="initial",VLOOKUP($D264,Notes!$A$7:$S$67,12,FALSE),VLOOKUP($A264,python_output!$A$4:$AP$256,27,FALSE)))</f>
        <v/>
      </c>
      <c r="T264" s="158" t="str">
        <f>IF(D264="","",IF($C264="initial",VLOOKUP($D264,Notes!$A$7:$S$67,13,FALSE),VLOOKUP($A264,python_output!$A$4:$AP$256,28,FALSE)))</f>
        <v/>
      </c>
      <c r="U264" s="159" t="str">
        <f>IF(D264="","",IF($C264="initial",VLOOKUP($D264,Notes!$A$7:$S$67,14,FALSE),VLOOKUP($A264,python_output!$A$4:$AP$256,29,FALSE)))</f>
        <v/>
      </c>
      <c r="V264" s="155" t="str">
        <f>IF(D264="","",IF($C264="initial","",VLOOKUP($A264,python_output!$A$4:$AS$256,30,FALSE)))</f>
        <v/>
      </c>
      <c r="W264" s="155" t="str">
        <f>IF(D264="","",IFERROR(IF($C264="initial","",VLOOKUP($A264,python_output!$A$4:$AS$256,30,FALSE)),""))</f>
        <v/>
      </c>
      <c r="X264" s="155" t="str">
        <f>IF(D264="","",IFERROR(IF($C264="initial","",VLOOKUP($A264,python_output!$A$4:$AS$256,30,FALSE)),""))</f>
        <v/>
      </c>
      <c r="Y264" s="161" t="str">
        <f>IF(D264="","",VLOOKUP(D264,Notes!$A$7:$N$67,14,FALSE))</f>
        <v/>
      </c>
      <c r="Z264" s="97" t="str">
        <f>IFERROR(VLOOKUP($D264,Notes!$A$7:$K$67,10,FALSE),"")</f>
        <v/>
      </c>
      <c r="AA264" s="102" t="str">
        <f>IFERROR(VLOOKUP($D264,Notes!$A$7:$K$67,11,FALSE),"")</f>
        <v/>
      </c>
      <c r="AB264" s="102" t="str">
        <f t="shared" si="14"/>
        <v/>
      </c>
      <c r="AC264" s="156" t="str">
        <f t="shared" si="15"/>
        <v/>
      </c>
      <c r="AD264" s="162" t="str">
        <f>IF($D264="","",GLOBAL!$B$5)</f>
        <v/>
      </c>
      <c r="AE264" s="197" t="str">
        <f t="shared" si="16"/>
        <v/>
      </c>
      <c r="AF264" s="198" t="str">
        <f t="shared" si="17"/>
        <v/>
      </c>
      <c r="AG264" s="202"/>
    </row>
    <row r="265" spans="1:33" x14ac:dyDescent="0.25">
      <c r="A265" s="2"/>
      <c r="C265" s="3"/>
      <c r="D265" s="2"/>
      <c r="E265" s="2"/>
      <c r="F265" s="107"/>
      <c r="G265" s="100" t="str">
        <f>IFERROR(VLOOKUP($D265,Notes!$A$7:$K$67,2,FALSE),"")</f>
        <v/>
      </c>
      <c r="H265" s="97" t="str">
        <f>IFERROR(VLOOKUP($D265,Notes!$A$7:$K$67,3,FALSE),"")</f>
        <v/>
      </c>
      <c r="I265" s="98" t="str">
        <f>IFERROR(VLOOKUP($D265,Notes!$A$7:$K$67,4,FALSE),"")</f>
        <v/>
      </c>
      <c r="J265" s="104"/>
      <c r="K265" s="104"/>
      <c r="L265" s="104"/>
      <c r="M265" s="106" t="str">
        <f>IF($D265="","",VLOOKUP($A265,python_output!$A$4:$AM$257,21,FALSE))</f>
        <v/>
      </c>
      <c r="N265" s="3" t="str">
        <f>IF($D265="","",VLOOKUP($A265,python_output!$A$4:$AM$257,22,FALSE))</f>
        <v/>
      </c>
      <c r="O265" s="105" t="str">
        <f>IF($D265="","",VLOOKUP($A265,python_output!$A$4:$AM$257,23,FALSE))</f>
        <v/>
      </c>
      <c r="P265" s="2" t="str">
        <f>IF($D265="","",VLOOKUP($A265,python_output!$A$4:$AM$257,24,FALSE))</f>
        <v/>
      </c>
      <c r="Q265" s="2" t="str">
        <f>IF($D265="","",VLOOKUP($A265,python_output!$A$4:$AM$257,25,FALSE))</f>
        <v/>
      </c>
      <c r="R265" s="2" t="str">
        <f>IF($D265="","",VLOOKUP($A265,python_output!$A$4:$AM$257,26,FALSE))</f>
        <v/>
      </c>
      <c r="S265" s="160" t="str">
        <f>IF(D265="","",IF($C265="initial",VLOOKUP($D265,Notes!$A$7:$S$67,12,FALSE),VLOOKUP($A265,python_output!$A$4:$AP$256,27,FALSE)))</f>
        <v/>
      </c>
      <c r="T265" s="158" t="str">
        <f>IF(D265="","",IF($C265="initial",VLOOKUP($D265,Notes!$A$7:$S$67,13,FALSE),VLOOKUP($A265,python_output!$A$4:$AP$256,28,FALSE)))</f>
        <v/>
      </c>
      <c r="U265" s="159" t="str">
        <f>IF(D265="","",IF($C265="initial",VLOOKUP($D265,Notes!$A$7:$S$67,14,FALSE),VLOOKUP($A265,python_output!$A$4:$AP$256,29,FALSE)))</f>
        <v/>
      </c>
      <c r="V265" s="155" t="str">
        <f>IF(D265="","",IF($C265="initial","",VLOOKUP($A265,python_output!$A$4:$AS$256,30,FALSE)))</f>
        <v/>
      </c>
      <c r="W265" s="155" t="str">
        <f>IF(D265="","",IFERROR(IF($C265="initial","",VLOOKUP($A265,python_output!$A$4:$AS$256,30,FALSE)),""))</f>
        <v/>
      </c>
      <c r="X265" s="155" t="str">
        <f>IF(D265="","",IFERROR(IF($C265="initial","",VLOOKUP($A265,python_output!$A$4:$AS$256,30,FALSE)),""))</f>
        <v/>
      </c>
      <c r="Y265" s="161" t="str">
        <f>IF(D265="","",VLOOKUP(D265,Notes!$A$7:$N$67,14,FALSE))</f>
        <v/>
      </c>
      <c r="Z265" s="97" t="str">
        <f>IFERROR(VLOOKUP($D265,Notes!$A$7:$K$67,10,FALSE),"")</f>
        <v/>
      </c>
      <c r="AA265" s="102" t="str">
        <f>IFERROR(VLOOKUP($D265,Notes!$A$7:$K$67,11,FALSE),"")</f>
        <v/>
      </c>
      <c r="AB265" s="102" t="str">
        <f t="shared" si="14"/>
        <v/>
      </c>
      <c r="AC265" s="156" t="str">
        <f t="shared" si="15"/>
        <v/>
      </c>
      <c r="AD265" s="162" t="str">
        <f>IF($D265="","",GLOBAL!$B$5)</f>
        <v/>
      </c>
      <c r="AE265" s="197" t="str">
        <f t="shared" si="16"/>
        <v/>
      </c>
      <c r="AF265" s="198" t="str">
        <f t="shared" si="17"/>
        <v/>
      </c>
      <c r="AG265" s="202"/>
    </row>
    <row r="266" spans="1:33" x14ac:dyDescent="0.25">
      <c r="A266" s="2"/>
      <c r="C266" s="3"/>
      <c r="D266" s="2"/>
      <c r="E266" s="2"/>
      <c r="F266" s="107"/>
      <c r="G266" s="100" t="str">
        <f>IFERROR(VLOOKUP($D266,Notes!$A$7:$K$67,2,FALSE),"")</f>
        <v/>
      </c>
      <c r="H266" s="97" t="str">
        <f>IFERROR(VLOOKUP($D266,Notes!$A$7:$K$67,3,FALSE),"")</f>
        <v/>
      </c>
      <c r="I266" s="98" t="str">
        <f>IFERROR(VLOOKUP($D266,Notes!$A$7:$K$67,4,FALSE),"")</f>
        <v/>
      </c>
      <c r="J266" s="104"/>
      <c r="K266" s="104"/>
      <c r="L266" s="104"/>
      <c r="M266" s="106" t="str">
        <f>IF($D266="","",VLOOKUP($A266,python_output!$A$4:$AM$257,21,FALSE))</f>
        <v/>
      </c>
      <c r="N266" s="3" t="str">
        <f>IF($D266="","",VLOOKUP($A266,python_output!$A$4:$AM$257,22,FALSE))</f>
        <v/>
      </c>
      <c r="O266" s="105" t="str">
        <f>IF($D266="","",VLOOKUP($A266,python_output!$A$4:$AM$257,23,FALSE))</f>
        <v/>
      </c>
      <c r="P266" s="2" t="str">
        <f>IF($D266="","",VLOOKUP($A266,python_output!$A$4:$AM$257,24,FALSE))</f>
        <v/>
      </c>
      <c r="Q266" s="2" t="str">
        <f>IF($D266="","",VLOOKUP($A266,python_output!$A$4:$AM$257,25,FALSE))</f>
        <v/>
      </c>
      <c r="R266" s="2" t="str">
        <f>IF($D266="","",VLOOKUP($A266,python_output!$A$4:$AM$257,26,FALSE))</f>
        <v/>
      </c>
      <c r="S266" s="160" t="str">
        <f>IF(D266="","",IF($C266="initial",VLOOKUP($D266,Notes!$A$7:$S$67,12,FALSE),VLOOKUP($A266,python_output!$A$4:$AP$256,27,FALSE)))</f>
        <v/>
      </c>
      <c r="T266" s="158" t="str">
        <f>IF(D266="","",IF($C266="initial",VLOOKUP($D266,Notes!$A$7:$S$67,13,FALSE),VLOOKUP($A266,python_output!$A$4:$AP$256,28,FALSE)))</f>
        <v/>
      </c>
      <c r="U266" s="159" t="str">
        <f>IF(D266="","",IF($C266="initial",VLOOKUP($D266,Notes!$A$7:$S$67,14,FALSE),VLOOKUP($A266,python_output!$A$4:$AP$256,29,FALSE)))</f>
        <v/>
      </c>
      <c r="V266" s="155" t="str">
        <f>IF(D266="","",IF($C266="initial","",VLOOKUP($A266,python_output!$A$4:$AS$256,30,FALSE)))</f>
        <v/>
      </c>
      <c r="W266" s="155" t="str">
        <f>IF(D266="","",IFERROR(IF($C266="initial","",VLOOKUP($A266,python_output!$A$4:$AS$256,30,FALSE)),""))</f>
        <v/>
      </c>
      <c r="X266" s="155" t="str">
        <f>IF(D266="","",IFERROR(IF($C266="initial","",VLOOKUP($A266,python_output!$A$4:$AS$256,30,FALSE)),""))</f>
        <v/>
      </c>
      <c r="Y266" s="161" t="str">
        <f>IF(D266="","",VLOOKUP(D266,Notes!$A$7:$N$67,14,FALSE))</f>
        <v/>
      </c>
      <c r="Z266" s="97" t="str">
        <f>IFERROR(VLOOKUP($D266,Notes!$A$7:$K$67,10,FALSE),"")</f>
        <v/>
      </c>
      <c r="AA266" s="102" t="str">
        <f>IFERROR(VLOOKUP($D266,Notes!$A$7:$K$67,11,FALSE),"")</f>
        <v/>
      </c>
      <c r="AB266" s="102" t="str">
        <f t="shared" si="14"/>
        <v/>
      </c>
      <c r="AC266" s="156" t="str">
        <f t="shared" si="15"/>
        <v/>
      </c>
      <c r="AD266" s="162" t="str">
        <f>IF($D266="","",GLOBAL!$B$5)</f>
        <v/>
      </c>
      <c r="AE266" s="197" t="str">
        <f t="shared" si="16"/>
        <v/>
      </c>
      <c r="AF266" s="198" t="str">
        <f t="shared" si="17"/>
        <v/>
      </c>
      <c r="AG266" s="202"/>
    </row>
    <row r="267" spans="1:33" x14ac:dyDescent="0.25">
      <c r="A267" s="2"/>
      <c r="C267" s="3"/>
      <c r="D267" s="2"/>
      <c r="E267" s="2"/>
      <c r="F267" s="107"/>
      <c r="G267" s="100" t="str">
        <f>IFERROR(VLOOKUP($D267,Notes!$A$7:$K$67,2,FALSE),"")</f>
        <v/>
      </c>
      <c r="H267" s="97" t="str">
        <f>IFERROR(VLOOKUP($D267,Notes!$A$7:$K$67,3,FALSE),"")</f>
        <v/>
      </c>
      <c r="I267" s="98" t="str">
        <f>IFERROR(VLOOKUP($D267,Notes!$A$7:$K$67,4,FALSE),"")</f>
        <v/>
      </c>
      <c r="J267" s="104"/>
      <c r="K267" s="104"/>
      <c r="L267" s="104"/>
      <c r="M267" s="106" t="str">
        <f>IF($D267="","",VLOOKUP($A267,python_output!$A$4:$AM$257,21,FALSE))</f>
        <v/>
      </c>
      <c r="N267" s="3" t="str">
        <f>IF($D267="","",VLOOKUP($A267,python_output!$A$4:$AM$257,22,FALSE))</f>
        <v/>
      </c>
      <c r="O267" s="105" t="str">
        <f>IF($D267="","",VLOOKUP($A267,python_output!$A$4:$AM$257,23,FALSE))</f>
        <v/>
      </c>
      <c r="P267" s="2" t="str">
        <f>IF($D267="","",VLOOKUP($A267,python_output!$A$4:$AM$257,24,FALSE))</f>
        <v/>
      </c>
      <c r="Q267" s="2" t="str">
        <f>IF($D267="","",VLOOKUP($A267,python_output!$A$4:$AM$257,25,FALSE))</f>
        <v/>
      </c>
      <c r="R267" s="2" t="str">
        <f>IF($D267="","",VLOOKUP($A267,python_output!$A$4:$AM$257,26,FALSE))</f>
        <v/>
      </c>
      <c r="S267" s="160" t="str">
        <f>IF(D267="","",IF($C267="initial",VLOOKUP($D267,Notes!$A$7:$S$67,12,FALSE),VLOOKUP($A267,python_output!$A$4:$AP$256,27,FALSE)))</f>
        <v/>
      </c>
      <c r="T267" s="158" t="str">
        <f>IF(D267="","",IF($C267="initial",VLOOKUP($D267,Notes!$A$7:$S$67,13,FALSE),VLOOKUP($A267,python_output!$A$4:$AP$256,28,FALSE)))</f>
        <v/>
      </c>
      <c r="U267" s="159" t="str">
        <f>IF(D267="","",IF($C267="initial",VLOOKUP($D267,Notes!$A$7:$S$67,14,FALSE),VLOOKUP($A267,python_output!$A$4:$AP$256,29,FALSE)))</f>
        <v/>
      </c>
      <c r="V267" s="155" t="str">
        <f>IF(D267="","",IF($C267="initial","",VLOOKUP($A267,python_output!$A$4:$AS$256,30,FALSE)))</f>
        <v/>
      </c>
      <c r="W267" s="155" t="str">
        <f>IF(D267="","",IFERROR(IF($C267="initial","",VLOOKUP($A267,python_output!$A$4:$AS$256,30,FALSE)),""))</f>
        <v/>
      </c>
      <c r="X267" s="155" t="str">
        <f>IF(D267="","",IFERROR(IF($C267="initial","",VLOOKUP($A267,python_output!$A$4:$AS$256,30,FALSE)),""))</f>
        <v/>
      </c>
      <c r="Y267" s="161" t="str">
        <f>IF(D267="","",VLOOKUP(D267,Notes!$A$7:$N$67,14,FALSE))</f>
        <v/>
      </c>
      <c r="Z267" s="97" t="str">
        <f>IFERROR(VLOOKUP($D267,Notes!$A$7:$K$67,10,FALSE),"")</f>
        <v/>
      </c>
      <c r="AA267" s="102" t="str">
        <f>IFERROR(VLOOKUP($D267,Notes!$A$7:$K$67,11,FALSE),"")</f>
        <v/>
      </c>
      <c r="AB267" s="102" t="str">
        <f t="shared" si="14"/>
        <v/>
      </c>
      <c r="AC267" s="156" t="str">
        <f t="shared" si="15"/>
        <v/>
      </c>
      <c r="AD267" s="162" t="str">
        <f>IF($D267="","",GLOBAL!$B$5)</f>
        <v/>
      </c>
      <c r="AE267" s="197" t="str">
        <f t="shared" si="16"/>
        <v/>
      </c>
      <c r="AF267" s="198" t="str">
        <f t="shared" si="17"/>
        <v/>
      </c>
      <c r="AG267" s="202"/>
    </row>
    <row r="268" spans="1:33" x14ac:dyDescent="0.25">
      <c r="A268" s="2"/>
      <c r="C268" s="3"/>
      <c r="D268" s="2"/>
      <c r="E268" s="2"/>
      <c r="F268" s="107"/>
      <c r="G268" s="100" t="str">
        <f>IFERROR(VLOOKUP($D268,Notes!$A$7:$K$67,2,FALSE),"")</f>
        <v/>
      </c>
      <c r="H268" s="97" t="str">
        <f>IFERROR(VLOOKUP($D268,Notes!$A$7:$K$67,3,FALSE),"")</f>
        <v/>
      </c>
      <c r="I268" s="98" t="str">
        <f>IFERROR(VLOOKUP($D268,Notes!$A$7:$K$67,4,FALSE),"")</f>
        <v/>
      </c>
      <c r="J268" s="104"/>
      <c r="K268" s="104"/>
      <c r="L268" s="104"/>
      <c r="M268" s="106" t="str">
        <f>IF($D268="","",VLOOKUP($A268,python_output!$A$4:$AM$257,21,FALSE))</f>
        <v/>
      </c>
      <c r="N268" s="3" t="str">
        <f>IF($D268="","",VLOOKUP($A268,python_output!$A$4:$AM$257,22,FALSE))</f>
        <v/>
      </c>
      <c r="O268" s="105" t="str">
        <f>IF($D268="","",VLOOKUP($A268,python_output!$A$4:$AM$257,23,FALSE))</f>
        <v/>
      </c>
      <c r="P268" s="2" t="str">
        <f>IF($D268="","",VLOOKUP($A268,python_output!$A$4:$AM$257,24,FALSE))</f>
        <v/>
      </c>
      <c r="Q268" s="2" t="str">
        <f>IF($D268="","",VLOOKUP($A268,python_output!$A$4:$AM$257,25,FALSE))</f>
        <v/>
      </c>
      <c r="R268" s="2" t="str">
        <f>IF($D268="","",VLOOKUP($A268,python_output!$A$4:$AM$257,26,FALSE))</f>
        <v/>
      </c>
      <c r="S268" s="160" t="str">
        <f>IF(D268="","",IF($C268="initial",VLOOKUP($D268,Notes!$A$7:$S$67,12,FALSE),VLOOKUP($A268,python_output!$A$4:$AP$256,27,FALSE)))</f>
        <v/>
      </c>
      <c r="T268" s="158" t="str">
        <f>IF(D268="","",IF($C268="initial",VLOOKUP($D268,Notes!$A$7:$S$67,13,FALSE),VLOOKUP($A268,python_output!$A$4:$AP$256,28,FALSE)))</f>
        <v/>
      </c>
      <c r="U268" s="159" t="str">
        <f>IF(D268="","",IF($C268="initial",VLOOKUP($D268,Notes!$A$7:$S$67,14,FALSE),VLOOKUP($A268,python_output!$A$4:$AP$256,29,FALSE)))</f>
        <v/>
      </c>
      <c r="V268" s="155" t="str">
        <f>IF(D268="","",IF($C268="initial","",VLOOKUP($A268,python_output!$A$4:$AS$256,30,FALSE)))</f>
        <v/>
      </c>
      <c r="W268" s="155" t="str">
        <f>IF(D268="","",IFERROR(IF($C268="initial","",VLOOKUP($A268,python_output!$A$4:$AS$256,30,FALSE)),""))</f>
        <v/>
      </c>
      <c r="X268" s="155" t="str">
        <f>IF(D268="","",IFERROR(IF($C268="initial","",VLOOKUP($A268,python_output!$A$4:$AS$256,30,FALSE)),""))</f>
        <v/>
      </c>
      <c r="Y268" s="161" t="str">
        <f>IF(D268="","",VLOOKUP(D268,Notes!$A$7:$N$67,14,FALSE))</f>
        <v/>
      </c>
      <c r="Z268" s="97" t="str">
        <f>IFERROR(VLOOKUP($D268,Notes!$A$7:$K$67,10,FALSE),"")</f>
        <v/>
      </c>
      <c r="AA268" s="102" t="str">
        <f>IFERROR(VLOOKUP($D268,Notes!$A$7:$K$67,11,FALSE),"")</f>
        <v/>
      </c>
      <c r="AB268" s="102" t="str">
        <f t="shared" si="14"/>
        <v/>
      </c>
      <c r="AC268" s="156" t="str">
        <f t="shared" si="15"/>
        <v/>
      </c>
      <c r="AD268" s="162" t="str">
        <f>IF($D268="","",GLOBAL!$B$5)</f>
        <v/>
      </c>
      <c r="AE268" s="197" t="str">
        <f t="shared" si="16"/>
        <v/>
      </c>
      <c r="AF268" s="198" t="str">
        <f t="shared" si="17"/>
        <v/>
      </c>
      <c r="AG268" s="202"/>
    </row>
    <row r="269" spans="1:33" x14ac:dyDescent="0.25">
      <c r="A269" s="2"/>
      <c r="C269" s="3"/>
      <c r="D269" s="2"/>
      <c r="E269" s="2"/>
      <c r="F269" s="107"/>
      <c r="G269" s="100" t="str">
        <f>IFERROR(VLOOKUP($D269,Notes!$A$7:$K$67,2,FALSE),"")</f>
        <v/>
      </c>
      <c r="H269" s="97" t="str">
        <f>IFERROR(VLOOKUP($D269,Notes!$A$7:$K$67,3,FALSE),"")</f>
        <v/>
      </c>
      <c r="I269" s="98" t="str">
        <f>IFERROR(VLOOKUP($D269,Notes!$A$7:$K$67,4,FALSE),"")</f>
        <v/>
      </c>
      <c r="J269" s="104"/>
      <c r="K269" s="104"/>
      <c r="L269" s="104"/>
      <c r="M269" s="106" t="str">
        <f>IF($D269="","",VLOOKUP($A269,python_output!$A$4:$AM$257,21,FALSE))</f>
        <v/>
      </c>
      <c r="N269" s="3" t="str">
        <f>IF($D269="","",VLOOKUP($A269,python_output!$A$4:$AM$257,22,FALSE))</f>
        <v/>
      </c>
      <c r="O269" s="105" t="str">
        <f>IF($D269="","",VLOOKUP($A269,python_output!$A$4:$AM$257,23,FALSE))</f>
        <v/>
      </c>
      <c r="P269" s="2" t="str">
        <f>IF($D269="","",VLOOKUP($A269,python_output!$A$4:$AM$257,24,FALSE))</f>
        <v/>
      </c>
      <c r="Q269" s="2" t="str">
        <f>IF($D269="","",VLOOKUP($A269,python_output!$A$4:$AM$257,25,FALSE))</f>
        <v/>
      </c>
      <c r="R269" s="2" t="str">
        <f>IF($D269="","",VLOOKUP($A269,python_output!$A$4:$AM$257,26,FALSE))</f>
        <v/>
      </c>
      <c r="S269" s="160" t="str">
        <f>IF(D269="","",IF($C269="initial",VLOOKUP($D269,Notes!$A$7:$S$67,12,FALSE),VLOOKUP($A269,python_output!$A$4:$AP$256,27,FALSE)))</f>
        <v/>
      </c>
      <c r="T269" s="158" t="str">
        <f>IF(D269="","",IF($C269="initial",VLOOKUP($D269,Notes!$A$7:$S$67,13,FALSE),VLOOKUP($A269,python_output!$A$4:$AP$256,28,FALSE)))</f>
        <v/>
      </c>
      <c r="U269" s="159" t="str">
        <f>IF(D269="","",IF($C269="initial",VLOOKUP($D269,Notes!$A$7:$S$67,14,FALSE),VLOOKUP($A269,python_output!$A$4:$AP$256,29,FALSE)))</f>
        <v/>
      </c>
      <c r="V269" s="155" t="str">
        <f>IF(D269="","",IF($C269="initial","",VLOOKUP($A269,python_output!$A$4:$AS$256,30,FALSE)))</f>
        <v/>
      </c>
      <c r="W269" s="155" t="str">
        <f>IF(D269="","",IFERROR(IF($C269="initial","",VLOOKUP($A269,python_output!$A$4:$AS$256,30,FALSE)),""))</f>
        <v/>
      </c>
      <c r="X269" s="155" t="str">
        <f>IF(D269="","",IFERROR(IF($C269="initial","",VLOOKUP($A269,python_output!$A$4:$AS$256,30,FALSE)),""))</f>
        <v/>
      </c>
      <c r="Y269" s="161" t="str">
        <f>IF(D269="","",VLOOKUP(D269,Notes!$A$7:$N$67,14,FALSE))</f>
        <v/>
      </c>
      <c r="Z269" s="97" t="str">
        <f>IFERROR(VLOOKUP($D269,Notes!$A$7:$K$67,10,FALSE),"")</f>
        <v/>
      </c>
      <c r="AA269" s="102" t="str">
        <f>IFERROR(VLOOKUP($D269,Notes!$A$7:$K$67,11,FALSE),"")</f>
        <v/>
      </c>
      <c r="AB269" s="102" t="str">
        <f t="shared" ref="AB269:AB332" si="18">IF($D269="","",AB268)</f>
        <v/>
      </c>
      <c r="AC269" s="156" t="str">
        <f t="shared" ref="AC269:AC332" si="19">IF($D269="","",AC268)</f>
        <v/>
      </c>
      <c r="AD269" s="162" t="str">
        <f>IF($D269="","",GLOBAL!$B$5)</f>
        <v/>
      </c>
      <c r="AE269" s="197" t="str">
        <f t="shared" ref="AE269:AE332" si="20">IF($D269="","",AE268)</f>
        <v/>
      </c>
      <c r="AF269" s="198" t="str">
        <f t="shared" ref="AF269:AF332" si="21">IF($D269="","",AF268)</f>
        <v/>
      </c>
      <c r="AG269" s="202"/>
    </row>
    <row r="270" spans="1:33" x14ac:dyDescent="0.25">
      <c r="A270" s="2"/>
      <c r="C270" s="3"/>
      <c r="D270" s="2"/>
      <c r="E270" s="2"/>
      <c r="F270" s="107"/>
      <c r="G270" s="100" t="str">
        <f>IFERROR(VLOOKUP($D270,Notes!$A$7:$K$67,2,FALSE),"")</f>
        <v/>
      </c>
      <c r="H270" s="97" t="str">
        <f>IFERROR(VLOOKUP($D270,Notes!$A$7:$K$67,3,FALSE),"")</f>
        <v/>
      </c>
      <c r="I270" s="98" t="str">
        <f>IFERROR(VLOOKUP($D270,Notes!$A$7:$K$67,4,FALSE),"")</f>
        <v/>
      </c>
      <c r="J270" s="104"/>
      <c r="K270" s="104"/>
      <c r="L270" s="104"/>
      <c r="M270" s="106" t="str">
        <f>IF($D270="","",VLOOKUP($A270,python_output!$A$4:$AM$257,21,FALSE))</f>
        <v/>
      </c>
      <c r="N270" s="3" t="str">
        <f>IF($D270="","",VLOOKUP($A270,python_output!$A$4:$AM$257,22,FALSE))</f>
        <v/>
      </c>
      <c r="O270" s="105" t="str">
        <f>IF($D270="","",VLOOKUP($A270,python_output!$A$4:$AM$257,23,FALSE))</f>
        <v/>
      </c>
      <c r="P270" s="2" t="str">
        <f>IF($D270="","",VLOOKUP($A270,python_output!$A$4:$AM$257,24,FALSE))</f>
        <v/>
      </c>
      <c r="Q270" s="2" t="str">
        <f>IF($D270="","",VLOOKUP($A270,python_output!$A$4:$AM$257,25,FALSE))</f>
        <v/>
      </c>
      <c r="R270" s="2" t="str">
        <f>IF($D270="","",VLOOKUP($A270,python_output!$A$4:$AM$257,26,FALSE))</f>
        <v/>
      </c>
      <c r="S270" s="160" t="str">
        <f>IF(D270="","",IF($C270="initial",VLOOKUP($D270,Notes!$A$7:$S$67,12,FALSE),VLOOKUP($A270,python_output!$A$4:$AP$256,27,FALSE)))</f>
        <v/>
      </c>
      <c r="T270" s="158" t="str">
        <f>IF(D270="","",IF($C270="initial",VLOOKUP($D270,Notes!$A$7:$S$67,13,FALSE),VLOOKUP($A270,python_output!$A$4:$AP$256,28,FALSE)))</f>
        <v/>
      </c>
      <c r="U270" s="159" t="str">
        <f>IF(D270="","",IF($C270="initial",VLOOKUP($D270,Notes!$A$7:$S$67,14,FALSE),VLOOKUP($A270,python_output!$A$4:$AP$256,29,FALSE)))</f>
        <v/>
      </c>
      <c r="V270" s="155" t="str">
        <f>IF(D270="","",IF($C270="initial","",VLOOKUP($A270,python_output!$A$4:$AS$256,30,FALSE)))</f>
        <v/>
      </c>
      <c r="W270" s="155" t="str">
        <f>IF(D270="","",IFERROR(IF($C270="initial","",VLOOKUP($A270,python_output!$A$4:$AS$256,30,FALSE)),""))</f>
        <v/>
      </c>
      <c r="X270" s="155" t="str">
        <f>IF(D270="","",IFERROR(IF($C270="initial","",VLOOKUP($A270,python_output!$A$4:$AS$256,30,FALSE)),""))</f>
        <v/>
      </c>
      <c r="Y270" s="161" t="str">
        <f>IF(D270="","",VLOOKUP(D270,Notes!$A$7:$N$67,14,FALSE))</f>
        <v/>
      </c>
      <c r="Z270" s="97" t="str">
        <f>IFERROR(VLOOKUP($D270,Notes!$A$7:$K$67,10,FALSE),"")</f>
        <v/>
      </c>
      <c r="AA270" s="102" t="str">
        <f>IFERROR(VLOOKUP($D270,Notes!$A$7:$K$67,11,FALSE),"")</f>
        <v/>
      </c>
      <c r="AB270" s="102" t="str">
        <f t="shared" si="18"/>
        <v/>
      </c>
      <c r="AC270" s="156" t="str">
        <f t="shared" si="19"/>
        <v/>
      </c>
      <c r="AD270" s="162" t="str">
        <f>IF($D270="","",GLOBAL!$B$5)</f>
        <v/>
      </c>
      <c r="AE270" s="197" t="str">
        <f t="shared" si="20"/>
        <v/>
      </c>
      <c r="AF270" s="198" t="str">
        <f t="shared" si="21"/>
        <v/>
      </c>
      <c r="AG270" s="202"/>
    </row>
    <row r="271" spans="1:33" x14ac:dyDescent="0.25">
      <c r="A271" s="2"/>
      <c r="C271" s="3"/>
      <c r="D271" s="2"/>
      <c r="E271" s="2"/>
      <c r="F271" s="107"/>
      <c r="G271" s="100" t="str">
        <f>IFERROR(VLOOKUP($D271,Notes!$A$7:$K$67,2,FALSE),"")</f>
        <v/>
      </c>
      <c r="H271" s="97" t="str">
        <f>IFERROR(VLOOKUP($D271,Notes!$A$7:$K$67,3,FALSE),"")</f>
        <v/>
      </c>
      <c r="I271" s="98" t="str">
        <f>IFERROR(VLOOKUP($D271,Notes!$A$7:$K$67,4,FALSE),"")</f>
        <v/>
      </c>
      <c r="J271" s="104"/>
      <c r="K271" s="104"/>
      <c r="L271" s="104"/>
      <c r="M271" s="106" t="str">
        <f>IF($D271="","",VLOOKUP($A271,python_output!$A$4:$AM$257,21,FALSE))</f>
        <v/>
      </c>
      <c r="N271" s="3" t="str">
        <f>IF($D271="","",VLOOKUP($A271,python_output!$A$4:$AM$257,22,FALSE))</f>
        <v/>
      </c>
      <c r="O271" s="105" t="str">
        <f>IF($D271="","",VLOOKUP($A271,python_output!$A$4:$AM$257,23,FALSE))</f>
        <v/>
      </c>
      <c r="P271" s="2" t="str">
        <f>IF($D271="","",VLOOKUP($A271,python_output!$A$4:$AM$257,24,FALSE))</f>
        <v/>
      </c>
      <c r="Q271" s="2" t="str">
        <f>IF($D271="","",VLOOKUP($A271,python_output!$A$4:$AM$257,25,FALSE))</f>
        <v/>
      </c>
      <c r="R271" s="2" t="str">
        <f>IF($D271="","",VLOOKUP($A271,python_output!$A$4:$AM$257,26,FALSE))</f>
        <v/>
      </c>
      <c r="S271" s="160" t="str">
        <f>IF(D271="","",IF($C271="initial",VLOOKUP($D271,Notes!$A$7:$S$67,12,FALSE),VLOOKUP($A271,python_output!$A$4:$AP$256,27,FALSE)))</f>
        <v/>
      </c>
      <c r="T271" s="158" t="str">
        <f>IF(D271="","",IF($C271="initial",VLOOKUP($D271,Notes!$A$7:$S$67,13,FALSE),VLOOKUP($A271,python_output!$A$4:$AP$256,28,FALSE)))</f>
        <v/>
      </c>
      <c r="U271" s="159" t="str">
        <f>IF(D271="","",IF($C271="initial",VLOOKUP($D271,Notes!$A$7:$S$67,14,FALSE),VLOOKUP($A271,python_output!$A$4:$AP$256,29,FALSE)))</f>
        <v/>
      </c>
      <c r="V271" s="155" t="str">
        <f>IF(D271="","",IF($C271="initial","",VLOOKUP($A271,python_output!$A$4:$AS$256,30,FALSE)))</f>
        <v/>
      </c>
      <c r="W271" s="155" t="str">
        <f>IF(D271="","",IFERROR(IF($C271="initial","",VLOOKUP($A271,python_output!$A$4:$AS$256,30,FALSE)),""))</f>
        <v/>
      </c>
      <c r="X271" s="155" t="str">
        <f>IF(D271="","",IFERROR(IF($C271="initial","",VLOOKUP($A271,python_output!$A$4:$AS$256,30,FALSE)),""))</f>
        <v/>
      </c>
      <c r="Y271" s="161" t="str">
        <f>IF(D271="","",VLOOKUP(D271,Notes!$A$7:$N$67,14,FALSE))</f>
        <v/>
      </c>
      <c r="Z271" s="97" t="str">
        <f>IFERROR(VLOOKUP($D271,Notes!$A$7:$K$67,10,FALSE),"")</f>
        <v/>
      </c>
      <c r="AA271" s="102" t="str">
        <f>IFERROR(VLOOKUP($D271,Notes!$A$7:$K$67,11,FALSE),"")</f>
        <v/>
      </c>
      <c r="AB271" s="102" t="str">
        <f t="shared" si="18"/>
        <v/>
      </c>
      <c r="AC271" s="156" t="str">
        <f t="shared" si="19"/>
        <v/>
      </c>
      <c r="AD271" s="162" t="str">
        <f>IF($D271="","",GLOBAL!$B$5)</f>
        <v/>
      </c>
      <c r="AE271" s="197" t="str">
        <f t="shared" si="20"/>
        <v/>
      </c>
      <c r="AF271" s="198" t="str">
        <f t="shared" si="21"/>
        <v/>
      </c>
      <c r="AG271" s="202"/>
    </row>
    <row r="272" spans="1:33" x14ac:dyDescent="0.25">
      <c r="A272" s="2"/>
      <c r="C272" s="3"/>
      <c r="D272" s="2"/>
      <c r="E272" s="2"/>
      <c r="F272" s="107"/>
      <c r="G272" s="100" t="str">
        <f>IFERROR(VLOOKUP($D272,Notes!$A$7:$K$67,2,FALSE),"")</f>
        <v/>
      </c>
      <c r="H272" s="97" t="str">
        <f>IFERROR(VLOOKUP($D272,Notes!$A$7:$K$67,3,FALSE),"")</f>
        <v/>
      </c>
      <c r="I272" s="98" t="str">
        <f>IFERROR(VLOOKUP($D272,Notes!$A$7:$K$67,4,FALSE),"")</f>
        <v/>
      </c>
      <c r="J272" s="104"/>
      <c r="K272" s="104"/>
      <c r="L272" s="104"/>
      <c r="M272" s="106" t="str">
        <f>IF($D272="","",VLOOKUP($A272,python_output!$A$4:$AM$257,21,FALSE))</f>
        <v/>
      </c>
      <c r="N272" s="3" t="str">
        <f>IF($D272="","",VLOOKUP($A272,python_output!$A$4:$AM$257,22,FALSE))</f>
        <v/>
      </c>
      <c r="O272" s="105" t="str">
        <f>IF($D272="","",VLOOKUP($A272,python_output!$A$4:$AM$257,23,FALSE))</f>
        <v/>
      </c>
      <c r="P272" s="2" t="str">
        <f>IF($D272="","",VLOOKUP($A272,python_output!$A$4:$AM$257,24,FALSE))</f>
        <v/>
      </c>
      <c r="Q272" s="2" t="str">
        <f>IF($D272="","",VLOOKUP($A272,python_output!$A$4:$AM$257,25,FALSE))</f>
        <v/>
      </c>
      <c r="R272" s="2" t="str">
        <f>IF($D272="","",VLOOKUP($A272,python_output!$A$4:$AM$257,26,FALSE))</f>
        <v/>
      </c>
      <c r="S272" s="160" t="str">
        <f>IF(D272="","",IF($C272="initial",VLOOKUP($D272,Notes!$A$7:$S$67,12,FALSE),VLOOKUP($A272,python_output!$A$4:$AP$256,27,FALSE)))</f>
        <v/>
      </c>
      <c r="T272" s="158" t="str">
        <f>IF(D272="","",IF($C272="initial",VLOOKUP($D272,Notes!$A$7:$S$67,13,FALSE),VLOOKUP($A272,python_output!$A$4:$AP$256,28,FALSE)))</f>
        <v/>
      </c>
      <c r="U272" s="159" t="str">
        <f>IF(D272="","",IF($C272="initial",VLOOKUP($D272,Notes!$A$7:$S$67,14,FALSE),VLOOKUP($A272,python_output!$A$4:$AP$256,29,FALSE)))</f>
        <v/>
      </c>
      <c r="V272" s="155" t="str">
        <f>IF(D272="","",IF($C272="initial","",VLOOKUP($A272,python_output!$A$4:$AS$256,30,FALSE)))</f>
        <v/>
      </c>
      <c r="W272" s="155" t="str">
        <f>IF(D272="","",IFERROR(IF($C272="initial","",VLOOKUP($A272,python_output!$A$4:$AS$256,30,FALSE)),""))</f>
        <v/>
      </c>
      <c r="X272" s="155" t="str">
        <f>IF(D272="","",IFERROR(IF($C272="initial","",VLOOKUP($A272,python_output!$A$4:$AS$256,30,FALSE)),""))</f>
        <v/>
      </c>
      <c r="Y272" s="161" t="str">
        <f>IF(D272="","",VLOOKUP(D272,Notes!$A$7:$N$67,14,FALSE))</f>
        <v/>
      </c>
      <c r="Z272" s="97" t="str">
        <f>IFERROR(VLOOKUP($D272,Notes!$A$7:$K$67,10,FALSE),"")</f>
        <v/>
      </c>
      <c r="AA272" s="102" t="str">
        <f>IFERROR(VLOOKUP($D272,Notes!$A$7:$K$67,11,FALSE),"")</f>
        <v/>
      </c>
      <c r="AB272" s="102" t="str">
        <f t="shared" si="18"/>
        <v/>
      </c>
      <c r="AC272" s="156" t="str">
        <f t="shared" si="19"/>
        <v/>
      </c>
      <c r="AD272" s="162" t="str">
        <f>IF($D272="","",GLOBAL!$B$5)</f>
        <v/>
      </c>
      <c r="AE272" s="197" t="str">
        <f t="shared" si="20"/>
        <v/>
      </c>
      <c r="AF272" s="198" t="str">
        <f t="shared" si="21"/>
        <v/>
      </c>
      <c r="AG272" s="202"/>
    </row>
    <row r="273" spans="1:33" x14ac:dyDescent="0.25">
      <c r="A273" s="2"/>
      <c r="C273" s="3"/>
      <c r="D273" s="2"/>
      <c r="E273" s="2"/>
      <c r="F273" s="107"/>
      <c r="G273" s="100" t="str">
        <f>IFERROR(VLOOKUP($D273,Notes!$A$7:$K$67,2,FALSE),"")</f>
        <v/>
      </c>
      <c r="H273" s="97" t="str">
        <f>IFERROR(VLOOKUP($D273,Notes!$A$7:$K$67,3,FALSE),"")</f>
        <v/>
      </c>
      <c r="I273" s="98" t="str">
        <f>IFERROR(VLOOKUP($D273,Notes!$A$7:$K$67,4,FALSE),"")</f>
        <v/>
      </c>
      <c r="J273" s="104"/>
      <c r="K273" s="104"/>
      <c r="L273" s="104"/>
      <c r="M273" s="106" t="str">
        <f>IF($D273="","",VLOOKUP($A273,python_output!$A$4:$AM$257,21,FALSE))</f>
        <v/>
      </c>
      <c r="N273" s="3" t="str">
        <f>IF($D273="","",VLOOKUP($A273,python_output!$A$4:$AM$257,22,FALSE))</f>
        <v/>
      </c>
      <c r="O273" s="105" t="str">
        <f>IF($D273="","",VLOOKUP($A273,python_output!$A$4:$AM$257,23,FALSE))</f>
        <v/>
      </c>
      <c r="P273" s="2" t="str">
        <f>IF($D273="","",VLOOKUP($A273,python_output!$A$4:$AM$257,24,FALSE))</f>
        <v/>
      </c>
      <c r="Q273" s="2" t="str">
        <f>IF($D273="","",VLOOKUP($A273,python_output!$A$4:$AM$257,25,FALSE))</f>
        <v/>
      </c>
      <c r="R273" s="2" t="str">
        <f>IF($D273="","",VLOOKUP($A273,python_output!$A$4:$AM$257,26,FALSE))</f>
        <v/>
      </c>
      <c r="S273" s="160" t="str">
        <f>IF(D273="","",IF($C273="initial",VLOOKUP($D273,Notes!$A$7:$S$67,12,FALSE),VLOOKUP($A273,python_output!$A$4:$AP$256,27,FALSE)))</f>
        <v/>
      </c>
      <c r="T273" s="158" t="str">
        <f>IF(D273="","",IF($C273="initial",VLOOKUP($D273,Notes!$A$7:$S$67,13,FALSE),VLOOKUP($A273,python_output!$A$4:$AP$256,28,FALSE)))</f>
        <v/>
      </c>
      <c r="U273" s="159" t="str">
        <f>IF(D273="","",IF($C273="initial",VLOOKUP($D273,Notes!$A$7:$S$67,14,FALSE),VLOOKUP($A273,python_output!$A$4:$AP$256,29,FALSE)))</f>
        <v/>
      </c>
      <c r="V273" s="155" t="str">
        <f>IF(D273="","",IF($C273="initial","",VLOOKUP($A273,python_output!$A$4:$AS$256,30,FALSE)))</f>
        <v/>
      </c>
      <c r="W273" s="155" t="str">
        <f>IF(D273="","",IFERROR(IF($C273="initial","",VLOOKUP($A273,python_output!$A$4:$AS$256,30,FALSE)),""))</f>
        <v/>
      </c>
      <c r="X273" s="155" t="str">
        <f>IF(D273="","",IFERROR(IF($C273="initial","",VLOOKUP($A273,python_output!$A$4:$AS$256,30,FALSE)),""))</f>
        <v/>
      </c>
      <c r="Y273" s="161" t="str">
        <f>IF(D273="","",VLOOKUP(D273,Notes!$A$7:$N$67,14,FALSE))</f>
        <v/>
      </c>
      <c r="Z273" s="97" t="str">
        <f>IFERROR(VLOOKUP($D273,Notes!$A$7:$K$67,10,FALSE),"")</f>
        <v/>
      </c>
      <c r="AA273" s="102" t="str">
        <f>IFERROR(VLOOKUP($D273,Notes!$A$7:$K$67,11,FALSE),"")</f>
        <v/>
      </c>
      <c r="AB273" s="102" t="str">
        <f t="shared" si="18"/>
        <v/>
      </c>
      <c r="AC273" s="156" t="str">
        <f t="shared" si="19"/>
        <v/>
      </c>
      <c r="AD273" s="162" t="str">
        <f>IF($D273="","",GLOBAL!$B$5)</f>
        <v/>
      </c>
      <c r="AE273" s="197" t="str">
        <f t="shared" si="20"/>
        <v/>
      </c>
      <c r="AF273" s="198" t="str">
        <f t="shared" si="21"/>
        <v/>
      </c>
      <c r="AG273" s="202"/>
    </row>
    <row r="274" spans="1:33" x14ac:dyDescent="0.25">
      <c r="A274" s="2"/>
      <c r="C274" s="3"/>
      <c r="D274" s="2"/>
      <c r="E274" s="2"/>
      <c r="F274" s="107"/>
      <c r="G274" s="100" t="str">
        <f>IFERROR(VLOOKUP($D274,Notes!$A$7:$K$67,2,FALSE),"")</f>
        <v/>
      </c>
      <c r="H274" s="97" t="str">
        <f>IFERROR(VLOOKUP($D274,Notes!$A$7:$K$67,3,FALSE),"")</f>
        <v/>
      </c>
      <c r="I274" s="98" t="str">
        <f>IFERROR(VLOOKUP($D274,Notes!$A$7:$K$67,4,FALSE),"")</f>
        <v/>
      </c>
      <c r="J274" s="104"/>
      <c r="K274" s="104"/>
      <c r="L274" s="104"/>
      <c r="M274" s="106" t="str">
        <f>IF($D274="","",VLOOKUP($A274,python_output!$A$4:$AM$257,21,FALSE))</f>
        <v/>
      </c>
      <c r="N274" s="3" t="str">
        <f>IF($D274="","",VLOOKUP($A274,python_output!$A$4:$AM$257,22,FALSE))</f>
        <v/>
      </c>
      <c r="O274" s="105" t="str">
        <f>IF($D274="","",VLOOKUP($A274,python_output!$A$4:$AM$257,23,FALSE))</f>
        <v/>
      </c>
      <c r="P274" s="2" t="str">
        <f>IF($D274="","",VLOOKUP($A274,python_output!$A$4:$AM$257,24,FALSE))</f>
        <v/>
      </c>
      <c r="Q274" s="2" t="str">
        <f>IF($D274="","",VLOOKUP($A274,python_output!$A$4:$AM$257,25,FALSE))</f>
        <v/>
      </c>
      <c r="R274" s="2" t="str">
        <f>IF($D274="","",VLOOKUP($A274,python_output!$A$4:$AM$257,26,FALSE))</f>
        <v/>
      </c>
      <c r="S274" s="160" t="str">
        <f>IF(D274="","",IF($C274="initial",VLOOKUP($D274,Notes!$A$7:$S$67,12,FALSE),VLOOKUP($A274,python_output!$A$4:$AP$256,27,FALSE)))</f>
        <v/>
      </c>
      <c r="T274" s="158" t="str">
        <f>IF(D274="","",IF($C274="initial",VLOOKUP($D274,Notes!$A$7:$S$67,13,FALSE),VLOOKUP($A274,python_output!$A$4:$AP$256,28,FALSE)))</f>
        <v/>
      </c>
      <c r="U274" s="159" t="str">
        <f>IF(D274="","",IF($C274="initial",VLOOKUP($D274,Notes!$A$7:$S$67,14,FALSE),VLOOKUP($A274,python_output!$A$4:$AP$256,29,FALSE)))</f>
        <v/>
      </c>
      <c r="V274" s="155" t="str">
        <f>IF(D274="","",IF($C274="initial","",VLOOKUP($A274,python_output!$A$4:$AS$256,30,FALSE)))</f>
        <v/>
      </c>
      <c r="W274" s="155" t="str">
        <f>IF(D274="","",IFERROR(IF($C274="initial","",VLOOKUP($A274,python_output!$A$4:$AS$256,30,FALSE)),""))</f>
        <v/>
      </c>
      <c r="X274" s="155" t="str">
        <f>IF(D274="","",IFERROR(IF($C274="initial","",VLOOKUP($A274,python_output!$A$4:$AS$256,30,FALSE)),""))</f>
        <v/>
      </c>
      <c r="Y274" s="161" t="str">
        <f>IF(D274="","",VLOOKUP(D274,Notes!$A$7:$N$67,14,FALSE))</f>
        <v/>
      </c>
      <c r="Z274" s="97" t="str">
        <f>IFERROR(VLOOKUP($D274,Notes!$A$7:$K$67,10,FALSE),"")</f>
        <v/>
      </c>
      <c r="AA274" s="102" t="str">
        <f>IFERROR(VLOOKUP($D274,Notes!$A$7:$K$67,11,FALSE),"")</f>
        <v/>
      </c>
      <c r="AB274" s="102" t="str">
        <f t="shared" si="18"/>
        <v/>
      </c>
      <c r="AC274" s="156" t="str">
        <f t="shared" si="19"/>
        <v/>
      </c>
      <c r="AD274" s="162" t="str">
        <f>IF($D274="","",GLOBAL!$B$5)</f>
        <v/>
      </c>
      <c r="AE274" s="197" t="str">
        <f t="shared" si="20"/>
        <v/>
      </c>
      <c r="AF274" s="198" t="str">
        <f t="shared" si="21"/>
        <v/>
      </c>
      <c r="AG274" s="202"/>
    </row>
    <row r="275" spans="1:33" x14ac:dyDescent="0.25">
      <c r="A275" s="2"/>
      <c r="C275" s="3"/>
      <c r="D275" s="2"/>
      <c r="E275" s="2"/>
      <c r="F275" s="107"/>
      <c r="G275" s="100" t="str">
        <f>IFERROR(VLOOKUP($D275,Notes!$A$7:$K$67,2,FALSE),"")</f>
        <v/>
      </c>
      <c r="H275" s="97" t="str">
        <f>IFERROR(VLOOKUP($D275,Notes!$A$7:$K$67,3,FALSE),"")</f>
        <v/>
      </c>
      <c r="I275" s="98" t="str">
        <f>IFERROR(VLOOKUP($D275,Notes!$A$7:$K$67,4,FALSE),"")</f>
        <v/>
      </c>
      <c r="J275" s="104"/>
      <c r="K275" s="104"/>
      <c r="L275" s="104"/>
      <c r="M275" s="106" t="str">
        <f>IF($D275="","",VLOOKUP($A275,python_output!$A$4:$AM$257,21,FALSE))</f>
        <v/>
      </c>
      <c r="N275" s="3" t="str">
        <f>IF($D275="","",VLOOKUP($A275,python_output!$A$4:$AM$257,22,FALSE))</f>
        <v/>
      </c>
      <c r="O275" s="105" t="str">
        <f>IF($D275="","",VLOOKUP($A275,python_output!$A$4:$AM$257,23,FALSE))</f>
        <v/>
      </c>
      <c r="P275" s="2" t="str">
        <f>IF($D275="","",VLOOKUP($A275,python_output!$A$4:$AM$257,24,FALSE))</f>
        <v/>
      </c>
      <c r="Q275" s="2" t="str">
        <f>IF($D275="","",VLOOKUP($A275,python_output!$A$4:$AM$257,25,FALSE))</f>
        <v/>
      </c>
      <c r="R275" s="2" t="str">
        <f>IF($D275="","",VLOOKUP($A275,python_output!$A$4:$AM$257,26,FALSE))</f>
        <v/>
      </c>
      <c r="S275" s="160" t="str">
        <f>IF(D275="","",IF($C275="initial",VLOOKUP($D275,Notes!$A$7:$S$67,12,FALSE),VLOOKUP($A275,python_output!$A$4:$AP$256,27,FALSE)))</f>
        <v/>
      </c>
      <c r="T275" s="158" t="str">
        <f>IF(D275="","",IF($C275="initial",VLOOKUP($D275,Notes!$A$7:$S$67,13,FALSE),VLOOKUP($A275,python_output!$A$4:$AP$256,28,FALSE)))</f>
        <v/>
      </c>
      <c r="U275" s="159" t="str">
        <f>IF(D275="","",IF($C275="initial",VLOOKUP($D275,Notes!$A$7:$S$67,14,FALSE),VLOOKUP($A275,python_output!$A$4:$AP$256,29,FALSE)))</f>
        <v/>
      </c>
      <c r="V275" s="155" t="str">
        <f>IF(D275="","",IF($C275="initial","",VLOOKUP($A275,python_output!$A$4:$AS$256,30,FALSE)))</f>
        <v/>
      </c>
      <c r="W275" s="155" t="str">
        <f>IF(D275="","",IFERROR(IF($C275="initial","",VLOOKUP($A275,python_output!$A$4:$AS$256,30,FALSE)),""))</f>
        <v/>
      </c>
      <c r="X275" s="155" t="str">
        <f>IF(D275="","",IFERROR(IF($C275="initial","",VLOOKUP($A275,python_output!$A$4:$AS$256,30,FALSE)),""))</f>
        <v/>
      </c>
      <c r="Y275" s="161" t="str">
        <f>IF(D275="","",VLOOKUP(D275,Notes!$A$7:$N$67,14,FALSE))</f>
        <v/>
      </c>
      <c r="Z275" s="97" t="str">
        <f>IFERROR(VLOOKUP($D275,Notes!$A$7:$K$67,10,FALSE),"")</f>
        <v/>
      </c>
      <c r="AA275" s="102" t="str">
        <f>IFERROR(VLOOKUP($D275,Notes!$A$7:$K$67,11,FALSE),"")</f>
        <v/>
      </c>
      <c r="AB275" s="102" t="str">
        <f t="shared" si="18"/>
        <v/>
      </c>
      <c r="AC275" s="156" t="str">
        <f t="shared" si="19"/>
        <v/>
      </c>
      <c r="AD275" s="162" t="str">
        <f>IF($D275="","",GLOBAL!$B$5)</f>
        <v/>
      </c>
      <c r="AE275" s="197" t="str">
        <f t="shared" si="20"/>
        <v/>
      </c>
      <c r="AF275" s="198" t="str">
        <f t="shared" si="21"/>
        <v/>
      </c>
      <c r="AG275" s="202"/>
    </row>
    <row r="276" spans="1:33" x14ac:dyDescent="0.25">
      <c r="A276" s="2"/>
      <c r="C276" s="3"/>
      <c r="D276" s="2"/>
      <c r="E276" s="2"/>
      <c r="F276" s="107"/>
      <c r="G276" s="100" t="str">
        <f>IFERROR(VLOOKUP($D276,Notes!$A$7:$K$67,2,FALSE),"")</f>
        <v/>
      </c>
      <c r="H276" s="97" t="str">
        <f>IFERROR(VLOOKUP($D276,Notes!$A$7:$K$67,3,FALSE),"")</f>
        <v/>
      </c>
      <c r="I276" s="98" t="str">
        <f>IFERROR(VLOOKUP($D276,Notes!$A$7:$K$67,4,FALSE),"")</f>
        <v/>
      </c>
      <c r="J276" s="104"/>
      <c r="K276" s="104"/>
      <c r="L276" s="104"/>
      <c r="M276" s="106" t="str">
        <f>IF($D276="","",VLOOKUP($A276,python_output!$A$4:$AM$257,21,FALSE))</f>
        <v/>
      </c>
      <c r="N276" s="3" t="str">
        <f>IF($D276="","",VLOOKUP($A276,python_output!$A$4:$AM$257,22,FALSE))</f>
        <v/>
      </c>
      <c r="O276" s="105" t="str">
        <f>IF($D276="","",VLOOKUP($A276,python_output!$A$4:$AM$257,23,FALSE))</f>
        <v/>
      </c>
      <c r="P276" s="2" t="str">
        <f>IF($D276="","",VLOOKUP($A276,python_output!$A$4:$AM$257,24,FALSE))</f>
        <v/>
      </c>
      <c r="Q276" s="2" t="str">
        <f>IF($D276="","",VLOOKUP($A276,python_output!$A$4:$AM$257,25,FALSE))</f>
        <v/>
      </c>
      <c r="R276" s="2" t="str">
        <f>IF($D276="","",VLOOKUP($A276,python_output!$A$4:$AM$257,26,FALSE))</f>
        <v/>
      </c>
      <c r="S276" s="160" t="str">
        <f>IF(D276="","",IF($C276="initial",VLOOKUP($D276,Notes!$A$7:$S$67,12,FALSE),VLOOKUP($A276,python_output!$A$4:$AP$256,27,FALSE)))</f>
        <v/>
      </c>
      <c r="T276" s="158" t="str">
        <f>IF(D276="","",IF($C276="initial",VLOOKUP($D276,Notes!$A$7:$S$67,13,FALSE),VLOOKUP($A276,python_output!$A$4:$AP$256,28,FALSE)))</f>
        <v/>
      </c>
      <c r="U276" s="159" t="str">
        <f>IF(D276="","",IF($C276="initial",VLOOKUP($D276,Notes!$A$7:$S$67,14,FALSE),VLOOKUP($A276,python_output!$A$4:$AP$256,29,FALSE)))</f>
        <v/>
      </c>
      <c r="V276" s="155" t="str">
        <f>IF(D276="","",IF($C276="initial","",VLOOKUP($A276,python_output!$A$4:$AS$256,30,FALSE)))</f>
        <v/>
      </c>
      <c r="W276" s="155" t="str">
        <f>IF(D276="","",IFERROR(IF($C276="initial","",VLOOKUP($A276,python_output!$A$4:$AS$256,30,FALSE)),""))</f>
        <v/>
      </c>
      <c r="X276" s="155" t="str">
        <f>IF(D276="","",IFERROR(IF($C276="initial","",VLOOKUP($A276,python_output!$A$4:$AS$256,30,FALSE)),""))</f>
        <v/>
      </c>
      <c r="Y276" s="161" t="str">
        <f>IF(D276="","",VLOOKUP(D276,Notes!$A$7:$N$67,14,FALSE))</f>
        <v/>
      </c>
      <c r="Z276" s="97" t="str">
        <f>IFERROR(VLOOKUP($D276,Notes!$A$7:$K$67,10,FALSE),"")</f>
        <v/>
      </c>
      <c r="AA276" s="102" t="str">
        <f>IFERROR(VLOOKUP($D276,Notes!$A$7:$K$67,11,FALSE),"")</f>
        <v/>
      </c>
      <c r="AB276" s="102" t="str">
        <f t="shared" si="18"/>
        <v/>
      </c>
      <c r="AC276" s="156" t="str">
        <f t="shared" si="19"/>
        <v/>
      </c>
      <c r="AD276" s="162" t="str">
        <f>IF($D276="","",GLOBAL!$B$5)</f>
        <v/>
      </c>
      <c r="AE276" s="197" t="str">
        <f t="shared" si="20"/>
        <v/>
      </c>
      <c r="AF276" s="198" t="str">
        <f t="shared" si="21"/>
        <v/>
      </c>
      <c r="AG276" s="202"/>
    </row>
    <row r="277" spans="1:33" x14ac:dyDescent="0.25">
      <c r="A277" s="2"/>
      <c r="C277" s="3"/>
      <c r="D277" s="2"/>
      <c r="E277" s="2"/>
      <c r="F277" s="107"/>
      <c r="G277" s="100" t="str">
        <f>IFERROR(VLOOKUP($D277,Notes!$A$7:$K$67,2,FALSE),"")</f>
        <v/>
      </c>
      <c r="H277" s="97" t="str">
        <f>IFERROR(VLOOKUP($D277,Notes!$A$7:$K$67,3,FALSE),"")</f>
        <v/>
      </c>
      <c r="I277" s="98" t="str">
        <f>IFERROR(VLOOKUP($D277,Notes!$A$7:$K$67,4,FALSE),"")</f>
        <v/>
      </c>
      <c r="J277" s="104"/>
      <c r="K277" s="104"/>
      <c r="L277" s="104"/>
      <c r="M277" s="106" t="str">
        <f>IF($D277="","",VLOOKUP($A277,python_output!$A$4:$AM$257,21,FALSE))</f>
        <v/>
      </c>
      <c r="N277" s="3" t="str">
        <f>IF($D277="","",VLOOKUP($A277,python_output!$A$4:$AM$257,22,FALSE))</f>
        <v/>
      </c>
      <c r="O277" s="105" t="str">
        <f>IF($D277="","",VLOOKUP($A277,python_output!$A$4:$AM$257,23,FALSE))</f>
        <v/>
      </c>
      <c r="P277" s="2" t="str">
        <f>IF($D277="","",VLOOKUP($A277,python_output!$A$4:$AM$257,24,FALSE))</f>
        <v/>
      </c>
      <c r="Q277" s="2" t="str">
        <f>IF($D277="","",VLOOKUP($A277,python_output!$A$4:$AM$257,25,FALSE))</f>
        <v/>
      </c>
      <c r="R277" s="2" t="str">
        <f>IF($D277="","",VLOOKUP($A277,python_output!$A$4:$AM$257,26,FALSE))</f>
        <v/>
      </c>
      <c r="S277" s="160" t="str">
        <f>IF(D277="","",IF($C277="initial",VLOOKUP($D277,Notes!$A$7:$S$67,12,FALSE),VLOOKUP($A277,python_output!$A$4:$AP$256,27,FALSE)))</f>
        <v/>
      </c>
      <c r="T277" s="158" t="str">
        <f>IF(D277="","",IF($C277="initial",VLOOKUP($D277,Notes!$A$7:$S$67,13,FALSE),VLOOKUP($A277,python_output!$A$4:$AP$256,28,FALSE)))</f>
        <v/>
      </c>
      <c r="U277" s="159" t="str">
        <f>IF(D277="","",IF($C277="initial",VLOOKUP($D277,Notes!$A$7:$S$67,14,FALSE),VLOOKUP($A277,python_output!$A$4:$AP$256,29,FALSE)))</f>
        <v/>
      </c>
      <c r="V277" s="155" t="str">
        <f>IF(D277="","",IF($C277="initial","",VLOOKUP($A277,python_output!$A$4:$AS$256,30,FALSE)))</f>
        <v/>
      </c>
      <c r="W277" s="155" t="str">
        <f>IF(D277="","",IFERROR(IF($C277="initial","",VLOOKUP($A277,python_output!$A$4:$AS$256,30,FALSE)),""))</f>
        <v/>
      </c>
      <c r="X277" s="155" t="str">
        <f>IF(D277="","",IFERROR(IF($C277="initial","",VLOOKUP($A277,python_output!$A$4:$AS$256,30,FALSE)),""))</f>
        <v/>
      </c>
      <c r="Y277" s="161" t="str">
        <f>IF(D277="","",VLOOKUP(D277,Notes!$A$7:$N$67,14,FALSE))</f>
        <v/>
      </c>
      <c r="Z277" s="97" t="str">
        <f>IFERROR(VLOOKUP($D277,Notes!$A$7:$K$67,10,FALSE),"")</f>
        <v/>
      </c>
      <c r="AA277" s="102" t="str">
        <f>IFERROR(VLOOKUP($D277,Notes!$A$7:$K$67,11,FALSE),"")</f>
        <v/>
      </c>
      <c r="AB277" s="102" t="str">
        <f t="shared" si="18"/>
        <v/>
      </c>
      <c r="AC277" s="156" t="str">
        <f t="shared" si="19"/>
        <v/>
      </c>
      <c r="AD277" s="162" t="str">
        <f>IF($D277="","",GLOBAL!$B$5)</f>
        <v/>
      </c>
      <c r="AE277" s="197" t="str">
        <f t="shared" si="20"/>
        <v/>
      </c>
      <c r="AF277" s="198" t="str">
        <f t="shared" si="21"/>
        <v/>
      </c>
      <c r="AG277" s="202"/>
    </row>
    <row r="278" spans="1:33" x14ac:dyDescent="0.25">
      <c r="A278" s="2"/>
      <c r="C278" s="3"/>
      <c r="D278" s="2"/>
      <c r="E278" s="2"/>
      <c r="F278" s="107"/>
      <c r="G278" s="100" t="str">
        <f>IFERROR(VLOOKUP($D278,Notes!$A$7:$K$67,2,FALSE),"")</f>
        <v/>
      </c>
      <c r="H278" s="97" t="str">
        <f>IFERROR(VLOOKUP($D278,Notes!$A$7:$K$67,3,FALSE),"")</f>
        <v/>
      </c>
      <c r="I278" s="98" t="str">
        <f>IFERROR(VLOOKUP($D278,Notes!$A$7:$K$67,4,FALSE),"")</f>
        <v/>
      </c>
      <c r="J278" s="104"/>
      <c r="K278" s="104"/>
      <c r="L278" s="104"/>
      <c r="M278" s="106" t="str">
        <f>IF($D278="","",VLOOKUP($A278,python_output!$A$4:$AM$257,21,FALSE))</f>
        <v/>
      </c>
      <c r="N278" s="3" t="str">
        <f>IF($D278="","",VLOOKUP($A278,python_output!$A$4:$AM$257,22,FALSE))</f>
        <v/>
      </c>
      <c r="O278" s="105" t="str">
        <f>IF($D278="","",VLOOKUP($A278,python_output!$A$4:$AM$257,23,FALSE))</f>
        <v/>
      </c>
      <c r="P278" s="2" t="str">
        <f>IF($D278="","",VLOOKUP($A278,python_output!$A$4:$AM$257,24,FALSE))</f>
        <v/>
      </c>
      <c r="Q278" s="2" t="str">
        <f>IF($D278="","",VLOOKUP($A278,python_output!$A$4:$AM$257,25,FALSE))</f>
        <v/>
      </c>
      <c r="R278" s="2" t="str">
        <f>IF($D278="","",VLOOKUP($A278,python_output!$A$4:$AM$257,26,FALSE))</f>
        <v/>
      </c>
      <c r="S278" s="160" t="str">
        <f>IF(D278="","",IF($C278="initial",VLOOKUP($D278,Notes!$A$7:$S$67,12,FALSE),VLOOKUP($A278,python_output!$A$4:$AP$256,27,FALSE)))</f>
        <v/>
      </c>
      <c r="T278" s="158" t="str">
        <f>IF(D278="","",IF($C278="initial",VLOOKUP($D278,Notes!$A$7:$S$67,13,FALSE),VLOOKUP($A278,python_output!$A$4:$AP$256,28,FALSE)))</f>
        <v/>
      </c>
      <c r="U278" s="159" t="str">
        <f>IF(D278="","",IF($C278="initial",VLOOKUP($D278,Notes!$A$7:$S$67,14,FALSE),VLOOKUP($A278,python_output!$A$4:$AP$256,29,FALSE)))</f>
        <v/>
      </c>
      <c r="V278" s="155" t="str">
        <f>IF(D278="","",IF($C278="initial","",VLOOKUP($A278,python_output!$A$4:$AS$256,30,FALSE)))</f>
        <v/>
      </c>
      <c r="W278" s="155" t="str">
        <f>IF(D278="","",IFERROR(IF($C278="initial","",VLOOKUP($A278,python_output!$A$4:$AS$256,30,FALSE)),""))</f>
        <v/>
      </c>
      <c r="X278" s="155" t="str">
        <f>IF(D278="","",IFERROR(IF($C278="initial","",VLOOKUP($A278,python_output!$A$4:$AS$256,30,FALSE)),""))</f>
        <v/>
      </c>
      <c r="Y278" s="161" t="str">
        <f>IF(D278="","",VLOOKUP(D278,Notes!$A$7:$N$67,14,FALSE))</f>
        <v/>
      </c>
      <c r="Z278" s="97" t="str">
        <f>IFERROR(VLOOKUP($D278,Notes!$A$7:$K$67,10,FALSE),"")</f>
        <v/>
      </c>
      <c r="AA278" s="102" t="str">
        <f>IFERROR(VLOOKUP($D278,Notes!$A$7:$K$67,11,FALSE),"")</f>
        <v/>
      </c>
      <c r="AB278" s="102" t="str">
        <f t="shared" si="18"/>
        <v/>
      </c>
      <c r="AC278" s="156" t="str">
        <f t="shared" si="19"/>
        <v/>
      </c>
      <c r="AD278" s="162" t="str">
        <f>IF($D278="","",GLOBAL!$B$5)</f>
        <v/>
      </c>
      <c r="AE278" s="197" t="str">
        <f t="shared" si="20"/>
        <v/>
      </c>
      <c r="AF278" s="198" t="str">
        <f t="shared" si="21"/>
        <v/>
      </c>
      <c r="AG278" s="202"/>
    </row>
    <row r="279" spans="1:33" x14ac:dyDescent="0.25">
      <c r="A279" s="2"/>
      <c r="C279" s="3"/>
      <c r="D279" s="2"/>
      <c r="E279" s="2"/>
      <c r="F279" s="107"/>
      <c r="G279" s="100" t="str">
        <f>IFERROR(VLOOKUP($D279,Notes!$A$7:$K$67,2,FALSE),"")</f>
        <v/>
      </c>
      <c r="H279" s="97" t="str">
        <f>IFERROR(VLOOKUP($D279,Notes!$A$7:$K$67,3,FALSE),"")</f>
        <v/>
      </c>
      <c r="I279" s="98" t="str">
        <f>IFERROR(VLOOKUP($D279,Notes!$A$7:$K$67,4,FALSE),"")</f>
        <v/>
      </c>
      <c r="J279" s="104"/>
      <c r="K279" s="104"/>
      <c r="L279" s="104"/>
      <c r="M279" s="106" t="str">
        <f>IF($D279="","",VLOOKUP($A279,python_output!$A$4:$AM$257,21,FALSE))</f>
        <v/>
      </c>
      <c r="N279" s="3" t="str">
        <f>IF($D279="","",VLOOKUP($A279,python_output!$A$4:$AM$257,22,FALSE))</f>
        <v/>
      </c>
      <c r="O279" s="105" t="str">
        <f>IF($D279="","",VLOOKUP($A279,python_output!$A$4:$AM$257,23,FALSE))</f>
        <v/>
      </c>
      <c r="P279" s="2" t="str">
        <f>IF($D279="","",VLOOKUP($A279,python_output!$A$4:$AM$257,24,FALSE))</f>
        <v/>
      </c>
      <c r="Q279" s="2" t="str">
        <f>IF($D279="","",VLOOKUP($A279,python_output!$A$4:$AM$257,25,FALSE))</f>
        <v/>
      </c>
      <c r="R279" s="2" t="str">
        <f>IF($D279="","",VLOOKUP($A279,python_output!$A$4:$AM$257,26,FALSE))</f>
        <v/>
      </c>
      <c r="S279" s="160" t="str">
        <f>IF(D279="","",IF($C279="initial",VLOOKUP($D279,Notes!$A$7:$S$67,12,FALSE),VLOOKUP($A279,python_output!$A$4:$AP$256,27,FALSE)))</f>
        <v/>
      </c>
      <c r="T279" s="158" t="str">
        <f>IF(D279="","",IF($C279="initial",VLOOKUP($D279,Notes!$A$7:$S$67,13,FALSE),VLOOKUP($A279,python_output!$A$4:$AP$256,28,FALSE)))</f>
        <v/>
      </c>
      <c r="U279" s="159" t="str">
        <f>IF(D279="","",IF($C279="initial",VLOOKUP($D279,Notes!$A$7:$S$67,14,FALSE),VLOOKUP($A279,python_output!$A$4:$AP$256,29,FALSE)))</f>
        <v/>
      </c>
      <c r="V279" s="155" t="str">
        <f>IF(D279="","",IF($C279="initial","",VLOOKUP($A279,python_output!$A$4:$AS$256,30,FALSE)))</f>
        <v/>
      </c>
      <c r="W279" s="155" t="str">
        <f>IF(D279="","",IFERROR(IF($C279="initial","",VLOOKUP($A279,python_output!$A$4:$AS$256,30,FALSE)),""))</f>
        <v/>
      </c>
      <c r="X279" s="155" t="str">
        <f>IF(D279="","",IFERROR(IF($C279="initial","",VLOOKUP($A279,python_output!$A$4:$AS$256,30,FALSE)),""))</f>
        <v/>
      </c>
      <c r="Y279" s="161" t="str">
        <f>IF(D279="","",VLOOKUP(D279,Notes!$A$7:$N$67,14,FALSE))</f>
        <v/>
      </c>
      <c r="Z279" s="97" t="str">
        <f>IFERROR(VLOOKUP($D279,Notes!$A$7:$K$67,10,FALSE),"")</f>
        <v/>
      </c>
      <c r="AA279" s="102" t="str">
        <f>IFERROR(VLOOKUP($D279,Notes!$A$7:$K$67,11,FALSE),"")</f>
        <v/>
      </c>
      <c r="AB279" s="102" t="str">
        <f t="shared" si="18"/>
        <v/>
      </c>
      <c r="AC279" s="156" t="str">
        <f t="shared" si="19"/>
        <v/>
      </c>
      <c r="AD279" s="162" t="str">
        <f>IF($D279="","",GLOBAL!$B$5)</f>
        <v/>
      </c>
      <c r="AE279" s="197" t="str">
        <f t="shared" si="20"/>
        <v/>
      </c>
      <c r="AF279" s="198" t="str">
        <f t="shared" si="21"/>
        <v/>
      </c>
      <c r="AG279" s="202"/>
    </row>
    <row r="280" spans="1:33" x14ac:dyDescent="0.25">
      <c r="A280" s="2"/>
      <c r="C280" s="3"/>
      <c r="D280" s="2"/>
      <c r="E280" s="2"/>
      <c r="F280" s="107"/>
      <c r="G280" s="100" t="str">
        <f>IFERROR(VLOOKUP($D280,Notes!$A$7:$K$67,2,FALSE),"")</f>
        <v/>
      </c>
      <c r="H280" s="97" t="str">
        <f>IFERROR(VLOOKUP($D280,Notes!$A$7:$K$67,3,FALSE),"")</f>
        <v/>
      </c>
      <c r="I280" s="98" t="str">
        <f>IFERROR(VLOOKUP($D280,Notes!$A$7:$K$67,4,FALSE),"")</f>
        <v/>
      </c>
      <c r="J280" s="104"/>
      <c r="K280" s="104"/>
      <c r="L280" s="104"/>
      <c r="M280" s="106" t="str">
        <f>IF($D280="","",VLOOKUP($A280,python_output!$A$4:$AM$257,21,FALSE))</f>
        <v/>
      </c>
      <c r="N280" s="3" t="str">
        <f>IF($D280="","",VLOOKUP($A280,python_output!$A$4:$AM$257,22,FALSE))</f>
        <v/>
      </c>
      <c r="O280" s="105" t="str">
        <f>IF($D280="","",VLOOKUP($A280,python_output!$A$4:$AM$257,23,FALSE))</f>
        <v/>
      </c>
      <c r="P280" s="2" t="str">
        <f>IF($D280="","",VLOOKUP($A280,python_output!$A$4:$AM$257,24,FALSE))</f>
        <v/>
      </c>
      <c r="Q280" s="2" t="str">
        <f>IF($D280="","",VLOOKUP($A280,python_output!$A$4:$AM$257,25,FALSE))</f>
        <v/>
      </c>
      <c r="R280" s="2" t="str">
        <f>IF($D280="","",VLOOKUP($A280,python_output!$A$4:$AM$257,26,FALSE))</f>
        <v/>
      </c>
      <c r="S280" s="160" t="str">
        <f>IF(D280="","",IF($C280="initial",VLOOKUP($D280,Notes!$A$7:$S$67,12,FALSE),VLOOKUP($A280,python_output!$A$4:$AP$256,27,FALSE)))</f>
        <v/>
      </c>
      <c r="T280" s="158" t="str">
        <f>IF(D280="","",IF($C280="initial",VLOOKUP($D280,Notes!$A$7:$S$67,13,FALSE),VLOOKUP($A280,python_output!$A$4:$AP$256,28,FALSE)))</f>
        <v/>
      </c>
      <c r="U280" s="159" t="str">
        <f>IF(D280="","",IF($C280="initial",VLOOKUP($D280,Notes!$A$7:$S$67,14,FALSE),VLOOKUP($A280,python_output!$A$4:$AP$256,29,FALSE)))</f>
        <v/>
      </c>
      <c r="V280" s="155" t="str">
        <f>IF(D280="","",IF($C280="initial","",VLOOKUP($A280,python_output!$A$4:$AS$256,30,FALSE)))</f>
        <v/>
      </c>
      <c r="W280" s="155" t="str">
        <f>IF(D280="","",IFERROR(IF($C280="initial","",VLOOKUP($A280,python_output!$A$4:$AS$256,30,FALSE)),""))</f>
        <v/>
      </c>
      <c r="X280" s="155" t="str">
        <f>IF(D280="","",IFERROR(IF($C280="initial","",VLOOKUP($A280,python_output!$A$4:$AS$256,30,FALSE)),""))</f>
        <v/>
      </c>
      <c r="Y280" s="161" t="str">
        <f>IF(D280="","",VLOOKUP(D280,Notes!$A$7:$N$67,14,FALSE))</f>
        <v/>
      </c>
      <c r="Z280" s="97" t="str">
        <f>IFERROR(VLOOKUP($D280,Notes!$A$7:$K$67,10,FALSE),"")</f>
        <v/>
      </c>
      <c r="AA280" s="102" t="str">
        <f>IFERROR(VLOOKUP($D280,Notes!$A$7:$K$67,11,FALSE),"")</f>
        <v/>
      </c>
      <c r="AB280" s="102" t="str">
        <f t="shared" si="18"/>
        <v/>
      </c>
      <c r="AC280" s="156" t="str">
        <f t="shared" si="19"/>
        <v/>
      </c>
      <c r="AD280" s="162" t="str">
        <f>IF($D280="","",GLOBAL!$B$5)</f>
        <v/>
      </c>
      <c r="AE280" s="197" t="str">
        <f t="shared" si="20"/>
        <v/>
      </c>
      <c r="AF280" s="198" t="str">
        <f t="shared" si="21"/>
        <v/>
      </c>
      <c r="AG280" s="202"/>
    </row>
    <row r="281" spans="1:33" x14ac:dyDescent="0.25">
      <c r="A281" s="2"/>
      <c r="C281" s="3"/>
      <c r="D281" s="2"/>
      <c r="E281" s="2"/>
      <c r="F281" s="107"/>
      <c r="G281" s="100" t="str">
        <f>IFERROR(VLOOKUP($D281,Notes!$A$7:$K$67,2,FALSE),"")</f>
        <v/>
      </c>
      <c r="H281" s="97" t="str">
        <f>IFERROR(VLOOKUP($D281,Notes!$A$7:$K$67,3,FALSE),"")</f>
        <v/>
      </c>
      <c r="I281" s="98" t="str">
        <f>IFERROR(VLOOKUP($D281,Notes!$A$7:$K$67,4,FALSE),"")</f>
        <v/>
      </c>
      <c r="J281" s="104"/>
      <c r="K281" s="104"/>
      <c r="L281" s="104"/>
      <c r="M281" s="106" t="str">
        <f>IF($D281="","",VLOOKUP($A281,python_output!$A$4:$AM$257,21,FALSE))</f>
        <v/>
      </c>
      <c r="N281" s="3" t="str">
        <f>IF($D281="","",VLOOKUP($A281,python_output!$A$4:$AM$257,22,FALSE))</f>
        <v/>
      </c>
      <c r="O281" s="105" t="str">
        <f>IF($D281="","",VLOOKUP($A281,python_output!$A$4:$AM$257,23,FALSE))</f>
        <v/>
      </c>
      <c r="P281" s="2" t="str">
        <f>IF($D281="","",VLOOKUP($A281,python_output!$A$4:$AM$257,24,FALSE))</f>
        <v/>
      </c>
      <c r="Q281" s="2" t="str">
        <f>IF($D281="","",VLOOKUP($A281,python_output!$A$4:$AM$257,25,FALSE))</f>
        <v/>
      </c>
      <c r="R281" s="2" t="str">
        <f>IF($D281="","",VLOOKUP($A281,python_output!$A$4:$AM$257,26,FALSE))</f>
        <v/>
      </c>
      <c r="S281" s="160" t="str">
        <f>IF(D281="","",IF($C281="initial",VLOOKUP($D281,Notes!$A$7:$S$67,12,FALSE),VLOOKUP($A281,python_output!$A$4:$AP$256,27,FALSE)))</f>
        <v/>
      </c>
      <c r="T281" s="158" t="str">
        <f>IF(D281="","",IF($C281="initial",VLOOKUP($D281,Notes!$A$7:$S$67,13,FALSE),VLOOKUP($A281,python_output!$A$4:$AP$256,28,FALSE)))</f>
        <v/>
      </c>
      <c r="U281" s="159" t="str">
        <f>IF(D281="","",IF($C281="initial",VLOOKUP($D281,Notes!$A$7:$S$67,14,FALSE),VLOOKUP($A281,python_output!$A$4:$AP$256,29,FALSE)))</f>
        <v/>
      </c>
      <c r="V281" s="155" t="str">
        <f>IF(D281="","",IF($C281="initial","",VLOOKUP($A281,python_output!$A$4:$AS$256,30,FALSE)))</f>
        <v/>
      </c>
      <c r="W281" s="155" t="str">
        <f>IF(D281="","",IFERROR(IF($C281="initial","",VLOOKUP($A281,python_output!$A$4:$AS$256,30,FALSE)),""))</f>
        <v/>
      </c>
      <c r="X281" s="155" t="str">
        <f>IF(D281="","",IFERROR(IF($C281="initial","",VLOOKUP($A281,python_output!$A$4:$AS$256,30,FALSE)),""))</f>
        <v/>
      </c>
      <c r="Y281" s="161" t="str">
        <f>IF(D281="","",VLOOKUP(D281,Notes!$A$7:$N$67,14,FALSE))</f>
        <v/>
      </c>
      <c r="Z281" s="97" t="str">
        <f>IFERROR(VLOOKUP($D281,Notes!$A$7:$K$67,10,FALSE),"")</f>
        <v/>
      </c>
      <c r="AA281" s="102" t="str">
        <f>IFERROR(VLOOKUP($D281,Notes!$A$7:$K$67,11,FALSE),"")</f>
        <v/>
      </c>
      <c r="AB281" s="102" t="str">
        <f t="shared" si="18"/>
        <v/>
      </c>
      <c r="AC281" s="156" t="str">
        <f t="shared" si="19"/>
        <v/>
      </c>
      <c r="AD281" s="162" t="str">
        <f>IF($D281="","",GLOBAL!$B$5)</f>
        <v/>
      </c>
      <c r="AE281" s="197" t="str">
        <f t="shared" si="20"/>
        <v/>
      </c>
      <c r="AF281" s="198" t="str">
        <f t="shared" si="21"/>
        <v/>
      </c>
      <c r="AG281" s="202"/>
    </row>
    <row r="282" spans="1:33" x14ac:dyDescent="0.25">
      <c r="A282" s="2"/>
      <c r="C282" s="3"/>
      <c r="D282" s="2"/>
      <c r="E282" s="2"/>
      <c r="F282" s="107"/>
      <c r="G282" s="100" t="str">
        <f>IFERROR(VLOOKUP($D282,Notes!$A$7:$K$67,2,FALSE),"")</f>
        <v/>
      </c>
      <c r="H282" s="97" t="str">
        <f>IFERROR(VLOOKUP($D282,Notes!$A$7:$K$67,3,FALSE),"")</f>
        <v/>
      </c>
      <c r="I282" s="98" t="str">
        <f>IFERROR(VLOOKUP($D282,Notes!$A$7:$K$67,4,FALSE),"")</f>
        <v/>
      </c>
      <c r="J282" s="104"/>
      <c r="K282" s="104"/>
      <c r="L282" s="104"/>
      <c r="M282" s="106" t="str">
        <f>IF($D282="","",VLOOKUP($A282,python_output!$A$4:$AM$257,21,FALSE))</f>
        <v/>
      </c>
      <c r="N282" s="3" t="str">
        <f>IF($D282="","",VLOOKUP($A282,python_output!$A$4:$AM$257,22,FALSE))</f>
        <v/>
      </c>
      <c r="O282" s="105" t="str">
        <f>IF($D282="","",VLOOKUP($A282,python_output!$A$4:$AM$257,23,FALSE))</f>
        <v/>
      </c>
      <c r="P282" s="2" t="str">
        <f>IF($D282="","",VLOOKUP($A282,python_output!$A$4:$AM$257,24,FALSE))</f>
        <v/>
      </c>
      <c r="Q282" s="2" t="str">
        <f>IF($D282="","",VLOOKUP($A282,python_output!$A$4:$AM$257,25,FALSE))</f>
        <v/>
      </c>
      <c r="R282" s="2" t="str">
        <f>IF($D282="","",VLOOKUP($A282,python_output!$A$4:$AM$257,26,FALSE))</f>
        <v/>
      </c>
      <c r="S282" s="160" t="str">
        <f>IF(D282="","",IF($C282="initial",VLOOKUP($D282,Notes!$A$7:$S$67,12,FALSE),VLOOKUP($A282,python_output!$A$4:$AP$256,27,FALSE)))</f>
        <v/>
      </c>
      <c r="T282" s="158" t="str">
        <f>IF(D282="","",IF($C282="initial",VLOOKUP($D282,Notes!$A$7:$S$67,13,FALSE),VLOOKUP($A282,python_output!$A$4:$AP$256,28,FALSE)))</f>
        <v/>
      </c>
      <c r="U282" s="159" t="str">
        <f>IF(D282="","",IF($C282="initial",VLOOKUP($D282,Notes!$A$7:$S$67,14,FALSE),VLOOKUP($A282,python_output!$A$4:$AP$256,29,FALSE)))</f>
        <v/>
      </c>
      <c r="V282" s="155" t="str">
        <f>IF(D282="","",IF($C282="initial","",VLOOKUP($A282,python_output!$A$4:$AS$256,30,FALSE)))</f>
        <v/>
      </c>
      <c r="W282" s="155" t="str">
        <f>IF(D282="","",IFERROR(IF($C282="initial","",VLOOKUP($A282,python_output!$A$4:$AS$256,30,FALSE)),""))</f>
        <v/>
      </c>
      <c r="X282" s="155" t="str">
        <f>IF(D282="","",IFERROR(IF($C282="initial","",VLOOKUP($A282,python_output!$A$4:$AS$256,30,FALSE)),""))</f>
        <v/>
      </c>
      <c r="Y282" s="161" t="str">
        <f>IF(D282="","",VLOOKUP(D282,Notes!$A$7:$N$67,14,FALSE))</f>
        <v/>
      </c>
      <c r="Z282" s="97" t="str">
        <f>IFERROR(VLOOKUP($D282,Notes!$A$7:$K$67,10,FALSE),"")</f>
        <v/>
      </c>
      <c r="AA282" s="102" t="str">
        <f>IFERROR(VLOOKUP($D282,Notes!$A$7:$K$67,11,FALSE),"")</f>
        <v/>
      </c>
      <c r="AB282" s="102" t="str">
        <f t="shared" si="18"/>
        <v/>
      </c>
      <c r="AC282" s="156" t="str">
        <f t="shared" si="19"/>
        <v/>
      </c>
      <c r="AD282" s="162" t="str">
        <f>IF($D282="","",GLOBAL!$B$5)</f>
        <v/>
      </c>
      <c r="AE282" s="197" t="str">
        <f t="shared" si="20"/>
        <v/>
      </c>
      <c r="AF282" s="198" t="str">
        <f t="shared" si="21"/>
        <v/>
      </c>
      <c r="AG282" s="202"/>
    </row>
    <row r="283" spans="1:33" x14ac:dyDescent="0.25">
      <c r="A283" s="2"/>
      <c r="C283" s="3"/>
      <c r="D283" s="2"/>
      <c r="E283" s="2"/>
      <c r="F283" s="107"/>
      <c r="G283" s="100" t="str">
        <f>IFERROR(VLOOKUP($D283,Notes!$A$7:$K$67,2,FALSE),"")</f>
        <v/>
      </c>
      <c r="H283" s="97" t="str">
        <f>IFERROR(VLOOKUP($D283,Notes!$A$7:$K$67,3,FALSE),"")</f>
        <v/>
      </c>
      <c r="I283" s="98" t="str">
        <f>IFERROR(VLOOKUP($D283,Notes!$A$7:$K$67,4,FALSE),"")</f>
        <v/>
      </c>
      <c r="J283" s="104"/>
      <c r="K283" s="104"/>
      <c r="L283" s="104"/>
      <c r="M283" s="106" t="str">
        <f>IF($D283="","",VLOOKUP($A283,python_output!$A$4:$AM$257,21,FALSE))</f>
        <v/>
      </c>
      <c r="N283" s="3" t="str">
        <f>IF($D283="","",VLOOKUP($A283,python_output!$A$4:$AM$257,22,FALSE))</f>
        <v/>
      </c>
      <c r="O283" s="105" t="str">
        <f>IF($D283="","",VLOOKUP($A283,python_output!$A$4:$AM$257,23,FALSE))</f>
        <v/>
      </c>
      <c r="P283" s="2" t="str">
        <f>IF($D283="","",VLOOKUP($A283,python_output!$A$4:$AM$257,24,FALSE))</f>
        <v/>
      </c>
      <c r="Q283" s="2" t="str">
        <f>IF($D283="","",VLOOKUP($A283,python_output!$A$4:$AM$257,25,FALSE))</f>
        <v/>
      </c>
      <c r="R283" s="2" t="str">
        <f>IF($D283="","",VLOOKUP($A283,python_output!$A$4:$AM$257,26,FALSE))</f>
        <v/>
      </c>
      <c r="S283" s="160" t="str">
        <f>IF(D283="","",IF($C283="initial",VLOOKUP($D283,Notes!$A$7:$S$67,12,FALSE),VLOOKUP($A283,python_output!$A$4:$AP$256,27,FALSE)))</f>
        <v/>
      </c>
      <c r="T283" s="158" t="str">
        <f>IF(D283="","",IF($C283="initial",VLOOKUP($D283,Notes!$A$7:$S$67,13,FALSE),VLOOKUP($A283,python_output!$A$4:$AP$256,28,FALSE)))</f>
        <v/>
      </c>
      <c r="U283" s="159" t="str">
        <f>IF(D283="","",IF($C283="initial",VLOOKUP($D283,Notes!$A$7:$S$67,14,FALSE),VLOOKUP($A283,python_output!$A$4:$AP$256,29,FALSE)))</f>
        <v/>
      </c>
      <c r="V283" s="155" t="str">
        <f>IF(D283="","",IF($C283="initial","",VLOOKUP($A283,python_output!$A$4:$AS$256,30,FALSE)))</f>
        <v/>
      </c>
      <c r="W283" s="155" t="str">
        <f>IF(D283="","",IFERROR(IF($C283="initial","",VLOOKUP($A283,python_output!$A$4:$AS$256,30,FALSE)),""))</f>
        <v/>
      </c>
      <c r="X283" s="155" t="str">
        <f>IF(D283="","",IFERROR(IF($C283="initial","",VLOOKUP($A283,python_output!$A$4:$AS$256,30,FALSE)),""))</f>
        <v/>
      </c>
      <c r="Y283" s="161" t="str">
        <f>IF(D283="","",VLOOKUP(D283,Notes!$A$7:$N$67,14,FALSE))</f>
        <v/>
      </c>
      <c r="Z283" s="97" t="str">
        <f>IFERROR(VLOOKUP($D283,Notes!$A$7:$K$67,10,FALSE),"")</f>
        <v/>
      </c>
      <c r="AA283" s="102" t="str">
        <f>IFERROR(VLOOKUP($D283,Notes!$A$7:$K$67,11,FALSE),"")</f>
        <v/>
      </c>
      <c r="AB283" s="102" t="str">
        <f t="shared" si="18"/>
        <v/>
      </c>
      <c r="AC283" s="156" t="str">
        <f t="shared" si="19"/>
        <v/>
      </c>
      <c r="AD283" s="162" t="str">
        <f>IF($D283="","",GLOBAL!$B$5)</f>
        <v/>
      </c>
      <c r="AE283" s="197" t="str">
        <f t="shared" si="20"/>
        <v/>
      </c>
      <c r="AF283" s="198" t="str">
        <f t="shared" si="21"/>
        <v/>
      </c>
      <c r="AG283" s="202"/>
    </row>
    <row r="284" spans="1:33" x14ac:dyDescent="0.25">
      <c r="A284" s="2"/>
      <c r="C284" s="3"/>
      <c r="D284" s="2"/>
      <c r="E284" s="2"/>
      <c r="F284" s="107"/>
      <c r="G284" s="100" t="str">
        <f>IFERROR(VLOOKUP($D284,Notes!$A$7:$K$67,2,FALSE),"")</f>
        <v/>
      </c>
      <c r="H284" s="97" t="str">
        <f>IFERROR(VLOOKUP($D284,Notes!$A$7:$K$67,3,FALSE),"")</f>
        <v/>
      </c>
      <c r="I284" s="98" t="str">
        <f>IFERROR(VLOOKUP($D284,Notes!$A$7:$K$67,4,FALSE),"")</f>
        <v/>
      </c>
      <c r="J284" s="104"/>
      <c r="K284" s="104"/>
      <c r="L284" s="104"/>
      <c r="M284" s="106" t="str">
        <f>IF($D284="","",VLOOKUP($A284,python_output!$A$4:$AM$257,21,FALSE))</f>
        <v/>
      </c>
      <c r="N284" s="3" t="str">
        <f>IF($D284="","",VLOOKUP($A284,python_output!$A$4:$AM$257,22,FALSE))</f>
        <v/>
      </c>
      <c r="O284" s="105" t="str">
        <f>IF($D284="","",VLOOKUP($A284,python_output!$A$4:$AM$257,23,FALSE))</f>
        <v/>
      </c>
      <c r="P284" s="2" t="str">
        <f>IF($D284="","",VLOOKUP($A284,python_output!$A$4:$AM$257,24,FALSE))</f>
        <v/>
      </c>
      <c r="Q284" s="2" t="str">
        <f>IF($D284="","",VLOOKUP($A284,python_output!$A$4:$AM$257,25,FALSE))</f>
        <v/>
      </c>
      <c r="R284" s="2" t="str">
        <f>IF($D284="","",VLOOKUP($A284,python_output!$A$4:$AM$257,26,FALSE))</f>
        <v/>
      </c>
      <c r="S284" s="160" t="str">
        <f>IF(D284="","",IF($C284="initial",VLOOKUP($D284,Notes!$A$7:$S$67,12,FALSE),VLOOKUP($A284,python_output!$A$4:$AP$256,27,FALSE)))</f>
        <v/>
      </c>
      <c r="T284" s="158" t="str">
        <f>IF(D284="","",IF($C284="initial",VLOOKUP($D284,Notes!$A$7:$S$67,13,FALSE),VLOOKUP($A284,python_output!$A$4:$AP$256,28,FALSE)))</f>
        <v/>
      </c>
      <c r="U284" s="159" t="str">
        <f>IF(D284="","",IF($C284="initial",VLOOKUP($D284,Notes!$A$7:$S$67,14,FALSE),VLOOKUP($A284,python_output!$A$4:$AP$256,29,FALSE)))</f>
        <v/>
      </c>
      <c r="V284" s="155" t="str">
        <f>IF(D284="","",IF($C284="initial","",VLOOKUP($A284,python_output!$A$4:$AS$256,30,FALSE)))</f>
        <v/>
      </c>
      <c r="W284" s="155" t="str">
        <f>IF(D284="","",IFERROR(IF($C284="initial","",VLOOKUP($A284,python_output!$A$4:$AS$256,30,FALSE)),""))</f>
        <v/>
      </c>
      <c r="X284" s="155" t="str">
        <f>IF(D284="","",IFERROR(IF($C284="initial","",VLOOKUP($A284,python_output!$A$4:$AS$256,30,FALSE)),""))</f>
        <v/>
      </c>
      <c r="Y284" s="161" t="str">
        <f>IF(D284="","",VLOOKUP(D284,Notes!$A$7:$N$67,14,FALSE))</f>
        <v/>
      </c>
      <c r="Z284" s="97" t="str">
        <f>IFERROR(VLOOKUP($D284,Notes!$A$7:$K$67,10,FALSE),"")</f>
        <v/>
      </c>
      <c r="AA284" s="102" t="str">
        <f>IFERROR(VLOOKUP($D284,Notes!$A$7:$K$67,11,FALSE),"")</f>
        <v/>
      </c>
      <c r="AB284" s="102" t="str">
        <f t="shared" si="18"/>
        <v/>
      </c>
      <c r="AC284" s="156" t="str">
        <f t="shared" si="19"/>
        <v/>
      </c>
      <c r="AD284" s="162" t="str">
        <f>IF($D284="","",GLOBAL!$B$5)</f>
        <v/>
      </c>
      <c r="AE284" s="197" t="str">
        <f t="shared" si="20"/>
        <v/>
      </c>
      <c r="AF284" s="198" t="str">
        <f t="shared" si="21"/>
        <v/>
      </c>
      <c r="AG284" s="202"/>
    </row>
    <row r="285" spans="1:33" x14ac:dyDescent="0.25">
      <c r="A285" s="2"/>
      <c r="C285" s="3"/>
      <c r="D285" s="2"/>
      <c r="E285" s="2"/>
      <c r="F285" s="107"/>
      <c r="G285" s="100" t="str">
        <f>IFERROR(VLOOKUP($D285,Notes!$A$7:$K$67,2,FALSE),"")</f>
        <v/>
      </c>
      <c r="H285" s="97" t="str">
        <f>IFERROR(VLOOKUP($D285,Notes!$A$7:$K$67,3,FALSE),"")</f>
        <v/>
      </c>
      <c r="I285" s="98" t="str">
        <f>IFERROR(VLOOKUP($D285,Notes!$A$7:$K$67,4,FALSE),"")</f>
        <v/>
      </c>
      <c r="J285" s="104"/>
      <c r="K285" s="104"/>
      <c r="L285" s="104"/>
      <c r="M285" s="106" t="str">
        <f>IF($D285="","",VLOOKUP($A285,python_output!$A$4:$AM$257,21,FALSE))</f>
        <v/>
      </c>
      <c r="N285" s="3" t="str">
        <f>IF($D285="","",VLOOKUP($A285,python_output!$A$4:$AM$257,22,FALSE))</f>
        <v/>
      </c>
      <c r="O285" s="105" t="str">
        <f>IF($D285="","",VLOOKUP($A285,python_output!$A$4:$AM$257,23,FALSE))</f>
        <v/>
      </c>
      <c r="P285" s="2" t="str">
        <f>IF($D285="","",VLOOKUP($A285,python_output!$A$4:$AM$257,24,FALSE))</f>
        <v/>
      </c>
      <c r="Q285" s="2" t="str">
        <f>IF($D285="","",VLOOKUP($A285,python_output!$A$4:$AM$257,25,FALSE))</f>
        <v/>
      </c>
      <c r="R285" s="2" t="str">
        <f>IF($D285="","",VLOOKUP($A285,python_output!$A$4:$AM$257,26,FALSE))</f>
        <v/>
      </c>
      <c r="S285" s="160" t="str">
        <f>IF(D285="","",IF($C285="initial",VLOOKUP($D285,Notes!$A$7:$S$67,12,FALSE),VLOOKUP($A285,python_output!$A$4:$AP$256,27,FALSE)))</f>
        <v/>
      </c>
      <c r="T285" s="158" t="str">
        <f>IF(D285="","",IF($C285="initial",VLOOKUP($D285,Notes!$A$7:$S$67,13,FALSE),VLOOKUP($A285,python_output!$A$4:$AP$256,28,FALSE)))</f>
        <v/>
      </c>
      <c r="U285" s="159" t="str">
        <f>IF(D285="","",IF($C285="initial",VLOOKUP($D285,Notes!$A$7:$S$67,14,FALSE),VLOOKUP($A285,python_output!$A$4:$AP$256,29,FALSE)))</f>
        <v/>
      </c>
      <c r="V285" s="155" t="str">
        <f>IF(D285="","",IF($C285="initial","",VLOOKUP($A285,python_output!$A$4:$AS$256,30,FALSE)))</f>
        <v/>
      </c>
      <c r="W285" s="155" t="str">
        <f>IF(D285="","",IFERROR(IF($C285="initial","",VLOOKUP($A285,python_output!$A$4:$AS$256,30,FALSE)),""))</f>
        <v/>
      </c>
      <c r="X285" s="155" t="str">
        <f>IF(D285="","",IFERROR(IF($C285="initial","",VLOOKUP($A285,python_output!$A$4:$AS$256,30,FALSE)),""))</f>
        <v/>
      </c>
      <c r="Y285" s="161" t="str">
        <f>IF(D285="","",VLOOKUP(D285,Notes!$A$7:$N$67,14,FALSE))</f>
        <v/>
      </c>
      <c r="Z285" s="97" t="str">
        <f>IFERROR(VLOOKUP($D285,Notes!$A$7:$K$67,10,FALSE),"")</f>
        <v/>
      </c>
      <c r="AA285" s="102" t="str">
        <f>IFERROR(VLOOKUP($D285,Notes!$A$7:$K$67,11,FALSE),"")</f>
        <v/>
      </c>
      <c r="AB285" s="102" t="str">
        <f t="shared" si="18"/>
        <v/>
      </c>
      <c r="AC285" s="156" t="str">
        <f t="shared" si="19"/>
        <v/>
      </c>
      <c r="AD285" s="162" t="str">
        <f>IF($D285="","",GLOBAL!$B$5)</f>
        <v/>
      </c>
      <c r="AE285" s="197" t="str">
        <f t="shared" si="20"/>
        <v/>
      </c>
      <c r="AF285" s="198" t="str">
        <f t="shared" si="21"/>
        <v/>
      </c>
      <c r="AG285" s="202"/>
    </row>
    <row r="286" spans="1:33" x14ac:dyDescent="0.25">
      <c r="A286" s="2"/>
      <c r="C286" s="3"/>
      <c r="D286" s="2"/>
      <c r="E286" s="2"/>
      <c r="F286" s="107"/>
      <c r="G286" s="100" t="str">
        <f>IFERROR(VLOOKUP($D286,Notes!$A$7:$K$67,2,FALSE),"")</f>
        <v/>
      </c>
      <c r="H286" s="97" t="str">
        <f>IFERROR(VLOOKUP($D286,Notes!$A$7:$K$67,3,FALSE),"")</f>
        <v/>
      </c>
      <c r="I286" s="98" t="str">
        <f>IFERROR(VLOOKUP($D286,Notes!$A$7:$K$67,4,FALSE),"")</f>
        <v/>
      </c>
      <c r="J286" s="104"/>
      <c r="K286" s="104"/>
      <c r="L286" s="104"/>
      <c r="M286" s="106" t="str">
        <f>IF($D286="","",VLOOKUP($A286,python_output!$A$4:$AM$257,21,FALSE))</f>
        <v/>
      </c>
      <c r="N286" s="3" t="str">
        <f>IF($D286="","",VLOOKUP($A286,python_output!$A$4:$AM$257,22,FALSE))</f>
        <v/>
      </c>
      <c r="O286" s="105" t="str">
        <f>IF($D286="","",VLOOKUP($A286,python_output!$A$4:$AM$257,23,FALSE))</f>
        <v/>
      </c>
      <c r="P286" s="2" t="str">
        <f>IF($D286="","",VLOOKUP($A286,python_output!$A$4:$AM$257,24,FALSE))</f>
        <v/>
      </c>
      <c r="Q286" s="2" t="str">
        <f>IF($D286="","",VLOOKUP($A286,python_output!$A$4:$AM$257,25,FALSE))</f>
        <v/>
      </c>
      <c r="R286" s="2" t="str">
        <f>IF($D286="","",VLOOKUP($A286,python_output!$A$4:$AM$257,26,FALSE))</f>
        <v/>
      </c>
      <c r="S286" s="160" t="str">
        <f>IF(D286="","",IF($C286="initial",VLOOKUP($D286,Notes!$A$7:$S$67,12,FALSE),VLOOKUP($A286,python_output!$A$4:$AP$256,27,FALSE)))</f>
        <v/>
      </c>
      <c r="T286" s="158" t="str">
        <f>IF(D286="","",IF($C286="initial",VLOOKUP($D286,Notes!$A$7:$S$67,13,FALSE),VLOOKUP($A286,python_output!$A$4:$AP$256,28,FALSE)))</f>
        <v/>
      </c>
      <c r="U286" s="159" t="str">
        <f>IF(D286="","",IF($C286="initial",VLOOKUP($D286,Notes!$A$7:$S$67,14,FALSE),VLOOKUP($A286,python_output!$A$4:$AP$256,29,FALSE)))</f>
        <v/>
      </c>
      <c r="V286" s="155" t="str">
        <f>IF(D286="","",IF($C286="initial","",VLOOKUP($A286,python_output!$A$4:$AS$256,30,FALSE)))</f>
        <v/>
      </c>
      <c r="W286" s="155" t="str">
        <f>IF(D286="","",IFERROR(IF($C286="initial","",VLOOKUP($A286,python_output!$A$4:$AS$256,30,FALSE)),""))</f>
        <v/>
      </c>
      <c r="X286" s="155" t="str">
        <f>IF(D286="","",IFERROR(IF($C286="initial","",VLOOKUP($A286,python_output!$A$4:$AS$256,30,FALSE)),""))</f>
        <v/>
      </c>
      <c r="Y286" s="161" t="str">
        <f>IF(D286="","",VLOOKUP(D286,Notes!$A$7:$N$67,14,FALSE))</f>
        <v/>
      </c>
      <c r="Z286" s="97" t="str">
        <f>IFERROR(VLOOKUP($D286,Notes!$A$7:$K$67,10,FALSE),"")</f>
        <v/>
      </c>
      <c r="AA286" s="102" t="str">
        <f>IFERROR(VLOOKUP($D286,Notes!$A$7:$K$67,11,FALSE),"")</f>
        <v/>
      </c>
      <c r="AB286" s="102" t="str">
        <f t="shared" si="18"/>
        <v/>
      </c>
      <c r="AC286" s="156" t="str">
        <f t="shared" si="19"/>
        <v/>
      </c>
      <c r="AD286" s="162" t="str">
        <f>IF($D286="","",GLOBAL!$B$5)</f>
        <v/>
      </c>
      <c r="AE286" s="197" t="str">
        <f t="shared" si="20"/>
        <v/>
      </c>
      <c r="AF286" s="198" t="str">
        <f t="shared" si="21"/>
        <v/>
      </c>
      <c r="AG286" s="202"/>
    </row>
    <row r="287" spans="1:33" x14ac:dyDescent="0.25">
      <c r="A287" s="2"/>
      <c r="C287" s="3"/>
      <c r="D287" s="2"/>
      <c r="E287" s="2"/>
      <c r="F287" s="107"/>
      <c r="G287" s="100" t="str">
        <f>IFERROR(VLOOKUP($D287,Notes!$A$7:$K$67,2,FALSE),"")</f>
        <v/>
      </c>
      <c r="H287" s="97" t="str">
        <f>IFERROR(VLOOKUP($D287,Notes!$A$7:$K$67,3,FALSE),"")</f>
        <v/>
      </c>
      <c r="I287" s="98" t="str">
        <f>IFERROR(VLOOKUP($D287,Notes!$A$7:$K$67,4,FALSE),"")</f>
        <v/>
      </c>
      <c r="J287" s="104"/>
      <c r="K287" s="104"/>
      <c r="L287" s="104"/>
      <c r="M287" s="106" t="str">
        <f>IF($D287="","",VLOOKUP($A287,python_output!$A$4:$AM$257,21,FALSE))</f>
        <v/>
      </c>
      <c r="N287" s="3" t="str">
        <f>IF($D287="","",VLOOKUP($A287,python_output!$A$4:$AM$257,22,FALSE))</f>
        <v/>
      </c>
      <c r="O287" s="105" t="str">
        <f>IF($D287="","",VLOOKUP($A287,python_output!$A$4:$AM$257,23,FALSE))</f>
        <v/>
      </c>
      <c r="P287" s="2" t="str">
        <f>IF($D287="","",VLOOKUP($A287,python_output!$A$4:$AM$257,24,FALSE))</f>
        <v/>
      </c>
      <c r="Q287" s="2" t="str">
        <f>IF($D287="","",VLOOKUP($A287,python_output!$A$4:$AM$257,25,FALSE))</f>
        <v/>
      </c>
      <c r="R287" s="2" t="str">
        <f>IF($D287="","",VLOOKUP($A287,python_output!$A$4:$AM$257,26,FALSE))</f>
        <v/>
      </c>
      <c r="S287" s="160" t="str">
        <f>IF(D287="","",IF($C287="initial",VLOOKUP($D287,Notes!$A$7:$S$67,12,FALSE),VLOOKUP($A287,python_output!$A$4:$AP$256,27,FALSE)))</f>
        <v/>
      </c>
      <c r="T287" s="158" t="str">
        <f>IF(D287="","",IF($C287="initial",VLOOKUP($D287,Notes!$A$7:$S$67,13,FALSE),VLOOKUP($A287,python_output!$A$4:$AP$256,28,FALSE)))</f>
        <v/>
      </c>
      <c r="U287" s="159" t="str">
        <f>IF(D287="","",IF($C287="initial",VLOOKUP($D287,Notes!$A$7:$S$67,14,FALSE),VLOOKUP($A287,python_output!$A$4:$AP$256,29,FALSE)))</f>
        <v/>
      </c>
      <c r="V287" s="155" t="str">
        <f>IF(D287="","",IF($C287="initial","",VLOOKUP($A287,python_output!$A$4:$AS$256,30,FALSE)))</f>
        <v/>
      </c>
      <c r="W287" s="155" t="str">
        <f>IF(D287="","",IFERROR(IF($C287="initial","",VLOOKUP($A287,python_output!$A$4:$AS$256,30,FALSE)),""))</f>
        <v/>
      </c>
      <c r="X287" s="155" t="str">
        <f>IF(D287="","",IFERROR(IF($C287="initial","",VLOOKUP($A287,python_output!$A$4:$AS$256,30,FALSE)),""))</f>
        <v/>
      </c>
      <c r="Y287" s="161" t="str">
        <f>IF(D287="","",VLOOKUP(D287,Notes!$A$7:$N$67,14,FALSE))</f>
        <v/>
      </c>
      <c r="Z287" s="97" t="str">
        <f>IFERROR(VLOOKUP($D287,Notes!$A$7:$K$67,10,FALSE),"")</f>
        <v/>
      </c>
      <c r="AA287" s="102" t="str">
        <f>IFERROR(VLOOKUP($D287,Notes!$A$7:$K$67,11,FALSE),"")</f>
        <v/>
      </c>
      <c r="AB287" s="102" t="str">
        <f t="shared" si="18"/>
        <v/>
      </c>
      <c r="AC287" s="156" t="str">
        <f t="shared" si="19"/>
        <v/>
      </c>
      <c r="AD287" s="162" t="str">
        <f>IF($D287="","",GLOBAL!$B$5)</f>
        <v/>
      </c>
      <c r="AE287" s="197" t="str">
        <f t="shared" si="20"/>
        <v/>
      </c>
      <c r="AF287" s="198" t="str">
        <f t="shared" si="21"/>
        <v/>
      </c>
      <c r="AG287" s="202"/>
    </row>
    <row r="288" spans="1:33" x14ac:dyDescent="0.25">
      <c r="A288" s="2"/>
      <c r="C288" s="3"/>
      <c r="D288" s="2"/>
      <c r="E288" s="2"/>
      <c r="F288" s="107"/>
      <c r="G288" s="100" t="str">
        <f>IFERROR(VLOOKUP($D288,Notes!$A$7:$K$67,2,FALSE),"")</f>
        <v/>
      </c>
      <c r="H288" s="97" t="str">
        <f>IFERROR(VLOOKUP($D288,Notes!$A$7:$K$67,3,FALSE),"")</f>
        <v/>
      </c>
      <c r="I288" s="98" t="str">
        <f>IFERROR(VLOOKUP($D288,Notes!$A$7:$K$67,4,FALSE),"")</f>
        <v/>
      </c>
      <c r="J288" s="104"/>
      <c r="K288" s="104"/>
      <c r="L288" s="104"/>
      <c r="M288" s="106" t="str">
        <f>IF($D288="","",VLOOKUP($A288,python_output!$A$4:$AM$257,21,FALSE))</f>
        <v/>
      </c>
      <c r="N288" s="3" t="str">
        <f>IF($D288="","",VLOOKUP($A288,python_output!$A$4:$AM$257,22,FALSE))</f>
        <v/>
      </c>
      <c r="O288" s="105" t="str">
        <f>IF($D288="","",VLOOKUP($A288,python_output!$A$4:$AM$257,23,FALSE))</f>
        <v/>
      </c>
      <c r="P288" s="2" t="str">
        <f>IF($D288="","",VLOOKUP($A288,python_output!$A$4:$AM$257,24,FALSE))</f>
        <v/>
      </c>
      <c r="Q288" s="2" t="str">
        <f>IF($D288="","",VLOOKUP($A288,python_output!$A$4:$AM$257,25,FALSE))</f>
        <v/>
      </c>
      <c r="R288" s="2" t="str">
        <f>IF($D288="","",VLOOKUP($A288,python_output!$A$4:$AM$257,26,FALSE))</f>
        <v/>
      </c>
      <c r="S288" s="160" t="str">
        <f>IF(D288="","",IF($C288="initial",VLOOKUP($D288,Notes!$A$7:$S$67,12,FALSE),VLOOKUP($A288,python_output!$A$4:$AP$256,27,FALSE)))</f>
        <v/>
      </c>
      <c r="T288" s="158" t="str">
        <f>IF(D288="","",IF($C288="initial",VLOOKUP($D288,Notes!$A$7:$S$67,13,FALSE),VLOOKUP($A288,python_output!$A$4:$AP$256,28,FALSE)))</f>
        <v/>
      </c>
      <c r="U288" s="159" t="str">
        <f>IF(D288="","",IF($C288="initial",VLOOKUP($D288,Notes!$A$7:$S$67,14,FALSE),VLOOKUP($A288,python_output!$A$4:$AP$256,29,FALSE)))</f>
        <v/>
      </c>
      <c r="V288" s="155" t="str">
        <f>IF(D288="","",IF($C288="initial","",VLOOKUP($A288,python_output!$A$4:$AS$256,30,FALSE)))</f>
        <v/>
      </c>
      <c r="W288" s="155" t="str">
        <f>IF(D288="","",IFERROR(IF($C288="initial","",VLOOKUP($A288,python_output!$A$4:$AS$256,30,FALSE)),""))</f>
        <v/>
      </c>
      <c r="X288" s="155" t="str">
        <f>IF(D288="","",IFERROR(IF($C288="initial","",VLOOKUP($A288,python_output!$A$4:$AS$256,30,FALSE)),""))</f>
        <v/>
      </c>
      <c r="Y288" s="161" t="str">
        <f>IF(D288="","",VLOOKUP(D288,Notes!$A$7:$N$67,14,FALSE))</f>
        <v/>
      </c>
      <c r="Z288" s="97" t="str">
        <f>IFERROR(VLOOKUP($D288,Notes!$A$7:$K$67,10,FALSE),"")</f>
        <v/>
      </c>
      <c r="AA288" s="102" t="str">
        <f>IFERROR(VLOOKUP($D288,Notes!$A$7:$K$67,11,FALSE),"")</f>
        <v/>
      </c>
      <c r="AB288" s="102" t="str">
        <f t="shared" si="18"/>
        <v/>
      </c>
      <c r="AC288" s="156" t="str">
        <f t="shared" si="19"/>
        <v/>
      </c>
      <c r="AD288" s="162" t="str">
        <f>IF($D288="","",GLOBAL!$B$5)</f>
        <v/>
      </c>
      <c r="AE288" s="197" t="str">
        <f t="shared" si="20"/>
        <v/>
      </c>
      <c r="AF288" s="198" t="str">
        <f t="shared" si="21"/>
        <v/>
      </c>
      <c r="AG288" s="202"/>
    </row>
    <row r="289" spans="1:33" x14ac:dyDescent="0.25">
      <c r="A289" s="2"/>
      <c r="C289" s="3"/>
      <c r="D289" s="2"/>
      <c r="E289" s="2"/>
      <c r="F289" s="107"/>
      <c r="G289" s="100" t="str">
        <f>IFERROR(VLOOKUP($D289,Notes!$A$7:$K$67,2,FALSE),"")</f>
        <v/>
      </c>
      <c r="H289" s="97" t="str">
        <f>IFERROR(VLOOKUP($D289,Notes!$A$7:$K$67,3,FALSE),"")</f>
        <v/>
      </c>
      <c r="I289" s="98" t="str">
        <f>IFERROR(VLOOKUP($D289,Notes!$A$7:$K$67,4,FALSE),"")</f>
        <v/>
      </c>
      <c r="J289" s="104"/>
      <c r="K289" s="104"/>
      <c r="L289" s="104"/>
      <c r="M289" s="106" t="str">
        <f>IF($D289="","",VLOOKUP($A289,python_output!$A$4:$AM$257,21,FALSE))</f>
        <v/>
      </c>
      <c r="N289" s="3" t="str">
        <f>IF($D289="","",VLOOKUP($A289,python_output!$A$4:$AM$257,22,FALSE))</f>
        <v/>
      </c>
      <c r="O289" s="105" t="str">
        <f>IF($D289="","",VLOOKUP($A289,python_output!$A$4:$AM$257,23,FALSE))</f>
        <v/>
      </c>
      <c r="P289" s="2" t="str">
        <f>IF($D289="","",VLOOKUP($A289,python_output!$A$4:$AM$257,24,FALSE))</f>
        <v/>
      </c>
      <c r="Q289" s="2" t="str">
        <f>IF($D289="","",VLOOKUP($A289,python_output!$A$4:$AM$257,25,FALSE))</f>
        <v/>
      </c>
      <c r="R289" s="2" t="str">
        <f>IF($D289="","",VLOOKUP($A289,python_output!$A$4:$AM$257,26,FALSE))</f>
        <v/>
      </c>
      <c r="S289" s="160" t="str">
        <f>IF(D289="","",IF($C289="initial",VLOOKUP($D289,Notes!$A$7:$S$67,12,FALSE),VLOOKUP($A289,python_output!$A$4:$AP$256,27,FALSE)))</f>
        <v/>
      </c>
      <c r="T289" s="158" t="str">
        <f>IF(D289="","",IF($C289="initial",VLOOKUP($D289,Notes!$A$7:$S$67,13,FALSE),VLOOKUP($A289,python_output!$A$4:$AP$256,28,FALSE)))</f>
        <v/>
      </c>
      <c r="U289" s="159" t="str">
        <f>IF(D289="","",IF($C289="initial",VLOOKUP($D289,Notes!$A$7:$S$67,14,FALSE),VLOOKUP($A289,python_output!$A$4:$AP$256,29,FALSE)))</f>
        <v/>
      </c>
      <c r="V289" s="155" t="str">
        <f>IF(D289="","",IF($C289="initial","",VLOOKUP($A289,python_output!$A$4:$AS$256,30,FALSE)))</f>
        <v/>
      </c>
      <c r="W289" s="155" t="str">
        <f>IF(D289="","",IFERROR(IF($C289="initial","",VLOOKUP($A289,python_output!$A$4:$AS$256,30,FALSE)),""))</f>
        <v/>
      </c>
      <c r="X289" s="155" t="str">
        <f>IF(D289="","",IFERROR(IF($C289="initial","",VLOOKUP($A289,python_output!$A$4:$AS$256,30,FALSE)),""))</f>
        <v/>
      </c>
      <c r="Y289" s="161" t="str">
        <f>IF(D289="","",VLOOKUP(D289,Notes!$A$7:$N$67,14,FALSE))</f>
        <v/>
      </c>
      <c r="Z289" s="97" t="str">
        <f>IFERROR(VLOOKUP($D289,Notes!$A$7:$K$67,10,FALSE),"")</f>
        <v/>
      </c>
      <c r="AA289" s="102" t="str">
        <f>IFERROR(VLOOKUP($D289,Notes!$A$7:$K$67,11,FALSE),"")</f>
        <v/>
      </c>
      <c r="AB289" s="102" t="str">
        <f t="shared" si="18"/>
        <v/>
      </c>
      <c r="AC289" s="156" t="str">
        <f t="shared" si="19"/>
        <v/>
      </c>
      <c r="AD289" s="162" t="str">
        <f>IF($D289="","",GLOBAL!$B$5)</f>
        <v/>
      </c>
      <c r="AE289" s="197" t="str">
        <f t="shared" si="20"/>
        <v/>
      </c>
      <c r="AF289" s="198" t="str">
        <f t="shared" si="21"/>
        <v/>
      </c>
      <c r="AG289" s="202"/>
    </row>
    <row r="290" spans="1:33" x14ac:dyDescent="0.25">
      <c r="A290" s="2"/>
      <c r="C290" s="3"/>
      <c r="D290" s="2"/>
      <c r="E290" s="2"/>
      <c r="F290" s="107"/>
      <c r="G290" s="100" t="str">
        <f>IFERROR(VLOOKUP($D290,Notes!$A$7:$K$67,2,FALSE),"")</f>
        <v/>
      </c>
      <c r="H290" s="97" t="str">
        <f>IFERROR(VLOOKUP($D290,Notes!$A$7:$K$67,3,FALSE),"")</f>
        <v/>
      </c>
      <c r="I290" s="98" t="str">
        <f>IFERROR(VLOOKUP($D290,Notes!$A$7:$K$67,4,FALSE),"")</f>
        <v/>
      </c>
      <c r="J290" s="104"/>
      <c r="K290" s="104"/>
      <c r="L290" s="104"/>
      <c r="M290" s="106" t="str">
        <f>IF($D290="","",VLOOKUP($A290,python_output!$A$4:$AM$257,21,FALSE))</f>
        <v/>
      </c>
      <c r="N290" s="3" t="str">
        <f>IF($D290="","",VLOOKUP($A290,python_output!$A$4:$AM$257,22,FALSE))</f>
        <v/>
      </c>
      <c r="O290" s="105" t="str">
        <f>IF($D290="","",VLOOKUP($A290,python_output!$A$4:$AM$257,23,FALSE))</f>
        <v/>
      </c>
      <c r="P290" s="2" t="str">
        <f>IF($D290="","",VLOOKUP($A290,python_output!$A$4:$AM$257,24,FALSE))</f>
        <v/>
      </c>
      <c r="Q290" s="2" t="str">
        <f>IF($D290="","",VLOOKUP($A290,python_output!$A$4:$AM$257,25,FALSE))</f>
        <v/>
      </c>
      <c r="R290" s="2" t="str">
        <f>IF($D290="","",VLOOKUP($A290,python_output!$A$4:$AM$257,26,FALSE))</f>
        <v/>
      </c>
      <c r="S290" s="160" t="str">
        <f>IF(D290="","",IF($C290="initial",VLOOKUP($D290,Notes!$A$7:$S$67,12,FALSE),VLOOKUP($A290,python_output!$A$4:$AP$256,27,FALSE)))</f>
        <v/>
      </c>
      <c r="T290" s="158" t="str">
        <f>IF(D290="","",IF($C290="initial",VLOOKUP($D290,Notes!$A$7:$S$67,13,FALSE),VLOOKUP($A290,python_output!$A$4:$AP$256,28,FALSE)))</f>
        <v/>
      </c>
      <c r="U290" s="159" t="str">
        <f>IF(D290="","",IF($C290="initial",VLOOKUP($D290,Notes!$A$7:$S$67,14,FALSE),VLOOKUP($A290,python_output!$A$4:$AP$256,29,FALSE)))</f>
        <v/>
      </c>
      <c r="V290" s="155" t="str">
        <f>IF(D290="","",IF($C290="initial","",VLOOKUP($A290,python_output!$A$4:$AS$256,30,FALSE)))</f>
        <v/>
      </c>
      <c r="W290" s="155" t="str">
        <f>IF(D290="","",IFERROR(IF($C290="initial","",VLOOKUP($A290,python_output!$A$4:$AS$256,30,FALSE)),""))</f>
        <v/>
      </c>
      <c r="X290" s="155" t="str">
        <f>IF(D290="","",IFERROR(IF($C290="initial","",VLOOKUP($A290,python_output!$A$4:$AS$256,30,FALSE)),""))</f>
        <v/>
      </c>
      <c r="Y290" s="161" t="str">
        <f>IF(D290="","",VLOOKUP(D290,Notes!$A$7:$N$67,14,FALSE))</f>
        <v/>
      </c>
      <c r="Z290" s="97" t="str">
        <f>IFERROR(VLOOKUP($D290,Notes!$A$7:$K$67,10,FALSE),"")</f>
        <v/>
      </c>
      <c r="AA290" s="102" t="str">
        <f>IFERROR(VLOOKUP($D290,Notes!$A$7:$K$67,11,FALSE),"")</f>
        <v/>
      </c>
      <c r="AB290" s="102" t="str">
        <f t="shared" si="18"/>
        <v/>
      </c>
      <c r="AC290" s="156" t="str">
        <f t="shared" si="19"/>
        <v/>
      </c>
      <c r="AD290" s="162" t="str">
        <f>IF($D290="","",GLOBAL!$B$5)</f>
        <v/>
      </c>
      <c r="AE290" s="197" t="str">
        <f t="shared" si="20"/>
        <v/>
      </c>
      <c r="AF290" s="198" t="str">
        <f t="shared" si="21"/>
        <v/>
      </c>
      <c r="AG290" s="202"/>
    </row>
    <row r="291" spans="1:33" x14ac:dyDescent="0.25">
      <c r="A291" s="2"/>
      <c r="C291" s="3"/>
      <c r="D291" s="2"/>
      <c r="E291" s="2"/>
      <c r="F291" s="107"/>
      <c r="G291" s="100" t="str">
        <f>IFERROR(VLOOKUP($D291,Notes!$A$7:$K$67,2,FALSE),"")</f>
        <v/>
      </c>
      <c r="H291" s="97" t="str">
        <f>IFERROR(VLOOKUP($D291,Notes!$A$7:$K$67,3,FALSE),"")</f>
        <v/>
      </c>
      <c r="I291" s="98" t="str">
        <f>IFERROR(VLOOKUP($D291,Notes!$A$7:$K$67,4,FALSE),"")</f>
        <v/>
      </c>
      <c r="J291" s="104"/>
      <c r="K291" s="104"/>
      <c r="L291" s="104"/>
      <c r="M291" s="106" t="str">
        <f>IF($D291="","",VLOOKUP($A291,python_output!$A$4:$AM$257,21,FALSE))</f>
        <v/>
      </c>
      <c r="N291" s="3" t="str">
        <f>IF($D291="","",VLOOKUP($A291,python_output!$A$4:$AM$257,22,FALSE))</f>
        <v/>
      </c>
      <c r="O291" s="105" t="str">
        <f>IF($D291="","",VLOOKUP($A291,python_output!$A$4:$AM$257,23,FALSE))</f>
        <v/>
      </c>
      <c r="P291" s="2" t="str">
        <f>IF($D291="","",VLOOKUP($A291,python_output!$A$4:$AM$257,24,FALSE))</f>
        <v/>
      </c>
      <c r="Q291" s="2" t="str">
        <f>IF($D291="","",VLOOKUP($A291,python_output!$A$4:$AM$257,25,FALSE))</f>
        <v/>
      </c>
      <c r="R291" s="2" t="str">
        <f>IF($D291="","",VLOOKUP($A291,python_output!$A$4:$AM$257,26,FALSE))</f>
        <v/>
      </c>
      <c r="S291" s="160" t="str">
        <f>IF(D291="","",IF($C291="initial",VLOOKUP($D291,Notes!$A$7:$S$67,12,FALSE),VLOOKUP($A291,python_output!$A$4:$AP$256,27,FALSE)))</f>
        <v/>
      </c>
      <c r="T291" s="158" t="str">
        <f>IF(D291="","",IF($C291="initial",VLOOKUP($D291,Notes!$A$7:$S$67,13,FALSE),VLOOKUP($A291,python_output!$A$4:$AP$256,28,FALSE)))</f>
        <v/>
      </c>
      <c r="U291" s="159" t="str">
        <f>IF(D291="","",IF($C291="initial",VLOOKUP($D291,Notes!$A$7:$S$67,14,FALSE),VLOOKUP($A291,python_output!$A$4:$AP$256,29,FALSE)))</f>
        <v/>
      </c>
      <c r="V291" s="155" t="str">
        <f>IF(D291="","",IF($C291="initial","",VLOOKUP($A291,python_output!$A$4:$AS$256,30,FALSE)))</f>
        <v/>
      </c>
      <c r="W291" s="155" t="str">
        <f>IF(D291="","",IFERROR(IF($C291="initial","",VLOOKUP($A291,python_output!$A$4:$AS$256,30,FALSE)),""))</f>
        <v/>
      </c>
      <c r="X291" s="155" t="str">
        <f>IF(D291="","",IFERROR(IF($C291="initial","",VLOOKUP($A291,python_output!$A$4:$AS$256,30,FALSE)),""))</f>
        <v/>
      </c>
      <c r="Y291" s="161" t="str">
        <f>IF(D291="","",VLOOKUP(D291,Notes!$A$7:$N$67,14,FALSE))</f>
        <v/>
      </c>
      <c r="Z291" s="97" t="str">
        <f>IFERROR(VLOOKUP($D291,Notes!$A$7:$K$67,10,FALSE),"")</f>
        <v/>
      </c>
      <c r="AA291" s="102" t="str">
        <f>IFERROR(VLOOKUP($D291,Notes!$A$7:$K$67,11,FALSE),"")</f>
        <v/>
      </c>
      <c r="AB291" s="102" t="str">
        <f t="shared" si="18"/>
        <v/>
      </c>
      <c r="AC291" s="156" t="str">
        <f t="shared" si="19"/>
        <v/>
      </c>
      <c r="AD291" s="162" t="str">
        <f>IF($D291="","",GLOBAL!$B$5)</f>
        <v/>
      </c>
      <c r="AE291" s="197" t="str">
        <f t="shared" si="20"/>
        <v/>
      </c>
      <c r="AF291" s="198" t="str">
        <f t="shared" si="21"/>
        <v/>
      </c>
      <c r="AG291" s="202"/>
    </row>
    <row r="292" spans="1:33" x14ac:dyDescent="0.25">
      <c r="A292" s="2"/>
      <c r="C292" s="3"/>
      <c r="D292" s="2"/>
      <c r="E292" s="2"/>
      <c r="F292" s="107"/>
      <c r="G292" s="100" t="str">
        <f>IFERROR(VLOOKUP($D292,Notes!$A$7:$K$67,2,FALSE),"")</f>
        <v/>
      </c>
      <c r="H292" s="97" t="str">
        <f>IFERROR(VLOOKUP($D292,Notes!$A$7:$K$67,3,FALSE),"")</f>
        <v/>
      </c>
      <c r="I292" s="98" t="str">
        <f>IFERROR(VLOOKUP($D292,Notes!$A$7:$K$67,4,FALSE),"")</f>
        <v/>
      </c>
      <c r="J292" s="104"/>
      <c r="K292" s="104"/>
      <c r="L292" s="104"/>
      <c r="M292" s="106" t="str">
        <f>IF($D292="","",VLOOKUP($A292,python_output!$A$4:$AM$257,21,FALSE))</f>
        <v/>
      </c>
      <c r="N292" s="3" t="str">
        <f>IF($D292="","",VLOOKUP($A292,python_output!$A$4:$AM$257,22,FALSE))</f>
        <v/>
      </c>
      <c r="O292" s="105" t="str">
        <f>IF($D292="","",VLOOKUP($A292,python_output!$A$4:$AM$257,23,FALSE))</f>
        <v/>
      </c>
      <c r="P292" s="2" t="str">
        <f>IF($D292="","",VLOOKUP($A292,python_output!$A$4:$AM$257,24,FALSE))</f>
        <v/>
      </c>
      <c r="Q292" s="2" t="str">
        <f>IF($D292="","",VLOOKUP($A292,python_output!$A$4:$AM$257,25,FALSE))</f>
        <v/>
      </c>
      <c r="R292" s="2" t="str">
        <f>IF($D292="","",VLOOKUP($A292,python_output!$A$4:$AM$257,26,FALSE))</f>
        <v/>
      </c>
      <c r="S292" s="160" t="str">
        <f>IF(D292="","",IF($C292="initial",VLOOKUP($D292,Notes!$A$7:$S$67,12,FALSE),VLOOKUP($A292,python_output!$A$4:$AP$256,27,FALSE)))</f>
        <v/>
      </c>
      <c r="T292" s="158" t="str">
        <f>IF(D292="","",IF($C292="initial",VLOOKUP($D292,Notes!$A$7:$S$67,13,FALSE),VLOOKUP($A292,python_output!$A$4:$AP$256,28,FALSE)))</f>
        <v/>
      </c>
      <c r="U292" s="159" t="str">
        <f>IF(D292="","",IF($C292="initial",VLOOKUP($D292,Notes!$A$7:$S$67,14,FALSE),VLOOKUP($A292,python_output!$A$4:$AP$256,29,FALSE)))</f>
        <v/>
      </c>
      <c r="V292" s="155" t="str">
        <f>IF(D292="","",IF($C292="initial","",VLOOKUP($A292,python_output!$A$4:$AS$256,30,FALSE)))</f>
        <v/>
      </c>
      <c r="W292" s="155" t="str">
        <f>IF(D292="","",IFERROR(IF($C292="initial","",VLOOKUP($A292,python_output!$A$4:$AS$256,30,FALSE)),""))</f>
        <v/>
      </c>
      <c r="X292" s="155" t="str">
        <f>IF(D292="","",IFERROR(IF($C292="initial","",VLOOKUP($A292,python_output!$A$4:$AS$256,30,FALSE)),""))</f>
        <v/>
      </c>
      <c r="Y292" s="161" t="str">
        <f>IF(D292="","",VLOOKUP(D292,Notes!$A$7:$N$67,14,FALSE))</f>
        <v/>
      </c>
      <c r="Z292" s="97" t="str">
        <f>IFERROR(VLOOKUP($D292,Notes!$A$7:$K$67,10,FALSE),"")</f>
        <v/>
      </c>
      <c r="AA292" s="102" t="str">
        <f>IFERROR(VLOOKUP($D292,Notes!$A$7:$K$67,11,FALSE),"")</f>
        <v/>
      </c>
      <c r="AB292" s="102" t="str">
        <f t="shared" si="18"/>
        <v/>
      </c>
      <c r="AC292" s="156" t="str">
        <f t="shared" si="19"/>
        <v/>
      </c>
      <c r="AD292" s="162" t="str">
        <f>IF($D292="","",GLOBAL!$B$5)</f>
        <v/>
      </c>
      <c r="AE292" s="197" t="str">
        <f t="shared" si="20"/>
        <v/>
      </c>
      <c r="AF292" s="198" t="str">
        <f t="shared" si="21"/>
        <v/>
      </c>
      <c r="AG292" s="202"/>
    </row>
    <row r="293" spans="1:33" x14ac:dyDescent="0.25">
      <c r="A293" s="2"/>
      <c r="C293" s="3"/>
      <c r="D293" s="2"/>
      <c r="E293" s="2"/>
      <c r="F293" s="107"/>
      <c r="G293" s="100" t="str">
        <f>IFERROR(VLOOKUP($D293,Notes!$A$7:$K$67,2,FALSE),"")</f>
        <v/>
      </c>
      <c r="H293" s="97" t="str">
        <f>IFERROR(VLOOKUP($D293,Notes!$A$7:$K$67,3,FALSE),"")</f>
        <v/>
      </c>
      <c r="I293" s="98" t="str">
        <f>IFERROR(VLOOKUP($D293,Notes!$A$7:$K$67,4,FALSE),"")</f>
        <v/>
      </c>
      <c r="J293" s="104"/>
      <c r="K293" s="104"/>
      <c r="L293" s="104"/>
      <c r="M293" s="106" t="str">
        <f>IF($D293="","",VLOOKUP($A293,python_output!$A$4:$AM$257,21,FALSE))</f>
        <v/>
      </c>
      <c r="N293" s="3" t="str">
        <f>IF($D293="","",VLOOKUP($A293,python_output!$A$4:$AM$257,22,FALSE))</f>
        <v/>
      </c>
      <c r="O293" s="105" t="str">
        <f>IF($D293="","",VLOOKUP($A293,python_output!$A$4:$AM$257,23,FALSE))</f>
        <v/>
      </c>
      <c r="P293" s="2" t="str">
        <f>IF($D293="","",VLOOKUP($A293,python_output!$A$4:$AM$257,24,FALSE))</f>
        <v/>
      </c>
      <c r="Q293" s="2" t="str">
        <f>IF($D293="","",VLOOKUP($A293,python_output!$A$4:$AM$257,25,FALSE))</f>
        <v/>
      </c>
      <c r="R293" s="2" t="str">
        <f>IF($D293="","",VLOOKUP($A293,python_output!$A$4:$AM$257,26,FALSE))</f>
        <v/>
      </c>
      <c r="S293" s="160" t="str">
        <f>IF(D293="","",IF($C293="initial",VLOOKUP($D293,Notes!$A$7:$S$67,12,FALSE),VLOOKUP($A293,python_output!$A$4:$AP$256,27,FALSE)))</f>
        <v/>
      </c>
      <c r="T293" s="158" t="str">
        <f>IF(D293="","",IF($C293="initial",VLOOKUP($D293,Notes!$A$7:$S$67,13,FALSE),VLOOKUP($A293,python_output!$A$4:$AP$256,28,FALSE)))</f>
        <v/>
      </c>
      <c r="U293" s="159" t="str">
        <f>IF(D293="","",IF($C293="initial",VLOOKUP($D293,Notes!$A$7:$S$67,14,FALSE),VLOOKUP($A293,python_output!$A$4:$AP$256,29,FALSE)))</f>
        <v/>
      </c>
      <c r="V293" s="155" t="str">
        <f>IF(D293="","",IF($C293="initial","",VLOOKUP($A293,python_output!$A$4:$AS$256,30,FALSE)))</f>
        <v/>
      </c>
      <c r="W293" s="155" t="str">
        <f>IF(D293="","",IFERROR(IF($C293="initial","",VLOOKUP($A293,python_output!$A$4:$AS$256,30,FALSE)),""))</f>
        <v/>
      </c>
      <c r="X293" s="155" t="str">
        <f>IF(D293="","",IFERROR(IF($C293="initial","",VLOOKUP($A293,python_output!$A$4:$AS$256,30,FALSE)),""))</f>
        <v/>
      </c>
      <c r="Y293" s="161" t="str">
        <f>IF(D293="","",VLOOKUP(D293,Notes!$A$7:$N$67,14,FALSE))</f>
        <v/>
      </c>
      <c r="Z293" s="97" t="str">
        <f>IFERROR(VLOOKUP($D293,Notes!$A$7:$K$67,10,FALSE),"")</f>
        <v/>
      </c>
      <c r="AA293" s="102" t="str">
        <f>IFERROR(VLOOKUP($D293,Notes!$A$7:$K$67,11,FALSE),"")</f>
        <v/>
      </c>
      <c r="AB293" s="102" t="str">
        <f t="shared" si="18"/>
        <v/>
      </c>
      <c r="AC293" s="156" t="str">
        <f t="shared" si="19"/>
        <v/>
      </c>
      <c r="AD293" s="162" t="str">
        <f>IF($D293="","",GLOBAL!$B$5)</f>
        <v/>
      </c>
      <c r="AE293" s="197" t="str">
        <f t="shared" si="20"/>
        <v/>
      </c>
      <c r="AF293" s="198" t="str">
        <f t="shared" si="21"/>
        <v/>
      </c>
      <c r="AG293" s="202"/>
    </row>
    <row r="294" spans="1:33" x14ac:dyDescent="0.25">
      <c r="A294" s="2"/>
      <c r="C294" s="3"/>
      <c r="D294" s="2"/>
      <c r="E294" s="2"/>
      <c r="F294" s="107"/>
      <c r="G294" s="100" t="str">
        <f>IFERROR(VLOOKUP($D294,Notes!$A$7:$K$67,2,FALSE),"")</f>
        <v/>
      </c>
      <c r="H294" s="97" t="str">
        <f>IFERROR(VLOOKUP($D294,Notes!$A$7:$K$67,3,FALSE),"")</f>
        <v/>
      </c>
      <c r="I294" s="98" t="str">
        <f>IFERROR(VLOOKUP($D294,Notes!$A$7:$K$67,4,FALSE),"")</f>
        <v/>
      </c>
      <c r="J294" s="104"/>
      <c r="K294" s="104"/>
      <c r="L294" s="104"/>
      <c r="M294" s="106" t="str">
        <f>IF($D294="","",VLOOKUP($A294,python_output!$A$4:$AM$257,21,FALSE))</f>
        <v/>
      </c>
      <c r="N294" s="3" t="str">
        <f>IF($D294="","",VLOOKUP($A294,python_output!$A$4:$AM$257,22,FALSE))</f>
        <v/>
      </c>
      <c r="O294" s="105" t="str">
        <f>IF($D294="","",VLOOKUP($A294,python_output!$A$4:$AM$257,23,FALSE))</f>
        <v/>
      </c>
      <c r="P294" s="2" t="str">
        <f>IF($D294="","",VLOOKUP($A294,python_output!$A$4:$AM$257,24,FALSE))</f>
        <v/>
      </c>
      <c r="Q294" s="2" t="str">
        <f>IF($D294="","",VLOOKUP($A294,python_output!$A$4:$AM$257,25,FALSE))</f>
        <v/>
      </c>
      <c r="R294" s="2" t="str">
        <f>IF($D294="","",VLOOKUP($A294,python_output!$A$4:$AM$257,26,FALSE))</f>
        <v/>
      </c>
      <c r="S294" s="160" t="str">
        <f>IF(D294="","",IF($C294="initial",VLOOKUP($D294,Notes!$A$7:$S$67,12,FALSE),VLOOKUP($A294,python_output!$A$4:$AP$256,27,FALSE)))</f>
        <v/>
      </c>
      <c r="T294" s="158" t="str">
        <f>IF(D294="","",IF($C294="initial",VLOOKUP($D294,Notes!$A$7:$S$67,13,FALSE),VLOOKUP($A294,python_output!$A$4:$AP$256,28,FALSE)))</f>
        <v/>
      </c>
      <c r="U294" s="159" t="str">
        <f>IF(D294="","",IF($C294="initial",VLOOKUP($D294,Notes!$A$7:$S$67,14,FALSE),VLOOKUP($A294,python_output!$A$4:$AP$256,29,FALSE)))</f>
        <v/>
      </c>
      <c r="V294" s="155" t="str">
        <f>IF(D294="","",IF($C294="initial","",VLOOKUP($A294,python_output!$A$4:$AS$256,30,FALSE)))</f>
        <v/>
      </c>
      <c r="W294" s="155" t="str">
        <f>IF(D294="","",IFERROR(IF($C294="initial","",VLOOKUP($A294,python_output!$A$4:$AS$256,30,FALSE)),""))</f>
        <v/>
      </c>
      <c r="X294" s="155" t="str">
        <f>IF(D294="","",IFERROR(IF($C294="initial","",VLOOKUP($A294,python_output!$A$4:$AS$256,30,FALSE)),""))</f>
        <v/>
      </c>
      <c r="Y294" s="161" t="str">
        <f>IF(D294="","",VLOOKUP(D294,Notes!$A$7:$N$67,14,FALSE))</f>
        <v/>
      </c>
      <c r="Z294" s="97" t="str">
        <f>IFERROR(VLOOKUP($D294,Notes!$A$7:$K$67,10,FALSE),"")</f>
        <v/>
      </c>
      <c r="AA294" s="102" t="str">
        <f>IFERROR(VLOOKUP($D294,Notes!$A$7:$K$67,11,FALSE),"")</f>
        <v/>
      </c>
      <c r="AB294" s="102" t="str">
        <f t="shared" si="18"/>
        <v/>
      </c>
      <c r="AC294" s="156" t="str">
        <f t="shared" si="19"/>
        <v/>
      </c>
      <c r="AD294" s="162" t="str">
        <f>IF($D294="","",GLOBAL!$B$5)</f>
        <v/>
      </c>
      <c r="AE294" s="197" t="str">
        <f t="shared" si="20"/>
        <v/>
      </c>
      <c r="AF294" s="198" t="str">
        <f t="shared" si="21"/>
        <v/>
      </c>
      <c r="AG294" s="202"/>
    </row>
    <row r="295" spans="1:33" x14ac:dyDescent="0.25">
      <c r="A295" s="2"/>
      <c r="C295" s="3"/>
      <c r="D295" s="2"/>
      <c r="E295" s="2"/>
      <c r="F295" s="107"/>
      <c r="G295" s="100" t="str">
        <f>IFERROR(VLOOKUP($D295,Notes!$A$7:$K$67,2,FALSE),"")</f>
        <v/>
      </c>
      <c r="H295" s="97" t="str">
        <f>IFERROR(VLOOKUP($D295,Notes!$A$7:$K$67,3,FALSE),"")</f>
        <v/>
      </c>
      <c r="I295" s="98" t="str">
        <f>IFERROR(VLOOKUP($D295,Notes!$A$7:$K$67,4,FALSE),"")</f>
        <v/>
      </c>
      <c r="J295" s="104"/>
      <c r="K295" s="104"/>
      <c r="L295" s="104"/>
      <c r="M295" s="106" t="str">
        <f>IF($D295="","",VLOOKUP($A295,python_output!$A$4:$AM$257,21,FALSE))</f>
        <v/>
      </c>
      <c r="N295" s="3" t="str">
        <f>IF($D295="","",VLOOKUP($A295,python_output!$A$4:$AM$257,22,FALSE))</f>
        <v/>
      </c>
      <c r="O295" s="105" t="str">
        <f>IF($D295="","",VLOOKUP($A295,python_output!$A$4:$AM$257,23,FALSE))</f>
        <v/>
      </c>
      <c r="P295" s="2" t="str">
        <f>IF($D295="","",VLOOKUP($A295,python_output!$A$4:$AM$257,24,FALSE))</f>
        <v/>
      </c>
      <c r="Q295" s="2" t="str">
        <f>IF($D295="","",VLOOKUP($A295,python_output!$A$4:$AM$257,25,FALSE))</f>
        <v/>
      </c>
      <c r="R295" s="2" t="str">
        <f>IF($D295="","",VLOOKUP($A295,python_output!$A$4:$AM$257,26,FALSE))</f>
        <v/>
      </c>
      <c r="S295" s="160" t="str">
        <f>IF(D295="","",IF($C295="initial",VLOOKUP($D295,Notes!$A$7:$S$67,12,FALSE),VLOOKUP($A295,python_output!$A$4:$AP$256,27,FALSE)))</f>
        <v/>
      </c>
      <c r="T295" s="158" t="str">
        <f>IF(D295="","",IF($C295="initial",VLOOKUP($D295,Notes!$A$7:$S$67,13,FALSE),VLOOKUP($A295,python_output!$A$4:$AP$256,28,FALSE)))</f>
        <v/>
      </c>
      <c r="U295" s="159" t="str">
        <f>IF(D295="","",IF($C295="initial",VLOOKUP($D295,Notes!$A$7:$S$67,14,FALSE),VLOOKUP($A295,python_output!$A$4:$AP$256,29,FALSE)))</f>
        <v/>
      </c>
      <c r="V295" s="155" t="str">
        <f>IF(D295="","",IF($C295="initial","",VLOOKUP($A295,python_output!$A$4:$AS$256,30,FALSE)))</f>
        <v/>
      </c>
      <c r="W295" s="155" t="str">
        <f>IF(D295="","",IFERROR(IF($C295="initial","",VLOOKUP($A295,python_output!$A$4:$AS$256,30,FALSE)),""))</f>
        <v/>
      </c>
      <c r="X295" s="155" t="str">
        <f>IF(D295="","",IFERROR(IF($C295="initial","",VLOOKUP($A295,python_output!$A$4:$AS$256,30,FALSE)),""))</f>
        <v/>
      </c>
      <c r="Y295" s="161" t="str">
        <f>IF(D295="","",VLOOKUP(D295,Notes!$A$7:$N$67,14,FALSE))</f>
        <v/>
      </c>
      <c r="Z295" s="97" t="str">
        <f>IFERROR(VLOOKUP($D295,Notes!$A$7:$K$67,10,FALSE),"")</f>
        <v/>
      </c>
      <c r="AA295" s="102" t="str">
        <f>IFERROR(VLOOKUP($D295,Notes!$A$7:$K$67,11,FALSE),"")</f>
        <v/>
      </c>
      <c r="AB295" s="102" t="str">
        <f t="shared" si="18"/>
        <v/>
      </c>
      <c r="AC295" s="156" t="str">
        <f t="shared" si="19"/>
        <v/>
      </c>
      <c r="AD295" s="162" t="str">
        <f>IF($D295="","",GLOBAL!$B$5)</f>
        <v/>
      </c>
      <c r="AE295" s="197" t="str">
        <f t="shared" si="20"/>
        <v/>
      </c>
      <c r="AF295" s="198" t="str">
        <f t="shared" si="21"/>
        <v/>
      </c>
      <c r="AG295" s="202"/>
    </row>
    <row r="296" spans="1:33" x14ac:dyDescent="0.25">
      <c r="A296" s="2"/>
      <c r="C296" s="3"/>
      <c r="D296" s="2"/>
      <c r="E296" s="2"/>
      <c r="F296" s="107"/>
      <c r="G296" s="100" t="str">
        <f>IFERROR(VLOOKUP($D296,Notes!$A$7:$K$67,2,FALSE),"")</f>
        <v/>
      </c>
      <c r="H296" s="97" t="str">
        <f>IFERROR(VLOOKUP($D296,Notes!$A$7:$K$67,3,FALSE),"")</f>
        <v/>
      </c>
      <c r="I296" s="98" t="str">
        <f>IFERROR(VLOOKUP($D296,Notes!$A$7:$K$67,4,FALSE),"")</f>
        <v/>
      </c>
      <c r="J296" s="104"/>
      <c r="K296" s="104"/>
      <c r="L296" s="104"/>
      <c r="M296" s="106" t="str">
        <f>IF($D296="","",VLOOKUP($A296,python_output!$A$4:$AM$257,21,FALSE))</f>
        <v/>
      </c>
      <c r="N296" s="3" t="str">
        <f>IF($D296="","",VLOOKUP($A296,python_output!$A$4:$AM$257,22,FALSE))</f>
        <v/>
      </c>
      <c r="O296" s="105" t="str">
        <f>IF($D296="","",VLOOKUP($A296,python_output!$A$4:$AM$257,23,FALSE))</f>
        <v/>
      </c>
      <c r="P296" s="2" t="str">
        <f>IF($D296="","",VLOOKUP($A296,python_output!$A$4:$AM$257,24,FALSE))</f>
        <v/>
      </c>
      <c r="Q296" s="2" t="str">
        <f>IF($D296="","",VLOOKUP($A296,python_output!$A$4:$AM$257,25,FALSE))</f>
        <v/>
      </c>
      <c r="R296" s="2" t="str">
        <f>IF($D296="","",VLOOKUP($A296,python_output!$A$4:$AM$257,26,FALSE))</f>
        <v/>
      </c>
      <c r="S296" s="160" t="str">
        <f>IF(D296="","",IF($C296="initial",VLOOKUP($D296,Notes!$A$7:$S$67,12,FALSE),VLOOKUP($A296,python_output!$A$4:$AP$256,27,FALSE)))</f>
        <v/>
      </c>
      <c r="T296" s="158" t="str">
        <f>IF(D296="","",IF($C296="initial",VLOOKUP($D296,Notes!$A$7:$S$67,13,FALSE),VLOOKUP($A296,python_output!$A$4:$AP$256,28,FALSE)))</f>
        <v/>
      </c>
      <c r="U296" s="159" t="str">
        <f>IF(D296="","",IF($C296="initial",VLOOKUP($D296,Notes!$A$7:$S$67,14,FALSE),VLOOKUP($A296,python_output!$A$4:$AP$256,29,FALSE)))</f>
        <v/>
      </c>
      <c r="V296" s="155" t="str">
        <f>IF(D296="","",IF($C296="initial","",VLOOKUP($A296,python_output!$A$4:$AS$256,30,FALSE)))</f>
        <v/>
      </c>
      <c r="W296" s="155" t="str">
        <f>IF(D296="","",IFERROR(IF($C296="initial","",VLOOKUP($A296,python_output!$A$4:$AS$256,30,FALSE)),""))</f>
        <v/>
      </c>
      <c r="X296" s="155" t="str">
        <f>IF(D296="","",IFERROR(IF($C296="initial","",VLOOKUP($A296,python_output!$A$4:$AS$256,30,FALSE)),""))</f>
        <v/>
      </c>
      <c r="Y296" s="161" t="str">
        <f>IF(D296="","",VLOOKUP(D296,Notes!$A$7:$N$67,14,FALSE))</f>
        <v/>
      </c>
      <c r="Z296" s="97" t="str">
        <f>IFERROR(VLOOKUP($D296,Notes!$A$7:$K$67,10,FALSE),"")</f>
        <v/>
      </c>
      <c r="AA296" s="102" t="str">
        <f>IFERROR(VLOOKUP($D296,Notes!$A$7:$K$67,11,FALSE),"")</f>
        <v/>
      </c>
      <c r="AB296" s="102" t="str">
        <f t="shared" si="18"/>
        <v/>
      </c>
      <c r="AC296" s="156" t="str">
        <f t="shared" si="19"/>
        <v/>
      </c>
      <c r="AD296" s="162" t="str">
        <f>IF($D296="","",GLOBAL!$B$5)</f>
        <v/>
      </c>
      <c r="AE296" s="197" t="str">
        <f t="shared" si="20"/>
        <v/>
      </c>
      <c r="AF296" s="198" t="str">
        <f t="shared" si="21"/>
        <v/>
      </c>
      <c r="AG296" s="202"/>
    </row>
    <row r="297" spans="1:33" x14ac:dyDescent="0.25">
      <c r="A297" s="2"/>
      <c r="C297" s="3"/>
      <c r="D297" s="2"/>
      <c r="E297" s="2"/>
      <c r="F297" s="107"/>
      <c r="G297" s="100" t="str">
        <f>IFERROR(VLOOKUP($D297,Notes!$A$7:$K$67,2,FALSE),"")</f>
        <v/>
      </c>
      <c r="H297" s="97" t="str">
        <f>IFERROR(VLOOKUP($D297,Notes!$A$7:$K$67,3,FALSE),"")</f>
        <v/>
      </c>
      <c r="I297" s="98" t="str">
        <f>IFERROR(VLOOKUP($D297,Notes!$A$7:$K$67,4,FALSE),"")</f>
        <v/>
      </c>
      <c r="J297" s="104"/>
      <c r="K297" s="104"/>
      <c r="L297" s="104"/>
      <c r="M297" s="106" t="str">
        <f>IF($D297="","",VLOOKUP($A297,python_output!$A$4:$AM$257,21,FALSE))</f>
        <v/>
      </c>
      <c r="N297" s="3" t="str">
        <f>IF($D297="","",VLOOKUP($A297,python_output!$A$4:$AM$257,22,FALSE))</f>
        <v/>
      </c>
      <c r="O297" s="105" t="str">
        <f>IF($D297="","",VLOOKUP($A297,python_output!$A$4:$AM$257,23,FALSE))</f>
        <v/>
      </c>
      <c r="P297" s="2" t="str">
        <f>IF($D297="","",VLOOKUP($A297,python_output!$A$4:$AM$257,24,FALSE))</f>
        <v/>
      </c>
      <c r="Q297" s="2" t="str">
        <f>IF($D297="","",VLOOKUP($A297,python_output!$A$4:$AM$257,25,FALSE))</f>
        <v/>
      </c>
      <c r="R297" s="2" t="str">
        <f>IF($D297="","",VLOOKUP($A297,python_output!$A$4:$AM$257,26,FALSE))</f>
        <v/>
      </c>
      <c r="S297" s="160" t="str">
        <f>IF(D297="","",IF($C297="initial",VLOOKUP($D297,Notes!$A$7:$S$67,12,FALSE),VLOOKUP($A297,python_output!$A$4:$AP$256,27,FALSE)))</f>
        <v/>
      </c>
      <c r="T297" s="158" t="str">
        <f>IF(D297="","",IF($C297="initial",VLOOKUP($D297,Notes!$A$7:$S$67,13,FALSE),VLOOKUP($A297,python_output!$A$4:$AP$256,28,FALSE)))</f>
        <v/>
      </c>
      <c r="U297" s="159" t="str">
        <f>IF(D297="","",IF($C297="initial",VLOOKUP($D297,Notes!$A$7:$S$67,14,FALSE),VLOOKUP($A297,python_output!$A$4:$AP$256,29,FALSE)))</f>
        <v/>
      </c>
      <c r="V297" s="155" t="str">
        <f>IF(D297="","",IF($C297="initial","",VLOOKUP($A297,python_output!$A$4:$AS$256,30,FALSE)))</f>
        <v/>
      </c>
      <c r="W297" s="155" t="str">
        <f>IF(D297="","",IFERROR(IF($C297="initial","",VLOOKUP($A297,python_output!$A$4:$AS$256,30,FALSE)),""))</f>
        <v/>
      </c>
      <c r="X297" s="155" t="str">
        <f>IF(D297="","",IFERROR(IF($C297="initial","",VLOOKUP($A297,python_output!$A$4:$AS$256,30,FALSE)),""))</f>
        <v/>
      </c>
      <c r="Y297" s="161" t="str">
        <f>IF(D297="","",VLOOKUP(D297,Notes!$A$7:$N$67,14,FALSE))</f>
        <v/>
      </c>
      <c r="Z297" s="97" t="str">
        <f>IFERROR(VLOOKUP($D297,Notes!$A$7:$K$67,10,FALSE),"")</f>
        <v/>
      </c>
      <c r="AA297" s="102" t="str">
        <f>IFERROR(VLOOKUP($D297,Notes!$A$7:$K$67,11,FALSE),"")</f>
        <v/>
      </c>
      <c r="AB297" s="102" t="str">
        <f t="shared" si="18"/>
        <v/>
      </c>
      <c r="AC297" s="156" t="str">
        <f t="shared" si="19"/>
        <v/>
      </c>
      <c r="AD297" s="162" t="str">
        <f>IF($D297="","",GLOBAL!$B$5)</f>
        <v/>
      </c>
      <c r="AE297" s="197" t="str">
        <f t="shared" si="20"/>
        <v/>
      </c>
      <c r="AF297" s="198" t="str">
        <f t="shared" si="21"/>
        <v/>
      </c>
      <c r="AG297" s="202"/>
    </row>
    <row r="298" spans="1:33" x14ac:dyDescent="0.25">
      <c r="A298" s="2"/>
      <c r="C298" s="3"/>
      <c r="D298" s="2"/>
      <c r="E298" s="2"/>
      <c r="F298" s="107"/>
      <c r="G298" s="100" t="str">
        <f>IFERROR(VLOOKUP($D298,Notes!$A$7:$K$67,2,FALSE),"")</f>
        <v/>
      </c>
      <c r="H298" s="97" t="str">
        <f>IFERROR(VLOOKUP($D298,Notes!$A$7:$K$67,3,FALSE),"")</f>
        <v/>
      </c>
      <c r="I298" s="98" t="str">
        <f>IFERROR(VLOOKUP($D298,Notes!$A$7:$K$67,4,FALSE),"")</f>
        <v/>
      </c>
      <c r="J298" s="104"/>
      <c r="K298" s="104"/>
      <c r="L298" s="104"/>
      <c r="M298" s="106" t="str">
        <f>IF($D298="","",VLOOKUP($A298,python_output!$A$4:$AM$257,21,FALSE))</f>
        <v/>
      </c>
      <c r="N298" s="3" t="str">
        <f>IF($D298="","",VLOOKUP($A298,python_output!$A$4:$AM$257,22,FALSE))</f>
        <v/>
      </c>
      <c r="O298" s="105" t="str">
        <f>IF($D298="","",VLOOKUP($A298,python_output!$A$4:$AM$257,23,FALSE))</f>
        <v/>
      </c>
      <c r="P298" s="2" t="str">
        <f>IF($D298="","",VLOOKUP($A298,python_output!$A$4:$AM$257,24,FALSE))</f>
        <v/>
      </c>
      <c r="Q298" s="2" t="str">
        <f>IF($D298="","",VLOOKUP($A298,python_output!$A$4:$AM$257,25,FALSE))</f>
        <v/>
      </c>
      <c r="R298" s="2" t="str">
        <f>IF($D298="","",VLOOKUP($A298,python_output!$A$4:$AM$257,26,FALSE))</f>
        <v/>
      </c>
      <c r="S298" s="160" t="str">
        <f>IF(D298="","",IF($C298="initial",VLOOKUP($D298,Notes!$A$7:$S$67,12,FALSE),VLOOKUP($A298,python_output!$A$4:$AP$256,27,FALSE)))</f>
        <v/>
      </c>
      <c r="T298" s="158" t="str">
        <f>IF(D298="","",IF($C298="initial",VLOOKUP($D298,Notes!$A$7:$S$67,13,FALSE),VLOOKUP($A298,python_output!$A$4:$AP$256,28,FALSE)))</f>
        <v/>
      </c>
      <c r="U298" s="159" t="str">
        <f>IF(D298="","",IF($C298="initial",VLOOKUP($D298,Notes!$A$7:$S$67,14,FALSE),VLOOKUP($A298,python_output!$A$4:$AP$256,29,FALSE)))</f>
        <v/>
      </c>
      <c r="V298" s="155" t="str">
        <f>IF(D298="","",IF($C298="initial","",VLOOKUP($A298,python_output!$A$4:$AS$256,30,FALSE)))</f>
        <v/>
      </c>
      <c r="W298" s="155" t="str">
        <f>IF(D298="","",IFERROR(IF($C298="initial","",VLOOKUP($A298,python_output!$A$4:$AS$256,30,FALSE)),""))</f>
        <v/>
      </c>
      <c r="X298" s="155" t="str">
        <f>IF(D298="","",IFERROR(IF($C298="initial","",VLOOKUP($A298,python_output!$A$4:$AS$256,30,FALSE)),""))</f>
        <v/>
      </c>
      <c r="Y298" s="161" t="str">
        <f>IF(D298="","",VLOOKUP(D298,Notes!$A$7:$N$67,14,FALSE))</f>
        <v/>
      </c>
      <c r="Z298" s="97" t="str">
        <f>IFERROR(VLOOKUP($D298,Notes!$A$7:$K$67,10,FALSE),"")</f>
        <v/>
      </c>
      <c r="AA298" s="102" t="str">
        <f>IFERROR(VLOOKUP($D298,Notes!$A$7:$K$67,11,FALSE),"")</f>
        <v/>
      </c>
      <c r="AB298" s="102" t="str">
        <f t="shared" si="18"/>
        <v/>
      </c>
      <c r="AC298" s="156" t="str">
        <f t="shared" si="19"/>
        <v/>
      </c>
      <c r="AD298" s="162" t="str">
        <f>IF($D298="","",GLOBAL!$B$5)</f>
        <v/>
      </c>
      <c r="AE298" s="197" t="str">
        <f t="shared" si="20"/>
        <v/>
      </c>
      <c r="AF298" s="198" t="str">
        <f t="shared" si="21"/>
        <v/>
      </c>
      <c r="AG298" s="202"/>
    </row>
    <row r="299" spans="1:33" x14ac:dyDescent="0.25">
      <c r="A299" s="2"/>
      <c r="C299" s="3"/>
      <c r="D299" s="2"/>
      <c r="E299" s="2"/>
      <c r="F299" s="107"/>
      <c r="G299" s="100" t="str">
        <f>IFERROR(VLOOKUP($D299,Notes!$A$7:$K$67,2,FALSE),"")</f>
        <v/>
      </c>
      <c r="H299" s="97" t="str">
        <f>IFERROR(VLOOKUP($D299,Notes!$A$7:$K$67,3,FALSE),"")</f>
        <v/>
      </c>
      <c r="I299" s="98" t="str">
        <f>IFERROR(VLOOKUP($D299,Notes!$A$7:$K$67,4,FALSE),"")</f>
        <v/>
      </c>
      <c r="J299" s="104"/>
      <c r="K299" s="104"/>
      <c r="L299" s="104"/>
      <c r="M299" s="106" t="str">
        <f>IF($D299="","",VLOOKUP($A299,python_output!$A$4:$AM$257,21,FALSE))</f>
        <v/>
      </c>
      <c r="N299" s="3" t="str">
        <f>IF($D299="","",VLOOKUP($A299,python_output!$A$4:$AM$257,22,FALSE))</f>
        <v/>
      </c>
      <c r="O299" s="105" t="str">
        <f>IF($D299="","",VLOOKUP($A299,python_output!$A$4:$AM$257,23,FALSE))</f>
        <v/>
      </c>
      <c r="P299" s="2" t="str">
        <f>IF($D299="","",VLOOKUP($A299,python_output!$A$4:$AM$257,24,FALSE))</f>
        <v/>
      </c>
      <c r="Q299" s="2" t="str">
        <f>IF($D299="","",VLOOKUP($A299,python_output!$A$4:$AM$257,25,FALSE))</f>
        <v/>
      </c>
      <c r="R299" s="2" t="str">
        <f>IF($D299="","",VLOOKUP($A299,python_output!$A$4:$AM$257,26,FALSE))</f>
        <v/>
      </c>
      <c r="S299" s="160" t="str">
        <f>IF(D299="","",IF($C299="initial",VLOOKUP($D299,Notes!$A$7:$S$67,12,FALSE),VLOOKUP($A299,python_output!$A$4:$AP$256,27,FALSE)))</f>
        <v/>
      </c>
      <c r="T299" s="158" t="str">
        <f>IF(D299="","",IF($C299="initial",VLOOKUP($D299,Notes!$A$7:$S$67,13,FALSE),VLOOKUP($A299,python_output!$A$4:$AP$256,28,FALSE)))</f>
        <v/>
      </c>
      <c r="U299" s="159" t="str">
        <f>IF(D299="","",IF($C299="initial",VLOOKUP($D299,Notes!$A$7:$S$67,14,FALSE),VLOOKUP($A299,python_output!$A$4:$AP$256,29,FALSE)))</f>
        <v/>
      </c>
      <c r="V299" s="155" t="str">
        <f>IF(D299="","",IF($C299="initial","",VLOOKUP($A299,python_output!$A$4:$AS$256,30,FALSE)))</f>
        <v/>
      </c>
      <c r="W299" s="155" t="str">
        <f>IF(D299="","",IFERROR(IF($C299="initial","",VLOOKUP($A299,python_output!$A$4:$AS$256,30,FALSE)),""))</f>
        <v/>
      </c>
      <c r="X299" s="155" t="str">
        <f>IF(D299="","",IFERROR(IF($C299="initial","",VLOOKUP($A299,python_output!$A$4:$AS$256,30,FALSE)),""))</f>
        <v/>
      </c>
      <c r="Y299" s="161" t="str">
        <f>IF(D299="","",VLOOKUP(D299,Notes!$A$7:$N$67,14,FALSE))</f>
        <v/>
      </c>
      <c r="Z299" s="97" t="str">
        <f>IFERROR(VLOOKUP($D299,Notes!$A$7:$K$67,10,FALSE),"")</f>
        <v/>
      </c>
      <c r="AA299" s="102" t="str">
        <f>IFERROR(VLOOKUP($D299,Notes!$A$7:$K$67,11,FALSE),"")</f>
        <v/>
      </c>
      <c r="AB299" s="102" t="str">
        <f t="shared" si="18"/>
        <v/>
      </c>
      <c r="AC299" s="156" t="str">
        <f t="shared" si="19"/>
        <v/>
      </c>
      <c r="AD299" s="162" t="str">
        <f>IF($D299="","",GLOBAL!$B$5)</f>
        <v/>
      </c>
      <c r="AE299" s="197" t="str">
        <f t="shared" si="20"/>
        <v/>
      </c>
      <c r="AF299" s="198" t="str">
        <f t="shared" si="21"/>
        <v/>
      </c>
      <c r="AG299" s="202"/>
    </row>
    <row r="300" spans="1:33" x14ac:dyDescent="0.25">
      <c r="A300" s="2"/>
      <c r="C300" s="3"/>
      <c r="D300" s="2"/>
      <c r="E300" s="2"/>
      <c r="F300" s="107"/>
      <c r="G300" s="100" t="str">
        <f>IFERROR(VLOOKUP($D300,Notes!$A$7:$K$67,2,FALSE),"")</f>
        <v/>
      </c>
      <c r="H300" s="97" t="str">
        <f>IFERROR(VLOOKUP($D300,Notes!$A$7:$K$67,3,FALSE),"")</f>
        <v/>
      </c>
      <c r="I300" s="98" t="str">
        <f>IFERROR(VLOOKUP($D300,Notes!$A$7:$K$67,4,FALSE),"")</f>
        <v/>
      </c>
      <c r="J300" s="104"/>
      <c r="K300" s="104"/>
      <c r="L300" s="104"/>
      <c r="M300" s="106" t="str">
        <f>IF($D300="","",VLOOKUP($A300,python_output!$A$4:$AM$257,21,FALSE))</f>
        <v/>
      </c>
      <c r="N300" s="3" t="str">
        <f>IF($D300="","",VLOOKUP($A300,python_output!$A$4:$AM$257,22,FALSE))</f>
        <v/>
      </c>
      <c r="O300" s="105" t="str">
        <f>IF($D300="","",VLOOKUP($A300,python_output!$A$4:$AM$257,23,FALSE))</f>
        <v/>
      </c>
      <c r="P300" s="2" t="str">
        <f>IF($D300="","",VLOOKUP($A300,python_output!$A$4:$AM$257,24,FALSE))</f>
        <v/>
      </c>
      <c r="Q300" s="2" t="str">
        <f>IF($D300="","",VLOOKUP($A300,python_output!$A$4:$AM$257,25,FALSE))</f>
        <v/>
      </c>
      <c r="R300" s="2" t="str">
        <f>IF($D300="","",VLOOKUP($A300,python_output!$A$4:$AM$257,26,FALSE))</f>
        <v/>
      </c>
      <c r="S300" s="160" t="str">
        <f>IF(D300="","",IF($C300="initial",VLOOKUP($D300,Notes!$A$7:$S$67,12,FALSE),VLOOKUP($A300,python_output!$A$4:$AP$256,27,FALSE)))</f>
        <v/>
      </c>
      <c r="T300" s="158" t="str">
        <f>IF(D300="","",IF($C300="initial",VLOOKUP($D300,Notes!$A$7:$S$67,13,FALSE),VLOOKUP($A300,python_output!$A$4:$AP$256,28,FALSE)))</f>
        <v/>
      </c>
      <c r="U300" s="159" t="str">
        <f>IF(D300="","",IF($C300="initial",VLOOKUP($D300,Notes!$A$7:$S$67,14,FALSE),VLOOKUP($A300,python_output!$A$4:$AP$256,29,FALSE)))</f>
        <v/>
      </c>
      <c r="V300" s="155" t="str">
        <f>IF(D300="","",IF($C300="initial","",VLOOKUP($A300,python_output!$A$4:$AS$256,30,FALSE)))</f>
        <v/>
      </c>
      <c r="W300" s="155" t="str">
        <f>IF(D300="","",IFERROR(IF($C300="initial","",VLOOKUP($A300,python_output!$A$4:$AS$256,30,FALSE)),""))</f>
        <v/>
      </c>
      <c r="X300" s="155" t="str">
        <f>IF(D300="","",IFERROR(IF($C300="initial","",VLOOKUP($A300,python_output!$A$4:$AS$256,30,FALSE)),""))</f>
        <v/>
      </c>
      <c r="Y300" s="161" t="str">
        <f>IF(D300="","",VLOOKUP(D300,Notes!$A$7:$N$67,14,FALSE))</f>
        <v/>
      </c>
      <c r="Z300" s="97" t="str">
        <f>IFERROR(VLOOKUP($D300,Notes!$A$7:$K$67,10,FALSE),"")</f>
        <v/>
      </c>
      <c r="AA300" s="102" t="str">
        <f>IFERROR(VLOOKUP($D300,Notes!$A$7:$K$67,11,FALSE),"")</f>
        <v/>
      </c>
      <c r="AB300" s="102" t="str">
        <f t="shared" si="18"/>
        <v/>
      </c>
      <c r="AC300" s="156" t="str">
        <f t="shared" si="19"/>
        <v/>
      </c>
      <c r="AD300" s="162" t="str">
        <f>IF($D300="","",GLOBAL!$B$5)</f>
        <v/>
      </c>
      <c r="AE300" s="197" t="str">
        <f t="shared" si="20"/>
        <v/>
      </c>
      <c r="AF300" s="198" t="str">
        <f t="shared" si="21"/>
        <v/>
      </c>
      <c r="AG300" s="202"/>
    </row>
    <row r="301" spans="1:33" x14ac:dyDescent="0.25">
      <c r="A301" s="2"/>
      <c r="C301" s="3"/>
      <c r="D301" s="2"/>
      <c r="E301" s="2"/>
      <c r="F301" s="107"/>
      <c r="G301" s="100" t="str">
        <f>IFERROR(VLOOKUP($D301,Notes!$A$7:$K$67,2,FALSE),"")</f>
        <v/>
      </c>
      <c r="H301" s="97" t="str">
        <f>IFERROR(VLOOKUP($D301,Notes!$A$7:$K$67,3,FALSE),"")</f>
        <v/>
      </c>
      <c r="I301" s="98" t="str">
        <f>IFERROR(VLOOKUP($D301,Notes!$A$7:$K$67,4,FALSE),"")</f>
        <v/>
      </c>
      <c r="J301" s="104"/>
      <c r="K301" s="104"/>
      <c r="L301" s="104"/>
      <c r="M301" s="106" t="str">
        <f>IF($D301="","",VLOOKUP($A301,python_output!$A$4:$AM$257,21,FALSE))</f>
        <v/>
      </c>
      <c r="N301" s="3" t="str">
        <f>IF($D301="","",VLOOKUP($A301,python_output!$A$4:$AM$257,22,FALSE))</f>
        <v/>
      </c>
      <c r="O301" s="105" t="str">
        <f>IF($D301="","",VLOOKUP($A301,python_output!$A$4:$AM$257,23,FALSE))</f>
        <v/>
      </c>
      <c r="P301" s="2" t="str">
        <f>IF($D301="","",VLOOKUP($A301,python_output!$A$4:$AM$257,24,FALSE))</f>
        <v/>
      </c>
      <c r="Q301" s="2" t="str">
        <f>IF($D301="","",VLOOKUP($A301,python_output!$A$4:$AM$257,25,FALSE))</f>
        <v/>
      </c>
      <c r="R301" s="2" t="str">
        <f>IF($D301="","",VLOOKUP($A301,python_output!$A$4:$AM$257,26,FALSE))</f>
        <v/>
      </c>
      <c r="S301" s="160" t="str">
        <f>IF(D301="","",IF($C301="initial",VLOOKUP($D301,Notes!$A$7:$S$67,12,FALSE),VLOOKUP($A301,python_output!$A$4:$AP$256,27,FALSE)))</f>
        <v/>
      </c>
      <c r="T301" s="158" t="str">
        <f>IF(D301="","",IF($C301="initial",VLOOKUP($D301,Notes!$A$7:$S$67,13,FALSE),VLOOKUP($A301,python_output!$A$4:$AP$256,28,FALSE)))</f>
        <v/>
      </c>
      <c r="U301" s="159" t="str">
        <f>IF(D301="","",IF($C301="initial",VLOOKUP($D301,Notes!$A$7:$S$67,14,FALSE),VLOOKUP($A301,python_output!$A$4:$AP$256,29,FALSE)))</f>
        <v/>
      </c>
      <c r="V301" s="155" t="str">
        <f>IF(D301="","",IF($C301="initial","",VLOOKUP($A301,python_output!$A$4:$AS$256,30,FALSE)))</f>
        <v/>
      </c>
      <c r="W301" s="155" t="str">
        <f>IF(D301="","",IFERROR(IF($C301="initial","",VLOOKUP($A301,python_output!$A$4:$AS$256,30,FALSE)),""))</f>
        <v/>
      </c>
      <c r="X301" s="155" t="str">
        <f>IF(D301="","",IFERROR(IF($C301="initial","",VLOOKUP($A301,python_output!$A$4:$AS$256,30,FALSE)),""))</f>
        <v/>
      </c>
      <c r="Y301" s="161" t="str">
        <f>IF(D301="","",VLOOKUP(D301,Notes!$A$7:$N$67,14,FALSE))</f>
        <v/>
      </c>
      <c r="Z301" s="97" t="str">
        <f>IFERROR(VLOOKUP($D301,Notes!$A$7:$K$67,10,FALSE),"")</f>
        <v/>
      </c>
      <c r="AA301" s="102" t="str">
        <f>IFERROR(VLOOKUP($D301,Notes!$A$7:$K$67,11,FALSE),"")</f>
        <v/>
      </c>
      <c r="AB301" s="102" t="str">
        <f t="shared" si="18"/>
        <v/>
      </c>
      <c r="AC301" s="156" t="str">
        <f t="shared" si="19"/>
        <v/>
      </c>
      <c r="AD301" s="162" t="str">
        <f>IF($D301="","",GLOBAL!$B$5)</f>
        <v/>
      </c>
      <c r="AE301" s="197" t="str">
        <f t="shared" si="20"/>
        <v/>
      </c>
      <c r="AF301" s="198" t="str">
        <f t="shared" si="21"/>
        <v/>
      </c>
      <c r="AG301" s="202"/>
    </row>
    <row r="302" spans="1:33" x14ac:dyDescent="0.25">
      <c r="A302" s="2"/>
      <c r="C302" s="3"/>
      <c r="D302" s="2"/>
      <c r="E302" s="2"/>
      <c r="F302" s="107"/>
      <c r="G302" s="100" t="str">
        <f>IFERROR(VLOOKUP($D302,Notes!$A$7:$K$67,2,FALSE),"")</f>
        <v/>
      </c>
      <c r="H302" s="97" t="str">
        <f>IFERROR(VLOOKUP($D302,Notes!$A$7:$K$67,3,FALSE),"")</f>
        <v/>
      </c>
      <c r="I302" s="98" t="str">
        <f>IFERROR(VLOOKUP($D302,Notes!$A$7:$K$67,4,FALSE),"")</f>
        <v/>
      </c>
      <c r="J302" s="104"/>
      <c r="K302" s="104"/>
      <c r="L302" s="104"/>
      <c r="M302" s="106" t="str">
        <f>IF($D302="","",VLOOKUP($A302,python_output!$A$4:$AM$257,21,FALSE))</f>
        <v/>
      </c>
      <c r="N302" s="3" t="str">
        <f>IF($D302="","",VLOOKUP($A302,python_output!$A$4:$AM$257,22,FALSE))</f>
        <v/>
      </c>
      <c r="O302" s="105" t="str">
        <f>IF($D302="","",VLOOKUP($A302,python_output!$A$4:$AM$257,23,FALSE))</f>
        <v/>
      </c>
      <c r="P302" s="2" t="str">
        <f>IF($D302="","",VLOOKUP($A302,python_output!$A$4:$AM$257,24,FALSE))</f>
        <v/>
      </c>
      <c r="Q302" s="2" t="str">
        <f>IF($D302="","",VLOOKUP($A302,python_output!$A$4:$AM$257,25,FALSE))</f>
        <v/>
      </c>
      <c r="R302" s="2" t="str">
        <f>IF($D302="","",VLOOKUP($A302,python_output!$A$4:$AM$257,26,FALSE))</f>
        <v/>
      </c>
      <c r="S302" s="160" t="str">
        <f>IF(D302="","",IF($C302="initial",VLOOKUP($D302,Notes!$A$7:$S$67,12,FALSE),VLOOKUP($A302,python_output!$A$4:$AP$256,27,FALSE)))</f>
        <v/>
      </c>
      <c r="T302" s="158" t="str">
        <f>IF(D302="","",IF($C302="initial",VLOOKUP($D302,Notes!$A$7:$S$67,13,FALSE),VLOOKUP($A302,python_output!$A$4:$AP$256,28,FALSE)))</f>
        <v/>
      </c>
      <c r="U302" s="159" t="str">
        <f>IF(D302="","",IF($C302="initial",VLOOKUP($D302,Notes!$A$7:$S$67,14,FALSE),VLOOKUP($A302,python_output!$A$4:$AP$256,29,FALSE)))</f>
        <v/>
      </c>
      <c r="V302" s="155" t="str">
        <f>IF(D302="","",IF($C302="initial","",VLOOKUP($A302,python_output!$A$4:$AS$256,30,FALSE)))</f>
        <v/>
      </c>
      <c r="W302" s="155" t="str">
        <f>IF(D302="","",IFERROR(IF($C302="initial","",VLOOKUP($A302,python_output!$A$4:$AS$256,30,FALSE)),""))</f>
        <v/>
      </c>
      <c r="X302" s="155" t="str">
        <f>IF(D302="","",IFERROR(IF($C302="initial","",VLOOKUP($A302,python_output!$A$4:$AS$256,30,FALSE)),""))</f>
        <v/>
      </c>
      <c r="Y302" s="161" t="str">
        <f>IF(D302="","",VLOOKUP(D302,Notes!$A$7:$N$67,14,FALSE))</f>
        <v/>
      </c>
      <c r="Z302" s="97" t="str">
        <f>IFERROR(VLOOKUP($D302,Notes!$A$7:$K$67,10,FALSE),"")</f>
        <v/>
      </c>
      <c r="AA302" s="102" t="str">
        <f>IFERROR(VLOOKUP($D302,Notes!$A$7:$K$67,11,FALSE),"")</f>
        <v/>
      </c>
      <c r="AB302" s="102" t="str">
        <f t="shared" si="18"/>
        <v/>
      </c>
      <c r="AC302" s="156" t="str">
        <f t="shared" si="19"/>
        <v/>
      </c>
      <c r="AD302" s="162" t="str">
        <f>IF($D302="","",GLOBAL!$B$5)</f>
        <v/>
      </c>
      <c r="AE302" s="197" t="str">
        <f t="shared" si="20"/>
        <v/>
      </c>
      <c r="AF302" s="198" t="str">
        <f t="shared" si="21"/>
        <v/>
      </c>
      <c r="AG302" s="202"/>
    </row>
    <row r="303" spans="1:33" x14ac:dyDescent="0.25">
      <c r="A303" s="2"/>
      <c r="C303" s="3"/>
      <c r="D303" s="2"/>
      <c r="E303" s="2"/>
      <c r="F303" s="107"/>
      <c r="G303" s="100" t="str">
        <f>IFERROR(VLOOKUP($D303,Notes!$A$7:$K$67,2,FALSE),"")</f>
        <v/>
      </c>
      <c r="H303" s="97" t="str">
        <f>IFERROR(VLOOKUP($D303,Notes!$A$7:$K$67,3,FALSE),"")</f>
        <v/>
      </c>
      <c r="I303" s="98" t="str">
        <f>IFERROR(VLOOKUP($D303,Notes!$A$7:$K$67,4,FALSE),"")</f>
        <v/>
      </c>
      <c r="J303" s="104"/>
      <c r="K303" s="104"/>
      <c r="L303" s="104"/>
      <c r="M303" s="106" t="str">
        <f>IF($D303="","",VLOOKUP($A303,python_output!$A$4:$AM$257,21,FALSE))</f>
        <v/>
      </c>
      <c r="N303" s="3" t="str">
        <f>IF($D303="","",VLOOKUP($A303,python_output!$A$4:$AM$257,22,FALSE))</f>
        <v/>
      </c>
      <c r="O303" s="105" t="str">
        <f>IF($D303="","",VLOOKUP($A303,python_output!$A$4:$AM$257,23,FALSE))</f>
        <v/>
      </c>
      <c r="P303" s="2" t="str">
        <f>IF($D303="","",VLOOKUP($A303,python_output!$A$4:$AM$257,24,FALSE))</f>
        <v/>
      </c>
      <c r="Q303" s="2" t="str">
        <f>IF($D303="","",VLOOKUP($A303,python_output!$A$4:$AM$257,25,FALSE))</f>
        <v/>
      </c>
      <c r="R303" s="2" t="str">
        <f>IF($D303="","",VLOOKUP($A303,python_output!$A$4:$AM$257,26,FALSE))</f>
        <v/>
      </c>
      <c r="S303" s="160" t="str">
        <f>IF(D303="","",IF($C303="initial",VLOOKUP($D303,Notes!$A$7:$S$67,12,FALSE),VLOOKUP($A303,python_output!$A$4:$AP$256,27,FALSE)))</f>
        <v/>
      </c>
      <c r="T303" s="158" t="str">
        <f>IF(D303="","",IF($C303="initial",VLOOKUP($D303,Notes!$A$7:$S$67,13,FALSE),VLOOKUP($A303,python_output!$A$4:$AP$256,28,FALSE)))</f>
        <v/>
      </c>
      <c r="U303" s="159" t="str">
        <f>IF(D303="","",IF($C303="initial",VLOOKUP($D303,Notes!$A$7:$S$67,14,FALSE),VLOOKUP($A303,python_output!$A$4:$AP$256,29,FALSE)))</f>
        <v/>
      </c>
      <c r="V303" s="155" t="str">
        <f>IF(D303="","",IF($C303="initial","",VLOOKUP($A303,python_output!$A$4:$AS$256,30,FALSE)))</f>
        <v/>
      </c>
      <c r="W303" s="155" t="str">
        <f>IF(D303="","",IFERROR(IF($C303="initial","",VLOOKUP($A303,python_output!$A$4:$AS$256,30,FALSE)),""))</f>
        <v/>
      </c>
      <c r="X303" s="155" t="str">
        <f>IF(D303="","",IFERROR(IF($C303="initial","",VLOOKUP($A303,python_output!$A$4:$AS$256,30,FALSE)),""))</f>
        <v/>
      </c>
      <c r="Y303" s="161" t="str">
        <f>IF(D303="","",VLOOKUP(D303,Notes!$A$7:$N$67,14,FALSE))</f>
        <v/>
      </c>
      <c r="Z303" s="97" t="str">
        <f>IFERROR(VLOOKUP($D303,Notes!$A$7:$K$67,10,FALSE),"")</f>
        <v/>
      </c>
      <c r="AA303" s="102" t="str">
        <f>IFERROR(VLOOKUP($D303,Notes!$A$7:$K$67,11,FALSE),"")</f>
        <v/>
      </c>
      <c r="AB303" s="102" t="str">
        <f t="shared" si="18"/>
        <v/>
      </c>
      <c r="AC303" s="156" t="str">
        <f t="shared" si="19"/>
        <v/>
      </c>
      <c r="AD303" s="162" t="str">
        <f>IF($D303="","",GLOBAL!$B$5)</f>
        <v/>
      </c>
      <c r="AE303" s="197" t="str">
        <f t="shared" si="20"/>
        <v/>
      </c>
      <c r="AF303" s="198" t="str">
        <f t="shared" si="21"/>
        <v/>
      </c>
      <c r="AG303" s="202"/>
    </row>
    <row r="304" spans="1:33" x14ac:dyDescent="0.25">
      <c r="A304" s="2"/>
      <c r="C304" s="3"/>
      <c r="D304" s="2"/>
      <c r="E304" s="2"/>
      <c r="F304" s="107"/>
      <c r="G304" s="100" t="str">
        <f>IFERROR(VLOOKUP($D304,Notes!$A$7:$K$67,2,FALSE),"")</f>
        <v/>
      </c>
      <c r="H304" s="97" t="str">
        <f>IFERROR(VLOOKUP($D304,Notes!$A$7:$K$67,3,FALSE),"")</f>
        <v/>
      </c>
      <c r="I304" s="98" t="str">
        <f>IFERROR(VLOOKUP($D304,Notes!$A$7:$K$67,4,FALSE),"")</f>
        <v/>
      </c>
      <c r="J304" s="104"/>
      <c r="K304" s="104"/>
      <c r="L304" s="104"/>
      <c r="M304" s="106" t="str">
        <f>IF($D304="","",VLOOKUP($A304,python_output!$A$4:$AM$257,21,FALSE))</f>
        <v/>
      </c>
      <c r="N304" s="3" t="str">
        <f>IF($D304="","",VLOOKUP($A304,python_output!$A$4:$AM$257,22,FALSE))</f>
        <v/>
      </c>
      <c r="O304" s="105" t="str">
        <f>IF($D304="","",VLOOKUP($A304,python_output!$A$4:$AM$257,23,FALSE))</f>
        <v/>
      </c>
      <c r="P304" s="2" t="str">
        <f>IF($D304="","",VLOOKUP($A304,python_output!$A$4:$AM$257,24,FALSE))</f>
        <v/>
      </c>
      <c r="Q304" s="2" t="str">
        <f>IF($D304="","",VLOOKUP($A304,python_output!$A$4:$AM$257,25,FALSE))</f>
        <v/>
      </c>
      <c r="R304" s="2" t="str">
        <f>IF($D304="","",VLOOKUP($A304,python_output!$A$4:$AM$257,26,FALSE))</f>
        <v/>
      </c>
      <c r="S304" s="160" t="str">
        <f>IF(D304="","",IF($C304="initial",VLOOKUP($D304,Notes!$A$7:$S$67,12,FALSE),VLOOKUP($A304,python_output!$A$4:$AP$256,27,FALSE)))</f>
        <v/>
      </c>
      <c r="T304" s="158" t="str">
        <f>IF(D304="","",IF($C304="initial",VLOOKUP($D304,Notes!$A$7:$S$67,13,FALSE),VLOOKUP($A304,python_output!$A$4:$AP$256,28,FALSE)))</f>
        <v/>
      </c>
      <c r="U304" s="159" t="str">
        <f>IF(D304="","",IF($C304="initial",VLOOKUP($D304,Notes!$A$7:$S$67,14,FALSE),VLOOKUP($A304,python_output!$A$4:$AP$256,29,FALSE)))</f>
        <v/>
      </c>
      <c r="V304" s="155" t="str">
        <f>IF(D304="","",IF($C304="initial","",VLOOKUP($A304,python_output!$A$4:$AS$256,30,FALSE)))</f>
        <v/>
      </c>
      <c r="W304" s="155" t="str">
        <f>IF(D304="","",IFERROR(IF($C304="initial","",VLOOKUP($A304,python_output!$A$4:$AS$256,30,FALSE)),""))</f>
        <v/>
      </c>
      <c r="X304" s="155" t="str">
        <f>IF(D304="","",IFERROR(IF($C304="initial","",VLOOKUP($A304,python_output!$A$4:$AS$256,30,FALSE)),""))</f>
        <v/>
      </c>
      <c r="Y304" s="161" t="str">
        <f>IF(D304="","",VLOOKUP(D304,Notes!$A$7:$N$67,14,FALSE))</f>
        <v/>
      </c>
      <c r="Z304" s="97" t="str">
        <f>IFERROR(VLOOKUP($D304,Notes!$A$7:$K$67,10,FALSE),"")</f>
        <v/>
      </c>
      <c r="AA304" s="102" t="str">
        <f>IFERROR(VLOOKUP($D304,Notes!$A$7:$K$67,11,FALSE),"")</f>
        <v/>
      </c>
      <c r="AB304" s="102" t="str">
        <f t="shared" si="18"/>
        <v/>
      </c>
      <c r="AC304" s="156" t="str">
        <f t="shared" si="19"/>
        <v/>
      </c>
      <c r="AD304" s="162" t="str">
        <f>IF($D304="","",GLOBAL!$B$5)</f>
        <v/>
      </c>
      <c r="AE304" s="197" t="str">
        <f t="shared" si="20"/>
        <v/>
      </c>
      <c r="AF304" s="198" t="str">
        <f t="shared" si="21"/>
        <v/>
      </c>
      <c r="AG304" s="202"/>
    </row>
    <row r="305" spans="1:33" x14ac:dyDescent="0.25">
      <c r="A305" s="2"/>
      <c r="C305" s="3"/>
      <c r="D305" s="2"/>
      <c r="E305" s="2"/>
      <c r="F305" s="107"/>
      <c r="G305" s="100" t="str">
        <f>IFERROR(VLOOKUP($D305,Notes!$A$7:$K$67,2,FALSE),"")</f>
        <v/>
      </c>
      <c r="H305" s="97" t="str">
        <f>IFERROR(VLOOKUP($D305,Notes!$A$7:$K$67,3,FALSE),"")</f>
        <v/>
      </c>
      <c r="I305" s="98" t="str">
        <f>IFERROR(VLOOKUP($D305,Notes!$A$7:$K$67,4,FALSE),"")</f>
        <v/>
      </c>
      <c r="J305" s="104"/>
      <c r="K305" s="104"/>
      <c r="L305" s="104"/>
      <c r="M305" s="106" t="str">
        <f>IF($D305="","",VLOOKUP($A305,python_output!$A$4:$AM$257,21,FALSE))</f>
        <v/>
      </c>
      <c r="N305" s="3" t="str">
        <f>IF($D305="","",VLOOKUP($A305,python_output!$A$4:$AM$257,22,FALSE))</f>
        <v/>
      </c>
      <c r="O305" s="105" t="str">
        <f>IF($D305="","",VLOOKUP($A305,python_output!$A$4:$AM$257,23,FALSE))</f>
        <v/>
      </c>
      <c r="P305" s="2" t="str">
        <f>IF($D305="","",VLOOKUP($A305,python_output!$A$4:$AM$257,24,FALSE))</f>
        <v/>
      </c>
      <c r="Q305" s="2" t="str">
        <f>IF($D305="","",VLOOKUP($A305,python_output!$A$4:$AM$257,25,FALSE))</f>
        <v/>
      </c>
      <c r="R305" s="2" t="str">
        <f>IF($D305="","",VLOOKUP($A305,python_output!$A$4:$AM$257,26,FALSE))</f>
        <v/>
      </c>
      <c r="S305" s="160" t="str">
        <f>IF(D305="","",IF($C305="initial",VLOOKUP($D305,Notes!$A$7:$S$67,12,FALSE),VLOOKUP($A305,python_output!$A$4:$AP$256,27,FALSE)))</f>
        <v/>
      </c>
      <c r="T305" s="158" t="str">
        <f>IF(D305="","",IF($C305="initial",VLOOKUP($D305,Notes!$A$7:$S$67,13,FALSE),VLOOKUP($A305,python_output!$A$4:$AP$256,28,FALSE)))</f>
        <v/>
      </c>
      <c r="U305" s="159" t="str">
        <f>IF(D305="","",IF($C305="initial",VLOOKUP($D305,Notes!$A$7:$S$67,14,FALSE),VLOOKUP($A305,python_output!$A$4:$AP$256,29,FALSE)))</f>
        <v/>
      </c>
      <c r="V305" s="155" t="str">
        <f>IF(D305="","",IF($C305="initial","",VLOOKUP($A305,python_output!$A$4:$AS$256,30,FALSE)))</f>
        <v/>
      </c>
      <c r="W305" s="155" t="str">
        <f>IF(D305="","",IFERROR(IF($C305="initial","",VLOOKUP($A305,python_output!$A$4:$AS$256,30,FALSE)),""))</f>
        <v/>
      </c>
      <c r="X305" s="155" t="str">
        <f>IF(D305="","",IFERROR(IF($C305="initial","",VLOOKUP($A305,python_output!$A$4:$AS$256,30,FALSE)),""))</f>
        <v/>
      </c>
      <c r="Y305" s="161" t="str">
        <f>IF(D305="","",VLOOKUP(D305,Notes!$A$7:$N$67,14,FALSE))</f>
        <v/>
      </c>
      <c r="Z305" s="97" t="str">
        <f>IFERROR(VLOOKUP($D305,Notes!$A$7:$K$67,10,FALSE),"")</f>
        <v/>
      </c>
      <c r="AA305" s="102" t="str">
        <f>IFERROR(VLOOKUP($D305,Notes!$A$7:$K$67,11,FALSE),"")</f>
        <v/>
      </c>
      <c r="AB305" s="102" t="str">
        <f t="shared" si="18"/>
        <v/>
      </c>
      <c r="AC305" s="156" t="str">
        <f t="shared" si="19"/>
        <v/>
      </c>
      <c r="AD305" s="162" t="str">
        <f>IF($D305="","",GLOBAL!$B$5)</f>
        <v/>
      </c>
      <c r="AE305" s="197" t="str">
        <f t="shared" si="20"/>
        <v/>
      </c>
      <c r="AF305" s="198" t="str">
        <f t="shared" si="21"/>
        <v/>
      </c>
      <c r="AG305" s="202"/>
    </row>
    <row r="306" spans="1:33" x14ac:dyDescent="0.25">
      <c r="A306" s="2"/>
      <c r="C306" s="3"/>
      <c r="D306" s="2"/>
      <c r="E306" s="2"/>
      <c r="F306" s="107"/>
      <c r="G306" s="100" t="str">
        <f>IFERROR(VLOOKUP($D306,Notes!$A$7:$K$67,2,FALSE),"")</f>
        <v/>
      </c>
      <c r="H306" s="97" t="str">
        <f>IFERROR(VLOOKUP($D306,Notes!$A$7:$K$67,3,FALSE),"")</f>
        <v/>
      </c>
      <c r="I306" s="98" t="str">
        <f>IFERROR(VLOOKUP($D306,Notes!$A$7:$K$67,4,FALSE),"")</f>
        <v/>
      </c>
      <c r="J306" s="104"/>
      <c r="K306" s="104"/>
      <c r="L306" s="104"/>
      <c r="M306" s="106" t="str">
        <f>IF($D306="","",VLOOKUP($A306,python_output!$A$4:$AM$257,21,FALSE))</f>
        <v/>
      </c>
      <c r="N306" s="3" t="str">
        <f>IF($D306="","",VLOOKUP($A306,python_output!$A$4:$AM$257,22,FALSE))</f>
        <v/>
      </c>
      <c r="O306" s="105" t="str">
        <f>IF($D306="","",VLOOKUP($A306,python_output!$A$4:$AM$257,23,FALSE))</f>
        <v/>
      </c>
      <c r="P306" s="2" t="str">
        <f>IF($D306="","",VLOOKUP($A306,python_output!$A$4:$AM$257,24,FALSE))</f>
        <v/>
      </c>
      <c r="Q306" s="2" t="str">
        <f>IF($D306="","",VLOOKUP($A306,python_output!$A$4:$AM$257,25,FALSE))</f>
        <v/>
      </c>
      <c r="R306" s="2" t="str">
        <f>IF($D306="","",VLOOKUP($A306,python_output!$A$4:$AM$257,26,FALSE))</f>
        <v/>
      </c>
      <c r="S306" s="160" t="str">
        <f>IF(D306="","",IF($C306="initial",VLOOKUP($D306,Notes!$A$7:$S$67,12,FALSE),VLOOKUP($A306,python_output!$A$4:$AP$256,27,FALSE)))</f>
        <v/>
      </c>
      <c r="T306" s="158" t="str">
        <f>IF(D306="","",IF($C306="initial",VLOOKUP($D306,Notes!$A$7:$S$67,13,FALSE),VLOOKUP($A306,python_output!$A$4:$AP$256,28,FALSE)))</f>
        <v/>
      </c>
      <c r="U306" s="159" t="str">
        <f>IF(D306="","",IF($C306="initial",VLOOKUP($D306,Notes!$A$7:$S$67,14,FALSE),VLOOKUP($A306,python_output!$A$4:$AP$256,29,FALSE)))</f>
        <v/>
      </c>
      <c r="V306" s="155" t="str">
        <f>IF(D306="","",IF($C306="initial","",VLOOKUP($A306,python_output!$A$4:$AS$256,30,FALSE)))</f>
        <v/>
      </c>
      <c r="W306" s="155" t="str">
        <f>IF(D306="","",IFERROR(IF($C306="initial","",VLOOKUP($A306,python_output!$A$4:$AS$256,30,FALSE)),""))</f>
        <v/>
      </c>
      <c r="X306" s="155" t="str">
        <f>IF(D306="","",IFERROR(IF($C306="initial","",VLOOKUP($A306,python_output!$A$4:$AS$256,30,FALSE)),""))</f>
        <v/>
      </c>
      <c r="Y306" s="161" t="str">
        <f>IF(D306="","",VLOOKUP(D306,Notes!$A$7:$N$67,14,FALSE))</f>
        <v/>
      </c>
      <c r="Z306" s="97" t="str">
        <f>IFERROR(VLOOKUP($D306,Notes!$A$7:$K$67,10,FALSE),"")</f>
        <v/>
      </c>
      <c r="AA306" s="102" t="str">
        <f>IFERROR(VLOOKUP($D306,Notes!$A$7:$K$67,11,FALSE),"")</f>
        <v/>
      </c>
      <c r="AB306" s="102" t="str">
        <f t="shared" si="18"/>
        <v/>
      </c>
      <c r="AC306" s="156" t="str">
        <f t="shared" si="19"/>
        <v/>
      </c>
      <c r="AD306" s="162" t="str">
        <f>IF($D306="","",GLOBAL!$B$5)</f>
        <v/>
      </c>
      <c r="AE306" s="197" t="str">
        <f t="shared" si="20"/>
        <v/>
      </c>
      <c r="AF306" s="198" t="str">
        <f t="shared" si="21"/>
        <v/>
      </c>
      <c r="AG306" s="202"/>
    </row>
    <row r="307" spans="1:33" x14ac:dyDescent="0.25">
      <c r="A307" s="2"/>
      <c r="C307" s="3"/>
      <c r="D307" s="2"/>
      <c r="E307" s="2"/>
      <c r="F307" s="107"/>
      <c r="G307" s="100" t="str">
        <f>IFERROR(VLOOKUP($D307,Notes!$A$7:$K$67,2,FALSE),"")</f>
        <v/>
      </c>
      <c r="H307" s="97" t="str">
        <f>IFERROR(VLOOKUP($D307,Notes!$A$7:$K$67,3,FALSE),"")</f>
        <v/>
      </c>
      <c r="I307" s="98" t="str">
        <f>IFERROR(VLOOKUP($D307,Notes!$A$7:$K$67,4,FALSE),"")</f>
        <v/>
      </c>
      <c r="J307" s="104"/>
      <c r="K307" s="104"/>
      <c r="L307" s="104"/>
      <c r="M307" s="106" t="str">
        <f>IF($D307="","",VLOOKUP($A307,python_output!$A$4:$AM$257,21,FALSE))</f>
        <v/>
      </c>
      <c r="N307" s="3" t="str">
        <f>IF($D307="","",VLOOKUP($A307,python_output!$A$4:$AM$257,22,FALSE))</f>
        <v/>
      </c>
      <c r="O307" s="105" t="str">
        <f>IF($D307="","",VLOOKUP($A307,python_output!$A$4:$AM$257,23,FALSE))</f>
        <v/>
      </c>
      <c r="P307" s="2" t="str">
        <f>IF($D307="","",VLOOKUP($A307,python_output!$A$4:$AM$257,24,FALSE))</f>
        <v/>
      </c>
      <c r="Q307" s="2" t="str">
        <f>IF($D307="","",VLOOKUP($A307,python_output!$A$4:$AM$257,25,FALSE))</f>
        <v/>
      </c>
      <c r="R307" s="2" t="str">
        <f>IF($D307="","",VLOOKUP($A307,python_output!$A$4:$AM$257,26,FALSE))</f>
        <v/>
      </c>
      <c r="S307" s="160" t="str">
        <f>IF(D307="","",IF($C307="initial",VLOOKUP($D307,Notes!$A$7:$S$67,12,FALSE),VLOOKUP($A307,python_output!$A$4:$AP$256,27,FALSE)))</f>
        <v/>
      </c>
      <c r="T307" s="158" t="str">
        <f>IF(D307="","",IF($C307="initial",VLOOKUP($D307,Notes!$A$7:$S$67,13,FALSE),VLOOKUP($A307,python_output!$A$4:$AP$256,28,FALSE)))</f>
        <v/>
      </c>
      <c r="U307" s="159" t="str">
        <f>IF(D307="","",IF($C307="initial",VLOOKUP($D307,Notes!$A$7:$S$67,14,FALSE),VLOOKUP($A307,python_output!$A$4:$AP$256,29,FALSE)))</f>
        <v/>
      </c>
      <c r="V307" s="155" t="str">
        <f>IF(D307="","",IF($C307="initial","",VLOOKUP($A307,python_output!$A$4:$AS$256,30,FALSE)))</f>
        <v/>
      </c>
      <c r="W307" s="155" t="str">
        <f>IF(D307="","",IFERROR(IF($C307="initial","",VLOOKUP($A307,python_output!$A$4:$AS$256,30,FALSE)),""))</f>
        <v/>
      </c>
      <c r="X307" s="155" t="str">
        <f>IF(D307="","",IFERROR(IF($C307="initial","",VLOOKUP($A307,python_output!$A$4:$AS$256,30,FALSE)),""))</f>
        <v/>
      </c>
      <c r="Y307" s="161" t="str">
        <f>IF(D307="","",VLOOKUP(D307,Notes!$A$7:$N$67,14,FALSE))</f>
        <v/>
      </c>
      <c r="Z307" s="97" t="str">
        <f>IFERROR(VLOOKUP($D307,Notes!$A$7:$K$67,10,FALSE),"")</f>
        <v/>
      </c>
      <c r="AA307" s="102" t="str">
        <f>IFERROR(VLOOKUP($D307,Notes!$A$7:$K$67,11,FALSE),"")</f>
        <v/>
      </c>
      <c r="AB307" s="102" t="str">
        <f t="shared" si="18"/>
        <v/>
      </c>
      <c r="AC307" s="156" t="str">
        <f t="shared" si="19"/>
        <v/>
      </c>
      <c r="AD307" s="162" t="str">
        <f>IF($D307="","",GLOBAL!$B$5)</f>
        <v/>
      </c>
      <c r="AE307" s="197" t="str">
        <f t="shared" si="20"/>
        <v/>
      </c>
      <c r="AF307" s="198" t="str">
        <f t="shared" si="21"/>
        <v/>
      </c>
      <c r="AG307" s="202"/>
    </row>
    <row r="308" spans="1:33" x14ac:dyDescent="0.25">
      <c r="A308" s="2"/>
      <c r="C308" s="3"/>
      <c r="D308" s="2"/>
      <c r="E308" s="2"/>
      <c r="F308" s="107"/>
      <c r="G308" s="100" t="str">
        <f>IFERROR(VLOOKUP($D308,Notes!$A$7:$K$67,2,FALSE),"")</f>
        <v/>
      </c>
      <c r="H308" s="97" t="str">
        <f>IFERROR(VLOOKUP($D308,Notes!$A$7:$K$67,3,FALSE),"")</f>
        <v/>
      </c>
      <c r="I308" s="98" t="str">
        <f>IFERROR(VLOOKUP($D308,Notes!$A$7:$K$67,4,FALSE),"")</f>
        <v/>
      </c>
      <c r="J308" s="104"/>
      <c r="K308" s="104"/>
      <c r="L308" s="104"/>
      <c r="M308" s="106" t="str">
        <f>IF($D308="","",VLOOKUP($A308,python_output!$A$4:$AM$257,21,FALSE))</f>
        <v/>
      </c>
      <c r="N308" s="3" t="str">
        <f>IF($D308="","",VLOOKUP($A308,python_output!$A$4:$AM$257,22,FALSE))</f>
        <v/>
      </c>
      <c r="O308" s="105" t="str">
        <f>IF($D308="","",VLOOKUP($A308,python_output!$A$4:$AM$257,23,FALSE))</f>
        <v/>
      </c>
      <c r="P308" s="2" t="str">
        <f>IF($D308="","",VLOOKUP($A308,python_output!$A$4:$AM$257,24,FALSE))</f>
        <v/>
      </c>
      <c r="Q308" s="2" t="str">
        <f>IF($D308="","",VLOOKUP($A308,python_output!$A$4:$AM$257,25,FALSE))</f>
        <v/>
      </c>
      <c r="R308" s="2" t="str">
        <f>IF($D308="","",VLOOKUP($A308,python_output!$A$4:$AM$257,26,FALSE))</f>
        <v/>
      </c>
      <c r="S308" s="160" t="str">
        <f>IF(D308="","",IF($C308="initial",VLOOKUP($D308,Notes!$A$7:$S$67,12,FALSE),VLOOKUP($A308,python_output!$A$4:$AP$256,27,FALSE)))</f>
        <v/>
      </c>
      <c r="T308" s="158" t="str">
        <f>IF(D308="","",IF($C308="initial",VLOOKUP($D308,Notes!$A$7:$S$67,13,FALSE),VLOOKUP($A308,python_output!$A$4:$AP$256,28,FALSE)))</f>
        <v/>
      </c>
      <c r="U308" s="159" t="str">
        <f>IF(D308="","",IF($C308="initial",VLOOKUP($D308,Notes!$A$7:$S$67,14,FALSE),VLOOKUP($A308,python_output!$A$4:$AP$256,29,FALSE)))</f>
        <v/>
      </c>
      <c r="V308" s="155" t="str">
        <f>IF(D308="","",IF($C308="initial","",VLOOKUP($A308,python_output!$A$4:$AS$256,30,FALSE)))</f>
        <v/>
      </c>
      <c r="W308" s="155" t="str">
        <f>IF(D308="","",IFERROR(IF($C308="initial","",VLOOKUP($A308,python_output!$A$4:$AS$256,30,FALSE)),""))</f>
        <v/>
      </c>
      <c r="X308" s="155" t="str">
        <f>IF(D308="","",IFERROR(IF($C308="initial","",VLOOKUP($A308,python_output!$A$4:$AS$256,30,FALSE)),""))</f>
        <v/>
      </c>
      <c r="Y308" s="161" t="str">
        <f>IF(D308="","",VLOOKUP(D308,Notes!$A$7:$N$67,14,FALSE))</f>
        <v/>
      </c>
      <c r="Z308" s="97" t="str">
        <f>IFERROR(VLOOKUP($D308,Notes!$A$7:$K$67,10,FALSE),"")</f>
        <v/>
      </c>
      <c r="AA308" s="102" t="str">
        <f>IFERROR(VLOOKUP($D308,Notes!$A$7:$K$67,11,FALSE),"")</f>
        <v/>
      </c>
      <c r="AB308" s="102" t="str">
        <f t="shared" si="18"/>
        <v/>
      </c>
      <c r="AC308" s="156" t="str">
        <f t="shared" si="19"/>
        <v/>
      </c>
      <c r="AD308" s="162" t="str">
        <f>IF($D308="","",GLOBAL!$B$5)</f>
        <v/>
      </c>
      <c r="AE308" s="197" t="str">
        <f t="shared" si="20"/>
        <v/>
      </c>
      <c r="AF308" s="198" t="str">
        <f t="shared" si="21"/>
        <v/>
      </c>
      <c r="AG308" s="202"/>
    </row>
    <row r="309" spans="1:33" x14ac:dyDescent="0.25">
      <c r="A309" s="2"/>
      <c r="C309" s="3"/>
      <c r="D309" s="2"/>
      <c r="E309" s="2"/>
      <c r="F309" s="107"/>
      <c r="G309" s="100" t="str">
        <f>IFERROR(VLOOKUP($D309,Notes!$A$7:$K$67,2,FALSE),"")</f>
        <v/>
      </c>
      <c r="H309" s="97" t="str">
        <f>IFERROR(VLOOKUP($D309,Notes!$A$7:$K$67,3,FALSE),"")</f>
        <v/>
      </c>
      <c r="I309" s="98" t="str">
        <f>IFERROR(VLOOKUP($D309,Notes!$A$7:$K$67,4,FALSE),"")</f>
        <v/>
      </c>
      <c r="J309" s="104"/>
      <c r="K309" s="104"/>
      <c r="L309" s="104"/>
      <c r="M309" s="106" t="str">
        <f>IF($D309="","",VLOOKUP($A309,python_output!$A$4:$AM$257,21,FALSE))</f>
        <v/>
      </c>
      <c r="N309" s="3" t="str">
        <f>IF($D309="","",VLOOKUP($A309,python_output!$A$4:$AM$257,22,FALSE))</f>
        <v/>
      </c>
      <c r="O309" s="105" t="str">
        <f>IF($D309="","",VLOOKUP($A309,python_output!$A$4:$AM$257,23,FALSE))</f>
        <v/>
      </c>
      <c r="P309" s="2" t="str">
        <f>IF($D309="","",VLOOKUP($A309,python_output!$A$4:$AM$257,24,FALSE))</f>
        <v/>
      </c>
      <c r="Q309" s="2" t="str">
        <f>IF($D309="","",VLOOKUP($A309,python_output!$A$4:$AM$257,25,FALSE))</f>
        <v/>
      </c>
      <c r="R309" s="2" t="str">
        <f>IF($D309="","",VLOOKUP($A309,python_output!$A$4:$AM$257,26,FALSE))</f>
        <v/>
      </c>
      <c r="S309" s="160" t="str">
        <f>IF(D309="","",IF($C309="initial",VLOOKUP($D309,Notes!$A$7:$S$67,12,FALSE),VLOOKUP($A309,python_output!$A$4:$AP$256,27,FALSE)))</f>
        <v/>
      </c>
      <c r="T309" s="158" t="str">
        <f>IF(D309="","",IF($C309="initial",VLOOKUP($D309,Notes!$A$7:$S$67,13,FALSE),VLOOKUP($A309,python_output!$A$4:$AP$256,28,FALSE)))</f>
        <v/>
      </c>
      <c r="U309" s="159" t="str">
        <f>IF(D309="","",IF($C309="initial",VLOOKUP($D309,Notes!$A$7:$S$67,14,FALSE),VLOOKUP($A309,python_output!$A$4:$AP$256,29,FALSE)))</f>
        <v/>
      </c>
      <c r="V309" s="155" t="str">
        <f>IF(D309="","",IF($C309="initial","",VLOOKUP($A309,python_output!$A$4:$AS$256,30,FALSE)))</f>
        <v/>
      </c>
      <c r="W309" s="155" t="str">
        <f>IF(D309="","",IFERROR(IF($C309="initial","",VLOOKUP($A309,python_output!$A$4:$AS$256,30,FALSE)),""))</f>
        <v/>
      </c>
      <c r="X309" s="155" t="str">
        <f>IF(D309="","",IFERROR(IF($C309="initial","",VLOOKUP($A309,python_output!$A$4:$AS$256,30,FALSE)),""))</f>
        <v/>
      </c>
      <c r="Y309" s="161" t="str">
        <f>IF(D309="","",VLOOKUP(D309,Notes!$A$7:$N$67,14,FALSE))</f>
        <v/>
      </c>
      <c r="Z309" s="97" t="str">
        <f>IFERROR(VLOOKUP($D309,Notes!$A$7:$K$67,10,FALSE),"")</f>
        <v/>
      </c>
      <c r="AA309" s="102" t="str">
        <f>IFERROR(VLOOKUP($D309,Notes!$A$7:$K$67,11,FALSE),"")</f>
        <v/>
      </c>
      <c r="AB309" s="102" t="str">
        <f t="shared" si="18"/>
        <v/>
      </c>
      <c r="AC309" s="156" t="str">
        <f t="shared" si="19"/>
        <v/>
      </c>
      <c r="AD309" s="162" t="str">
        <f>IF($D309="","",GLOBAL!$B$5)</f>
        <v/>
      </c>
      <c r="AE309" s="197" t="str">
        <f t="shared" si="20"/>
        <v/>
      </c>
      <c r="AF309" s="198" t="str">
        <f t="shared" si="21"/>
        <v/>
      </c>
      <c r="AG309" s="202"/>
    </row>
    <row r="310" spans="1:33" x14ac:dyDescent="0.25">
      <c r="A310" s="2"/>
      <c r="C310" s="3"/>
      <c r="D310" s="2"/>
      <c r="E310" s="2"/>
      <c r="F310" s="107"/>
      <c r="G310" s="100" t="str">
        <f>IFERROR(VLOOKUP($D310,Notes!$A$7:$K$67,2,FALSE),"")</f>
        <v/>
      </c>
      <c r="H310" s="97" t="str">
        <f>IFERROR(VLOOKUP($D310,Notes!$A$7:$K$67,3,FALSE),"")</f>
        <v/>
      </c>
      <c r="I310" s="98" t="str">
        <f>IFERROR(VLOOKUP($D310,Notes!$A$7:$K$67,4,FALSE),"")</f>
        <v/>
      </c>
      <c r="J310" s="104"/>
      <c r="K310" s="104"/>
      <c r="L310" s="104"/>
      <c r="M310" s="106" t="str">
        <f>IF($D310="","",VLOOKUP($A310,python_output!$A$4:$AM$257,21,FALSE))</f>
        <v/>
      </c>
      <c r="N310" s="3" t="str">
        <f>IF($D310="","",VLOOKUP($A310,python_output!$A$4:$AM$257,22,FALSE))</f>
        <v/>
      </c>
      <c r="O310" s="105" t="str">
        <f>IF($D310="","",VLOOKUP($A310,python_output!$A$4:$AM$257,23,FALSE))</f>
        <v/>
      </c>
      <c r="P310" s="2" t="str">
        <f>IF($D310="","",VLOOKUP($A310,python_output!$A$4:$AM$257,24,FALSE))</f>
        <v/>
      </c>
      <c r="Q310" s="2" t="str">
        <f>IF($D310="","",VLOOKUP($A310,python_output!$A$4:$AM$257,25,FALSE))</f>
        <v/>
      </c>
      <c r="R310" s="2" t="str">
        <f>IF($D310="","",VLOOKUP($A310,python_output!$A$4:$AM$257,26,FALSE))</f>
        <v/>
      </c>
      <c r="S310" s="160" t="str">
        <f>IF(D310="","",IF($C310="initial",VLOOKUP($D310,Notes!$A$7:$S$67,12,FALSE),VLOOKUP($A310,python_output!$A$4:$AP$256,27,FALSE)))</f>
        <v/>
      </c>
      <c r="T310" s="158" t="str">
        <f>IF(D310="","",IF($C310="initial",VLOOKUP($D310,Notes!$A$7:$S$67,13,FALSE),VLOOKUP($A310,python_output!$A$4:$AP$256,28,FALSE)))</f>
        <v/>
      </c>
      <c r="U310" s="159" t="str">
        <f>IF(D310="","",IF($C310="initial",VLOOKUP($D310,Notes!$A$7:$S$67,14,FALSE),VLOOKUP($A310,python_output!$A$4:$AP$256,29,FALSE)))</f>
        <v/>
      </c>
      <c r="V310" s="155" t="str">
        <f>IF(D310="","",IF($C310="initial","",VLOOKUP($A310,python_output!$A$4:$AS$256,30,FALSE)))</f>
        <v/>
      </c>
      <c r="W310" s="155" t="str">
        <f>IF(D310="","",IFERROR(IF($C310="initial","",VLOOKUP($A310,python_output!$A$4:$AS$256,30,FALSE)),""))</f>
        <v/>
      </c>
      <c r="X310" s="155" t="str">
        <f>IF(D310="","",IFERROR(IF($C310="initial","",VLOOKUP($A310,python_output!$A$4:$AS$256,30,FALSE)),""))</f>
        <v/>
      </c>
      <c r="Y310" s="161" t="str">
        <f>IF(D310="","",VLOOKUP(D310,Notes!$A$7:$N$67,14,FALSE))</f>
        <v/>
      </c>
      <c r="Z310" s="97" t="str">
        <f>IFERROR(VLOOKUP($D310,Notes!$A$7:$K$67,10,FALSE),"")</f>
        <v/>
      </c>
      <c r="AA310" s="102" t="str">
        <f>IFERROR(VLOOKUP($D310,Notes!$A$7:$K$67,11,FALSE),"")</f>
        <v/>
      </c>
      <c r="AB310" s="102" t="str">
        <f t="shared" si="18"/>
        <v/>
      </c>
      <c r="AC310" s="156" t="str">
        <f t="shared" si="19"/>
        <v/>
      </c>
      <c r="AD310" s="162" t="str">
        <f>IF($D310="","",GLOBAL!$B$5)</f>
        <v/>
      </c>
      <c r="AE310" s="197" t="str">
        <f t="shared" si="20"/>
        <v/>
      </c>
      <c r="AF310" s="198" t="str">
        <f t="shared" si="21"/>
        <v/>
      </c>
      <c r="AG310" s="202"/>
    </row>
    <row r="311" spans="1:33" x14ac:dyDescent="0.25">
      <c r="A311" s="2"/>
      <c r="C311" s="3"/>
      <c r="D311" s="2"/>
      <c r="E311" s="2"/>
      <c r="F311" s="107"/>
      <c r="G311" s="100" t="str">
        <f>IFERROR(VLOOKUP($D311,Notes!$A$7:$K$67,2,FALSE),"")</f>
        <v/>
      </c>
      <c r="H311" s="97" t="str">
        <f>IFERROR(VLOOKUP($D311,Notes!$A$7:$K$67,3,FALSE),"")</f>
        <v/>
      </c>
      <c r="I311" s="98" t="str">
        <f>IFERROR(VLOOKUP($D311,Notes!$A$7:$K$67,4,FALSE),"")</f>
        <v/>
      </c>
      <c r="J311" s="104"/>
      <c r="K311" s="104"/>
      <c r="L311" s="104"/>
      <c r="M311" s="106" t="str">
        <f>IF($D311="","",VLOOKUP($A311,python_output!$A$4:$AM$257,21,FALSE))</f>
        <v/>
      </c>
      <c r="N311" s="3" t="str">
        <f>IF($D311="","",VLOOKUP($A311,python_output!$A$4:$AM$257,22,FALSE))</f>
        <v/>
      </c>
      <c r="O311" s="105" t="str">
        <f>IF($D311="","",VLOOKUP($A311,python_output!$A$4:$AM$257,23,FALSE))</f>
        <v/>
      </c>
      <c r="P311" s="2" t="str">
        <f>IF($D311="","",VLOOKUP($A311,python_output!$A$4:$AM$257,24,FALSE))</f>
        <v/>
      </c>
      <c r="Q311" s="2" t="str">
        <f>IF($D311="","",VLOOKUP($A311,python_output!$A$4:$AM$257,25,FALSE))</f>
        <v/>
      </c>
      <c r="R311" s="2" t="str">
        <f>IF($D311="","",VLOOKUP($A311,python_output!$A$4:$AM$257,26,FALSE))</f>
        <v/>
      </c>
      <c r="S311" s="160" t="str">
        <f>IF(D311="","",IF($C311="initial",VLOOKUP($D311,Notes!$A$7:$S$67,12,FALSE),VLOOKUP($A311,python_output!$A$4:$AP$256,27,FALSE)))</f>
        <v/>
      </c>
      <c r="T311" s="158" t="str">
        <f>IF(D311="","",IF($C311="initial",VLOOKUP($D311,Notes!$A$7:$S$67,13,FALSE),VLOOKUP($A311,python_output!$A$4:$AP$256,28,FALSE)))</f>
        <v/>
      </c>
      <c r="U311" s="159" t="str">
        <f>IF(D311="","",IF($C311="initial",VLOOKUP($D311,Notes!$A$7:$S$67,14,FALSE),VLOOKUP($A311,python_output!$A$4:$AP$256,29,FALSE)))</f>
        <v/>
      </c>
      <c r="V311" s="155" t="str">
        <f>IF(D311="","",IF($C311="initial","",VLOOKUP($A311,python_output!$A$4:$AS$256,30,FALSE)))</f>
        <v/>
      </c>
      <c r="W311" s="155" t="str">
        <f>IF(D311="","",IFERROR(IF($C311="initial","",VLOOKUP($A311,python_output!$A$4:$AS$256,30,FALSE)),""))</f>
        <v/>
      </c>
      <c r="X311" s="155" t="str">
        <f>IF(D311="","",IFERROR(IF($C311="initial","",VLOOKUP($A311,python_output!$A$4:$AS$256,30,FALSE)),""))</f>
        <v/>
      </c>
      <c r="Y311" s="161" t="str">
        <f>IF(D311="","",VLOOKUP(D311,Notes!$A$7:$N$67,14,FALSE))</f>
        <v/>
      </c>
      <c r="Z311" s="97" t="str">
        <f>IFERROR(VLOOKUP($D311,Notes!$A$7:$K$67,10,FALSE),"")</f>
        <v/>
      </c>
      <c r="AA311" s="102" t="str">
        <f>IFERROR(VLOOKUP($D311,Notes!$A$7:$K$67,11,FALSE),"")</f>
        <v/>
      </c>
      <c r="AB311" s="102" t="str">
        <f t="shared" si="18"/>
        <v/>
      </c>
      <c r="AC311" s="156" t="str">
        <f t="shared" si="19"/>
        <v/>
      </c>
      <c r="AD311" s="162" t="str">
        <f>IF($D311="","",GLOBAL!$B$5)</f>
        <v/>
      </c>
      <c r="AE311" s="197" t="str">
        <f t="shared" si="20"/>
        <v/>
      </c>
      <c r="AF311" s="198" t="str">
        <f t="shared" si="21"/>
        <v/>
      </c>
      <c r="AG311" s="202"/>
    </row>
    <row r="312" spans="1:33" x14ac:dyDescent="0.25">
      <c r="A312" s="2"/>
      <c r="C312" s="3"/>
      <c r="D312" s="2"/>
      <c r="E312" s="2"/>
      <c r="F312" s="107"/>
      <c r="G312" s="100" t="str">
        <f>IFERROR(VLOOKUP($D312,Notes!$A$7:$K$67,2,FALSE),"")</f>
        <v/>
      </c>
      <c r="H312" s="97" t="str">
        <f>IFERROR(VLOOKUP($D312,Notes!$A$7:$K$67,3,FALSE),"")</f>
        <v/>
      </c>
      <c r="I312" s="98" t="str">
        <f>IFERROR(VLOOKUP($D312,Notes!$A$7:$K$67,4,FALSE),"")</f>
        <v/>
      </c>
      <c r="J312" s="104"/>
      <c r="K312" s="104"/>
      <c r="L312" s="104"/>
      <c r="M312" s="106" t="str">
        <f>IF($D312="","",VLOOKUP($A312,python_output!$A$4:$AM$257,21,FALSE))</f>
        <v/>
      </c>
      <c r="N312" s="3" t="str">
        <f>IF($D312="","",VLOOKUP($A312,python_output!$A$4:$AM$257,22,FALSE))</f>
        <v/>
      </c>
      <c r="O312" s="105" t="str">
        <f>IF($D312="","",VLOOKUP($A312,python_output!$A$4:$AM$257,23,FALSE))</f>
        <v/>
      </c>
      <c r="P312" s="2" t="str">
        <f>IF($D312="","",VLOOKUP($A312,python_output!$A$4:$AM$257,24,FALSE))</f>
        <v/>
      </c>
      <c r="Q312" s="2" t="str">
        <f>IF($D312="","",VLOOKUP($A312,python_output!$A$4:$AM$257,25,FALSE))</f>
        <v/>
      </c>
      <c r="R312" s="2" t="str">
        <f>IF($D312="","",VLOOKUP($A312,python_output!$A$4:$AM$257,26,FALSE))</f>
        <v/>
      </c>
      <c r="S312" s="160" t="str">
        <f>IF(D312="","",IF($C312="initial",VLOOKUP($D312,Notes!$A$7:$S$67,12,FALSE),VLOOKUP($A312,python_output!$A$4:$AP$256,27,FALSE)))</f>
        <v/>
      </c>
      <c r="T312" s="158" t="str">
        <f>IF(D312="","",IF($C312="initial",VLOOKUP($D312,Notes!$A$7:$S$67,13,FALSE),VLOOKUP($A312,python_output!$A$4:$AP$256,28,FALSE)))</f>
        <v/>
      </c>
      <c r="U312" s="159" t="str">
        <f>IF(D312="","",IF($C312="initial",VLOOKUP($D312,Notes!$A$7:$S$67,14,FALSE),VLOOKUP($A312,python_output!$A$4:$AP$256,29,FALSE)))</f>
        <v/>
      </c>
      <c r="V312" s="155" t="str">
        <f>IF(D312="","",IF($C312="initial","",VLOOKUP($A312,python_output!$A$4:$AS$256,30,FALSE)))</f>
        <v/>
      </c>
      <c r="W312" s="155" t="str">
        <f>IF(D312="","",IFERROR(IF($C312="initial","",VLOOKUP($A312,python_output!$A$4:$AS$256,30,FALSE)),""))</f>
        <v/>
      </c>
      <c r="X312" s="155" t="str">
        <f>IF(D312="","",IFERROR(IF($C312="initial","",VLOOKUP($A312,python_output!$A$4:$AS$256,30,FALSE)),""))</f>
        <v/>
      </c>
      <c r="Y312" s="161" t="str">
        <f>IF(D312="","",VLOOKUP(D312,Notes!$A$7:$N$67,14,FALSE))</f>
        <v/>
      </c>
      <c r="Z312" s="97" t="str">
        <f>IFERROR(VLOOKUP($D312,Notes!$A$7:$K$67,10,FALSE),"")</f>
        <v/>
      </c>
      <c r="AA312" s="102" t="str">
        <f>IFERROR(VLOOKUP($D312,Notes!$A$7:$K$67,11,FALSE),"")</f>
        <v/>
      </c>
      <c r="AB312" s="102" t="str">
        <f t="shared" si="18"/>
        <v/>
      </c>
      <c r="AC312" s="156" t="str">
        <f t="shared" si="19"/>
        <v/>
      </c>
      <c r="AD312" s="162" t="str">
        <f>IF($D312="","",GLOBAL!$B$5)</f>
        <v/>
      </c>
      <c r="AE312" s="197" t="str">
        <f t="shared" si="20"/>
        <v/>
      </c>
      <c r="AF312" s="198" t="str">
        <f t="shared" si="21"/>
        <v/>
      </c>
      <c r="AG312" s="202"/>
    </row>
    <row r="313" spans="1:33" x14ac:dyDescent="0.25">
      <c r="A313" s="2"/>
      <c r="C313" s="3"/>
      <c r="D313" s="2"/>
      <c r="E313" s="2"/>
      <c r="F313" s="107"/>
      <c r="G313" s="100" t="str">
        <f>IFERROR(VLOOKUP($D313,Notes!$A$7:$K$67,2,FALSE),"")</f>
        <v/>
      </c>
      <c r="H313" s="97" t="str">
        <f>IFERROR(VLOOKUP($D313,Notes!$A$7:$K$67,3,FALSE),"")</f>
        <v/>
      </c>
      <c r="I313" s="98" t="str">
        <f>IFERROR(VLOOKUP($D313,Notes!$A$7:$K$67,4,FALSE),"")</f>
        <v/>
      </c>
      <c r="J313" s="104"/>
      <c r="K313" s="104"/>
      <c r="L313" s="104"/>
      <c r="M313" s="106" t="str">
        <f>IF($D313="","",VLOOKUP($A313,python_output!$A$4:$AM$257,21,FALSE))</f>
        <v/>
      </c>
      <c r="N313" s="3" t="str">
        <f>IF($D313="","",VLOOKUP($A313,python_output!$A$4:$AM$257,22,FALSE))</f>
        <v/>
      </c>
      <c r="O313" s="105" t="str">
        <f>IF($D313="","",VLOOKUP($A313,python_output!$A$4:$AM$257,23,FALSE))</f>
        <v/>
      </c>
      <c r="P313" s="2" t="str">
        <f>IF($D313="","",VLOOKUP($A313,python_output!$A$4:$AM$257,24,FALSE))</f>
        <v/>
      </c>
      <c r="Q313" s="2" t="str">
        <f>IF($D313="","",VLOOKUP($A313,python_output!$A$4:$AM$257,25,FALSE))</f>
        <v/>
      </c>
      <c r="R313" s="2" t="str">
        <f>IF($D313="","",VLOOKUP($A313,python_output!$A$4:$AM$257,26,FALSE))</f>
        <v/>
      </c>
      <c r="S313" s="160" t="str">
        <f>IF(D313="","",IF($C313="initial",VLOOKUP($D313,Notes!$A$7:$S$67,12,FALSE),VLOOKUP($A313,python_output!$A$4:$AP$256,27,FALSE)))</f>
        <v/>
      </c>
      <c r="T313" s="158" t="str">
        <f>IF(D313="","",IF($C313="initial",VLOOKUP($D313,Notes!$A$7:$S$67,13,FALSE),VLOOKUP($A313,python_output!$A$4:$AP$256,28,FALSE)))</f>
        <v/>
      </c>
      <c r="U313" s="159" t="str">
        <f>IF(D313="","",IF($C313="initial",VLOOKUP($D313,Notes!$A$7:$S$67,14,FALSE),VLOOKUP($A313,python_output!$A$4:$AP$256,29,FALSE)))</f>
        <v/>
      </c>
      <c r="V313" s="155" t="str">
        <f>IF(D313="","",IF($C313="initial","",VLOOKUP($A313,python_output!$A$4:$AS$256,30,FALSE)))</f>
        <v/>
      </c>
      <c r="W313" s="155" t="str">
        <f>IF(D313="","",IFERROR(IF($C313="initial","",VLOOKUP($A313,python_output!$A$4:$AS$256,30,FALSE)),""))</f>
        <v/>
      </c>
      <c r="X313" s="155" t="str">
        <f>IF(D313="","",IFERROR(IF($C313="initial","",VLOOKUP($A313,python_output!$A$4:$AS$256,30,FALSE)),""))</f>
        <v/>
      </c>
      <c r="Y313" s="161" t="str">
        <f>IF(D313="","",VLOOKUP(D313,Notes!$A$7:$N$67,14,FALSE))</f>
        <v/>
      </c>
      <c r="Z313" s="97" t="str">
        <f>IFERROR(VLOOKUP($D313,Notes!$A$7:$K$67,10,FALSE),"")</f>
        <v/>
      </c>
      <c r="AA313" s="102" t="str">
        <f>IFERROR(VLOOKUP($D313,Notes!$A$7:$K$67,11,FALSE),"")</f>
        <v/>
      </c>
      <c r="AB313" s="102" t="str">
        <f t="shared" si="18"/>
        <v/>
      </c>
      <c r="AC313" s="156" t="str">
        <f t="shared" si="19"/>
        <v/>
      </c>
      <c r="AD313" s="162" t="str">
        <f>IF($D313="","",GLOBAL!$B$5)</f>
        <v/>
      </c>
      <c r="AE313" s="197" t="str">
        <f t="shared" si="20"/>
        <v/>
      </c>
      <c r="AF313" s="198" t="str">
        <f t="shared" si="21"/>
        <v/>
      </c>
      <c r="AG313" s="202"/>
    </row>
    <row r="314" spans="1:33" x14ac:dyDescent="0.25">
      <c r="A314" s="2"/>
      <c r="C314" s="3"/>
      <c r="D314" s="2"/>
      <c r="E314" s="2"/>
      <c r="F314" s="107"/>
      <c r="G314" s="100" t="str">
        <f>IFERROR(VLOOKUP($D314,Notes!$A$7:$K$67,2,FALSE),"")</f>
        <v/>
      </c>
      <c r="H314" s="97" t="str">
        <f>IFERROR(VLOOKUP($D314,Notes!$A$7:$K$67,3,FALSE),"")</f>
        <v/>
      </c>
      <c r="I314" s="98" t="str">
        <f>IFERROR(VLOOKUP($D314,Notes!$A$7:$K$67,4,FALSE),"")</f>
        <v/>
      </c>
      <c r="J314" s="104"/>
      <c r="K314" s="104"/>
      <c r="L314" s="104"/>
      <c r="M314" s="106" t="str">
        <f>IF($D314="","",VLOOKUP($A314,python_output!$A$4:$AM$257,21,FALSE))</f>
        <v/>
      </c>
      <c r="N314" s="3" t="str">
        <f>IF($D314="","",VLOOKUP($A314,python_output!$A$4:$AM$257,22,FALSE))</f>
        <v/>
      </c>
      <c r="O314" s="105" t="str">
        <f>IF($D314="","",VLOOKUP($A314,python_output!$A$4:$AM$257,23,FALSE))</f>
        <v/>
      </c>
      <c r="P314" s="2" t="str">
        <f>IF($D314="","",VLOOKUP($A314,python_output!$A$4:$AM$257,24,FALSE))</f>
        <v/>
      </c>
      <c r="Q314" s="2" t="str">
        <f>IF($D314="","",VLOOKUP($A314,python_output!$A$4:$AM$257,25,FALSE))</f>
        <v/>
      </c>
      <c r="R314" s="2" t="str">
        <f>IF($D314="","",VLOOKUP($A314,python_output!$A$4:$AM$257,26,FALSE))</f>
        <v/>
      </c>
      <c r="S314" s="160" t="str">
        <f>IF(D314="","",IF($C314="initial",VLOOKUP($D314,Notes!$A$7:$S$67,12,FALSE),VLOOKUP($A314,python_output!$A$4:$AP$256,27,FALSE)))</f>
        <v/>
      </c>
      <c r="T314" s="158" t="str">
        <f>IF(D314="","",IF($C314="initial",VLOOKUP($D314,Notes!$A$7:$S$67,13,FALSE),VLOOKUP($A314,python_output!$A$4:$AP$256,28,FALSE)))</f>
        <v/>
      </c>
      <c r="U314" s="159" t="str">
        <f>IF(D314="","",IF($C314="initial",VLOOKUP($D314,Notes!$A$7:$S$67,14,FALSE),VLOOKUP($A314,python_output!$A$4:$AP$256,29,FALSE)))</f>
        <v/>
      </c>
      <c r="V314" s="155" t="str">
        <f>IF(D314="","",IF($C314="initial","",VLOOKUP($A314,python_output!$A$4:$AS$256,30,FALSE)))</f>
        <v/>
      </c>
      <c r="W314" s="155" t="str">
        <f>IF(D314="","",IFERROR(IF($C314="initial","",VLOOKUP($A314,python_output!$A$4:$AS$256,30,FALSE)),""))</f>
        <v/>
      </c>
      <c r="X314" s="155" t="str">
        <f>IF(D314="","",IFERROR(IF($C314="initial","",VLOOKUP($A314,python_output!$A$4:$AS$256,30,FALSE)),""))</f>
        <v/>
      </c>
      <c r="Y314" s="161" t="str">
        <f>IF(D314="","",VLOOKUP(D314,Notes!$A$7:$N$67,14,FALSE))</f>
        <v/>
      </c>
      <c r="Z314" s="97" t="str">
        <f>IFERROR(VLOOKUP($D314,Notes!$A$7:$K$67,10,FALSE),"")</f>
        <v/>
      </c>
      <c r="AA314" s="102" t="str">
        <f>IFERROR(VLOOKUP($D314,Notes!$A$7:$K$67,11,FALSE),"")</f>
        <v/>
      </c>
      <c r="AB314" s="102" t="str">
        <f t="shared" si="18"/>
        <v/>
      </c>
      <c r="AC314" s="156" t="str">
        <f t="shared" si="19"/>
        <v/>
      </c>
      <c r="AD314" s="162" t="str">
        <f>IF($D314="","",GLOBAL!$B$5)</f>
        <v/>
      </c>
      <c r="AE314" s="197" t="str">
        <f t="shared" si="20"/>
        <v/>
      </c>
      <c r="AF314" s="198" t="str">
        <f t="shared" si="21"/>
        <v/>
      </c>
      <c r="AG314" s="202"/>
    </row>
    <row r="315" spans="1:33" x14ac:dyDescent="0.25">
      <c r="A315" s="2"/>
      <c r="C315" s="3"/>
      <c r="D315" s="2"/>
      <c r="E315" s="2"/>
      <c r="F315" s="107"/>
      <c r="G315" s="100" t="str">
        <f>IFERROR(VLOOKUP($D315,Notes!$A$7:$K$67,2,FALSE),"")</f>
        <v/>
      </c>
      <c r="H315" s="97" t="str">
        <f>IFERROR(VLOOKUP($D315,Notes!$A$7:$K$67,3,FALSE),"")</f>
        <v/>
      </c>
      <c r="I315" s="98" t="str">
        <f>IFERROR(VLOOKUP($D315,Notes!$A$7:$K$67,4,FALSE),"")</f>
        <v/>
      </c>
      <c r="J315" s="104"/>
      <c r="K315" s="104"/>
      <c r="L315" s="104"/>
      <c r="M315" s="106" t="str">
        <f>IF($D315="","",VLOOKUP($A315,python_output!$A$4:$AM$257,21,FALSE))</f>
        <v/>
      </c>
      <c r="N315" s="3" t="str">
        <f>IF($D315="","",VLOOKUP($A315,python_output!$A$4:$AM$257,22,FALSE))</f>
        <v/>
      </c>
      <c r="O315" s="105" t="str">
        <f>IF($D315="","",VLOOKUP($A315,python_output!$A$4:$AM$257,23,FALSE))</f>
        <v/>
      </c>
      <c r="P315" s="2" t="str">
        <f>IF($D315="","",VLOOKUP($A315,python_output!$A$4:$AM$257,24,FALSE))</f>
        <v/>
      </c>
      <c r="Q315" s="2" t="str">
        <f>IF($D315="","",VLOOKUP($A315,python_output!$A$4:$AM$257,25,FALSE))</f>
        <v/>
      </c>
      <c r="R315" s="2" t="str">
        <f>IF($D315="","",VLOOKUP($A315,python_output!$A$4:$AM$257,26,FALSE))</f>
        <v/>
      </c>
      <c r="S315" s="160" t="str">
        <f>IF(D315="","",IF($C315="initial",VLOOKUP($D315,Notes!$A$7:$S$67,12,FALSE),VLOOKUP($A315,python_output!$A$4:$AP$256,27,FALSE)))</f>
        <v/>
      </c>
      <c r="T315" s="158" t="str">
        <f>IF(D315="","",IF($C315="initial",VLOOKUP($D315,Notes!$A$7:$S$67,13,FALSE),VLOOKUP($A315,python_output!$A$4:$AP$256,28,FALSE)))</f>
        <v/>
      </c>
      <c r="U315" s="159" t="str">
        <f>IF(D315="","",IF($C315="initial",VLOOKUP($D315,Notes!$A$7:$S$67,14,FALSE),VLOOKUP($A315,python_output!$A$4:$AP$256,29,FALSE)))</f>
        <v/>
      </c>
      <c r="V315" s="155" t="str">
        <f>IF(D315="","",IF($C315="initial","",VLOOKUP($A315,python_output!$A$4:$AS$256,30,FALSE)))</f>
        <v/>
      </c>
      <c r="W315" s="155" t="str">
        <f>IF(D315="","",IFERROR(IF($C315="initial","",VLOOKUP($A315,python_output!$A$4:$AS$256,30,FALSE)),""))</f>
        <v/>
      </c>
      <c r="X315" s="155" t="str">
        <f>IF(D315="","",IFERROR(IF($C315="initial","",VLOOKUP($A315,python_output!$A$4:$AS$256,30,FALSE)),""))</f>
        <v/>
      </c>
      <c r="Y315" s="161" t="str">
        <f>IF(D315="","",VLOOKUP(D315,Notes!$A$7:$N$67,14,FALSE))</f>
        <v/>
      </c>
      <c r="Z315" s="97" t="str">
        <f>IFERROR(VLOOKUP($D315,Notes!$A$7:$K$67,10,FALSE),"")</f>
        <v/>
      </c>
      <c r="AA315" s="102" t="str">
        <f>IFERROR(VLOOKUP($D315,Notes!$A$7:$K$67,11,FALSE),"")</f>
        <v/>
      </c>
      <c r="AB315" s="102" t="str">
        <f t="shared" si="18"/>
        <v/>
      </c>
      <c r="AC315" s="156" t="str">
        <f t="shared" si="19"/>
        <v/>
      </c>
      <c r="AD315" s="162" t="str">
        <f>IF($D315="","",GLOBAL!$B$5)</f>
        <v/>
      </c>
      <c r="AE315" s="197" t="str">
        <f t="shared" si="20"/>
        <v/>
      </c>
      <c r="AF315" s="198" t="str">
        <f t="shared" si="21"/>
        <v/>
      </c>
      <c r="AG315" s="202"/>
    </row>
    <row r="316" spans="1:33" x14ac:dyDescent="0.25">
      <c r="A316" s="2"/>
      <c r="C316" s="3"/>
      <c r="D316" s="2"/>
      <c r="E316" s="2"/>
      <c r="F316" s="107"/>
      <c r="G316" s="100" t="str">
        <f>IFERROR(VLOOKUP($D316,Notes!$A$7:$K$67,2,FALSE),"")</f>
        <v/>
      </c>
      <c r="H316" s="97" t="str">
        <f>IFERROR(VLOOKUP($D316,Notes!$A$7:$K$67,3,FALSE),"")</f>
        <v/>
      </c>
      <c r="I316" s="98" t="str">
        <f>IFERROR(VLOOKUP($D316,Notes!$A$7:$K$67,4,FALSE),"")</f>
        <v/>
      </c>
      <c r="J316" s="104"/>
      <c r="K316" s="104"/>
      <c r="L316" s="104"/>
      <c r="M316" s="106" t="str">
        <f>IF($D316="","",VLOOKUP($A316,python_output!$A$4:$AM$257,21,FALSE))</f>
        <v/>
      </c>
      <c r="N316" s="3" t="str">
        <f>IF($D316="","",VLOOKUP($A316,python_output!$A$4:$AM$257,22,FALSE))</f>
        <v/>
      </c>
      <c r="O316" s="105" t="str">
        <f>IF($D316="","",VLOOKUP($A316,python_output!$A$4:$AM$257,23,FALSE))</f>
        <v/>
      </c>
      <c r="P316" s="2" t="str">
        <f>IF($D316="","",VLOOKUP($A316,python_output!$A$4:$AM$257,24,FALSE))</f>
        <v/>
      </c>
      <c r="Q316" s="2" t="str">
        <f>IF($D316="","",VLOOKUP($A316,python_output!$A$4:$AM$257,25,FALSE))</f>
        <v/>
      </c>
      <c r="R316" s="2" t="str">
        <f>IF($D316="","",VLOOKUP($A316,python_output!$A$4:$AM$257,26,FALSE))</f>
        <v/>
      </c>
      <c r="S316" s="160" t="str">
        <f>IF(D316="","",IF($C316="initial",VLOOKUP($D316,Notes!$A$7:$S$67,12,FALSE),VLOOKUP($A316,python_output!$A$4:$AP$256,27,FALSE)))</f>
        <v/>
      </c>
      <c r="T316" s="158" t="str">
        <f>IF(D316="","",IF($C316="initial",VLOOKUP($D316,Notes!$A$7:$S$67,13,FALSE),VLOOKUP($A316,python_output!$A$4:$AP$256,28,FALSE)))</f>
        <v/>
      </c>
      <c r="U316" s="159" t="str">
        <f>IF(D316="","",IF($C316="initial",VLOOKUP($D316,Notes!$A$7:$S$67,14,FALSE),VLOOKUP($A316,python_output!$A$4:$AP$256,29,FALSE)))</f>
        <v/>
      </c>
      <c r="V316" s="155" t="str">
        <f>IF(D316="","",IF($C316="initial","",VLOOKUP($A316,python_output!$A$4:$AS$256,30,FALSE)))</f>
        <v/>
      </c>
      <c r="W316" s="155" t="str">
        <f>IF(D316="","",IFERROR(IF($C316="initial","",VLOOKUP($A316,python_output!$A$4:$AS$256,30,FALSE)),""))</f>
        <v/>
      </c>
      <c r="X316" s="155" t="str">
        <f>IF(D316="","",IFERROR(IF($C316="initial","",VLOOKUP($A316,python_output!$A$4:$AS$256,30,FALSE)),""))</f>
        <v/>
      </c>
      <c r="Y316" s="161" t="str">
        <f>IF(D316="","",VLOOKUP(D316,Notes!$A$7:$N$67,14,FALSE))</f>
        <v/>
      </c>
      <c r="Z316" s="97" t="str">
        <f>IFERROR(VLOOKUP($D316,Notes!$A$7:$K$67,10,FALSE),"")</f>
        <v/>
      </c>
      <c r="AA316" s="102" t="str">
        <f>IFERROR(VLOOKUP($D316,Notes!$A$7:$K$67,11,FALSE),"")</f>
        <v/>
      </c>
      <c r="AB316" s="102" t="str">
        <f t="shared" si="18"/>
        <v/>
      </c>
      <c r="AC316" s="156" t="str">
        <f t="shared" si="19"/>
        <v/>
      </c>
      <c r="AD316" s="162" t="str">
        <f>IF($D316="","",GLOBAL!$B$5)</f>
        <v/>
      </c>
      <c r="AE316" s="197" t="str">
        <f t="shared" si="20"/>
        <v/>
      </c>
      <c r="AF316" s="198" t="str">
        <f t="shared" si="21"/>
        <v/>
      </c>
      <c r="AG316" s="202"/>
    </row>
    <row r="317" spans="1:33" x14ac:dyDescent="0.25">
      <c r="A317" s="2"/>
      <c r="C317" s="3"/>
      <c r="D317" s="2"/>
      <c r="E317" s="2"/>
      <c r="F317" s="107"/>
      <c r="G317" s="100" t="str">
        <f>IFERROR(VLOOKUP($D317,Notes!$A$7:$K$67,2,FALSE),"")</f>
        <v/>
      </c>
      <c r="H317" s="97" t="str">
        <f>IFERROR(VLOOKUP($D317,Notes!$A$7:$K$67,3,FALSE),"")</f>
        <v/>
      </c>
      <c r="I317" s="98" t="str">
        <f>IFERROR(VLOOKUP($D317,Notes!$A$7:$K$67,4,FALSE),"")</f>
        <v/>
      </c>
      <c r="J317" s="104"/>
      <c r="K317" s="104"/>
      <c r="L317" s="104"/>
      <c r="M317" s="106" t="str">
        <f>IF($D317="","",VLOOKUP($A317,python_output!$A$4:$AM$257,21,FALSE))</f>
        <v/>
      </c>
      <c r="N317" s="3" t="str">
        <f>IF($D317="","",VLOOKUP($A317,python_output!$A$4:$AM$257,22,FALSE))</f>
        <v/>
      </c>
      <c r="O317" s="105" t="str">
        <f>IF($D317="","",VLOOKUP($A317,python_output!$A$4:$AM$257,23,FALSE))</f>
        <v/>
      </c>
      <c r="P317" s="2" t="str">
        <f>IF($D317="","",VLOOKUP($A317,python_output!$A$4:$AM$257,24,FALSE))</f>
        <v/>
      </c>
      <c r="Q317" s="2" t="str">
        <f>IF($D317="","",VLOOKUP($A317,python_output!$A$4:$AM$257,25,FALSE))</f>
        <v/>
      </c>
      <c r="R317" s="2" t="str">
        <f>IF($D317="","",VLOOKUP($A317,python_output!$A$4:$AM$257,26,FALSE))</f>
        <v/>
      </c>
      <c r="S317" s="160" t="str">
        <f>IF(D317="","",IF($C317="initial",VLOOKUP($D317,Notes!$A$7:$S$67,12,FALSE),VLOOKUP($A317,python_output!$A$4:$AP$256,27,FALSE)))</f>
        <v/>
      </c>
      <c r="T317" s="158" t="str">
        <f>IF(D317="","",IF($C317="initial",VLOOKUP($D317,Notes!$A$7:$S$67,13,FALSE),VLOOKUP($A317,python_output!$A$4:$AP$256,28,FALSE)))</f>
        <v/>
      </c>
      <c r="U317" s="159" t="str">
        <f>IF(D317="","",IF($C317="initial",VLOOKUP($D317,Notes!$A$7:$S$67,14,FALSE),VLOOKUP($A317,python_output!$A$4:$AP$256,29,FALSE)))</f>
        <v/>
      </c>
      <c r="V317" s="155" t="str">
        <f>IF(D317="","",IF($C317="initial","",VLOOKUP($A317,python_output!$A$4:$AS$256,30,FALSE)))</f>
        <v/>
      </c>
      <c r="W317" s="155" t="str">
        <f>IF(D317="","",IFERROR(IF($C317="initial","",VLOOKUP($A317,python_output!$A$4:$AS$256,30,FALSE)),""))</f>
        <v/>
      </c>
      <c r="X317" s="155" t="str">
        <f>IF(D317="","",IFERROR(IF($C317="initial","",VLOOKUP($A317,python_output!$A$4:$AS$256,30,FALSE)),""))</f>
        <v/>
      </c>
      <c r="Y317" s="161" t="str">
        <f>IF(D317="","",VLOOKUP(D317,Notes!$A$7:$N$67,14,FALSE))</f>
        <v/>
      </c>
      <c r="Z317" s="97" t="str">
        <f>IFERROR(VLOOKUP($D317,Notes!$A$7:$K$67,10,FALSE),"")</f>
        <v/>
      </c>
      <c r="AA317" s="102" t="str">
        <f>IFERROR(VLOOKUP($D317,Notes!$A$7:$K$67,11,FALSE),"")</f>
        <v/>
      </c>
      <c r="AB317" s="102" t="str">
        <f t="shared" si="18"/>
        <v/>
      </c>
      <c r="AC317" s="156" t="str">
        <f t="shared" si="19"/>
        <v/>
      </c>
      <c r="AD317" s="162" t="str">
        <f>IF($D317="","",GLOBAL!$B$5)</f>
        <v/>
      </c>
      <c r="AE317" s="197" t="str">
        <f t="shared" si="20"/>
        <v/>
      </c>
      <c r="AF317" s="198" t="str">
        <f t="shared" si="21"/>
        <v/>
      </c>
      <c r="AG317" s="202"/>
    </row>
    <row r="318" spans="1:33" x14ac:dyDescent="0.25">
      <c r="A318" s="2"/>
      <c r="C318" s="3"/>
      <c r="D318" s="2"/>
      <c r="E318" s="2"/>
      <c r="F318" s="107"/>
      <c r="G318" s="100" t="str">
        <f>IFERROR(VLOOKUP($D318,Notes!$A$7:$K$67,2,FALSE),"")</f>
        <v/>
      </c>
      <c r="H318" s="97" t="str">
        <f>IFERROR(VLOOKUP($D318,Notes!$A$7:$K$67,3,FALSE),"")</f>
        <v/>
      </c>
      <c r="I318" s="98" t="str">
        <f>IFERROR(VLOOKUP($D318,Notes!$A$7:$K$67,4,FALSE),"")</f>
        <v/>
      </c>
      <c r="J318" s="104"/>
      <c r="K318" s="104"/>
      <c r="L318" s="104"/>
      <c r="M318" s="106" t="str">
        <f>IF($D318="","",VLOOKUP($A318,python_output!$A$4:$AM$257,21,FALSE))</f>
        <v/>
      </c>
      <c r="N318" s="3" t="str">
        <f>IF($D318="","",VLOOKUP($A318,python_output!$A$4:$AM$257,22,FALSE))</f>
        <v/>
      </c>
      <c r="O318" s="105" t="str">
        <f>IF($D318="","",VLOOKUP($A318,python_output!$A$4:$AM$257,23,FALSE))</f>
        <v/>
      </c>
      <c r="P318" s="2" t="str">
        <f>IF($D318="","",VLOOKUP($A318,python_output!$A$4:$AM$257,24,FALSE))</f>
        <v/>
      </c>
      <c r="Q318" s="2" t="str">
        <f>IF($D318="","",VLOOKUP($A318,python_output!$A$4:$AM$257,25,FALSE))</f>
        <v/>
      </c>
      <c r="R318" s="2" t="str">
        <f>IF($D318="","",VLOOKUP($A318,python_output!$A$4:$AM$257,26,FALSE))</f>
        <v/>
      </c>
      <c r="S318" s="160" t="str">
        <f>IF(D318="","",IF($C318="initial",VLOOKUP($D318,Notes!$A$7:$S$67,12,FALSE),VLOOKUP($A318,python_output!$A$4:$AP$256,27,FALSE)))</f>
        <v/>
      </c>
      <c r="T318" s="158" t="str">
        <f>IF(D318="","",IF($C318="initial",VLOOKUP($D318,Notes!$A$7:$S$67,13,FALSE),VLOOKUP($A318,python_output!$A$4:$AP$256,28,FALSE)))</f>
        <v/>
      </c>
      <c r="U318" s="159" t="str">
        <f>IF(D318="","",IF($C318="initial",VLOOKUP($D318,Notes!$A$7:$S$67,14,FALSE),VLOOKUP($A318,python_output!$A$4:$AP$256,29,FALSE)))</f>
        <v/>
      </c>
      <c r="V318" s="155" t="str">
        <f>IF(D318="","",IF($C318="initial","",VLOOKUP($A318,python_output!$A$4:$AS$256,30,FALSE)))</f>
        <v/>
      </c>
      <c r="W318" s="155" t="str">
        <f>IF(D318="","",IFERROR(IF($C318="initial","",VLOOKUP($A318,python_output!$A$4:$AS$256,30,FALSE)),""))</f>
        <v/>
      </c>
      <c r="X318" s="155" t="str">
        <f>IF(D318="","",IFERROR(IF($C318="initial","",VLOOKUP($A318,python_output!$A$4:$AS$256,30,FALSE)),""))</f>
        <v/>
      </c>
      <c r="Y318" s="161" t="str">
        <f>IF(D318="","",VLOOKUP(D318,Notes!$A$7:$N$67,14,FALSE))</f>
        <v/>
      </c>
      <c r="Z318" s="97" t="str">
        <f>IFERROR(VLOOKUP($D318,Notes!$A$7:$K$67,10,FALSE),"")</f>
        <v/>
      </c>
      <c r="AA318" s="102" t="str">
        <f>IFERROR(VLOOKUP($D318,Notes!$A$7:$K$67,11,FALSE),"")</f>
        <v/>
      </c>
      <c r="AB318" s="102" t="str">
        <f t="shared" si="18"/>
        <v/>
      </c>
      <c r="AC318" s="156" t="str">
        <f t="shared" si="19"/>
        <v/>
      </c>
      <c r="AD318" s="162" t="str">
        <f>IF($D318="","",GLOBAL!$B$5)</f>
        <v/>
      </c>
      <c r="AE318" s="197" t="str">
        <f t="shared" si="20"/>
        <v/>
      </c>
      <c r="AF318" s="198" t="str">
        <f t="shared" si="21"/>
        <v/>
      </c>
      <c r="AG318" s="202"/>
    </row>
    <row r="319" spans="1:33" x14ac:dyDescent="0.25">
      <c r="A319" s="2"/>
      <c r="C319" s="3"/>
      <c r="D319" s="2"/>
      <c r="E319" s="2"/>
      <c r="F319" s="107"/>
      <c r="G319" s="100" t="str">
        <f>IFERROR(VLOOKUP($D319,Notes!$A$7:$K$67,2,FALSE),"")</f>
        <v/>
      </c>
      <c r="H319" s="97" t="str">
        <f>IFERROR(VLOOKUP($D319,Notes!$A$7:$K$67,3,FALSE),"")</f>
        <v/>
      </c>
      <c r="I319" s="98" t="str">
        <f>IFERROR(VLOOKUP($D319,Notes!$A$7:$K$67,4,FALSE),"")</f>
        <v/>
      </c>
      <c r="J319" s="104"/>
      <c r="K319" s="104"/>
      <c r="L319" s="104"/>
      <c r="M319" s="106" t="str">
        <f>IF($D319="","",VLOOKUP($A319,python_output!$A$4:$AM$257,21,FALSE))</f>
        <v/>
      </c>
      <c r="N319" s="3" t="str">
        <f>IF($D319="","",VLOOKUP($A319,python_output!$A$4:$AM$257,22,FALSE))</f>
        <v/>
      </c>
      <c r="O319" s="105" t="str">
        <f>IF($D319="","",VLOOKUP($A319,python_output!$A$4:$AM$257,23,FALSE))</f>
        <v/>
      </c>
      <c r="P319" s="2" t="str">
        <f>IF($D319="","",VLOOKUP($A319,python_output!$A$4:$AM$257,24,FALSE))</f>
        <v/>
      </c>
      <c r="Q319" s="2" t="str">
        <f>IF($D319="","",VLOOKUP($A319,python_output!$A$4:$AM$257,25,FALSE))</f>
        <v/>
      </c>
      <c r="R319" s="2" t="str">
        <f>IF($D319="","",VLOOKUP($A319,python_output!$A$4:$AM$257,26,FALSE))</f>
        <v/>
      </c>
      <c r="S319" s="160" t="str">
        <f>IF(D319="","",IF($C319="initial",VLOOKUP($D319,Notes!$A$7:$S$67,12,FALSE),VLOOKUP($A319,python_output!$A$4:$AP$256,27,FALSE)))</f>
        <v/>
      </c>
      <c r="T319" s="158" t="str">
        <f>IF(D319="","",IF($C319="initial",VLOOKUP($D319,Notes!$A$7:$S$67,13,FALSE),VLOOKUP($A319,python_output!$A$4:$AP$256,28,FALSE)))</f>
        <v/>
      </c>
      <c r="U319" s="159" t="str">
        <f>IF(D319="","",IF($C319="initial",VLOOKUP($D319,Notes!$A$7:$S$67,14,FALSE),VLOOKUP($A319,python_output!$A$4:$AP$256,29,FALSE)))</f>
        <v/>
      </c>
      <c r="V319" s="155" t="str">
        <f>IF(D319="","",IF($C319="initial","",VLOOKUP($A319,python_output!$A$4:$AS$256,30,FALSE)))</f>
        <v/>
      </c>
      <c r="W319" s="155" t="str">
        <f>IF(D319="","",IFERROR(IF($C319="initial","",VLOOKUP($A319,python_output!$A$4:$AS$256,30,FALSE)),""))</f>
        <v/>
      </c>
      <c r="X319" s="155" t="str">
        <f>IF(D319="","",IFERROR(IF($C319="initial","",VLOOKUP($A319,python_output!$A$4:$AS$256,30,FALSE)),""))</f>
        <v/>
      </c>
      <c r="Y319" s="161" t="str">
        <f>IF(D319="","",VLOOKUP(D319,Notes!$A$7:$N$67,14,FALSE))</f>
        <v/>
      </c>
      <c r="Z319" s="97" t="str">
        <f>IFERROR(VLOOKUP($D319,Notes!$A$7:$K$67,10,FALSE),"")</f>
        <v/>
      </c>
      <c r="AA319" s="102" t="str">
        <f>IFERROR(VLOOKUP($D319,Notes!$A$7:$K$67,11,FALSE),"")</f>
        <v/>
      </c>
      <c r="AB319" s="102" t="str">
        <f t="shared" si="18"/>
        <v/>
      </c>
      <c r="AC319" s="156" t="str">
        <f t="shared" si="19"/>
        <v/>
      </c>
      <c r="AD319" s="162" t="str">
        <f>IF($D319="","",GLOBAL!$B$5)</f>
        <v/>
      </c>
      <c r="AE319" s="197" t="str">
        <f t="shared" si="20"/>
        <v/>
      </c>
      <c r="AF319" s="198" t="str">
        <f t="shared" si="21"/>
        <v/>
      </c>
      <c r="AG319" s="202"/>
    </row>
    <row r="320" spans="1:33" x14ac:dyDescent="0.25">
      <c r="A320" s="2"/>
      <c r="C320" s="3"/>
      <c r="D320" s="2"/>
      <c r="E320" s="2"/>
      <c r="F320" s="107"/>
      <c r="G320" s="100" t="str">
        <f>IFERROR(VLOOKUP($D320,Notes!$A$7:$K$67,2,FALSE),"")</f>
        <v/>
      </c>
      <c r="H320" s="97" t="str">
        <f>IFERROR(VLOOKUP($D320,Notes!$A$7:$K$67,3,FALSE),"")</f>
        <v/>
      </c>
      <c r="I320" s="98" t="str">
        <f>IFERROR(VLOOKUP($D320,Notes!$A$7:$K$67,4,FALSE),"")</f>
        <v/>
      </c>
      <c r="J320" s="104"/>
      <c r="K320" s="104"/>
      <c r="L320" s="104"/>
      <c r="M320" s="106" t="str">
        <f>IF($D320="","",VLOOKUP($A320,python_output!$A$4:$AM$257,21,FALSE))</f>
        <v/>
      </c>
      <c r="N320" s="3" t="str">
        <f>IF($D320="","",VLOOKUP($A320,python_output!$A$4:$AM$257,22,FALSE))</f>
        <v/>
      </c>
      <c r="O320" s="105" t="str">
        <f>IF($D320="","",VLOOKUP($A320,python_output!$A$4:$AM$257,23,FALSE))</f>
        <v/>
      </c>
      <c r="P320" s="2" t="str">
        <f>IF($D320="","",VLOOKUP($A320,python_output!$A$4:$AM$257,24,FALSE))</f>
        <v/>
      </c>
      <c r="Q320" s="2" t="str">
        <f>IF($D320="","",VLOOKUP($A320,python_output!$A$4:$AM$257,25,FALSE))</f>
        <v/>
      </c>
      <c r="R320" s="2" t="str">
        <f>IF($D320="","",VLOOKUP($A320,python_output!$A$4:$AM$257,26,FALSE))</f>
        <v/>
      </c>
      <c r="S320" s="160" t="str">
        <f>IF(D320="","",IF($C320="initial",VLOOKUP($D320,Notes!$A$7:$S$67,12,FALSE),VLOOKUP($A320,python_output!$A$4:$AP$256,27,FALSE)))</f>
        <v/>
      </c>
      <c r="T320" s="158" t="str">
        <f>IF(D320="","",IF($C320="initial",VLOOKUP($D320,Notes!$A$7:$S$67,13,FALSE),VLOOKUP($A320,python_output!$A$4:$AP$256,28,FALSE)))</f>
        <v/>
      </c>
      <c r="U320" s="159" t="str">
        <f>IF(D320="","",IF($C320="initial",VLOOKUP($D320,Notes!$A$7:$S$67,14,FALSE),VLOOKUP($A320,python_output!$A$4:$AP$256,29,FALSE)))</f>
        <v/>
      </c>
      <c r="V320" s="155" t="str">
        <f>IF(D320="","",IF($C320="initial","",VLOOKUP($A320,python_output!$A$4:$AS$256,30,FALSE)))</f>
        <v/>
      </c>
      <c r="W320" s="155" t="str">
        <f>IF(D320="","",IFERROR(IF($C320="initial","",VLOOKUP($A320,python_output!$A$4:$AS$256,30,FALSE)),""))</f>
        <v/>
      </c>
      <c r="X320" s="155" t="str">
        <f>IF(D320="","",IFERROR(IF($C320="initial","",VLOOKUP($A320,python_output!$A$4:$AS$256,30,FALSE)),""))</f>
        <v/>
      </c>
      <c r="Y320" s="161" t="str">
        <f>IF(D320="","",VLOOKUP(D320,Notes!$A$7:$N$67,14,FALSE))</f>
        <v/>
      </c>
      <c r="Z320" s="97" t="str">
        <f>IFERROR(VLOOKUP($D320,Notes!$A$7:$K$67,10,FALSE),"")</f>
        <v/>
      </c>
      <c r="AA320" s="102" t="str">
        <f>IFERROR(VLOOKUP($D320,Notes!$A$7:$K$67,11,FALSE),"")</f>
        <v/>
      </c>
      <c r="AB320" s="102" t="str">
        <f t="shared" si="18"/>
        <v/>
      </c>
      <c r="AC320" s="156" t="str">
        <f t="shared" si="19"/>
        <v/>
      </c>
      <c r="AD320" s="162" t="str">
        <f>IF($D320="","",GLOBAL!$B$5)</f>
        <v/>
      </c>
      <c r="AE320" s="197" t="str">
        <f t="shared" si="20"/>
        <v/>
      </c>
      <c r="AF320" s="198" t="str">
        <f t="shared" si="21"/>
        <v/>
      </c>
      <c r="AG320" s="202"/>
    </row>
    <row r="321" spans="1:33" x14ac:dyDescent="0.25">
      <c r="A321" s="2"/>
      <c r="C321" s="3"/>
      <c r="D321" s="2"/>
      <c r="E321" s="2"/>
      <c r="F321" s="107"/>
      <c r="G321" s="100" t="str">
        <f>IFERROR(VLOOKUP($D321,Notes!$A$7:$K$67,2,FALSE),"")</f>
        <v/>
      </c>
      <c r="H321" s="97" t="str">
        <f>IFERROR(VLOOKUP($D321,Notes!$A$7:$K$67,3,FALSE),"")</f>
        <v/>
      </c>
      <c r="I321" s="98" t="str">
        <f>IFERROR(VLOOKUP($D321,Notes!$A$7:$K$67,4,FALSE),"")</f>
        <v/>
      </c>
      <c r="J321" s="104"/>
      <c r="K321" s="104"/>
      <c r="L321" s="104"/>
      <c r="M321" s="106" t="str">
        <f>IF($D321="","",VLOOKUP($A321,python_output!$A$4:$AM$257,21,FALSE))</f>
        <v/>
      </c>
      <c r="N321" s="3" t="str">
        <f>IF($D321="","",VLOOKUP($A321,python_output!$A$4:$AM$257,22,FALSE))</f>
        <v/>
      </c>
      <c r="O321" s="105" t="str">
        <f>IF($D321="","",VLOOKUP($A321,python_output!$A$4:$AM$257,23,FALSE))</f>
        <v/>
      </c>
      <c r="P321" s="2" t="str">
        <f>IF($D321="","",VLOOKUP($A321,python_output!$A$4:$AM$257,24,FALSE))</f>
        <v/>
      </c>
      <c r="Q321" s="2" t="str">
        <f>IF($D321="","",VLOOKUP($A321,python_output!$A$4:$AM$257,25,FALSE))</f>
        <v/>
      </c>
      <c r="R321" s="2" t="str">
        <f>IF($D321="","",VLOOKUP($A321,python_output!$A$4:$AM$257,26,FALSE))</f>
        <v/>
      </c>
      <c r="S321" s="160" t="str">
        <f>IF(D321="","",IF($C321="initial",VLOOKUP($D321,Notes!$A$7:$S$67,12,FALSE),VLOOKUP($A321,python_output!$A$4:$AP$256,27,FALSE)))</f>
        <v/>
      </c>
      <c r="T321" s="158" t="str">
        <f>IF(D321="","",IF($C321="initial",VLOOKUP($D321,Notes!$A$7:$S$67,13,FALSE),VLOOKUP($A321,python_output!$A$4:$AP$256,28,FALSE)))</f>
        <v/>
      </c>
      <c r="U321" s="159" t="str">
        <f>IF(D321="","",IF($C321="initial",VLOOKUP($D321,Notes!$A$7:$S$67,14,FALSE),VLOOKUP($A321,python_output!$A$4:$AP$256,29,FALSE)))</f>
        <v/>
      </c>
      <c r="V321" s="155" t="str">
        <f>IF(D321="","",IF($C321="initial","",VLOOKUP($A321,python_output!$A$4:$AS$256,30,FALSE)))</f>
        <v/>
      </c>
      <c r="W321" s="155" t="str">
        <f>IF(D321="","",IFERROR(IF($C321="initial","",VLOOKUP($A321,python_output!$A$4:$AS$256,30,FALSE)),""))</f>
        <v/>
      </c>
      <c r="X321" s="155" t="str">
        <f>IF(D321="","",IFERROR(IF($C321="initial","",VLOOKUP($A321,python_output!$A$4:$AS$256,30,FALSE)),""))</f>
        <v/>
      </c>
      <c r="Y321" s="161" t="str">
        <f>IF(D321="","",VLOOKUP(D321,Notes!$A$7:$N$67,14,FALSE))</f>
        <v/>
      </c>
      <c r="Z321" s="97" t="str">
        <f>IFERROR(VLOOKUP($D321,Notes!$A$7:$K$67,10,FALSE),"")</f>
        <v/>
      </c>
      <c r="AA321" s="102" t="str">
        <f>IFERROR(VLOOKUP($D321,Notes!$A$7:$K$67,11,FALSE),"")</f>
        <v/>
      </c>
      <c r="AB321" s="102" t="str">
        <f t="shared" si="18"/>
        <v/>
      </c>
      <c r="AC321" s="156" t="str">
        <f t="shared" si="19"/>
        <v/>
      </c>
      <c r="AD321" s="162" t="str">
        <f>IF($D321="","",GLOBAL!$B$5)</f>
        <v/>
      </c>
      <c r="AE321" s="197" t="str">
        <f t="shared" si="20"/>
        <v/>
      </c>
      <c r="AF321" s="198" t="str">
        <f t="shared" si="21"/>
        <v/>
      </c>
      <c r="AG321" s="202"/>
    </row>
    <row r="322" spans="1:33" x14ac:dyDescent="0.25">
      <c r="A322" s="2"/>
      <c r="C322" s="3"/>
      <c r="D322" s="2"/>
      <c r="E322" s="2"/>
      <c r="F322" s="107"/>
      <c r="G322" s="100" t="str">
        <f>IFERROR(VLOOKUP($D322,Notes!$A$7:$K$67,2,FALSE),"")</f>
        <v/>
      </c>
      <c r="H322" s="97" t="str">
        <f>IFERROR(VLOOKUP($D322,Notes!$A$7:$K$67,3,FALSE),"")</f>
        <v/>
      </c>
      <c r="I322" s="98" t="str">
        <f>IFERROR(VLOOKUP($D322,Notes!$A$7:$K$67,4,FALSE),"")</f>
        <v/>
      </c>
      <c r="J322" s="104"/>
      <c r="K322" s="104"/>
      <c r="L322" s="104"/>
      <c r="M322" s="106" t="str">
        <f>IF($D322="","",VLOOKUP($A322,python_output!$A$4:$AM$257,21,FALSE))</f>
        <v/>
      </c>
      <c r="N322" s="3" t="str">
        <f>IF($D322="","",VLOOKUP($A322,python_output!$A$4:$AM$257,22,FALSE))</f>
        <v/>
      </c>
      <c r="O322" s="105" t="str">
        <f>IF($D322="","",VLOOKUP($A322,python_output!$A$4:$AM$257,23,FALSE))</f>
        <v/>
      </c>
      <c r="P322" s="2" t="str">
        <f>IF($D322="","",VLOOKUP($A322,python_output!$A$4:$AM$257,24,FALSE))</f>
        <v/>
      </c>
      <c r="Q322" s="2" t="str">
        <f>IF($D322="","",VLOOKUP($A322,python_output!$A$4:$AM$257,25,FALSE))</f>
        <v/>
      </c>
      <c r="R322" s="2" t="str">
        <f>IF($D322="","",VLOOKUP($A322,python_output!$A$4:$AM$257,26,FALSE))</f>
        <v/>
      </c>
      <c r="S322" s="160" t="str">
        <f>IF(D322="","",IF($C322="initial",VLOOKUP($D322,Notes!$A$7:$S$67,12,FALSE),VLOOKUP($A322,python_output!$A$4:$AP$256,27,FALSE)))</f>
        <v/>
      </c>
      <c r="T322" s="158" t="str">
        <f>IF(D322="","",IF($C322="initial",VLOOKUP($D322,Notes!$A$7:$S$67,13,FALSE),VLOOKUP($A322,python_output!$A$4:$AP$256,28,FALSE)))</f>
        <v/>
      </c>
      <c r="U322" s="159" t="str">
        <f>IF(D322="","",IF($C322="initial",VLOOKUP($D322,Notes!$A$7:$S$67,14,FALSE),VLOOKUP($A322,python_output!$A$4:$AP$256,29,FALSE)))</f>
        <v/>
      </c>
      <c r="V322" s="155" t="str">
        <f>IF(D322="","",IF($C322="initial","",VLOOKUP($A322,python_output!$A$4:$AS$256,30,FALSE)))</f>
        <v/>
      </c>
      <c r="W322" s="155" t="str">
        <f>IF(D322="","",IFERROR(IF($C322="initial","",VLOOKUP($A322,python_output!$A$4:$AS$256,30,FALSE)),""))</f>
        <v/>
      </c>
      <c r="X322" s="155" t="str">
        <f>IF(D322="","",IFERROR(IF($C322="initial","",VLOOKUP($A322,python_output!$A$4:$AS$256,30,FALSE)),""))</f>
        <v/>
      </c>
      <c r="Y322" s="161" t="str">
        <f>IF(D322="","",VLOOKUP(D322,Notes!$A$7:$N$67,14,FALSE))</f>
        <v/>
      </c>
      <c r="Z322" s="97" t="str">
        <f>IFERROR(VLOOKUP($D322,Notes!$A$7:$K$67,10,FALSE),"")</f>
        <v/>
      </c>
      <c r="AA322" s="102" t="str">
        <f>IFERROR(VLOOKUP($D322,Notes!$A$7:$K$67,11,FALSE),"")</f>
        <v/>
      </c>
      <c r="AB322" s="102" t="str">
        <f t="shared" si="18"/>
        <v/>
      </c>
      <c r="AC322" s="156" t="str">
        <f t="shared" si="19"/>
        <v/>
      </c>
      <c r="AD322" s="162" t="str">
        <f>IF($D322="","",GLOBAL!$B$5)</f>
        <v/>
      </c>
      <c r="AE322" s="197" t="str">
        <f t="shared" si="20"/>
        <v/>
      </c>
      <c r="AF322" s="198" t="str">
        <f t="shared" si="21"/>
        <v/>
      </c>
      <c r="AG322" s="202"/>
    </row>
    <row r="323" spans="1:33" x14ac:dyDescent="0.25">
      <c r="A323" s="2"/>
      <c r="C323" s="3"/>
      <c r="D323" s="2"/>
      <c r="E323" s="2"/>
      <c r="F323" s="107"/>
      <c r="G323" s="100" t="str">
        <f>IFERROR(VLOOKUP($D323,Notes!$A$7:$K$67,2,FALSE),"")</f>
        <v/>
      </c>
      <c r="H323" s="97" t="str">
        <f>IFERROR(VLOOKUP($D323,Notes!$A$7:$K$67,3,FALSE),"")</f>
        <v/>
      </c>
      <c r="I323" s="98" t="str">
        <f>IFERROR(VLOOKUP($D323,Notes!$A$7:$K$67,4,FALSE),"")</f>
        <v/>
      </c>
      <c r="J323" s="104"/>
      <c r="K323" s="104"/>
      <c r="L323" s="104"/>
      <c r="M323" s="106" t="str">
        <f>IF($D323="","",VLOOKUP($A323,python_output!$A$4:$AM$257,21,FALSE))</f>
        <v/>
      </c>
      <c r="N323" s="3" t="str">
        <f>IF($D323="","",VLOOKUP($A323,python_output!$A$4:$AM$257,22,FALSE))</f>
        <v/>
      </c>
      <c r="O323" s="105" t="str">
        <f>IF($D323="","",VLOOKUP($A323,python_output!$A$4:$AM$257,23,FALSE))</f>
        <v/>
      </c>
      <c r="P323" s="2" t="str">
        <f>IF($D323="","",VLOOKUP($A323,python_output!$A$4:$AM$257,24,FALSE))</f>
        <v/>
      </c>
      <c r="Q323" s="2" t="str">
        <f>IF($D323="","",VLOOKUP($A323,python_output!$A$4:$AM$257,25,FALSE))</f>
        <v/>
      </c>
      <c r="R323" s="2" t="str">
        <f>IF($D323="","",VLOOKUP($A323,python_output!$A$4:$AM$257,26,FALSE))</f>
        <v/>
      </c>
      <c r="S323" s="160" t="str">
        <f>IF(D323="","",IF($C323="initial",VLOOKUP($D323,Notes!$A$7:$S$67,12,FALSE),VLOOKUP($A323,python_output!$A$4:$AP$256,27,FALSE)))</f>
        <v/>
      </c>
      <c r="T323" s="158" t="str">
        <f>IF(D323="","",IF($C323="initial",VLOOKUP($D323,Notes!$A$7:$S$67,13,FALSE),VLOOKUP($A323,python_output!$A$4:$AP$256,28,FALSE)))</f>
        <v/>
      </c>
      <c r="U323" s="159" t="str">
        <f>IF(D323="","",IF($C323="initial",VLOOKUP($D323,Notes!$A$7:$S$67,14,FALSE),VLOOKUP($A323,python_output!$A$4:$AP$256,29,FALSE)))</f>
        <v/>
      </c>
      <c r="V323" s="155" t="str">
        <f>IF(D323="","",IF($C323="initial","",VLOOKUP($A323,python_output!$A$4:$AS$256,30,FALSE)))</f>
        <v/>
      </c>
      <c r="W323" s="155" t="str">
        <f>IF(D323="","",IFERROR(IF($C323="initial","",VLOOKUP($A323,python_output!$A$4:$AS$256,30,FALSE)),""))</f>
        <v/>
      </c>
      <c r="X323" s="155" t="str">
        <f>IF(D323="","",IFERROR(IF($C323="initial","",VLOOKUP($A323,python_output!$A$4:$AS$256,30,FALSE)),""))</f>
        <v/>
      </c>
      <c r="Y323" s="161" t="str">
        <f>IF(D323="","",VLOOKUP(D323,Notes!$A$7:$N$67,14,FALSE))</f>
        <v/>
      </c>
      <c r="Z323" s="97" t="str">
        <f>IFERROR(VLOOKUP($D323,Notes!$A$7:$K$67,10,FALSE),"")</f>
        <v/>
      </c>
      <c r="AA323" s="102" t="str">
        <f>IFERROR(VLOOKUP($D323,Notes!$A$7:$K$67,11,FALSE),"")</f>
        <v/>
      </c>
      <c r="AB323" s="102" t="str">
        <f t="shared" si="18"/>
        <v/>
      </c>
      <c r="AC323" s="156" t="str">
        <f t="shared" si="19"/>
        <v/>
      </c>
      <c r="AD323" s="162" t="str">
        <f>IF($D323="","",GLOBAL!$B$5)</f>
        <v/>
      </c>
      <c r="AE323" s="197" t="str">
        <f t="shared" si="20"/>
        <v/>
      </c>
      <c r="AF323" s="198" t="str">
        <f t="shared" si="21"/>
        <v/>
      </c>
      <c r="AG323" s="202"/>
    </row>
    <row r="324" spans="1:33" x14ac:dyDescent="0.25">
      <c r="A324" s="2"/>
      <c r="C324" s="3"/>
      <c r="D324" s="2"/>
      <c r="E324" s="2"/>
      <c r="F324" s="107"/>
      <c r="G324" s="100" t="str">
        <f>IFERROR(VLOOKUP($D324,Notes!$A$7:$K$67,2,FALSE),"")</f>
        <v/>
      </c>
      <c r="H324" s="97" t="str">
        <f>IFERROR(VLOOKUP($D324,Notes!$A$7:$K$67,3,FALSE),"")</f>
        <v/>
      </c>
      <c r="I324" s="98" t="str">
        <f>IFERROR(VLOOKUP($D324,Notes!$A$7:$K$67,4,FALSE),"")</f>
        <v/>
      </c>
      <c r="J324" s="104"/>
      <c r="K324" s="104"/>
      <c r="L324" s="104"/>
      <c r="M324" s="106" t="str">
        <f>IF($D324="","",VLOOKUP($A324,python_output!$A$4:$AM$257,21,FALSE))</f>
        <v/>
      </c>
      <c r="N324" s="3" t="str">
        <f>IF($D324="","",VLOOKUP($A324,python_output!$A$4:$AM$257,22,FALSE))</f>
        <v/>
      </c>
      <c r="O324" s="105" t="str">
        <f>IF($D324="","",VLOOKUP($A324,python_output!$A$4:$AM$257,23,FALSE))</f>
        <v/>
      </c>
      <c r="P324" s="2" t="str">
        <f>IF($D324="","",VLOOKUP($A324,python_output!$A$4:$AM$257,24,FALSE))</f>
        <v/>
      </c>
      <c r="Q324" s="2" t="str">
        <f>IF($D324="","",VLOOKUP($A324,python_output!$A$4:$AM$257,25,FALSE))</f>
        <v/>
      </c>
      <c r="R324" s="2" t="str">
        <f>IF($D324="","",VLOOKUP($A324,python_output!$A$4:$AM$257,26,FALSE))</f>
        <v/>
      </c>
      <c r="S324" s="160" t="str">
        <f>IF(D324="","",IF($C324="initial",VLOOKUP($D324,Notes!$A$7:$S$67,12,FALSE),VLOOKUP($A324,python_output!$A$4:$AP$256,27,FALSE)))</f>
        <v/>
      </c>
      <c r="T324" s="158" t="str">
        <f>IF(D324="","",IF($C324="initial",VLOOKUP($D324,Notes!$A$7:$S$67,13,FALSE),VLOOKUP($A324,python_output!$A$4:$AP$256,28,FALSE)))</f>
        <v/>
      </c>
      <c r="U324" s="159" t="str">
        <f>IF(D324="","",IF($C324="initial",VLOOKUP($D324,Notes!$A$7:$S$67,14,FALSE),VLOOKUP($A324,python_output!$A$4:$AP$256,29,FALSE)))</f>
        <v/>
      </c>
      <c r="V324" s="155" t="str">
        <f>IF(D324="","",IF($C324="initial","",VLOOKUP($A324,python_output!$A$4:$AS$256,30,FALSE)))</f>
        <v/>
      </c>
      <c r="W324" s="155" t="str">
        <f>IF(D324="","",IFERROR(IF($C324="initial","",VLOOKUP($A324,python_output!$A$4:$AS$256,30,FALSE)),""))</f>
        <v/>
      </c>
      <c r="X324" s="155" t="str">
        <f>IF(D324="","",IFERROR(IF($C324="initial","",VLOOKUP($A324,python_output!$A$4:$AS$256,30,FALSE)),""))</f>
        <v/>
      </c>
      <c r="Y324" s="161" t="str">
        <f>IF(D324="","",VLOOKUP(D324,Notes!$A$7:$N$67,14,FALSE))</f>
        <v/>
      </c>
      <c r="Z324" s="97" t="str">
        <f>IFERROR(VLOOKUP($D324,Notes!$A$7:$K$67,10,FALSE),"")</f>
        <v/>
      </c>
      <c r="AA324" s="102" t="str">
        <f>IFERROR(VLOOKUP($D324,Notes!$A$7:$K$67,11,FALSE),"")</f>
        <v/>
      </c>
      <c r="AB324" s="102" t="str">
        <f t="shared" si="18"/>
        <v/>
      </c>
      <c r="AC324" s="156" t="str">
        <f t="shared" si="19"/>
        <v/>
      </c>
      <c r="AD324" s="162" t="str">
        <f>IF($D324="","",GLOBAL!$B$5)</f>
        <v/>
      </c>
      <c r="AE324" s="197" t="str">
        <f t="shared" si="20"/>
        <v/>
      </c>
      <c r="AF324" s="198" t="str">
        <f t="shared" si="21"/>
        <v/>
      </c>
      <c r="AG324" s="202"/>
    </row>
    <row r="325" spans="1:33" x14ac:dyDescent="0.25">
      <c r="A325" s="2"/>
      <c r="C325" s="3"/>
      <c r="D325" s="2"/>
      <c r="E325" s="2"/>
      <c r="F325" s="107"/>
      <c r="G325" s="100" t="str">
        <f>IFERROR(VLOOKUP($D325,Notes!$A$7:$K$67,2,FALSE),"")</f>
        <v/>
      </c>
      <c r="H325" s="97" t="str">
        <f>IFERROR(VLOOKUP($D325,Notes!$A$7:$K$67,3,FALSE),"")</f>
        <v/>
      </c>
      <c r="I325" s="98" t="str">
        <f>IFERROR(VLOOKUP($D325,Notes!$A$7:$K$67,4,FALSE),"")</f>
        <v/>
      </c>
      <c r="J325" s="104"/>
      <c r="K325" s="104"/>
      <c r="L325" s="104"/>
      <c r="M325" s="106" t="str">
        <f>IF($D325="","",VLOOKUP($A325,python_output!$A$4:$AM$257,21,FALSE))</f>
        <v/>
      </c>
      <c r="N325" s="3" t="str">
        <f>IF($D325="","",VLOOKUP($A325,python_output!$A$4:$AM$257,22,FALSE))</f>
        <v/>
      </c>
      <c r="O325" s="105" t="str">
        <f>IF($D325="","",VLOOKUP($A325,python_output!$A$4:$AM$257,23,FALSE))</f>
        <v/>
      </c>
      <c r="P325" s="2" t="str">
        <f>IF($D325="","",VLOOKUP($A325,python_output!$A$4:$AM$257,24,FALSE))</f>
        <v/>
      </c>
      <c r="Q325" s="2" t="str">
        <f>IF($D325="","",VLOOKUP($A325,python_output!$A$4:$AM$257,25,FALSE))</f>
        <v/>
      </c>
      <c r="R325" s="2" t="str">
        <f>IF($D325="","",VLOOKUP($A325,python_output!$A$4:$AM$257,26,FALSE))</f>
        <v/>
      </c>
      <c r="S325" s="160" t="str">
        <f>IF(D325="","",IF($C325="initial",VLOOKUP($D325,Notes!$A$7:$S$67,12,FALSE),VLOOKUP($A325,python_output!$A$4:$AP$256,27,FALSE)))</f>
        <v/>
      </c>
      <c r="T325" s="158" t="str">
        <f>IF(D325="","",IF($C325="initial",VLOOKUP($D325,Notes!$A$7:$S$67,13,FALSE),VLOOKUP($A325,python_output!$A$4:$AP$256,28,FALSE)))</f>
        <v/>
      </c>
      <c r="U325" s="159" t="str">
        <f>IF(D325="","",IF($C325="initial",VLOOKUP($D325,Notes!$A$7:$S$67,14,FALSE),VLOOKUP($A325,python_output!$A$4:$AP$256,29,FALSE)))</f>
        <v/>
      </c>
      <c r="V325" s="155" t="str">
        <f>IF(D325="","",IF($C325="initial","",VLOOKUP($A325,python_output!$A$4:$AS$256,30,FALSE)))</f>
        <v/>
      </c>
      <c r="W325" s="155" t="str">
        <f>IF(D325="","",IFERROR(IF($C325="initial","",VLOOKUP($A325,python_output!$A$4:$AS$256,30,FALSE)),""))</f>
        <v/>
      </c>
      <c r="X325" s="155" t="str">
        <f>IF(D325="","",IFERROR(IF($C325="initial","",VLOOKUP($A325,python_output!$A$4:$AS$256,30,FALSE)),""))</f>
        <v/>
      </c>
      <c r="Y325" s="161" t="str">
        <f>IF(D325="","",VLOOKUP(D325,Notes!$A$7:$N$67,14,FALSE))</f>
        <v/>
      </c>
      <c r="Z325" s="97" t="str">
        <f>IFERROR(VLOOKUP($D325,Notes!$A$7:$K$67,10,FALSE),"")</f>
        <v/>
      </c>
      <c r="AA325" s="102" t="str">
        <f>IFERROR(VLOOKUP($D325,Notes!$A$7:$K$67,11,FALSE),"")</f>
        <v/>
      </c>
      <c r="AB325" s="102" t="str">
        <f t="shared" si="18"/>
        <v/>
      </c>
      <c r="AC325" s="156" t="str">
        <f t="shared" si="19"/>
        <v/>
      </c>
      <c r="AD325" s="162" t="str">
        <f>IF($D325="","",GLOBAL!$B$5)</f>
        <v/>
      </c>
      <c r="AE325" s="197" t="str">
        <f t="shared" si="20"/>
        <v/>
      </c>
      <c r="AF325" s="198" t="str">
        <f t="shared" si="21"/>
        <v/>
      </c>
      <c r="AG325" s="202"/>
    </row>
    <row r="326" spans="1:33" x14ac:dyDescent="0.25">
      <c r="A326" s="2"/>
      <c r="C326" s="3"/>
      <c r="D326" s="2"/>
      <c r="E326" s="2"/>
      <c r="F326" s="107"/>
      <c r="G326" s="100" t="str">
        <f>IFERROR(VLOOKUP($D326,Notes!$A$7:$K$67,2,FALSE),"")</f>
        <v/>
      </c>
      <c r="H326" s="97" t="str">
        <f>IFERROR(VLOOKUP($D326,Notes!$A$7:$K$67,3,FALSE),"")</f>
        <v/>
      </c>
      <c r="I326" s="98" t="str">
        <f>IFERROR(VLOOKUP($D326,Notes!$A$7:$K$67,4,FALSE),"")</f>
        <v/>
      </c>
      <c r="J326" s="104"/>
      <c r="K326" s="104"/>
      <c r="L326" s="104"/>
      <c r="M326" s="106" t="str">
        <f>IF($D326="","",VLOOKUP($A326,python_output!$A$4:$AM$257,21,FALSE))</f>
        <v/>
      </c>
      <c r="N326" s="3" t="str">
        <f>IF($D326="","",VLOOKUP($A326,python_output!$A$4:$AM$257,22,FALSE))</f>
        <v/>
      </c>
      <c r="O326" s="105" t="str">
        <f>IF($D326="","",VLOOKUP($A326,python_output!$A$4:$AM$257,23,FALSE))</f>
        <v/>
      </c>
      <c r="P326" s="2" t="str">
        <f>IF($D326="","",VLOOKUP($A326,python_output!$A$4:$AM$257,24,FALSE))</f>
        <v/>
      </c>
      <c r="Q326" s="2" t="str">
        <f>IF($D326="","",VLOOKUP($A326,python_output!$A$4:$AM$257,25,FALSE))</f>
        <v/>
      </c>
      <c r="R326" s="2" t="str">
        <f>IF($D326="","",VLOOKUP($A326,python_output!$A$4:$AM$257,26,FALSE))</f>
        <v/>
      </c>
      <c r="S326" s="160" t="str">
        <f>IF(D326="","",IF($C326="initial",VLOOKUP($D326,Notes!$A$7:$S$67,12,FALSE),VLOOKUP($A326,python_output!$A$4:$AP$256,27,FALSE)))</f>
        <v/>
      </c>
      <c r="T326" s="158" t="str">
        <f>IF(D326="","",IF($C326="initial",VLOOKUP($D326,Notes!$A$7:$S$67,13,FALSE),VLOOKUP($A326,python_output!$A$4:$AP$256,28,FALSE)))</f>
        <v/>
      </c>
      <c r="U326" s="159" t="str">
        <f>IF(D326="","",IF($C326="initial",VLOOKUP($D326,Notes!$A$7:$S$67,14,FALSE),VLOOKUP($A326,python_output!$A$4:$AP$256,29,FALSE)))</f>
        <v/>
      </c>
      <c r="V326" s="155" t="str">
        <f>IF(D326="","",IF($C326="initial","",VLOOKUP($A326,python_output!$A$4:$AS$256,30,FALSE)))</f>
        <v/>
      </c>
      <c r="W326" s="155" t="str">
        <f>IF(D326="","",IFERROR(IF($C326="initial","",VLOOKUP($A326,python_output!$A$4:$AS$256,30,FALSE)),""))</f>
        <v/>
      </c>
      <c r="X326" s="155" t="str">
        <f>IF(D326="","",IFERROR(IF($C326="initial","",VLOOKUP($A326,python_output!$A$4:$AS$256,30,FALSE)),""))</f>
        <v/>
      </c>
      <c r="Y326" s="161" t="str">
        <f>IF(D326="","",VLOOKUP(D326,Notes!$A$7:$N$67,14,FALSE))</f>
        <v/>
      </c>
      <c r="Z326" s="97" t="str">
        <f>IFERROR(VLOOKUP($D326,Notes!$A$7:$K$67,10,FALSE),"")</f>
        <v/>
      </c>
      <c r="AA326" s="102" t="str">
        <f>IFERROR(VLOOKUP($D326,Notes!$A$7:$K$67,11,FALSE),"")</f>
        <v/>
      </c>
      <c r="AB326" s="102" t="str">
        <f t="shared" si="18"/>
        <v/>
      </c>
      <c r="AC326" s="156" t="str">
        <f t="shared" si="19"/>
        <v/>
      </c>
      <c r="AD326" s="162" t="str">
        <f>IF($D326="","",GLOBAL!$B$5)</f>
        <v/>
      </c>
      <c r="AE326" s="197" t="str">
        <f t="shared" si="20"/>
        <v/>
      </c>
      <c r="AF326" s="198" t="str">
        <f t="shared" si="21"/>
        <v/>
      </c>
      <c r="AG326" s="202"/>
    </row>
    <row r="327" spans="1:33" x14ac:dyDescent="0.25">
      <c r="A327" s="2"/>
      <c r="C327" s="3"/>
      <c r="D327" s="2"/>
      <c r="E327" s="2"/>
      <c r="F327" s="107"/>
      <c r="G327" s="100" t="str">
        <f>IFERROR(VLOOKUP($D327,Notes!$A$7:$K$67,2,FALSE),"")</f>
        <v/>
      </c>
      <c r="H327" s="97" t="str">
        <f>IFERROR(VLOOKUP($D327,Notes!$A$7:$K$67,3,FALSE),"")</f>
        <v/>
      </c>
      <c r="I327" s="98" t="str">
        <f>IFERROR(VLOOKUP($D327,Notes!$A$7:$K$67,4,FALSE),"")</f>
        <v/>
      </c>
      <c r="J327" s="104"/>
      <c r="K327" s="104"/>
      <c r="L327" s="104"/>
      <c r="M327" s="106" t="str">
        <f>IF($D327="","",VLOOKUP($A327,python_output!$A$4:$AM$257,21,FALSE))</f>
        <v/>
      </c>
      <c r="N327" s="3" t="str">
        <f>IF($D327="","",VLOOKUP($A327,python_output!$A$4:$AM$257,22,FALSE))</f>
        <v/>
      </c>
      <c r="O327" s="105" t="str">
        <f>IF($D327="","",VLOOKUP($A327,python_output!$A$4:$AM$257,23,FALSE))</f>
        <v/>
      </c>
      <c r="P327" s="2" t="str">
        <f>IF($D327="","",VLOOKUP($A327,python_output!$A$4:$AM$257,24,FALSE))</f>
        <v/>
      </c>
      <c r="Q327" s="2" t="str">
        <f>IF($D327="","",VLOOKUP($A327,python_output!$A$4:$AM$257,25,FALSE))</f>
        <v/>
      </c>
      <c r="R327" s="2" t="str">
        <f>IF($D327="","",VLOOKUP($A327,python_output!$A$4:$AM$257,26,FALSE))</f>
        <v/>
      </c>
      <c r="S327" s="160" t="str">
        <f>IF(D327="","",IF($C327="initial",VLOOKUP($D327,Notes!$A$7:$S$67,12,FALSE),VLOOKUP($A327,python_output!$A$4:$AP$256,27,FALSE)))</f>
        <v/>
      </c>
      <c r="T327" s="158" t="str">
        <f>IF(D327="","",IF($C327="initial",VLOOKUP($D327,Notes!$A$7:$S$67,13,FALSE),VLOOKUP($A327,python_output!$A$4:$AP$256,28,FALSE)))</f>
        <v/>
      </c>
      <c r="U327" s="159" t="str">
        <f>IF(D327="","",IF($C327="initial",VLOOKUP($D327,Notes!$A$7:$S$67,14,FALSE),VLOOKUP($A327,python_output!$A$4:$AP$256,29,FALSE)))</f>
        <v/>
      </c>
      <c r="V327" s="155" t="str">
        <f>IF(D327="","",IF($C327="initial","",VLOOKUP($A327,python_output!$A$4:$AS$256,30,FALSE)))</f>
        <v/>
      </c>
      <c r="W327" s="155" t="str">
        <f>IF(D327="","",IFERROR(IF($C327="initial","",VLOOKUP($A327,python_output!$A$4:$AS$256,30,FALSE)),""))</f>
        <v/>
      </c>
      <c r="X327" s="155" t="str">
        <f>IF(D327="","",IFERROR(IF($C327="initial","",VLOOKUP($A327,python_output!$A$4:$AS$256,30,FALSE)),""))</f>
        <v/>
      </c>
      <c r="Y327" s="161" t="str">
        <f>IF(D327="","",VLOOKUP(D327,Notes!$A$7:$N$67,14,FALSE))</f>
        <v/>
      </c>
      <c r="Z327" s="97" t="str">
        <f>IFERROR(VLOOKUP($D327,Notes!$A$7:$K$67,10,FALSE),"")</f>
        <v/>
      </c>
      <c r="AA327" s="102" t="str">
        <f>IFERROR(VLOOKUP($D327,Notes!$A$7:$K$67,11,FALSE),"")</f>
        <v/>
      </c>
      <c r="AB327" s="102" t="str">
        <f t="shared" si="18"/>
        <v/>
      </c>
      <c r="AC327" s="156" t="str">
        <f t="shared" si="19"/>
        <v/>
      </c>
      <c r="AD327" s="162" t="str">
        <f>IF($D327="","",GLOBAL!$B$5)</f>
        <v/>
      </c>
      <c r="AE327" s="197" t="str">
        <f t="shared" si="20"/>
        <v/>
      </c>
      <c r="AF327" s="198" t="str">
        <f t="shared" si="21"/>
        <v/>
      </c>
      <c r="AG327" s="202"/>
    </row>
    <row r="328" spans="1:33" x14ac:dyDescent="0.25">
      <c r="A328" s="2"/>
      <c r="C328" s="3"/>
      <c r="D328" s="2"/>
      <c r="E328" s="2"/>
      <c r="F328" s="107"/>
      <c r="G328" s="100" t="str">
        <f>IFERROR(VLOOKUP($D328,Notes!$A$7:$K$67,2,FALSE),"")</f>
        <v/>
      </c>
      <c r="H328" s="97" t="str">
        <f>IFERROR(VLOOKUP($D328,Notes!$A$7:$K$67,3,FALSE),"")</f>
        <v/>
      </c>
      <c r="I328" s="98" t="str">
        <f>IFERROR(VLOOKUP($D328,Notes!$A$7:$K$67,4,FALSE),"")</f>
        <v/>
      </c>
      <c r="J328" s="104"/>
      <c r="K328" s="104"/>
      <c r="L328" s="104"/>
      <c r="M328" s="106" t="str">
        <f>IF($D328="","",VLOOKUP($A328,python_output!$A$4:$AM$257,21,FALSE))</f>
        <v/>
      </c>
      <c r="N328" s="3" t="str">
        <f>IF($D328="","",VLOOKUP($A328,python_output!$A$4:$AM$257,22,FALSE))</f>
        <v/>
      </c>
      <c r="O328" s="105" t="str">
        <f>IF($D328="","",VLOOKUP($A328,python_output!$A$4:$AM$257,23,FALSE))</f>
        <v/>
      </c>
      <c r="P328" s="2" t="str">
        <f>IF($D328="","",VLOOKUP($A328,python_output!$A$4:$AM$257,24,FALSE))</f>
        <v/>
      </c>
      <c r="Q328" s="2" t="str">
        <f>IF($D328="","",VLOOKUP($A328,python_output!$A$4:$AM$257,25,FALSE))</f>
        <v/>
      </c>
      <c r="R328" s="2" t="str">
        <f>IF($D328="","",VLOOKUP($A328,python_output!$A$4:$AM$257,26,FALSE))</f>
        <v/>
      </c>
      <c r="S328" s="160" t="str">
        <f>IF(D328="","",IF($C328="initial",VLOOKUP($D328,Notes!$A$7:$S$67,12,FALSE),VLOOKUP($A328,python_output!$A$4:$AP$256,27,FALSE)))</f>
        <v/>
      </c>
      <c r="T328" s="158" t="str">
        <f>IF(D328="","",IF($C328="initial",VLOOKUP($D328,Notes!$A$7:$S$67,13,FALSE),VLOOKUP($A328,python_output!$A$4:$AP$256,28,FALSE)))</f>
        <v/>
      </c>
      <c r="U328" s="159" t="str">
        <f>IF(D328="","",IF($C328="initial",VLOOKUP($D328,Notes!$A$7:$S$67,14,FALSE),VLOOKUP($A328,python_output!$A$4:$AP$256,29,FALSE)))</f>
        <v/>
      </c>
      <c r="V328" s="155" t="str">
        <f>IF(D328="","",IF($C328="initial","",VLOOKUP($A328,python_output!$A$4:$AS$256,30,FALSE)))</f>
        <v/>
      </c>
      <c r="W328" s="155" t="str">
        <f>IF(D328="","",IFERROR(IF($C328="initial","",VLOOKUP($A328,python_output!$A$4:$AS$256,30,FALSE)),""))</f>
        <v/>
      </c>
      <c r="X328" s="155" t="str">
        <f>IF(D328="","",IFERROR(IF($C328="initial","",VLOOKUP($A328,python_output!$A$4:$AS$256,30,FALSE)),""))</f>
        <v/>
      </c>
      <c r="Y328" s="161" t="str">
        <f>IF(D328="","",VLOOKUP(D328,Notes!$A$7:$N$67,14,FALSE))</f>
        <v/>
      </c>
      <c r="Z328" s="97" t="str">
        <f>IFERROR(VLOOKUP($D328,Notes!$A$7:$K$67,10,FALSE),"")</f>
        <v/>
      </c>
      <c r="AA328" s="102" t="str">
        <f>IFERROR(VLOOKUP($D328,Notes!$A$7:$K$67,11,FALSE),"")</f>
        <v/>
      </c>
      <c r="AB328" s="102" t="str">
        <f t="shared" si="18"/>
        <v/>
      </c>
      <c r="AC328" s="156" t="str">
        <f t="shared" si="19"/>
        <v/>
      </c>
      <c r="AD328" s="162" t="str">
        <f>IF($D328="","",GLOBAL!$B$5)</f>
        <v/>
      </c>
      <c r="AE328" s="197" t="str">
        <f t="shared" si="20"/>
        <v/>
      </c>
      <c r="AF328" s="198" t="str">
        <f t="shared" si="21"/>
        <v/>
      </c>
      <c r="AG328" s="202"/>
    </row>
    <row r="329" spans="1:33" x14ac:dyDescent="0.25">
      <c r="A329" s="2"/>
      <c r="C329" s="3"/>
      <c r="D329" s="2"/>
      <c r="E329" s="2"/>
      <c r="F329" s="107"/>
      <c r="G329" s="100" t="str">
        <f>IFERROR(VLOOKUP($D329,Notes!$A$7:$K$67,2,FALSE),"")</f>
        <v/>
      </c>
      <c r="H329" s="97" t="str">
        <f>IFERROR(VLOOKUP($D329,Notes!$A$7:$K$67,3,FALSE),"")</f>
        <v/>
      </c>
      <c r="I329" s="98" t="str">
        <f>IFERROR(VLOOKUP($D329,Notes!$A$7:$K$67,4,FALSE),"")</f>
        <v/>
      </c>
      <c r="J329" s="104"/>
      <c r="K329" s="104"/>
      <c r="L329" s="104"/>
      <c r="M329" s="106" t="str">
        <f>IF($D329="","",VLOOKUP($A329,python_output!$A$4:$AM$257,21,FALSE))</f>
        <v/>
      </c>
      <c r="N329" s="3" t="str">
        <f>IF($D329="","",VLOOKUP($A329,python_output!$A$4:$AM$257,22,FALSE))</f>
        <v/>
      </c>
      <c r="O329" s="105" t="str">
        <f>IF($D329="","",VLOOKUP($A329,python_output!$A$4:$AM$257,23,FALSE))</f>
        <v/>
      </c>
      <c r="P329" s="2" t="str">
        <f>IF($D329="","",VLOOKUP($A329,python_output!$A$4:$AM$257,24,FALSE))</f>
        <v/>
      </c>
      <c r="Q329" s="2" t="str">
        <f>IF($D329="","",VLOOKUP($A329,python_output!$A$4:$AM$257,25,FALSE))</f>
        <v/>
      </c>
      <c r="R329" s="2" t="str">
        <f>IF($D329="","",VLOOKUP($A329,python_output!$A$4:$AM$257,26,FALSE))</f>
        <v/>
      </c>
      <c r="S329" s="160" t="str">
        <f>IF(D329="","",IF($C329="initial",VLOOKUP($D329,Notes!$A$7:$S$67,12,FALSE),VLOOKUP($A329,python_output!$A$4:$AP$256,27,FALSE)))</f>
        <v/>
      </c>
      <c r="T329" s="158" t="str">
        <f>IF(D329="","",IF($C329="initial",VLOOKUP($D329,Notes!$A$7:$S$67,13,FALSE),VLOOKUP($A329,python_output!$A$4:$AP$256,28,FALSE)))</f>
        <v/>
      </c>
      <c r="U329" s="159" t="str">
        <f>IF(D329="","",IF($C329="initial",VLOOKUP($D329,Notes!$A$7:$S$67,14,FALSE),VLOOKUP($A329,python_output!$A$4:$AP$256,29,FALSE)))</f>
        <v/>
      </c>
      <c r="V329" s="155" t="str">
        <f>IF(D329="","",IF($C329="initial","",VLOOKUP($A329,python_output!$A$4:$AS$256,30,FALSE)))</f>
        <v/>
      </c>
      <c r="W329" s="155" t="str">
        <f>IF(D329="","",IFERROR(IF($C329="initial","",VLOOKUP($A329,python_output!$A$4:$AS$256,30,FALSE)),""))</f>
        <v/>
      </c>
      <c r="X329" s="155" t="str">
        <f>IF(D329="","",IFERROR(IF($C329="initial","",VLOOKUP($A329,python_output!$A$4:$AS$256,30,FALSE)),""))</f>
        <v/>
      </c>
      <c r="Y329" s="161" t="str">
        <f>IF(D329="","",VLOOKUP(D329,Notes!$A$7:$N$67,14,FALSE))</f>
        <v/>
      </c>
      <c r="Z329" s="97" t="str">
        <f>IFERROR(VLOOKUP($D329,Notes!$A$7:$K$67,10,FALSE),"")</f>
        <v/>
      </c>
      <c r="AA329" s="102" t="str">
        <f>IFERROR(VLOOKUP($D329,Notes!$A$7:$K$67,11,FALSE),"")</f>
        <v/>
      </c>
      <c r="AB329" s="102" t="str">
        <f t="shared" si="18"/>
        <v/>
      </c>
      <c r="AC329" s="156" t="str">
        <f t="shared" si="19"/>
        <v/>
      </c>
      <c r="AD329" s="162" t="str">
        <f>IF($D329="","",GLOBAL!$B$5)</f>
        <v/>
      </c>
      <c r="AE329" s="197" t="str">
        <f t="shared" si="20"/>
        <v/>
      </c>
      <c r="AF329" s="198" t="str">
        <f t="shared" si="21"/>
        <v/>
      </c>
      <c r="AG329" s="202"/>
    </row>
    <row r="330" spans="1:33" x14ac:dyDescent="0.25">
      <c r="A330" s="2"/>
      <c r="C330" s="3"/>
      <c r="D330" s="2"/>
      <c r="E330" s="2"/>
      <c r="F330" s="107"/>
      <c r="G330" s="100" t="str">
        <f>IFERROR(VLOOKUP($D330,Notes!$A$7:$K$67,2,FALSE),"")</f>
        <v/>
      </c>
      <c r="H330" s="97" t="str">
        <f>IFERROR(VLOOKUP($D330,Notes!$A$7:$K$67,3,FALSE),"")</f>
        <v/>
      </c>
      <c r="I330" s="98" t="str">
        <f>IFERROR(VLOOKUP($D330,Notes!$A$7:$K$67,4,FALSE),"")</f>
        <v/>
      </c>
      <c r="J330" s="104"/>
      <c r="K330" s="104"/>
      <c r="L330" s="104"/>
      <c r="M330" s="106" t="str">
        <f>IF($D330="","",VLOOKUP($A330,python_output!$A$4:$AM$257,21,FALSE))</f>
        <v/>
      </c>
      <c r="N330" s="3" t="str">
        <f>IF($D330="","",VLOOKUP($A330,python_output!$A$4:$AM$257,22,FALSE))</f>
        <v/>
      </c>
      <c r="O330" s="105" t="str">
        <f>IF($D330="","",VLOOKUP($A330,python_output!$A$4:$AM$257,23,FALSE))</f>
        <v/>
      </c>
      <c r="P330" s="2" t="str">
        <f>IF($D330="","",VLOOKUP($A330,python_output!$A$4:$AM$257,24,FALSE))</f>
        <v/>
      </c>
      <c r="Q330" s="2" t="str">
        <f>IF($D330="","",VLOOKUP($A330,python_output!$A$4:$AM$257,25,FALSE))</f>
        <v/>
      </c>
      <c r="R330" s="2" t="str">
        <f>IF($D330="","",VLOOKUP($A330,python_output!$A$4:$AM$257,26,FALSE))</f>
        <v/>
      </c>
      <c r="S330" s="160" t="str">
        <f>IF(D330="","",IF($C330="initial",VLOOKUP($D330,Notes!$A$7:$S$67,12,FALSE),VLOOKUP($A330,python_output!$A$4:$AP$256,27,FALSE)))</f>
        <v/>
      </c>
      <c r="T330" s="158" t="str">
        <f>IF(D330="","",IF($C330="initial",VLOOKUP($D330,Notes!$A$7:$S$67,13,FALSE),VLOOKUP($A330,python_output!$A$4:$AP$256,28,FALSE)))</f>
        <v/>
      </c>
      <c r="U330" s="159" t="str">
        <f>IF(D330="","",IF($C330="initial",VLOOKUP($D330,Notes!$A$7:$S$67,14,FALSE),VLOOKUP($A330,python_output!$A$4:$AP$256,29,FALSE)))</f>
        <v/>
      </c>
      <c r="V330" s="155" t="str">
        <f>IF(D330="","",IF($C330="initial","",VLOOKUP($A330,python_output!$A$4:$AS$256,30,FALSE)))</f>
        <v/>
      </c>
      <c r="W330" s="155" t="str">
        <f>IF(D330="","",IFERROR(IF($C330="initial","",VLOOKUP($A330,python_output!$A$4:$AS$256,30,FALSE)),""))</f>
        <v/>
      </c>
      <c r="X330" s="155" t="str">
        <f>IF(D330="","",IFERROR(IF($C330="initial","",VLOOKUP($A330,python_output!$A$4:$AS$256,30,FALSE)),""))</f>
        <v/>
      </c>
      <c r="Y330" s="161" t="str">
        <f>IF(D330="","",VLOOKUP(D330,Notes!$A$7:$N$67,14,FALSE))</f>
        <v/>
      </c>
      <c r="Z330" s="97" t="str">
        <f>IFERROR(VLOOKUP($D330,Notes!$A$7:$K$67,10,FALSE),"")</f>
        <v/>
      </c>
      <c r="AA330" s="102" t="str">
        <f>IFERROR(VLOOKUP($D330,Notes!$A$7:$K$67,11,FALSE),"")</f>
        <v/>
      </c>
      <c r="AB330" s="102" t="str">
        <f t="shared" si="18"/>
        <v/>
      </c>
      <c r="AC330" s="156" t="str">
        <f t="shared" si="19"/>
        <v/>
      </c>
      <c r="AD330" s="162" t="str">
        <f>IF($D330="","",GLOBAL!$B$5)</f>
        <v/>
      </c>
      <c r="AE330" s="197" t="str">
        <f t="shared" si="20"/>
        <v/>
      </c>
      <c r="AF330" s="198" t="str">
        <f t="shared" si="21"/>
        <v/>
      </c>
      <c r="AG330" s="202"/>
    </row>
    <row r="331" spans="1:33" x14ac:dyDescent="0.25">
      <c r="A331" s="2"/>
      <c r="C331" s="3"/>
      <c r="D331" s="2"/>
      <c r="E331" s="2"/>
      <c r="F331" s="107"/>
      <c r="G331" s="100" t="str">
        <f>IFERROR(VLOOKUP($D331,Notes!$A$7:$K$67,2,FALSE),"")</f>
        <v/>
      </c>
      <c r="H331" s="97" t="str">
        <f>IFERROR(VLOOKUP($D331,Notes!$A$7:$K$67,3,FALSE),"")</f>
        <v/>
      </c>
      <c r="I331" s="98" t="str">
        <f>IFERROR(VLOOKUP($D331,Notes!$A$7:$K$67,4,FALSE),"")</f>
        <v/>
      </c>
      <c r="J331" s="104"/>
      <c r="K331" s="104"/>
      <c r="L331" s="104"/>
      <c r="M331" s="106" t="str">
        <f>IF($D331="","",VLOOKUP($A331,python_output!$A$4:$AM$257,21,FALSE))</f>
        <v/>
      </c>
      <c r="N331" s="3" t="str">
        <f>IF($D331="","",VLOOKUP($A331,python_output!$A$4:$AM$257,22,FALSE))</f>
        <v/>
      </c>
      <c r="O331" s="105" t="str">
        <f>IF($D331="","",VLOOKUP($A331,python_output!$A$4:$AM$257,23,FALSE))</f>
        <v/>
      </c>
      <c r="P331" s="2" t="str">
        <f>IF($D331="","",VLOOKUP($A331,python_output!$A$4:$AM$257,24,FALSE))</f>
        <v/>
      </c>
      <c r="Q331" s="2" t="str">
        <f>IF($D331="","",VLOOKUP($A331,python_output!$A$4:$AM$257,25,FALSE))</f>
        <v/>
      </c>
      <c r="R331" s="2" t="str">
        <f>IF($D331="","",VLOOKUP($A331,python_output!$A$4:$AM$257,26,FALSE))</f>
        <v/>
      </c>
      <c r="S331" s="160" t="str">
        <f>IF(D331="","",IF($C331="initial",VLOOKUP($D331,Notes!$A$7:$S$67,12,FALSE),VLOOKUP($A331,python_output!$A$4:$AP$256,27,FALSE)))</f>
        <v/>
      </c>
      <c r="T331" s="158" t="str">
        <f>IF(D331="","",IF($C331="initial",VLOOKUP($D331,Notes!$A$7:$S$67,13,FALSE),VLOOKUP($A331,python_output!$A$4:$AP$256,28,FALSE)))</f>
        <v/>
      </c>
      <c r="U331" s="159" t="str">
        <f>IF(D331="","",IF($C331="initial",VLOOKUP($D331,Notes!$A$7:$S$67,14,FALSE),VLOOKUP($A331,python_output!$A$4:$AP$256,29,FALSE)))</f>
        <v/>
      </c>
      <c r="V331" s="155" t="str">
        <f>IF(D331="","",IF($C331="initial","",VLOOKUP($A331,python_output!$A$4:$AS$256,30,FALSE)))</f>
        <v/>
      </c>
      <c r="W331" s="155" t="str">
        <f>IF(D331="","",IFERROR(IF($C331="initial","",VLOOKUP($A331,python_output!$A$4:$AS$256,30,FALSE)),""))</f>
        <v/>
      </c>
      <c r="X331" s="155" t="str">
        <f>IF(D331="","",IFERROR(IF($C331="initial","",VLOOKUP($A331,python_output!$A$4:$AS$256,30,FALSE)),""))</f>
        <v/>
      </c>
      <c r="Y331" s="161" t="str">
        <f>IF(D331="","",VLOOKUP(D331,Notes!$A$7:$N$67,14,FALSE))</f>
        <v/>
      </c>
      <c r="Z331" s="97" t="str">
        <f>IFERROR(VLOOKUP($D331,Notes!$A$7:$K$67,10,FALSE),"")</f>
        <v/>
      </c>
      <c r="AA331" s="102" t="str">
        <f>IFERROR(VLOOKUP($D331,Notes!$A$7:$K$67,11,FALSE),"")</f>
        <v/>
      </c>
      <c r="AB331" s="102" t="str">
        <f t="shared" si="18"/>
        <v/>
      </c>
      <c r="AC331" s="156" t="str">
        <f t="shared" si="19"/>
        <v/>
      </c>
      <c r="AD331" s="162" t="str">
        <f>IF($D331="","",GLOBAL!$B$5)</f>
        <v/>
      </c>
      <c r="AE331" s="197" t="str">
        <f t="shared" si="20"/>
        <v/>
      </c>
      <c r="AF331" s="198" t="str">
        <f t="shared" si="21"/>
        <v/>
      </c>
      <c r="AG331" s="202"/>
    </row>
    <row r="332" spans="1:33" x14ac:dyDescent="0.25">
      <c r="A332" s="2"/>
      <c r="C332" s="3"/>
      <c r="D332" s="2"/>
      <c r="E332" s="2"/>
      <c r="F332" s="107"/>
      <c r="G332" s="100" t="str">
        <f>IFERROR(VLOOKUP($D332,Notes!$A$7:$K$67,2,FALSE),"")</f>
        <v/>
      </c>
      <c r="H332" s="97" t="str">
        <f>IFERROR(VLOOKUP($D332,Notes!$A$7:$K$67,3,FALSE),"")</f>
        <v/>
      </c>
      <c r="I332" s="98" t="str">
        <f>IFERROR(VLOOKUP($D332,Notes!$A$7:$K$67,4,FALSE),"")</f>
        <v/>
      </c>
      <c r="J332" s="104"/>
      <c r="K332" s="104"/>
      <c r="L332" s="104"/>
      <c r="M332" s="106" t="str">
        <f>IF($D332="","",VLOOKUP($A332,python_output!$A$4:$AM$257,21,FALSE))</f>
        <v/>
      </c>
      <c r="N332" s="3" t="str">
        <f>IF($D332="","",VLOOKUP($A332,python_output!$A$4:$AM$257,22,FALSE))</f>
        <v/>
      </c>
      <c r="O332" s="105" t="str">
        <f>IF($D332="","",VLOOKUP($A332,python_output!$A$4:$AM$257,23,FALSE))</f>
        <v/>
      </c>
      <c r="P332" s="2" t="str">
        <f>IF($D332="","",VLOOKUP($A332,python_output!$A$4:$AM$257,24,FALSE))</f>
        <v/>
      </c>
      <c r="Q332" s="2" t="str">
        <f>IF($D332="","",VLOOKUP($A332,python_output!$A$4:$AM$257,25,FALSE))</f>
        <v/>
      </c>
      <c r="R332" s="2" t="str">
        <f>IF($D332="","",VLOOKUP($A332,python_output!$A$4:$AM$257,26,FALSE))</f>
        <v/>
      </c>
      <c r="S332" s="160" t="str">
        <f>IF(D332="","",IF($C332="initial",VLOOKUP($D332,Notes!$A$7:$S$67,12,FALSE),VLOOKUP($A332,python_output!$A$4:$AP$256,27,FALSE)))</f>
        <v/>
      </c>
      <c r="T332" s="158" t="str">
        <f>IF(D332="","",IF($C332="initial",VLOOKUP($D332,Notes!$A$7:$S$67,13,FALSE),VLOOKUP($A332,python_output!$A$4:$AP$256,28,FALSE)))</f>
        <v/>
      </c>
      <c r="U332" s="159" t="str">
        <f>IF(D332="","",IF($C332="initial",VLOOKUP($D332,Notes!$A$7:$S$67,14,FALSE),VLOOKUP($A332,python_output!$A$4:$AP$256,29,FALSE)))</f>
        <v/>
      </c>
      <c r="V332" s="155" t="str">
        <f>IF(D332="","",IF($C332="initial","",VLOOKUP($A332,python_output!$A$4:$AS$256,30,FALSE)))</f>
        <v/>
      </c>
      <c r="W332" s="155" t="str">
        <f>IF(D332="","",IFERROR(IF($C332="initial","",VLOOKUP($A332,python_output!$A$4:$AS$256,30,FALSE)),""))</f>
        <v/>
      </c>
      <c r="X332" s="155" t="str">
        <f>IF(D332="","",IFERROR(IF($C332="initial","",VLOOKUP($A332,python_output!$A$4:$AS$256,30,FALSE)),""))</f>
        <v/>
      </c>
      <c r="Y332" s="161" t="str">
        <f>IF(D332="","",VLOOKUP(D332,Notes!$A$7:$N$67,14,FALSE))</f>
        <v/>
      </c>
      <c r="Z332" s="97" t="str">
        <f>IFERROR(VLOOKUP($D332,Notes!$A$7:$K$67,10,FALSE),"")</f>
        <v/>
      </c>
      <c r="AA332" s="102" t="str">
        <f>IFERROR(VLOOKUP($D332,Notes!$A$7:$K$67,11,FALSE),"")</f>
        <v/>
      </c>
      <c r="AB332" s="102" t="str">
        <f t="shared" si="18"/>
        <v/>
      </c>
      <c r="AC332" s="156" t="str">
        <f t="shared" si="19"/>
        <v/>
      </c>
      <c r="AD332" s="162" t="str">
        <f>IF($D332="","",GLOBAL!$B$5)</f>
        <v/>
      </c>
      <c r="AE332" s="197" t="str">
        <f t="shared" si="20"/>
        <v/>
      </c>
      <c r="AF332" s="198" t="str">
        <f t="shared" si="21"/>
        <v/>
      </c>
      <c r="AG332" s="202"/>
    </row>
    <row r="333" spans="1:33" x14ac:dyDescent="0.25">
      <c r="A333" s="2"/>
      <c r="C333" s="3"/>
      <c r="D333" s="2"/>
      <c r="E333" s="2"/>
      <c r="F333" s="107"/>
      <c r="G333" s="100" t="str">
        <f>IFERROR(VLOOKUP($D333,Notes!$A$7:$K$67,2,FALSE),"")</f>
        <v/>
      </c>
      <c r="H333" s="97" t="str">
        <f>IFERROR(VLOOKUP($D333,Notes!$A$7:$K$67,3,FALSE),"")</f>
        <v/>
      </c>
      <c r="I333" s="98" t="str">
        <f>IFERROR(VLOOKUP($D333,Notes!$A$7:$K$67,4,FALSE),"")</f>
        <v/>
      </c>
      <c r="J333" s="104"/>
      <c r="K333" s="104"/>
      <c r="L333" s="104"/>
      <c r="M333" s="106" t="str">
        <f>IF($D333="","",VLOOKUP($A333,python_output!$A$4:$AM$257,21,FALSE))</f>
        <v/>
      </c>
      <c r="N333" s="3" t="str">
        <f>IF($D333="","",VLOOKUP($A333,python_output!$A$4:$AM$257,22,FALSE))</f>
        <v/>
      </c>
      <c r="O333" s="105" t="str">
        <f>IF($D333="","",VLOOKUP($A333,python_output!$A$4:$AM$257,23,FALSE))</f>
        <v/>
      </c>
      <c r="P333" s="2" t="str">
        <f>IF($D333="","",VLOOKUP($A333,python_output!$A$4:$AM$257,24,FALSE))</f>
        <v/>
      </c>
      <c r="Q333" s="2" t="str">
        <f>IF($D333="","",VLOOKUP($A333,python_output!$A$4:$AM$257,25,FALSE))</f>
        <v/>
      </c>
      <c r="R333" s="2" t="str">
        <f>IF($D333="","",VLOOKUP($A333,python_output!$A$4:$AM$257,26,FALSE))</f>
        <v/>
      </c>
      <c r="S333" s="160" t="str">
        <f>IF(D333="","",IF($C333="initial",VLOOKUP($D333,Notes!$A$7:$S$67,12,FALSE),VLOOKUP($A333,python_output!$A$4:$AP$256,27,FALSE)))</f>
        <v/>
      </c>
      <c r="T333" s="158" t="str">
        <f>IF(D333="","",IF($C333="initial",VLOOKUP($D333,Notes!$A$7:$S$67,13,FALSE),VLOOKUP($A333,python_output!$A$4:$AP$256,28,FALSE)))</f>
        <v/>
      </c>
      <c r="U333" s="159" t="str">
        <f>IF(D333="","",IF($C333="initial",VLOOKUP($D333,Notes!$A$7:$S$67,14,FALSE),VLOOKUP($A333,python_output!$A$4:$AP$256,29,FALSE)))</f>
        <v/>
      </c>
      <c r="V333" s="155" t="str">
        <f>IF(D333="","",IF($C333="initial","",VLOOKUP($A333,python_output!$A$4:$AS$256,30,FALSE)))</f>
        <v/>
      </c>
      <c r="W333" s="155" t="str">
        <f>IF(D333="","",IFERROR(IF($C333="initial","",VLOOKUP($A333,python_output!$A$4:$AS$256,30,FALSE)),""))</f>
        <v/>
      </c>
      <c r="X333" s="155" t="str">
        <f>IF(D333="","",IFERROR(IF($C333="initial","",VLOOKUP($A333,python_output!$A$4:$AS$256,30,FALSE)),""))</f>
        <v/>
      </c>
      <c r="Y333" s="161" t="str">
        <f>IF(D333="","",VLOOKUP(D333,Notes!$A$7:$N$67,14,FALSE))</f>
        <v/>
      </c>
      <c r="Z333" s="97" t="str">
        <f>IFERROR(VLOOKUP($D333,Notes!$A$7:$K$67,10,FALSE),"")</f>
        <v/>
      </c>
      <c r="AA333" s="102" t="str">
        <f>IFERROR(VLOOKUP($D333,Notes!$A$7:$K$67,11,FALSE),"")</f>
        <v/>
      </c>
      <c r="AB333" s="102" t="str">
        <f t="shared" ref="AB333:AB396" si="22">IF($D333="","",AB332)</f>
        <v/>
      </c>
      <c r="AC333" s="156" t="str">
        <f t="shared" ref="AC333:AC396" si="23">IF($D333="","",AC332)</f>
        <v/>
      </c>
      <c r="AD333" s="162" t="str">
        <f>IF($D333="","",GLOBAL!$B$5)</f>
        <v/>
      </c>
      <c r="AE333" s="197" t="str">
        <f t="shared" ref="AE333:AE396" si="24">IF($D333="","",AE332)</f>
        <v/>
      </c>
      <c r="AF333" s="198" t="str">
        <f t="shared" ref="AF333:AF396" si="25">IF($D333="","",AF332)</f>
        <v/>
      </c>
      <c r="AG333" s="202"/>
    </row>
    <row r="334" spans="1:33" x14ac:dyDescent="0.25">
      <c r="A334" s="2"/>
      <c r="C334" s="3"/>
      <c r="D334" s="2"/>
      <c r="E334" s="2"/>
      <c r="F334" s="107"/>
      <c r="G334" s="100" t="str">
        <f>IFERROR(VLOOKUP($D334,Notes!$A$7:$K$67,2,FALSE),"")</f>
        <v/>
      </c>
      <c r="H334" s="97" t="str">
        <f>IFERROR(VLOOKUP($D334,Notes!$A$7:$K$67,3,FALSE),"")</f>
        <v/>
      </c>
      <c r="I334" s="98" t="str">
        <f>IFERROR(VLOOKUP($D334,Notes!$A$7:$K$67,4,FALSE),"")</f>
        <v/>
      </c>
      <c r="J334" s="104"/>
      <c r="K334" s="104"/>
      <c r="L334" s="104"/>
      <c r="M334" s="106" t="str">
        <f>IF($D334="","",VLOOKUP($A334,python_output!$A$4:$AM$257,21,FALSE))</f>
        <v/>
      </c>
      <c r="N334" s="3" t="str">
        <f>IF($D334="","",VLOOKUP($A334,python_output!$A$4:$AM$257,22,FALSE))</f>
        <v/>
      </c>
      <c r="O334" s="105" t="str">
        <f>IF($D334="","",VLOOKUP($A334,python_output!$A$4:$AM$257,23,FALSE))</f>
        <v/>
      </c>
      <c r="P334" s="2" t="str">
        <f>IF($D334="","",VLOOKUP($A334,python_output!$A$4:$AM$257,24,FALSE))</f>
        <v/>
      </c>
      <c r="Q334" s="2" t="str">
        <f>IF($D334="","",VLOOKUP($A334,python_output!$A$4:$AM$257,25,FALSE))</f>
        <v/>
      </c>
      <c r="R334" s="2" t="str">
        <f>IF($D334="","",VLOOKUP($A334,python_output!$A$4:$AM$257,26,FALSE))</f>
        <v/>
      </c>
      <c r="S334" s="160" t="str">
        <f>IF(D334="","",IF($C334="initial",VLOOKUP($D334,Notes!$A$7:$S$67,12,FALSE),VLOOKUP($A334,python_output!$A$4:$AP$256,27,FALSE)))</f>
        <v/>
      </c>
      <c r="T334" s="158" t="str">
        <f>IF(D334="","",IF($C334="initial",VLOOKUP($D334,Notes!$A$7:$S$67,13,FALSE),VLOOKUP($A334,python_output!$A$4:$AP$256,28,FALSE)))</f>
        <v/>
      </c>
      <c r="U334" s="159" t="str">
        <f>IF(D334="","",IF($C334="initial",VLOOKUP($D334,Notes!$A$7:$S$67,14,FALSE),VLOOKUP($A334,python_output!$A$4:$AP$256,29,FALSE)))</f>
        <v/>
      </c>
      <c r="V334" s="155" t="str">
        <f>IF(D334="","",IF($C334="initial","",VLOOKUP($A334,python_output!$A$4:$AS$256,30,FALSE)))</f>
        <v/>
      </c>
      <c r="W334" s="155" t="str">
        <f>IF(D334="","",IFERROR(IF($C334="initial","",VLOOKUP($A334,python_output!$A$4:$AS$256,30,FALSE)),""))</f>
        <v/>
      </c>
      <c r="X334" s="155" t="str">
        <f>IF(D334="","",IFERROR(IF($C334="initial","",VLOOKUP($A334,python_output!$A$4:$AS$256,30,FALSE)),""))</f>
        <v/>
      </c>
      <c r="Y334" s="161" t="str">
        <f>IF(D334="","",VLOOKUP(D334,Notes!$A$7:$N$67,14,FALSE))</f>
        <v/>
      </c>
      <c r="Z334" s="97" t="str">
        <f>IFERROR(VLOOKUP($D334,Notes!$A$7:$K$67,10,FALSE),"")</f>
        <v/>
      </c>
      <c r="AA334" s="102" t="str">
        <f>IFERROR(VLOOKUP($D334,Notes!$A$7:$K$67,11,FALSE),"")</f>
        <v/>
      </c>
      <c r="AB334" s="102" t="str">
        <f t="shared" si="22"/>
        <v/>
      </c>
      <c r="AC334" s="156" t="str">
        <f t="shared" si="23"/>
        <v/>
      </c>
      <c r="AD334" s="162" t="str">
        <f>IF($D334="","",GLOBAL!$B$5)</f>
        <v/>
      </c>
      <c r="AE334" s="197" t="str">
        <f t="shared" si="24"/>
        <v/>
      </c>
      <c r="AF334" s="198" t="str">
        <f t="shared" si="25"/>
        <v/>
      </c>
      <c r="AG334" s="202"/>
    </row>
    <row r="335" spans="1:33" x14ac:dyDescent="0.25">
      <c r="A335" s="2"/>
      <c r="C335" s="3"/>
      <c r="D335" s="2"/>
      <c r="E335" s="2"/>
      <c r="F335" s="107"/>
      <c r="G335" s="100" t="str">
        <f>IFERROR(VLOOKUP($D335,Notes!$A$7:$K$67,2,FALSE),"")</f>
        <v/>
      </c>
      <c r="H335" s="97" t="str">
        <f>IFERROR(VLOOKUP($D335,Notes!$A$7:$K$67,3,FALSE),"")</f>
        <v/>
      </c>
      <c r="I335" s="98" t="str">
        <f>IFERROR(VLOOKUP($D335,Notes!$A$7:$K$67,4,FALSE),"")</f>
        <v/>
      </c>
      <c r="J335" s="104"/>
      <c r="K335" s="104"/>
      <c r="L335" s="104"/>
      <c r="M335" s="106" t="str">
        <f>IF($D335="","",VLOOKUP($A335,python_output!$A$4:$AM$257,21,FALSE))</f>
        <v/>
      </c>
      <c r="N335" s="3" t="str">
        <f>IF($D335="","",VLOOKUP($A335,python_output!$A$4:$AM$257,22,FALSE))</f>
        <v/>
      </c>
      <c r="O335" s="105" t="str">
        <f>IF($D335="","",VLOOKUP($A335,python_output!$A$4:$AM$257,23,FALSE))</f>
        <v/>
      </c>
      <c r="P335" s="2" t="str">
        <f>IF($D335="","",VLOOKUP($A335,python_output!$A$4:$AM$257,24,FALSE))</f>
        <v/>
      </c>
      <c r="Q335" s="2" t="str">
        <f>IF($D335="","",VLOOKUP($A335,python_output!$A$4:$AM$257,25,FALSE))</f>
        <v/>
      </c>
      <c r="R335" s="2" t="str">
        <f>IF($D335="","",VLOOKUP($A335,python_output!$A$4:$AM$257,26,FALSE))</f>
        <v/>
      </c>
      <c r="S335" s="160" t="str">
        <f>IF(D335="","",IF($C335="initial",VLOOKUP($D335,Notes!$A$7:$S$67,12,FALSE),VLOOKUP($A335,python_output!$A$4:$AP$256,27,FALSE)))</f>
        <v/>
      </c>
      <c r="T335" s="158" t="str">
        <f>IF(D335="","",IF($C335="initial",VLOOKUP($D335,Notes!$A$7:$S$67,13,FALSE),VLOOKUP($A335,python_output!$A$4:$AP$256,28,FALSE)))</f>
        <v/>
      </c>
      <c r="U335" s="159" t="str">
        <f>IF(D335="","",IF($C335="initial",VLOOKUP($D335,Notes!$A$7:$S$67,14,FALSE),VLOOKUP($A335,python_output!$A$4:$AP$256,29,FALSE)))</f>
        <v/>
      </c>
      <c r="V335" s="155" t="str">
        <f>IF(D335="","",IF($C335="initial","",VLOOKUP($A335,python_output!$A$4:$AS$256,30,FALSE)))</f>
        <v/>
      </c>
      <c r="W335" s="155" t="str">
        <f>IF(D335="","",IFERROR(IF($C335="initial","",VLOOKUP($A335,python_output!$A$4:$AS$256,30,FALSE)),""))</f>
        <v/>
      </c>
      <c r="X335" s="155" t="str">
        <f>IF(D335="","",IFERROR(IF($C335="initial","",VLOOKUP($A335,python_output!$A$4:$AS$256,30,FALSE)),""))</f>
        <v/>
      </c>
      <c r="Y335" s="161" t="str">
        <f>IF(D335="","",VLOOKUP(D335,Notes!$A$7:$N$67,14,FALSE))</f>
        <v/>
      </c>
      <c r="Z335" s="97" t="str">
        <f>IFERROR(VLOOKUP($D335,Notes!$A$7:$K$67,10,FALSE),"")</f>
        <v/>
      </c>
      <c r="AA335" s="102" t="str">
        <f>IFERROR(VLOOKUP($D335,Notes!$A$7:$K$67,11,FALSE),"")</f>
        <v/>
      </c>
      <c r="AB335" s="102" t="str">
        <f t="shared" si="22"/>
        <v/>
      </c>
      <c r="AC335" s="156" t="str">
        <f t="shared" si="23"/>
        <v/>
      </c>
      <c r="AD335" s="162" t="str">
        <f>IF($D335="","",GLOBAL!$B$5)</f>
        <v/>
      </c>
      <c r="AE335" s="197" t="str">
        <f t="shared" si="24"/>
        <v/>
      </c>
      <c r="AF335" s="198" t="str">
        <f t="shared" si="25"/>
        <v/>
      </c>
      <c r="AG335" s="202"/>
    </row>
    <row r="336" spans="1:33" x14ac:dyDescent="0.25">
      <c r="A336" s="2"/>
      <c r="C336" s="3"/>
      <c r="D336" s="2"/>
      <c r="E336" s="2"/>
      <c r="F336" s="107"/>
      <c r="G336" s="100" t="str">
        <f>IFERROR(VLOOKUP($D336,Notes!$A$7:$K$67,2,FALSE),"")</f>
        <v/>
      </c>
      <c r="H336" s="97" t="str">
        <f>IFERROR(VLOOKUP($D336,Notes!$A$7:$K$67,3,FALSE),"")</f>
        <v/>
      </c>
      <c r="I336" s="98" t="str">
        <f>IFERROR(VLOOKUP($D336,Notes!$A$7:$K$67,4,FALSE),"")</f>
        <v/>
      </c>
      <c r="J336" s="104"/>
      <c r="K336" s="104"/>
      <c r="L336" s="104"/>
      <c r="M336" s="106" t="str">
        <f>IF($D336="","",VLOOKUP($A336,python_output!$A$4:$AM$257,21,FALSE))</f>
        <v/>
      </c>
      <c r="N336" s="3" t="str">
        <f>IF($D336="","",VLOOKUP($A336,python_output!$A$4:$AM$257,22,FALSE))</f>
        <v/>
      </c>
      <c r="O336" s="105" t="str">
        <f>IF($D336="","",VLOOKUP($A336,python_output!$A$4:$AM$257,23,FALSE))</f>
        <v/>
      </c>
      <c r="P336" s="2" t="str">
        <f>IF($D336="","",VLOOKUP($A336,python_output!$A$4:$AM$257,24,FALSE))</f>
        <v/>
      </c>
      <c r="Q336" s="2" t="str">
        <f>IF($D336="","",VLOOKUP($A336,python_output!$A$4:$AM$257,25,FALSE))</f>
        <v/>
      </c>
      <c r="R336" s="2" t="str">
        <f>IF($D336="","",VLOOKUP($A336,python_output!$A$4:$AM$257,26,FALSE))</f>
        <v/>
      </c>
      <c r="S336" s="160" t="str">
        <f>IF(D336="","",IF($C336="initial",VLOOKUP($D336,Notes!$A$7:$S$67,12,FALSE),VLOOKUP($A336,python_output!$A$4:$AP$256,27,FALSE)))</f>
        <v/>
      </c>
      <c r="T336" s="158" t="str">
        <f>IF(D336="","",IF($C336="initial",VLOOKUP($D336,Notes!$A$7:$S$67,13,FALSE),VLOOKUP($A336,python_output!$A$4:$AP$256,28,FALSE)))</f>
        <v/>
      </c>
      <c r="U336" s="159" t="str">
        <f>IF(D336="","",IF($C336="initial",VLOOKUP($D336,Notes!$A$7:$S$67,14,FALSE),VLOOKUP($A336,python_output!$A$4:$AP$256,29,FALSE)))</f>
        <v/>
      </c>
      <c r="V336" s="155" t="str">
        <f>IF(D336="","",IF($C336="initial","",VLOOKUP($A336,python_output!$A$4:$AS$256,30,FALSE)))</f>
        <v/>
      </c>
      <c r="W336" s="155" t="str">
        <f>IF(D336="","",IFERROR(IF($C336="initial","",VLOOKUP($A336,python_output!$A$4:$AS$256,30,FALSE)),""))</f>
        <v/>
      </c>
      <c r="X336" s="155" t="str">
        <f>IF(D336="","",IFERROR(IF($C336="initial","",VLOOKUP($A336,python_output!$A$4:$AS$256,30,FALSE)),""))</f>
        <v/>
      </c>
      <c r="Y336" s="161" t="str">
        <f>IF(D336="","",VLOOKUP(D336,Notes!$A$7:$N$67,14,FALSE))</f>
        <v/>
      </c>
      <c r="Z336" s="97" t="str">
        <f>IFERROR(VLOOKUP($D336,Notes!$A$7:$K$67,10,FALSE),"")</f>
        <v/>
      </c>
      <c r="AA336" s="102" t="str">
        <f>IFERROR(VLOOKUP($D336,Notes!$A$7:$K$67,11,FALSE),"")</f>
        <v/>
      </c>
      <c r="AB336" s="102" t="str">
        <f t="shared" si="22"/>
        <v/>
      </c>
      <c r="AC336" s="156" t="str">
        <f t="shared" si="23"/>
        <v/>
      </c>
      <c r="AD336" s="162" t="str">
        <f>IF($D336="","",GLOBAL!$B$5)</f>
        <v/>
      </c>
      <c r="AE336" s="197" t="str">
        <f t="shared" si="24"/>
        <v/>
      </c>
      <c r="AF336" s="198" t="str">
        <f t="shared" si="25"/>
        <v/>
      </c>
      <c r="AG336" s="202"/>
    </row>
    <row r="337" spans="1:33" x14ac:dyDescent="0.25">
      <c r="A337" s="2"/>
      <c r="C337" s="3"/>
      <c r="D337" s="2"/>
      <c r="E337" s="2"/>
      <c r="F337" s="107"/>
      <c r="G337" s="100" t="str">
        <f>IFERROR(VLOOKUP($D337,Notes!$A$7:$K$67,2,FALSE),"")</f>
        <v/>
      </c>
      <c r="H337" s="97" t="str">
        <f>IFERROR(VLOOKUP($D337,Notes!$A$7:$K$67,3,FALSE),"")</f>
        <v/>
      </c>
      <c r="I337" s="98" t="str">
        <f>IFERROR(VLOOKUP($D337,Notes!$A$7:$K$67,4,FALSE),"")</f>
        <v/>
      </c>
      <c r="J337" s="104"/>
      <c r="K337" s="104"/>
      <c r="L337" s="104"/>
      <c r="M337" s="106" t="str">
        <f>IF($D337="","",VLOOKUP($A337,python_output!$A$4:$AM$257,21,FALSE))</f>
        <v/>
      </c>
      <c r="N337" s="3" t="str">
        <f>IF($D337="","",VLOOKUP($A337,python_output!$A$4:$AM$257,22,FALSE))</f>
        <v/>
      </c>
      <c r="O337" s="105" t="str">
        <f>IF($D337="","",VLOOKUP($A337,python_output!$A$4:$AM$257,23,FALSE))</f>
        <v/>
      </c>
      <c r="P337" s="2" t="str">
        <f>IF($D337="","",VLOOKUP($A337,python_output!$A$4:$AM$257,24,FALSE))</f>
        <v/>
      </c>
      <c r="Q337" s="2" t="str">
        <f>IF($D337="","",VLOOKUP($A337,python_output!$A$4:$AM$257,25,FALSE))</f>
        <v/>
      </c>
      <c r="R337" s="2" t="str">
        <f>IF($D337="","",VLOOKUP($A337,python_output!$A$4:$AM$257,26,FALSE))</f>
        <v/>
      </c>
      <c r="S337" s="160" t="str">
        <f>IF(D337="","",IF($C337="initial",VLOOKUP($D337,Notes!$A$7:$S$67,12,FALSE),VLOOKUP($A337,python_output!$A$4:$AP$256,27,FALSE)))</f>
        <v/>
      </c>
      <c r="T337" s="158" t="str">
        <f>IF(D337="","",IF($C337="initial",VLOOKUP($D337,Notes!$A$7:$S$67,13,FALSE),VLOOKUP($A337,python_output!$A$4:$AP$256,28,FALSE)))</f>
        <v/>
      </c>
      <c r="U337" s="159" t="str">
        <f>IF(D337="","",IF($C337="initial",VLOOKUP($D337,Notes!$A$7:$S$67,14,FALSE),VLOOKUP($A337,python_output!$A$4:$AP$256,29,FALSE)))</f>
        <v/>
      </c>
      <c r="V337" s="155" t="str">
        <f>IF(D337="","",IF($C337="initial","",VLOOKUP($A337,python_output!$A$4:$AS$256,30,FALSE)))</f>
        <v/>
      </c>
      <c r="W337" s="155" t="str">
        <f>IF(D337="","",IFERROR(IF($C337="initial","",VLOOKUP($A337,python_output!$A$4:$AS$256,30,FALSE)),""))</f>
        <v/>
      </c>
      <c r="X337" s="155" t="str">
        <f>IF(D337="","",IFERROR(IF($C337="initial","",VLOOKUP($A337,python_output!$A$4:$AS$256,30,FALSE)),""))</f>
        <v/>
      </c>
      <c r="Y337" s="161" t="str">
        <f>IF(D337="","",VLOOKUP(D337,Notes!$A$7:$N$67,14,FALSE))</f>
        <v/>
      </c>
      <c r="Z337" s="97" t="str">
        <f>IFERROR(VLOOKUP($D337,Notes!$A$7:$K$67,10,FALSE),"")</f>
        <v/>
      </c>
      <c r="AA337" s="102" t="str">
        <f>IFERROR(VLOOKUP($D337,Notes!$A$7:$K$67,11,FALSE),"")</f>
        <v/>
      </c>
      <c r="AB337" s="102" t="str">
        <f t="shared" si="22"/>
        <v/>
      </c>
      <c r="AC337" s="156" t="str">
        <f t="shared" si="23"/>
        <v/>
      </c>
      <c r="AD337" s="162" t="str">
        <f>IF($D337="","",GLOBAL!$B$5)</f>
        <v/>
      </c>
      <c r="AE337" s="197" t="str">
        <f t="shared" si="24"/>
        <v/>
      </c>
      <c r="AF337" s="198" t="str">
        <f t="shared" si="25"/>
        <v/>
      </c>
      <c r="AG337" s="202"/>
    </row>
    <row r="338" spans="1:33" x14ac:dyDescent="0.25">
      <c r="A338" s="2"/>
      <c r="C338" s="3"/>
      <c r="D338" s="2"/>
      <c r="E338" s="2"/>
      <c r="F338" s="107"/>
      <c r="G338" s="100" t="str">
        <f>IFERROR(VLOOKUP($D338,Notes!$A$7:$K$67,2,FALSE),"")</f>
        <v/>
      </c>
      <c r="H338" s="97" t="str">
        <f>IFERROR(VLOOKUP($D338,Notes!$A$7:$K$67,3,FALSE),"")</f>
        <v/>
      </c>
      <c r="I338" s="98" t="str">
        <f>IFERROR(VLOOKUP($D338,Notes!$A$7:$K$67,4,FALSE),"")</f>
        <v/>
      </c>
      <c r="J338" s="104"/>
      <c r="K338" s="104"/>
      <c r="L338" s="104"/>
      <c r="M338" s="106" t="str">
        <f>IF($D338="","",VLOOKUP($A338,python_output!$A$4:$AM$257,21,FALSE))</f>
        <v/>
      </c>
      <c r="N338" s="3" t="str">
        <f>IF($D338="","",VLOOKUP($A338,python_output!$A$4:$AM$257,22,FALSE))</f>
        <v/>
      </c>
      <c r="O338" s="105" t="str">
        <f>IF($D338="","",VLOOKUP($A338,python_output!$A$4:$AM$257,23,FALSE))</f>
        <v/>
      </c>
      <c r="P338" s="2" t="str">
        <f>IF($D338="","",VLOOKUP($A338,python_output!$A$4:$AM$257,24,FALSE))</f>
        <v/>
      </c>
      <c r="Q338" s="2" t="str">
        <f>IF($D338="","",VLOOKUP($A338,python_output!$A$4:$AM$257,25,FALSE))</f>
        <v/>
      </c>
      <c r="R338" s="2" t="str">
        <f>IF($D338="","",VLOOKUP($A338,python_output!$A$4:$AM$257,26,FALSE))</f>
        <v/>
      </c>
      <c r="S338" s="160" t="str">
        <f>IF(D338="","",IF($C338="initial",VLOOKUP($D338,Notes!$A$7:$S$67,12,FALSE),VLOOKUP($A338,python_output!$A$4:$AP$256,27,FALSE)))</f>
        <v/>
      </c>
      <c r="T338" s="158" t="str">
        <f>IF(D338="","",IF($C338="initial",VLOOKUP($D338,Notes!$A$7:$S$67,13,FALSE),VLOOKUP($A338,python_output!$A$4:$AP$256,28,FALSE)))</f>
        <v/>
      </c>
      <c r="U338" s="159" t="str">
        <f>IF(D338="","",IF($C338="initial",VLOOKUP($D338,Notes!$A$7:$S$67,14,FALSE),VLOOKUP($A338,python_output!$A$4:$AP$256,29,FALSE)))</f>
        <v/>
      </c>
      <c r="V338" s="155" t="str">
        <f>IF(D338="","",IF($C338="initial","",VLOOKUP($A338,python_output!$A$4:$AS$256,30,FALSE)))</f>
        <v/>
      </c>
      <c r="W338" s="155" t="str">
        <f>IF(D338="","",IFERROR(IF($C338="initial","",VLOOKUP($A338,python_output!$A$4:$AS$256,30,FALSE)),""))</f>
        <v/>
      </c>
      <c r="X338" s="155" t="str">
        <f>IF(D338="","",IFERROR(IF($C338="initial","",VLOOKUP($A338,python_output!$A$4:$AS$256,30,FALSE)),""))</f>
        <v/>
      </c>
      <c r="Y338" s="161" t="str">
        <f>IF(D338="","",VLOOKUP(D338,Notes!$A$7:$N$67,14,FALSE))</f>
        <v/>
      </c>
      <c r="Z338" s="97" t="str">
        <f>IFERROR(VLOOKUP($D338,Notes!$A$7:$K$67,10,FALSE),"")</f>
        <v/>
      </c>
      <c r="AA338" s="102" t="str">
        <f>IFERROR(VLOOKUP($D338,Notes!$A$7:$K$67,11,FALSE),"")</f>
        <v/>
      </c>
      <c r="AB338" s="102" t="str">
        <f t="shared" si="22"/>
        <v/>
      </c>
      <c r="AC338" s="156" t="str">
        <f t="shared" si="23"/>
        <v/>
      </c>
      <c r="AD338" s="162" t="str">
        <f>IF($D338="","",GLOBAL!$B$5)</f>
        <v/>
      </c>
      <c r="AE338" s="197" t="str">
        <f t="shared" si="24"/>
        <v/>
      </c>
      <c r="AF338" s="198" t="str">
        <f t="shared" si="25"/>
        <v/>
      </c>
      <c r="AG338" s="202"/>
    </row>
    <row r="339" spans="1:33" x14ac:dyDescent="0.25">
      <c r="A339" s="2"/>
      <c r="C339" s="3"/>
      <c r="D339" s="2"/>
      <c r="E339" s="2"/>
      <c r="F339" s="107"/>
      <c r="G339" s="100" t="str">
        <f>IFERROR(VLOOKUP($D339,Notes!$A$7:$K$67,2,FALSE),"")</f>
        <v/>
      </c>
      <c r="H339" s="97" t="str">
        <f>IFERROR(VLOOKUP($D339,Notes!$A$7:$K$67,3,FALSE),"")</f>
        <v/>
      </c>
      <c r="I339" s="98" t="str">
        <f>IFERROR(VLOOKUP($D339,Notes!$A$7:$K$67,4,FALSE),"")</f>
        <v/>
      </c>
      <c r="J339" s="104"/>
      <c r="K339" s="104"/>
      <c r="L339" s="104"/>
      <c r="M339" s="106" t="str">
        <f>IF($D339="","",VLOOKUP($A339,python_output!$A$4:$AM$257,21,FALSE))</f>
        <v/>
      </c>
      <c r="N339" s="3" t="str">
        <f>IF($D339="","",VLOOKUP($A339,python_output!$A$4:$AM$257,22,FALSE))</f>
        <v/>
      </c>
      <c r="O339" s="105" t="str">
        <f>IF($D339="","",VLOOKUP($A339,python_output!$A$4:$AM$257,23,FALSE))</f>
        <v/>
      </c>
      <c r="P339" s="2" t="str">
        <f>IF($D339="","",VLOOKUP($A339,python_output!$A$4:$AM$257,24,FALSE))</f>
        <v/>
      </c>
      <c r="Q339" s="2" t="str">
        <f>IF($D339="","",VLOOKUP($A339,python_output!$A$4:$AM$257,25,FALSE))</f>
        <v/>
      </c>
      <c r="R339" s="2" t="str">
        <f>IF($D339="","",VLOOKUP($A339,python_output!$A$4:$AM$257,26,FALSE))</f>
        <v/>
      </c>
      <c r="S339" s="160" t="str">
        <f>IF(D339="","",IF($C339="initial",VLOOKUP($D339,Notes!$A$7:$S$67,12,FALSE),VLOOKUP($A339,python_output!$A$4:$AP$256,27,FALSE)))</f>
        <v/>
      </c>
      <c r="T339" s="158" t="str">
        <f>IF(D339="","",IF($C339="initial",VLOOKUP($D339,Notes!$A$7:$S$67,13,FALSE),VLOOKUP($A339,python_output!$A$4:$AP$256,28,FALSE)))</f>
        <v/>
      </c>
      <c r="U339" s="159" t="str">
        <f>IF(D339="","",IF($C339="initial",VLOOKUP($D339,Notes!$A$7:$S$67,14,FALSE),VLOOKUP($A339,python_output!$A$4:$AP$256,29,FALSE)))</f>
        <v/>
      </c>
      <c r="V339" s="155" t="str">
        <f>IF(D339="","",IF($C339="initial","",VLOOKUP($A339,python_output!$A$4:$AS$256,30,FALSE)))</f>
        <v/>
      </c>
      <c r="W339" s="155" t="str">
        <f>IF(D339="","",IFERROR(IF($C339="initial","",VLOOKUP($A339,python_output!$A$4:$AS$256,30,FALSE)),""))</f>
        <v/>
      </c>
      <c r="X339" s="155" t="str">
        <f>IF(D339="","",IFERROR(IF($C339="initial","",VLOOKUP($A339,python_output!$A$4:$AS$256,30,FALSE)),""))</f>
        <v/>
      </c>
      <c r="Y339" s="161" t="str">
        <f>IF(D339="","",VLOOKUP(D339,Notes!$A$7:$N$67,14,FALSE))</f>
        <v/>
      </c>
      <c r="Z339" s="97" t="str">
        <f>IFERROR(VLOOKUP($D339,Notes!$A$7:$K$67,10,FALSE),"")</f>
        <v/>
      </c>
      <c r="AA339" s="102" t="str">
        <f>IFERROR(VLOOKUP($D339,Notes!$A$7:$K$67,11,FALSE),"")</f>
        <v/>
      </c>
      <c r="AB339" s="102" t="str">
        <f t="shared" si="22"/>
        <v/>
      </c>
      <c r="AC339" s="156" t="str">
        <f t="shared" si="23"/>
        <v/>
      </c>
      <c r="AD339" s="162" t="str">
        <f>IF($D339="","",GLOBAL!$B$5)</f>
        <v/>
      </c>
      <c r="AE339" s="197" t="str">
        <f t="shared" si="24"/>
        <v/>
      </c>
      <c r="AF339" s="198" t="str">
        <f t="shared" si="25"/>
        <v/>
      </c>
      <c r="AG339" s="202"/>
    </row>
    <row r="340" spans="1:33" x14ac:dyDescent="0.25">
      <c r="A340" s="2"/>
      <c r="C340" s="3"/>
      <c r="D340" s="2"/>
      <c r="E340" s="2"/>
      <c r="F340" s="107"/>
      <c r="G340" s="100" t="str">
        <f>IFERROR(VLOOKUP($D340,Notes!$A$7:$K$67,2,FALSE),"")</f>
        <v/>
      </c>
      <c r="H340" s="97" t="str">
        <f>IFERROR(VLOOKUP($D340,Notes!$A$7:$K$67,3,FALSE),"")</f>
        <v/>
      </c>
      <c r="I340" s="98" t="str">
        <f>IFERROR(VLOOKUP($D340,Notes!$A$7:$K$67,4,FALSE),"")</f>
        <v/>
      </c>
      <c r="J340" s="104"/>
      <c r="K340" s="104"/>
      <c r="L340" s="104"/>
      <c r="M340" s="106" t="str">
        <f>IF($D340="","",VLOOKUP($A340,python_output!$A$4:$AM$257,21,FALSE))</f>
        <v/>
      </c>
      <c r="N340" s="3" t="str">
        <f>IF($D340="","",VLOOKUP($A340,python_output!$A$4:$AM$257,22,FALSE))</f>
        <v/>
      </c>
      <c r="O340" s="105" t="str">
        <f>IF($D340="","",VLOOKUP($A340,python_output!$A$4:$AM$257,23,FALSE))</f>
        <v/>
      </c>
      <c r="P340" s="2" t="str">
        <f>IF($D340="","",VLOOKUP($A340,python_output!$A$4:$AM$257,24,FALSE))</f>
        <v/>
      </c>
      <c r="Q340" s="2" t="str">
        <f>IF($D340="","",VLOOKUP($A340,python_output!$A$4:$AM$257,25,FALSE))</f>
        <v/>
      </c>
      <c r="R340" s="2" t="str">
        <f>IF($D340="","",VLOOKUP($A340,python_output!$A$4:$AM$257,26,FALSE))</f>
        <v/>
      </c>
      <c r="S340" s="160" t="str">
        <f>IF(D340="","",IF($C340="initial",VLOOKUP($D340,Notes!$A$7:$S$67,12,FALSE),VLOOKUP($A340,python_output!$A$4:$AP$256,27,FALSE)))</f>
        <v/>
      </c>
      <c r="T340" s="158" t="str">
        <f>IF(D340="","",IF($C340="initial",VLOOKUP($D340,Notes!$A$7:$S$67,13,FALSE),VLOOKUP($A340,python_output!$A$4:$AP$256,28,FALSE)))</f>
        <v/>
      </c>
      <c r="U340" s="159" t="str">
        <f>IF(D340="","",IF($C340="initial",VLOOKUP($D340,Notes!$A$7:$S$67,14,FALSE),VLOOKUP($A340,python_output!$A$4:$AP$256,29,FALSE)))</f>
        <v/>
      </c>
      <c r="V340" s="155" t="str">
        <f>IF(D340="","",IF($C340="initial","",VLOOKUP($A340,python_output!$A$4:$AS$256,30,FALSE)))</f>
        <v/>
      </c>
      <c r="W340" s="155" t="str">
        <f>IF(D340="","",IFERROR(IF($C340="initial","",VLOOKUP($A340,python_output!$A$4:$AS$256,30,FALSE)),""))</f>
        <v/>
      </c>
      <c r="X340" s="155" t="str">
        <f>IF(D340="","",IFERROR(IF($C340="initial","",VLOOKUP($A340,python_output!$A$4:$AS$256,30,FALSE)),""))</f>
        <v/>
      </c>
      <c r="Y340" s="161" t="str">
        <f>IF(D340="","",VLOOKUP(D340,Notes!$A$7:$N$67,14,FALSE))</f>
        <v/>
      </c>
      <c r="Z340" s="97" t="str">
        <f>IFERROR(VLOOKUP($D340,Notes!$A$7:$K$67,10,FALSE),"")</f>
        <v/>
      </c>
      <c r="AA340" s="102" t="str">
        <f>IFERROR(VLOOKUP($D340,Notes!$A$7:$K$67,11,FALSE),"")</f>
        <v/>
      </c>
      <c r="AB340" s="102" t="str">
        <f t="shared" si="22"/>
        <v/>
      </c>
      <c r="AC340" s="156" t="str">
        <f t="shared" si="23"/>
        <v/>
      </c>
      <c r="AD340" s="162" t="str">
        <f>IF($D340="","",GLOBAL!$B$5)</f>
        <v/>
      </c>
      <c r="AE340" s="197" t="str">
        <f t="shared" si="24"/>
        <v/>
      </c>
      <c r="AF340" s="198" t="str">
        <f t="shared" si="25"/>
        <v/>
      </c>
      <c r="AG340" s="202"/>
    </row>
    <row r="341" spans="1:33" x14ac:dyDescent="0.25">
      <c r="A341" s="2"/>
      <c r="C341" s="3"/>
      <c r="D341" s="2"/>
      <c r="E341" s="2"/>
      <c r="F341" s="107"/>
      <c r="G341" s="100" t="str">
        <f>IFERROR(VLOOKUP($D341,Notes!$A$7:$K$67,2,FALSE),"")</f>
        <v/>
      </c>
      <c r="H341" s="97" t="str">
        <f>IFERROR(VLOOKUP($D341,Notes!$A$7:$K$67,3,FALSE),"")</f>
        <v/>
      </c>
      <c r="I341" s="98" t="str">
        <f>IFERROR(VLOOKUP($D341,Notes!$A$7:$K$67,4,FALSE),"")</f>
        <v/>
      </c>
      <c r="J341" s="104"/>
      <c r="K341" s="104"/>
      <c r="L341" s="104"/>
      <c r="M341" s="106" t="str">
        <f>IF($D341="","",VLOOKUP($A341,python_output!$A$4:$AM$257,21,FALSE))</f>
        <v/>
      </c>
      <c r="N341" s="3" t="str">
        <f>IF($D341="","",VLOOKUP($A341,python_output!$A$4:$AM$257,22,FALSE))</f>
        <v/>
      </c>
      <c r="O341" s="105" t="str">
        <f>IF($D341="","",VLOOKUP($A341,python_output!$A$4:$AM$257,23,FALSE))</f>
        <v/>
      </c>
      <c r="P341" s="2" t="str">
        <f>IF($D341="","",VLOOKUP($A341,python_output!$A$4:$AM$257,24,FALSE))</f>
        <v/>
      </c>
      <c r="Q341" s="2" t="str">
        <f>IF($D341="","",VLOOKUP($A341,python_output!$A$4:$AM$257,25,FALSE))</f>
        <v/>
      </c>
      <c r="R341" s="2" t="str">
        <f>IF($D341="","",VLOOKUP($A341,python_output!$A$4:$AM$257,26,FALSE))</f>
        <v/>
      </c>
      <c r="S341" s="160" t="str">
        <f>IF(D341="","",IF($C341="initial",VLOOKUP($D341,Notes!$A$7:$S$67,12,FALSE),VLOOKUP($A341,python_output!$A$4:$AP$256,27,FALSE)))</f>
        <v/>
      </c>
      <c r="T341" s="158" t="str">
        <f>IF(D341="","",IF($C341="initial",VLOOKUP($D341,Notes!$A$7:$S$67,13,FALSE),VLOOKUP($A341,python_output!$A$4:$AP$256,28,FALSE)))</f>
        <v/>
      </c>
      <c r="U341" s="159" t="str">
        <f>IF(D341="","",IF($C341="initial",VLOOKUP($D341,Notes!$A$7:$S$67,14,FALSE),VLOOKUP($A341,python_output!$A$4:$AP$256,29,FALSE)))</f>
        <v/>
      </c>
      <c r="V341" s="155" t="str">
        <f>IF(D341="","",IF($C341="initial","",VLOOKUP($A341,python_output!$A$4:$AS$256,30,FALSE)))</f>
        <v/>
      </c>
      <c r="W341" s="155" t="str">
        <f>IF(D341="","",IFERROR(IF($C341="initial","",VLOOKUP($A341,python_output!$A$4:$AS$256,30,FALSE)),""))</f>
        <v/>
      </c>
      <c r="X341" s="155" t="str">
        <f>IF(D341="","",IFERROR(IF($C341="initial","",VLOOKUP($A341,python_output!$A$4:$AS$256,30,FALSE)),""))</f>
        <v/>
      </c>
      <c r="Y341" s="161" t="str">
        <f>IF(D341="","",VLOOKUP(D341,Notes!$A$7:$N$67,14,FALSE))</f>
        <v/>
      </c>
      <c r="Z341" s="97" t="str">
        <f>IFERROR(VLOOKUP($D341,Notes!$A$7:$K$67,10,FALSE),"")</f>
        <v/>
      </c>
      <c r="AA341" s="102" t="str">
        <f>IFERROR(VLOOKUP($D341,Notes!$A$7:$K$67,11,FALSE),"")</f>
        <v/>
      </c>
      <c r="AB341" s="102" t="str">
        <f t="shared" si="22"/>
        <v/>
      </c>
      <c r="AC341" s="156" t="str">
        <f t="shared" si="23"/>
        <v/>
      </c>
      <c r="AD341" s="162" t="str">
        <f>IF($D341="","",GLOBAL!$B$5)</f>
        <v/>
      </c>
      <c r="AE341" s="197" t="str">
        <f t="shared" si="24"/>
        <v/>
      </c>
      <c r="AF341" s="198" t="str">
        <f t="shared" si="25"/>
        <v/>
      </c>
      <c r="AG341" s="202"/>
    </row>
    <row r="342" spans="1:33" x14ac:dyDescent="0.25">
      <c r="A342" s="2"/>
      <c r="C342" s="3"/>
      <c r="D342" s="2"/>
      <c r="E342" s="2"/>
      <c r="F342" s="107"/>
      <c r="G342" s="100" t="str">
        <f>IFERROR(VLOOKUP($D342,Notes!$A$7:$K$67,2,FALSE),"")</f>
        <v/>
      </c>
      <c r="H342" s="97" t="str">
        <f>IFERROR(VLOOKUP($D342,Notes!$A$7:$K$67,3,FALSE),"")</f>
        <v/>
      </c>
      <c r="I342" s="98" t="str">
        <f>IFERROR(VLOOKUP($D342,Notes!$A$7:$K$67,4,FALSE),"")</f>
        <v/>
      </c>
      <c r="J342" s="104"/>
      <c r="K342" s="104"/>
      <c r="L342" s="104"/>
      <c r="M342" s="106" t="str">
        <f>IF($D342="","",VLOOKUP($A342,python_output!$A$4:$AM$257,21,FALSE))</f>
        <v/>
      </c>
      <c r="N342" s="3" t="str">
        <f>IF($D342="","",VLOOKUP($A342,python_output!$A$4:$AM$257,22,FALSE))</f>
        <v/>
      </c>
      <c r="O342" s="105" t="str">
        <f>IF($D342="","",VLOOKUP($A342,python_output!$A$4:$AM$257,23,FALSE))</f>
        <v/>
      </c>
      <c r="P342" s="2" t="str">
        <f>IF($D342="","",VLOOKUP($A342,python_output!$A$4:$AM$257,24,FALSE))</f>
        <v/>
      </c>
      <c r="Q342" s="2" t="str">
        <f>IF($D342="","",VLOOKUP($A342,python_output!$A$4:$AM$257,25,FALSE))</f>
        <v/>
      </c>
      <c r="R342" s="2" t="str">
        <f>IF($D342="","",VLOOKUP($A342,python_output!$A$4:$AM$257,26,FALSE))</f>
        <v/>
      </c>
      <c r="S342" s="160" t="str">
        <f>IF(D342="","",IF($C342="initial",VLOOKUP($D342,Notes!$A$7:$S$67,12,FALSE),VLOOKUP($A342,python_output!$A$4:$AP$256,27,FALSE)))</f>
        <v/>
      </c>
      <c r="T342" s="158" t="str">
        <f>IF(D342="","",IF($C342="initial",VLOOKUP($D342,Notes!$A$7:$S$67,13,FALSE),VLOOKUP($A342,python_output!$A$4:$AP$256,28,FALSE)))</f>
        <v/>
      </c>
      <c r="U342" s="159" t="str">
        <f>IF(D342="","",IF($C342="initial",VLOOKUP($D342,Notes!$A$7:$S$67,14,FALSE),VLOOKUP($A342,python_output!$A$4:$AP$256,29,FALSE)))</f>
        <v/>
      </c>
      <c r="V342" s="155" t="str">
        <f>IF(D342="","",IF($C342="initial","",VLOOKUP($A342,python_output!$A$4:$AS$256,30,FALSE)))</f>
        <v/>
      </c>
      <c r="W342" s="155" t="str">
        <f>IF(D342="","",IFERROR(IF($C342="initial","",VLOOKUP($A342,python_output!$A$4:$AS$256,30,FALSE)),""))</f>
        <v/>
      </c>
      <c r="X342" s="155" t="str">
        <f>IF(D342="","",IFERROR(IF($C342="initial","",VLOOKUP($A342,python_output!$A$4:$AS$256,30,FALSE)),""))</f>
        <v/>
      </c>
      <c r="Y342" s="161" t="str">
        <f>IF(D342="","",VLOOKUP(D342,Notes!$A$7:$N$67,14,FALSE))</f>
        <v/>
      </c>
      <c r="Z342" s="97" t="str">
        <f>IFERROR(VLOOKUP($D342,Notes!$A$7:$K$67,10,FALSE),"")</f>
        <v/>
      </c>
      <c r="AA342" s="102" t="str">
        <f>IFERROR(VLOOKUP($D342,Notes!$A$7:$K$67,11,FALSE),"")</f>
        <v/>
      </c>
      <c r="AB342" s="102" t="str">
        <f t="shared" si="22"/>
        <v/>
      </c>
      <c r="AC342" s="156" t="str">
        <f t="shared" si="23"/>
        <v/>
      </c>
      <c r="AD342" s="162" t="str">
        <f>IF($D342="","",GLOBAL!$B$5)</f>
        <v/>
      </c>
      <c r="AE342" s="197" t="str">
        <f t="shared" si="24"/>
        <v/>
      </c>
      <c r="AF342" s="198" t="str">
        <f t="shared" si="25"/>
        <v/>
      </c>
      <c r="AG342" s="202"/>
    </row>
    <row r="343" spans="1:33" x14ac:dyDescent="0.25">
      <c r="A343" s="2"/>
      <c r="C343" s="3"/>
      <c r="D343" s="2"/>
      <c r="E343" s="2"/>
      <c r="F343" s="107"/>
      <c r="G343" s="100" t="str">
        <f>IFERROR(VLOOKUP($D343,Notes!$A$7:$K$67,2,FALSE),"")</f>
        <v/>
      </c>
      <c r="H343" s="97" t="str">
        <f>IFERROR(VLOOKUP($D343,Notes!$A$7:$K$67,3,FALSE),"")</f>
        <v/>
      </c>
      <c r="I343" s="98" t="str">
        <f>IFERROR(VLOOKUP($D343,Notes!$A$7:$K$67,4,FALSE),"")</f>
        <v/>
      </c>
      <c r="J343" s="104"/>
      <c r="K343" s="104"/>
      <c r="L343" s="104"/>
      <c r="M343" s="106" t="str">
        <f>IF($D343="","",VLOOKUP($A343,python_output!$A$4:$AM$257,21,FALSE))</f>
        <v/>
      </c>
      <c r="N343" s="3" t="str">
        <f>IF($D343="","",VLOOKUP($A343,python_output!$A$4:$AM$257,22,FALSE))</f>
        <v/>
      </c>
      <c r="O343" s="105" t="str">
        <f>IF($D343="","",VLOOKUP($A343,python_output!$A$4:$AM$257,23,FALSE))</f>
        <v/>
      </c>
      <c r="P343" s="2" t="str">
        <f>IF($D343="","",VLOOKUP($A343,python_output!$A$4:$AM$257,24,FALSE))</f>
        <v/>
      </c>
      <c r="Q343" s="2" t="str">
        <f>IF($D343="","",VLOOKUP($A343,python_output!$A$4:$AM$257,25,FALSE))</f>
        <v/>
      </c>
      <c r="R343" s="2" t="str">
        <f>IF($D343="","",VLOOKUP($A343,python_output!$A$4:$AM$257,26,FALSE))</f>
        <v/>
      </c>
      <c r="S343" s="160" t="str">
        <f>IF(D343="","",IF($C343="initial",VLOOKUP($D343,Notes!$A$7:$S$67,12,FALSE),VLOOKUP($A343,python_output!$A$4:$AP$256,27,FALSE)))</f>
        <v/>
      </c>
      <c r="T343" s="158" t="str">
        <f>IF(D343="","",IF($C343="initial",VLOOKUP($D343,Notes!$A$7:$S$67,13,FALSE),VLOOKUP($A343,python_output!$A$4:$AP$256,28,FALSE)))</f>
        <v/>
      </c>
      <c r="U343" s="159" t="str">
        <f>IF(D343="","",IF($C343="initial",VLOOKUP($D343,Notes!$A$7:$S$67,14,FALSE),VLOOKUP($A343,python_output!$A$4:$AP$256,29,FALSE)))</f>
        <v/>
      </c>
      <c r="V343" s="155" t="str">
        <f>IF(D343="","",IF($C343="initial","",VLOOKUP($A343,python_output!$A$4:$AS$256,30,FALSE)))</f>
        <v/>
      </c>
      <c r="W343" s="155" t="str">
        <f>IF(D343="","",IFERROR(IF($C343="initial","",VLOOKUP($A343,python_output!$A$4:$AS$256,30,FALSE)),""))</f>
        <v/>
      </c>
      <c r="X343" s="155" t="str">
        <f>IF(D343="","",IFERROR(IF($C343="initial","",VLOOKUP($A343,python_output!$A$4:$AS$256,30,FALSE)),""))</f>
        <v/>
      </c>
      <c r="Y343" s="161" t="str">
        <f>IF(D343="","",VLOOKUP(D343,Notes!$A$7:$N$67,14,FALSE))</f>
        <v/>
      </c>
      <c r="Z343" s="97" t="str">
        <f>IFERROR(VLOOKUP($D343,Notes!$A$7:$K$67,10,FALSE),"")</f>
        <v/>
      </c>
      <c r="AA343" s="102" t="str">
        <f>IFERROR(VLOOKUP($D343,Notes!$A$7:$K$67,11,FALSE),"")</f>
        <v/>
      </c>
      <c r="AB343" s="102" t="str">
        <f t="shared" si="22"/>
        <v/>
      </c>
      <c r="AC343" s="156" t="str">
        <f t="shared" si="23"/>
        <v/>
      </c>
      <c r="AD343" s="162" t="str">
        <f>IF($D343="","",GLOBAL!$B$5)</f>
        <v/>
      </c>
      <c r="AE343" s="197" t="str">
        <f t="shared" si="24"/>
        <v/>
      </c>
      <c r="AF343" s="198" t="str">
        <f t="shared" si="25"/>
        <v/>
      </c>
      <c r="AG343" s="202"/>
    </row>
    <row r="344" spans="1:33" x14ac:dyDescent="0.25">
      <c r="A344" s="2"/>
      <c r="C344" s="3"/>
      <c r="D344" s="2"/>
      <c r="E344" s="2"/>
      <c r="F344" s="107"/>
      <c r="G344" s="100" t="str">
        <f>IFERROR(VLOOKUP($D344,Notes!$A$7:$K$67,2,FALSE),"")</f>
        <v/>
      </c>
      <c r="H344" s="97" t="str">
        <f>IFERROR(VLOOKUP($D344,Notes!$A$7:$K$67,3,FALSE),"")</f>
        <v/>
      </c>
      <c r="I344" s="98" t="str">
        <f>IFERROR(VLOOKUP($D344,Notes!$A$7:$K$67,4,FALSE),"")</f>
        <v/>
      </c>
      <c r="J344" s="104"/>
      <c r="K344" s="104"/>
      <c r="L344" s="104"/>
      <c r="M344" s="106" t="str">
        <f>IF($D344="","",VLOOKUP($A344,python_output!$A$4:$AM$257,21,FALSE))</f>
        <v/>
      </c>
      <c r="N344" s="3" t="str">
        <f>IF($D344="","",VLOOKUP($A344,python_output!$A$4:$AM$257,22,FALSE))</f>
        <v/>
      </c>
      <c r="O344" s="105" t="str">
        <f>IF($D344="","",VLOOKUP($A344,python_output!$A$4:$AM$257,23,FALSE))</f>
        <v/>
      </c>
      <c r="P344" s="2" t="str">
        <f>IF($D344="","",VLOOKUP($A344,python_output!$A$4:$AM$257,24,FALSE))</f>
        <v/>
      </c>
      <c r="Q344" s="2" t="str">
        <f>IF($D344="","",VLOOKUP($A344,python_output!$A$4:$AM$257,25,FALSE))</f>
        <v/>
      </c>
      <c r="R344" s="2" t="str">
        <f>IF($D344="","",VLOOKUP($A344,python_output!$A$4:$AM$257,26,FALSE))</f>
        <v/>
      </c>
      <c r="S344" s="160" t="str">
        <f>IF(D344="","",IF($C344="initial",VLOOKUP($D344,Notes!$A$7:$S$67,12,FALSE),VLOOKUP($A344,python_output!$A$4:$AP$256,27,FALSE)))</f>
        <v/>
      </c>
      <c r="T344" s="158" t="str">
        <f>IF(D344="","",IF($C344="initial",VLOOKUP($D344,Notes!$A$7:$S$67,13,FALSE),VLOOKUP($A344,python_output!$A$4:$AP$256,28,FALSE)))</f>
        <v/>
      </c>
      <c r="U344" s="159" t="str">
        <f>IF(D344="","",IF($C344="initial",VLOOKUP($D344,Notes!$A$7:$S$67,14,FALSE),VLOOKUP($A344,python_output!$A$4:$AP$256,29,FALSE)))</f>
        <v/>
      </c>
      <c r="V344" s="155" t="str">
        <f>IF(D344="","",IF($C344="initial","",VLOOKUP($A344,python_output!$A$4:$AS$256,30,FALSE)))</f>
        <v/>
      </c>
      <c r="W344" s="155" t="str">
        <f>IF(D344="","",IFERROR(IF($C344="initial","",VLOOKUP($A344,python_output!$A$4:$AS$256,30,FALSE)),""))</f>
        <v/>
      </c>
      <c r="X344" s="155" t="str">
        <f>IF(D344="","",IFERROR(IF($C344="initial","",VLOOKUP($A344,python_output!$A$4:$AS$256,30,FALSE)),""))</f>
        <v/>
      </c>
      <c r="Y344" s="161" t="str">
        <f>IF(D344="","",VLOOKUP(D344,Notes!$A$7:$N$67,14,FALSE))</f>
        <v/>
      </c>
      <c r="Z344" s="97" t="str">
        <f>IFERROR(VLOOKUP($D344,Notes!$A$7:$K$67,10,FALSE),"")</f>
        <v/>
      </c>
      <c r="AA344" s="102" t="str">
        <f>IFERROR(VLOOKUP($D344,Notes!$A$7:$K$67,11,FALSE),"")</f>
        <v/>
      </c>
      <c r="AB344" s="102" t="str">
        <f t="shared" si="22"/>
        <v/>
      </c>
      <c r="AC344" s="156" t="str">
        <f t="shared" si="23"/>
        <v/>
      </c>
      <c r="AD344" s="162" t="str">
        <f>IF($D344="","",GLOBAL!$B$5)</f>
        <v/>
      </c>
      <c r="AE344" s="197" t="str">
        <f t="shared" si="24"/>
        <v/>
      </c>
      <c r="AF344" s="198" t="str">
        <f t="shared" si="25"/>
        <v/>
      </c>
      <c r="AG344" s="202"/>
    </row>
    <row r="345" spans="1:33" x14ac:dyDescent="0.25">
      <c r="A345" s="2"/>
      <c r="C345" s="3"/>
      <c r="D345" s="2"/>
      <c r="E345" s="2"/>
      <c r="F345" s="107"/>
      <c r="G345" s="100" t="str">
        <f>IFERROR(VLOOKUP($D345,Notes!$A$7:$K$67,2,FALSE),"")</f>
        <v/>
      </c>
      <c r="H345" s="97" t="str">
        <f>IFERROR(VLOOKUP($D345,Notes!$A$7:$K$67,3,FALSE),"")</f>
        <v/>
      </c>
      <c r="I345" s="98" t="str">
        <f>IFERROR(VLOOKUP($D345,Notes!$A$7:$K$67,4,FALSE),"")</f>
        <v/>
      </c>
      <c r="J345" s="104"/>
      <c r="K345" s="104"/>
      <c r="L345" s="104"/>
      <c r="M345" s="106" t="str">
        <f>IF($D345="","",VLOOKUP($A345,python_output!$A$4:$AM$257,21,FALSE))</f>
        <v/>
      </c>
      <c r="N345" s="3" t="str">
        <f>IF($D345="","",VLOOKUP($A345,python_output!$A$4:$AM$257,22,FALSE))</f>
        <v/>
      </c>
      <c r="O345" s="105" t="str">
        <f>IF($D345="","",VLOOKUP($A345,python_output!$A$4:$AM$257,23,FALSE))</f>
        <v/>
      </c>
      <c r="P345" s="2" t="str">
        <f>IF($D345="","",VLOOKUP($A345,python_output!$A$4:$AM$257,24,FALSE))</f>
        <v/>
      </c>
      <c r="Q345" s="2" t="str">
        <f>IF($D345="","",VLOOKUP($A345,python_output!$A$4:$AM$257,25,FALSE))</f>
        <v/>
      </c>
      <c r="R345" s="2" t="str">
        <f>IF($D345="","",VLOOKUP($A345,python_output!$A$4:$AM$257,26,FALSE))</f>
        <v/>
      </c>
      <c r="S345" s="160" t="str">
        <f>IF(D345="","",IF($C345="initial",VLOOKUP($D345,Notes!$A$7:$S$67,12,FALSE),VLOOKUP($A345,python_output!$A$4:$AP$256,27,FALSE)))</f>
        <v/>
      </c>
      <c r="T345" s="158" t="str">
        <f>IF(D345="","",IF($C345="initial",VLOOKUP($D345,Notes!$A$7:$S$67,13,FALSE),VLOOKUP($A345,python_output!$A$4:$AP$256,28,FALSE)))</f>
        <v/>
      </c>
      <c r="U345" s="159" t="str">
        <f>IF(D345="","",IF($C345="initial",VLOOKUP($D345,Notes!$A$7:$S$67,14,FALSE),VLOOKUP($A345,python_output!$A$4:$AP$256,29,FALSE)))</f>
        <v/>
      </c>
      <c r="V345" s="155" t="str">
        <f>IF(D345="","",IF($C345="initial","",VLOOKUP($A345,python_output!$A$4:$AS$256,30,FALSE)))</f>
        <v/>
      </c>
      <c r="W345" s="155" t="str">
        <f>IF(D345="","",IFERROR(IF($C345="initial","",VLOOKUP($A345,python_output!$A$4:$AS$256,30,FALSE)),""))</f>
        <v/>
      </c>
      <c r="X345" s="155" t="str">
        <f>IF(D345="","",IFERROR(IF($C345="initial","",VLOOKUP($A345,python_output!$A$4:$AS$256,30,FALSE)),""))</f>
        <v/>
      </c>
      <c r="Y345" s="161" t="str">
        <f>IF(D345="","",VLOOKUP(D345,Notes!$A$7:$N$67,14,FALSE))</f>
        <v/>
      </c>
      <c r="Z345" s="97" t="str">
        <f>IFERROR(VLOOKUP($D345,Notes!$A$7:$K$67,10,FALSE),"")</f>
        <v/>
      </c>
      <c r="AA345" s="102" t="str">
        <f>IFERROR(VLOOKUP($D345,Notes!$A$7:$K$67,11,FALSE),"")</f>
        <v/>
      </c>
      <c r="AB345" s="102" t="str">
        <f t="shared" si="22"/>
        <v/>
      </c>
      <c r="AC345" s="156" t="str">
        <f t="shared" si="23"/>
        <v/>
      </c>
      <c r="AD345" s="162" t="str">
        <f>IF($D345="","",GLOBAL!$B$5)</f>
        <v/>
      </c>
      <c r="AE345" s="197" t="str">
        <f t="shared" si="24"/>
        <v/>
      </c>
      <c r="AF345" s="198" t="str">
        <f t="shared" si="25"/>
        <v/>
      </c>
      <c r="AG345" s="202"/>
    </row>
    <row r="346" spans="1:33" x14ac:dyDescent="0.25">
      <c r="A346" s="2"/>
      <c r="C346" s="3"/>
      <c r="D346" s="2"/>
      <c r="E346" s="2"/>
      <c r="F346" s="107"/>
      <c r="G346" s="100" t="str">
        <f>IFERROR(VLOOKUP($D346,Notes!$A$7:$K$67,2,FALSE),"")</f>
        <v/>
      </c>
      <c r="H346" s="97" t="str">
        <f>IFERROR(VLOOKUP($D346,Notes!$A$7:$K$67,3,FALSE),"")</f>
        <v/>
      </c>
      <c r="I346" s="98" t="str">
        <f>IFERROR(VLOOKUP($D346,Notes!$A$7:$K$67,4,FALSE),"")</f>
        <v/>
      </c>
      <c r="J346" s="104"/>
      <c r="K346" s="104"/>
      <c r="L346" s="104"/>
      <c r="M346" s="106" t="str">
        <f>IF($D346="","",VLOOKUP($A346,python_output!$A$4:$AM$257,21,FALSE))</f>
        <v/>
      </c>
      <c r="N346" s="3" t="str">
        <f>IF($D346="","",VLOOKUP($A346,python_output!$A$4:$AM$257,22,FALSE))</f>
        <v/>
      </c>
      <c r="O346" s="105" t="str">
        <f>IF($D346="","",VLOOKUP($A346,python_output!$A$4:$AM$257,23,FALSE))</f>
        <v/>
      </c>
      <c r="P346" s="2" t="str">
        <f>IF($D346="","",VLOOKUP($A346,python_output!$A$4:$AM$257,24,FALSE))</f>
        <v/>
      </c>
      <c r="Q346" s="2" t="str">
        <f>IF($D346="","",VLOOKUP($A346,python_output!$A$4:$AM$257,25,FALSE))</f>
        <v/>
      </c>
      <c r="R346" s="2" t="str">
        <f>IF($D346="","",VLOOKUP($A346,python_output!$A$4:$AM$257,26,FALSE))</f>
        <v/>
      </c>
      <c r="S346" s="160" t="str">
        <f>IF(D346="","",IF($C346="initial",VLOOKUP($D346,Notes!$A$7:$S$67,12,FALSE),VLOOKUP($A346,python_output!$A$4:$AP$256,27,FALSE)))</f>
        <v/>
      </c>
      <c r="T346" s="158" t="str">
        <f>IF(D346="","",IF($C346="initial",VLOOKUP($D346,Notes!$A$7:$S$67,13,FALSE),VLOOKUP($A346,python_output!$A$4:$AP$256,28,FALSE)))</f>
        <v/>
      </c>
      <c r="U346" s="159" t="str">
        <f>IF(D346="","",IF($C346="initial",VLOOKUP($D346,Notes!$A$7:$S$67,14,FALSE),VLOOKUP($A346,python_output!$A$4:$AP$256,29,FALSE)))</f>
        <v/>
      </c>
      <c r="V346" s="155" t="str">
        <f>IF(D346="","",IF($C346="initial","",VLOOKUP($A346,python_output!$A$4:$AS$256,30,FALSE)))</f>
        <v/>
      </c>
      <c r="W346" s="155" t="str">
        <f>IF(D346="","",IFERROR(IF($C346="initial","",VLOOKUP($A346,python_output!$A$4:$AS$256,30,FALSE)),""))</f>
        <v/>
      </c>
      <c r="X346" s="155" t="str">
        <f>IF(D346="","",IFERROR(IF($C346="initial","",VLOOKUP($A346,python_output!$A$4:$AS$256,30,FALSE)),""))</f>
        <v/>
      </c>
      <c r="Y346" s="161" t="str">
        <f>IF(D346="","",VLOOKUP(D346,Notes!$A$7:$N$67,14,FALSE))</f>
        <v/>
      </c>
      <c r="Z346" s="97" t="str">
        <f>IFERROR(VLOOKUP($D346,Notes!$A$7:$K$67,10,FALSE),"")</f>
        <v/>
      </c>
      <c r="AA346" s="102" t="str">
        <f>IFERROR(VLOOKUP($D346,Notes!$A$7:$K$67,11,FALSE),"")</f>
        <v/>
      </c>
      <c r="AB346" s="102" t="str">
        <f t="shared" si="22"/>
        <v/>
      </c>
      <c r="AC346" s="156" t="str">
        <f t="shared" si="23"/>
        <v/>
      </c>
      <c r="AD346" s="162" t="str">
        <f>IF($D346="","",GLOBAL!$B$5)</f>
        <v/>
      </c>
      <c r="AE346" s="197" t="str">
        <f t="shared" si="24"/>
        <v/>
      </c>
      <c r="AF346" s="198" t="str">
        <f t="shared" si="25"/>
        <v/>
      </c>
      <c r="AG346" s="202"/>
    </row>
    <row r="347" spans="1:33" x14ac:dyDescent="0.25">
      <c r="A347" s="2"/>
      <c r="C347" s="3"/>
      <c r="D347" s="2"/>
      <c r="E347" s="2"/>
      <c r="F347" s="107"/>
      <c r="G347" s="100" t="str">
        <f>IFERROR(VLOOKUP($D347,Notes!$A$7:$K$67,2,FALSE),"")</f>
        <v/>
      </c>
      <c r="H347" s="97" t="str">
        <f>IFERROR(VLOOKUP($D347,Notes!$A$7:$K$67,3,FALSE),"")</f>
        <v/>
      </c>
      <c r="I347" s="98" t="str">
        <f>IFERROR(VLOOKUP($D347,Notes!$A$7:$K$67,4,FALSE),"")</f>
        <v/>
      </c>
      <c r="J347" s="104"/>
      <c r="K347" s="104"/>
      <c r="L347" s="104"/>
      <c r="M347" s="106" t="str">
        <f>IF($D347="","",VLOOKUP($A347,python_output!$A$4:$AM$257,21,FALSE))</f>
        <v/>
      </c>
      <c r="N347" s="3" t="str">
        <f>IF($D347="","",VLOOKUP($A347,python_output!$A$4:$AM$257,22,FALSE))</f>
        <v/>
      </c>
      <c r="O347" s="105" t="str">
        <f>IF($D347="","",VLOOKUP($A347,python_output!$A$4:$AM$257,23,FALSE))</f>
        <v/>
      </c>
      <c r="P347" s="2" t="str">
        <f>IF($D347="","",VLOOKUP($A347,python_output!$A$4:$AM$257,24,FALSE))</f>
        <v/>
      </c>
      <c r="Q347" s="2" t="str">
        <f>IF($D347="","",VLOOKUP($A347,python_output!$A$4:$AM$257,25,FALSE))</f>
        <v/>
      </c>
      <c r="R347" s="2" t="str">
        <f>IF($D347="","",VLOOKUP($A347,python_output!$A$4:$AM$257,26,FALSE))</f>
        <v/>
      </c>
      <c r="S347" s="160" t="str">
        <f>IF(D347="","",IF($C347="initial",VLOOKUP($D347,Notes!$A$7:$S$67,12,FALSE),VLOOKUP($A347,python_output!$A$4:$AP$256,27,FALSE)))</f>
        <v/>
      </c>
      <c r="T347" s="158" t="str">
        <f>IF(D347="","",IF($C347="initial",VLOOKUP($D347,Notes!$A$7:$S$67,13,FALSE),VLOOKUP($A347,python_output!$A$4:$AP$256,28,FALSE)))</f>
        <v/>
      </c>
      <c r="U347" s="159" t="str">
        <f>IF(D347="","",IF($C347="initial",VLOOKUP($D347,Notes!$A$7:$S$67,14,FALSE),VLOOKUP($A347,python_output!$A$4:$AP$256,29,FALSE)))</f>
        <v/>
      </c>
      <c r="V347" s="155" t="str">
        <f>IF(D347="","",IF($C347="initial","",VLOOKUP($A347,python_output!$A$4:$AS$256,30,FALSE)))</f>
        <v/>
      </c>
      <c r="W347" s="155" t="str">
        <f>IF(D347="","",IFERROR(IF($C347="initial","",VLOOKUP($A347,python_output!$A$4:$AS$256,30,FALSE)),""))</f>
        <v/>
      </c>
      <c r="X347" s="155" t="str">
        <f>IF(D347="","",IFERROR(IF($C347="initial","",VLOOKUP($A347,python_output!$A$4:$AS$256,30,FALSE)),""))</f>
        <v/>
      </c>
      <c r="Y347" s="161" t="str">
        <f>IF(D347="","",VLOOKUP(D347,Notes!$A$7:$N$67,14,FALSE))</f>
        <v/>
      </c>
      <c r="Z347" s="97" t="str">
        <f>IFERROR(VLOOKUP($D347,Notes!$A$7:$K$67,10,FALSE),"")</f>
        <v/>
      </c>
      <c r="AA347" s="102" t="str">
        <f>IFERROR(VLOOKUP($D347,Notes!$A$7:$K$67,11,FALSE),"")</f>
        <v/>
      </c>
      <c r="AB347" s="102" t="str">
        <f t="shared" si="22"/>
        <v/>
      </c>
      <c r="AC347" s="156" t="str">
        <f t="shared" si="23"/>
        <v/>
      </c>
      <c r="AD347" s="162" t="str">
        <f>IF($D347="","",GLOBAL!$B$5)</f>
        <v/>
      </c>
      <c r="AE347" s="197" t="str">
        <f t="shared" si="24"/>
        <v/>
      </c>
      <c r="AF347" s="198" t="str">
        <f t="shared" si="25"/>
        <v/>
      </c>
      <c r="AG347" s="202"/>
    </row>
    <row r="348" spans="1:33" x14ac:dyDescent="0.25">
      <c r="A348" s="2"/>
      <c r="C348" s="3"/>
      <c r="D348" s="2"/>
      <c r="E348" s="2"/>
      <c r="F348" s="107"/>
      <c r="G348" s="100" t="str">
        <f>IFERROR(VLOOKUP($D348,Notes!$A$7:$K$67,2,FALSE),"")</f>
        <v/>
      </c>
      <c r="H348" s="97" t="str">
        <f>IFERROR(VLOOKUP($D348,Notes!$A$7:$K$67,3,FALSE),"")</f>
        <v/>
      </c>
      <c r="I348" s="98" t="str">
        <f>IFERROR(VLOOKUP($D348,Notes!$A$7:$K$67,4,FALSE),"")</f>
        <v/>
      </c>
      <c r="J348" s="104"/>
      <c r="K348" s="104"/>
      <c r="L348" s="104"/>
      <c r="M348" s="106" t="str">
        <f>IF($D348="","",VLOOKUP($A348,python_output!$A$4:$AM$257,21,FALSE))</f>
        <v/>
      </c>
      <c r="N348" s="3" t="str">
        <f>IF($D348="","",VLOOKUP($A348,python_output!$A$4:$AM$257,22,FALSE))</f>
        <v/>
      </c>
      <c r="O348" s="105" t="str">
        <f>IF($D348="","",VLOOKUP($A348,python_output!$A$4:$AM$257,23,FALSE))</f>
        <v/>
      </c>
      <c r="P348" s="2" t="str">
        <f>IF($D348="","",VLOOKUP($A348,python_output!$A$4:$AM$257,24,FALSE))</f>
        <v/>
      </c>
      <c r="Q348" s="2" t="str">
        <f>IF($D348="","",VLOOKUP($A348,python_output!$A$4:$AM$257,25,FALSE))</f>
        <v/>
      </c>
      <c r="R348" s="2" t="str">
        <f>IF($D348="","",VLOOKUP($A348,python_output!$A$4:$AM$257,26,FALSE))</f>
        <v/>
      </c>
      <c r="S348" s="160" t="str">
        <f>IF(D348="","",IF($C348="initial",VLOOKUP($D348,Notes!$A$7:$S$67,12,FALSE),VLOOKUP($A348,python_output!$A$4:$AP$256,27,FALSE)))</f>
        <v/>
      </c>
      <c r="T348" s="158" t="str">
        <f>IF(D348="","",IF($C348="initial",VLOOKUP($D348,Notes!$A$7:$S$67,13,FALSE),VLOOKUP($A348,python_output!$A$4:$AP$256,28,FALSE)))</f>
        <v/>
      </c>
      <c r="U348" s="159" t="str">
        <f>IF(D348="","",IF($C348="initial",VLOOKUP($D348,Notes!$A$7:$S$67,14,FALSE),VLOOKUP($A348,python_output!$A$4:$AP$256,29,FALSE)))</f>
        <v/>
      </c>
      <c r="V348" s="155" t="str">
        <f>IF(D348="","",IF($C348="initial","",VLOOKUP($A348,python_output!$A$4:$AS$256,30,FALSE)))</f>
        <v/>
      </c>
      <c r="W348" s="155" t="str">
        <f>IF(D348="","",IFERROR(IF($C348="initial","",VLOOKUP($A348,python_output!$A$4:$AS$256,30,FALSE)),""))</f>
        <v/>
      </c>
      <c r="X348" s="155" t="str">
        <f>IF(D348="","",IFERROR(IF($C348="initial","",VLOOKUP($A348,python_output!$A$4:$AS$256,30,FALSE)),""))</f>
        <v/>
      </c>
      <c r="Y348" s="161" t="str">
        <f>IF(D348="","",VLOOKUP(D348,Notes!$A$7:$N$67,14,FALSE))</f>
        <v/>
      </c>
      <c r="Z348" s="97" t="str">
        <f>IFERROR(VLOOKUP($D348,Notes!$A$7:$K$67,10,FALSE),"")</f>
        <v/>
      </c>
      <c r="AA348" s="102" t="str">
        <f>IFERROR(VLOOKUP($D348,Notes!$A$7:$K$67,11,FALSE),"")</f>
        <v/>
      </c>
      <c r="AB348" s="102" t="str">
        <f t="shared" si="22"/>
        <v/>
      </c>
      <c r="AC348" s="156" t="str">
        <f t="shared" si="23"/>
        <v/>
      </c>
      <c r="AD348" s="162" t="str">
        <f>IF($D348="","",GLOBAL!$B$5)</f>
        <v/>
      </c>
      <c r="AE348" s="197" t="str">
        <f t="shared" si="24"/>
        <v/>
      </c>
      <c r="AF348" s="198" t="str">
        <f t="shared" si="25"/>
        <v/>
      </c>
      <c r="AG348" s="202"/>
    </row>
    <row r="349" spans="1:33" x14ac:dyDescent="0.25">
      <c r="A349" s="2"/>
      <c r="C349" s="3"/>
      <c r="D349" s="2"/>
      <c r="E349" s="2"/>
      <c r="F349" s="107"/>
      <c r="G349" s="100" t="str">
        <f>IFERROR(VLOOKUP($D349,Notes!$A$7:$K$67,2,FALSE),"")</f>
        <v/>
      </c>
      <c r="H349" s="97" t="str">
        <f>IFERROR(VLOOKUP($D349,Notes!$A$7:$K$67,3,FALSE),"")</f>
        <v/>
      </c>
      <c r="I349" s="98" t="str">
        <f>IFERROR(VLOOKUP($D349,Notes!$A$7:$K$67,4,FALSE),"")</f>
        <v/>
      </c>
      <c r="J349" s="104"/>
      <c r="K349" s="104"/>
      <c r="L349" s="104"/>
      <c r="M349" s="106" t="str">
        <f>IF($D349="","",VLOOKUP($A349,python_output!$A$4:$AM$257,21,FALSE))</f>
        <v/>
      </c>
      <c r="N349" s="3" t="str">
        <f>IF($D349="","",VLOOKUP($A349,python_output!$A$4:$AM$257,22,FALSE))</f>
        <v/>
      </c>
      <c r="O349" s="105" t="str">
        <f>IF($D349="","",VLOOKUP($A349,python_output!$A$4:$AM$257,23,FALSE))</f>
        <v/>
      </c>
      <c r="P349" s="2" t="str">
        <f>IF($D349="","",VLOOKUP($A349,python_output!$A$4:$AM$257,24,FALSE))</f>
        <v/>
      </c>
      <c r="Q349" s="2" t="str">
        <f>IF($D349="","",VLOOKUP($A349,python_output!$A$4:$AM$257,25,FALSE))</f>
        <v/>
      </c>
      <c r="R349" s="2" t="str">
        <f>IF($D349="","",VLOOKUP($A349,python_output!$A$4:$AM$257,26,FALSE))</f>
        <v/>
      </c>
      <c r="S349" s="160" t="str">
        <f>IF(D349="","",IF($C349="initial",VLOOKUP($D349,Notes!$A$7:$S$67,12,FALSE),VLOOKUP($A349,python_output!$A$4:$AP$256,27,FALSE)))</f>
        <v/>
      </c>
      <c r="T349" s="158" t="str">
        <f>IF(D349="","",IF($C349="initial",VLOOKUP($D349,Notes!$A$7:$S$67,13,FALSE),VLOOKUP($A349,python_output!$A$4:$AP$256,28,FALSE)))</f>
        <v/>
      </c>
      <c r="U349" s="159" t="str">
        <f>IF(D349="","",IF($C349="initial",VLOOKUP($D349,Notes!$A$7:$S$67,14,FALSE),VLOOKUP($A349,python_output!$A$4:$AP$256,29,FALSE)))</f>
        <v/>
      </c>
      <c r="V349" s="155" t="str">
        <f>IF(D349="","",IF($C349="initial","",VLOOKUP($A349,python_output!$A$4:$AS$256,30,FALSE)))</f>
        <v/>
      </c>
      <c r="W349" s="155" t="str">
        <f>IF(D349="","",IFERROR(IF($C349="initial","",VLOOKUP($A349,python_output!$A$4:$AS$256,30,FALSE)),""))</f>
        <v/>
      </c>
      <c r="X349" s="155" t="str">
        <f>IF(D349="","",IFERROR(IF($C349="initial","",VLOOKUP($A349,python_output!$A$4:$AS$256,30,FALSE)),""))</f>
        <v/>
      </c>
      <c r="Y349" s="161" t="str">
        <f>IF(D349="","",VLOOKUP(D349,Notes!$A$7:$N$67,14,FALSE))</f>
        <v/>
      </c>
      <c r="Z349" s="97" t="str">
        <f>IFERROR(VLOOKUP($D349,Notes!$A$7:$K$67,10,FALSE),"")</f>
        <v/>
      </c>
      <c r="AA349" s="102" t="str">
        <f>IFERROR(VLOOKUP($D349,Notes!$A$7:$K$67,11,FALSE),"")</f>
        <v/>
      </c>
      <c r="AB349" s="102" t="str">
        <f t="shared" si="22"/>
        <v/>
      </c>
      <c r="AC349" s="156" t="str">
        <f t="shared" si="23"/>
        <v/>
      </c>
      <c r="AD349" s="162" t="str">
        <f>IF($D349="","",GLOBAL!$B$5)</f>
        <v/>
      </c>
      <c r="AE349" s="197" t="str">
        <f t="shared" si="24"/>
        <v/>
      </c>
      <c r="AF349" s="198" t="str">
        <f t="shared" si="25"/>
        <v/>
      </c>
      <c r="AG349" s="202"/>
    </row>
    <row r="350" spans="1:33" x14ac:dyDescent="0.25">
      <c r="A350" s="2"/>
      <c r="C350" s="3"/>
      <c r="D350" s="2"/>
      <c r="E350" s="2"/>
      <c r="F350" s="107"/>
      <c r="G350" s="100" t="str">
        <f>IFERROR(VLOOKUP($D350,Notes!$A$7:$K$67,2,FALSE),"")</f>
        <v/>
      </c>
      <c r="H350" s="97" t="str">
        <f>IFERROR(VLOOKUP($D350,Notes!$A$7:$K$67,3,FALSE),"")</f>
        <v/>
      </c>
      <c r="I350" s="98" t="str">
        <f>IFERROR(VLOOKUP($D350,Notes!$A$7:$K$67,4,FALSE),"")</f>
        <v/>
      </c>
      <c r="J350" s="104"/>
      <c r="K350" s="104"/>
      <c r="L350" s="104"/>
      <c r="M350" s="106" t="str">
        <f>IF($D350="","",VLOOKUP($A350,python_output!$A$4:$AM$257,21,FALSE))</f>
        <v/>
      </c>
      <c r="N350" s="3" t="str">
        <f>IF($D350="","",VLOOKUP($A350,python_output!$A$4:$AM$257,22,FALSE))</f>
        <v/>
      </c>
      <c r="O350" s="105" t="str">
        <f>IF($D350="","",VLOOKUP($A350,python_output!$A$4:$AM$257,23,FALSE))</f>
        <v/>
      </c>
      <c r="P350" s="2" t="str">
        <f>IF($D350="","",VLOOKUP($A350,python_output!$A$4:$AM$257,24,FALSE))</f>
        <v/>
      </c>
      <c r="Q350" s="2" t="str">
        <f>IF($D350="","",VLOOKUP($A350,python_output!$A$4:$AM$257,25,FALSE))</f>
        <v/>
      </c>
      <c r="R350" s="2" t="str">
        <f>IF($D350="","",VLOOKUP($A350,python_output!$A$4:$AM$257,26,FALSE))</f>
        <v/>
      </c>
      <c r="S350" s="160" t="str">
        <f>IF(D350="","",IF($C350="initial",VLOOKUP($D350,Notes!$A$7:$S$67,12,FALSE),VLOOKUP($A350,python_output!$A$4:$AP$256,27,FALSE)))</f>
        <v/>
      </c>
      <c r="T350" s="158" t="str">
        <f>IF(D350="","",IF($C350="initial",VLOOKUP($D350,Notes!$A$7:$S$67,13,FALSE),VLOOKUP($A350,python_output!$A$4:$AP$256,28,FALSE)))</f>
        <v/>
      </c>
      <c r="U350" s="159" t="str">
        <f>IF(D350="","",IF($C350="initial",VLOOKUP($D350,Notes!$A$7:$S$67,14,FALSE),VLOOKUP($A350,python_output!$A$4:$AP$256,29,FALSE)))</f>
        <v/>
      </c>
      <c r="V350" s="155" t="str">
        <f>IF(D350="","",IF($C350="initial","",VLOOKUP($A350,python_output!$A$4:$AS$256,30,FALSE)))</f>
        <v/>
      </c>
      <c r="W350" s="155" t="str">
        <f>IF(D350="","",IFERROR(IF($C350="initial","",VLOOKUP($A350,python_output!$A$4:$AS$256,30,FALSE)),""))</f>
        <v/>
      </c>
      <c r="X350" s="155" t="str">
        <f>IF(D350="","",IFERROR(IF($C350="initial","",VLOOKUP($A350,python_output!$A$4:$AS$256,30,FALSE)),""))</f>
        <v/>
      </c>
      <c r="Y350" s="161" t="str">
        <f>IF(D350="","",VLOOKUP(D350,Notes!$A$7:$N$67,14,FALSE))</f>
        <v/>
      </c>
      <c r="Z350" s="97" t="str">
        <f>IFERROR(VLOOKUP($D350,Notes!$A$7:$K$67,10,FALSE),"")</f>
        <v/>
      </c>
      <c r="AA350" s="102" t="str">
        <f>IFERROR(VLOOKUP($D350,Notes!$A$7:$K$67,11,FALSE),"")</f>
        <v/>
      </c>
      <c r="AB350" s="102" t="str">
        <f t="shared" si="22"/>
        <v/>
      </c>
      <c r="AC350" s="156" t="str">
        <f t="shared" si="23"/>
        <v/>
      </c>
      <c r="AD350" s="162" t="str">
        <f>IF($D350="","",GLOBAL!$B$5)</f>
        <v/>
      </c>
      <c r="AE350" s="197" t="str">
        <f t="shared" si="24"/>
        <v/>
      </c>
      <c r="AF350" s="198" t="str">
        <f t="shared" si="25"/>
        <v/>
      </c>
      <c r="AG350" s="202"/>
    </row>
    <row r="351" spans="1:33" x14ac:dyDescent="0.25">
      <c r="A351" s="2"/>
      <c r="C351" s="3"/>
      <c r="D351" s="2"/>
      <c r="E351" s="2"/>
      <c r="F351" s="107"/>
      <c r="G351" s="100" t="str">
        <f>IFERROR(VLOOKUP($D351,Notes!$A$7:$K$67,2,FALSE),"")</f>
        <v/>
      </c>
      <c r="H351" s="97" t="str">
        <f>IFERROR(VLOOKUP($D351,Notes!$A$7:$K$67,3,FALSE),"")</f>
        <v/>
      </c>
      <c r="I351" s="98" t="str">
        <f>IFERROR(VLOOKUP($D351,Notes!$A$7:$K$67,4,FALSE),"")</f>
        <v/>
      </c>
      <c r="J351" s="104"/>
      <c r="K351" s="104"/>
      <c r="L351" s="104"/>
      <c r="M351" s="106" t="str">
        <f>IF($D351="","",VLOOKUP($A351,python_output!$A$4:$AM$257,21,FALSE))</f>
        <v/>
      </c>
      <c r="N351" s="3" t="str">
        <f>IF($D351="","",VLOOKUP($A351,python_output!$A$4:$AM$257,22,FALSE))</f>
        <v/>
      </c>
      <c r="O351" s="105" t="str">
        <f>IF($D351="","",VLOOKUP($A351,python_output!$A$4:$AM$257,23,FALSE))</f>
        <v/>
      </c>
      <c r="P351" s="2" t="str">
        <f>IF($D351="","",VLOOKUP($A351,python_output!$A$4:$AM$257,24,FALSE))</f>
        <v/>
      </c>
      <c r="Q351" s="2" t="str">
        <f>IF($D351="","",VLOOKUP($A351,python_output!$A$4:$AM$257,25,FALSE))</f>
        <v/>
      </c>
      <c r="R351" s="2" t="str">
        <f>IF($D351="","",VLOOKUP($A351,python_output!$A$4:$AM$257,26,FALSE))</f>
        <v/>
      </c>
      <c r="S351" s="160" t="str">
        <f>IF(D351="","",IF($C351="initial",VLOOKUP($D351,Notes!$A$7:$S$67,12,FALSE),VLOOKUP($A351,python_output!$A$4:$AP$256,27,FALSE)))</f>
        <v/>
      </c>
      <c r="T351" s="158" t="str">
        <f>IF(D351="","",IF($C351="initial",VLOOKUP($D351,Notes!$A$7:$S$67,13,FALSE),VLOOKUP($A351,python_output!$A$4:$AP$256,28,FALSE)))</f>
        <v/>
      </c>
      <c r="U351" s="159" t="str">
        <f>IF(D351="","",IF($C351="initial",VLOOKUP($D351,Notes!$A$7:$S$67,14,FALSE),VLOOKUP($A351,python_output!$A$4:$AP$256,29,FALSE)))</f>
        <v/>
      </c>
      <c r="V351" s="155" t="str">
        <f>IF(D351="","",IF($C351="initial","",VLOOKUP($A351,python_output!$A$4:$AS$256,30,FALSE)))</f>
        <v/>
      </c>
      <c r="W351" s="155" t="str">
        <f>IF(D351="","",IFERROR(IF($C351="initial","",VLOOKUP($A351,python_output!$A$4:$AS$256,30,FALSE)),""))</f>
        <v/>
      </c>
      <c r="X351" s="155" t="str">
        <f>IF(D351="","",IFERROR(IF($C351="initial","",VLOOKUP($A351,python_output!$A$4:$AS$256,30,FALSE)),""))</f>
        <v/>
      </c>
      <c r="Y351" s="161" t="str">
        <f>IF(D351="","",VLOOKUP(D351,Notes!$A$7:$N$67,14,FALSE))</f>
        <v/>
      </c>
      <c r="Z351" s="97" t="str">
        <f>IFERROR(VLOOKUP($D351,Notes!$A$7:$K$67,10,FALSE),"")</f>
        <v/>
      </c>
      <c r="AA351" s="102" t="str">
        <f>IFERROR(VLOOKUP($D351,Notes!$A$7:$K$67,11,FALSE),"")</f>
        <v/>
      </c>
      <c r="AB351" s="102" t="str">
        <f t="shared" si="22"/>
        <v/>
      </c>
      <c r="AC351" s="156" t="str">
        <f t="shared" si="23"/>
        <v/>
      </c>
      <c r="AD351" s="162" t="str">
        <f>IF($D351="","",GLOBAL!$B$5)</f>
        <v/>
      </c>
      <c r="AE351" s="197" t="str">
        <f t="shared" si="24"/>
        <v/>
      </c>
      <c r="AF351" s="198" t="str">
        <f t="shared" si="25"/>
        <v/>
      </c>
      <c r="AG351" s="202"/>
    </row>
    <row r="352" spans="1:33" x14ac:dyDescent="0.25">
      <c r="A352" s="2"/>
      <c r="C352" s="3"/>
      <c r="D352" s="2"/>
      <c r="E352" s="2"/>
      <c r="F352" s="107"/>
      <c r="G352" s="100" t="str">
        <f>IFERROR(VLOOKUP($D352,Notes!$A$7:$K$67,2,FALSE),"")</f>
        <v/>
      </c>
      <c r="H352" s="97" t="str">
        <f>IFERROR(VLOOKUP($D352,Notes!$A$7:$K$67,3,FALSE),"")</f>
        <v/>
      </c>
      <c r="I352" s="98" t="str">
        <f>IFERROR(VLOOKUP($D352,Notes!$A$7:$K$67,4,FALSE),"")</f>
        <v/>
      </c>
      <c r="J352" s="104"/>
      <c r="K352" s="104"/>
      <c r="L352" s="104"/>
      <c r="M352" s="106" t="str">
        <f>IF($D352="","",VLOOKUP($A352,python_output!$A$4:$AM$257,21,FALSE))</f>
        <v/>
      </c>
      <c r="N352" s="3" t="str">
        <f>IF($D352="","",VLOOKUP($A352,python_output!$A$4:$AM$257,22,FALSE))</f>
        <v/>
      </c>
      <c r="O352" s="105" t="str">
        <f>IF($D352="","",VLOOKUP($A352,python_output!$A$4:$AM$257,23,FALSE))</f>
        <v/>
      </c>
      <c r="P352" s="2" t="str">
        <f>IF($D352="","",VLOOKUP($A352,python_output!$A$4:$AM$257,24,FALSE))</f>
        <v/>
      </c>
      <c r="Q352" s="2" t="str">
        <f>IF($D352="","",VLOOKUP($A352,python_output!$A$4:$AM$257,25,FALSE))</f>
        <v/>
      </c>
      <c r="R352" s="2" t="str">
        <f>IF($D352="","",VLOOKUP($A352,python_output!$A$4:$AM$257,26,FALSE))</f>
        <v/>
      </c>
      <c r="S352" s="160" t="str">
        <f>IF(D352="","",IF($C352="initial",VLOOKUP($D352,Notes!$A$7:$S$67,12,FALSE),VLOOKUP($A352,python_output!$A$4:$AP$256,27,FALSE)))</f>
        <v/>
      </c>
      <c r="T352" s="158" t="str">
        <f>IF(D352="","",IF($C352="initial",VLOOKUP($D352,Notes!$A$7:$S$67,13,FALSE),VLOOKUP($A352,python_output!$A$4:$AP$256,28,FALSE)))</f>
        <v/>
      </c>
      <c r="U352" s="159" t="str">
        <f>IF(D352="","",IF($C352="initial",VLOOKUP($D352,Notes!$A$7:$S$67,14,FALSE),VLOOKUP($A352,python_output!$A$4:$AP$256,29,FALSE)))</f>
        <v/>
      </c>
      <c r="V352" s="155" t="str">
        <f>IF(D352="","",IF($C352="initial","",VLOOKUP($A352,python_output!$A$4:$AS$256,30,FALSE)))</f>
        <v/>
      </c>
      <c r="W352" s="155" t="str">
        <f>IF(D352="","",IFERROR(IF($C352="initial","",VLOOKUP($A352,python_output!$A$4:$AS$256,30,FALSE)),""))</f>
        <v/>
      </c>
      <c r="X352" s="155" t="str">
        <f>IF(D352="","",IFERROR(IF($C352="initial","",VLOOKUP($A352,python_output!$A$4:$AS$256,30,FALSE)),""))</f>
        <v/>
      </c>
      <c r="Y352" s="161" t="str">
        <f>IF(D352="","",VLOOKUP(D352,Notes!$A$7:$N$67,14,FALSE))</f>
        <v/>
      </c>
      <c r="Z352" s="97" t="str">
        <f>IFERROR(VLOOKUP($D352,Notes!$A$7:$K$67,10,FALSE),"")</f>
        <v/>
      </c>
      <c r="AA352" s="102" t="str">
        <f>IFERROR(VLOOKUP($D352,Notes!$A$7:$K$67,11,FALSE),"")</f>
        <v/>
      </c>
      <c r="AB352" s="102" t="str">
        <f t="shared" si="22"/>
        <v/>
      </c>
      <c r="AC352" s="156" t="str">
        <f t="shared" si="23"/>
        <v/>
      </c>
      <c r="AD352" s="162" t="str">
        <f>IF($D352="","",GLOBAL!$B$5)</f>
        <v/>
      </c>
      <c r="AE352" s="197" t="str">
        <f t="shared" si="24"/>
        <v/>
      </c>
      <c r="AF352" s="198" t="str">
        <f t="shared" si="25"/>
        <v/>
      </c>
      <c r="AG352" s="202"/>
    </row>
    <row r="353" spans="1:33" x14ac:dyDescent="0.25">
      <c r="A353" s="2"/>
      <c r="C353" s="3"/>
      <c r="D353" s="2"/>
      <c r="E353" s="2"/>
      <c r="F353" s="107"/>
      <c r="G353" s="100" t="str">
        <f>IFERROR(VLOOKUP($D353,Notes!$A$7:$K$67,2,FALSE),"")</f>
        <v/>
      </c>
      <c r="H353" s="97" t="str">
        <f>IFERROR(VLOOKUP($D353,Notes!$A$7:$K$67,3,FALSE),"")</f>
        <v/>
      </c>
      <c r="I353" s="98" t="str">
        <f>IFERROR(VLOOKUP($D353,Notes!$A$7:$K$67,4,FALSE),"")</f>
        <v/>
      </c>
      <c r="J353" s="104"/>
      <c r="K353" s="104"/>
      <c r="L353" s="104"/>
      <c r="M353" s="106" t="str">
        <f>IF($D353="","",VLOOKUP($A353,python_output!$A$4:$AM$257,21,FALSE))</f>
        <v/>
      </c>
      <c r="N353" s="3" t="str">
        <f>IF($D353="","",VLOOKUP($A353,python_output!$A$4:$AM$257,22,FALSE))</f>
        <v/>
      </c>
      <c r="O353" s="105" t="str">
        <f>IF($D353="","",VLOOKUP($A353,python_output!$A$4:$AM$257,23,FALSE))</f>
        <v/>
      </c>
      <c r="P353" s="2" t="str">
        <f>IF($D353="","",VLOOKUP($A353,python_output!$A$4:$AM$257,24,FALSE))</f>
        <v/>
      </c>
      <c r="Q353" s="2" t="str">
        <f>IF($D353="","",VLOOKUP($A353,python_output!$A$4:$AM$257,25,FALSE))</f>
        <v/>
      </c>
      <c r="R353" s="2" t="str">
        <f>IF($D353="","",VLOOKUP($A353,python_output!$A$4:$AM$257,26,FALSE))</f>
        <v/>
      </c>
      <c r="S353" s="160" t="str">
        <f>IF(D353="","",IF($C353="initial",VLOOKUP($D353,Notes!$A$7:$S$67,12,FALSE),VLOOKUP($A353,python_output!$A$4:$AP$256,27,FALSE)))</f>
        <v/>
      </c>
      <c r="T353" s="158" t="str">
        <f>IF(D353="","",IF($C353="initial",VLOOKUP($D353,Notes!$A$7:$S$67,13,FALSE),VLOOKUP($A353,python_output!$A$4:$AP$256,28,FALSE)))</f>
        <v/>
      </c>
      <c r="U353" s="159" t="str">
        <f>IF(D353="","",IF($C353="initial",VLOOKUP($D353,Notes!$A$7:$S$67,14,FALSE),VLOOKUP($A353,python_output!$A$4:$AP$256,29,FALSE)))</f>
        <v/>
      </c>
      <c r="V353" s="155" t="str">
        <f>IF(D353="","",IF($C353="initial","",VLOOKUP($A353,python_output!$A$4:$AS$256,30,FALSE)))</f>
        <v/>
      </c>
      <c r="W353" s="155" t="str">
        <f>IF(D353="","",IFERROR(IF($C353="initial","",VLOOKUP($A353,python_output!$A$4:$AS$256,30,FALSE)),""))</f>
        <v/>
      </c>
      <c r="X353" s="155" t="str">
        <f>IF(D353="","",IFERROR(IF($C353="initial","",VLOOKUP($A353,python_output!$A$4:$AS$256,30,FALSE)),""))</f>
        <v/>
      </c>
      <c r="Y353" s="161" t="str">
        <f>IF(D353="","",VLOOKUP(D353,Notes!$A$7:$N$67,14,FALSE))</f>
        <v/>
      </c>
      <c r="Z353" s="97" t="str">
        <f>IFERROR(VLOOKUP($D353,Notes!$A$7:$K$67,10,FALSE),"")</f>
        <v/>
      </c>
      <c r="AA353" s="102" t="str">
        <f>IFERROR(VLOOKUP($D353,Notes!$A$7:$K$67,11,FALSE),"")</f>
        <v/>
      </c>
      <c r="AB353" s="102" t="str">
        <f t="shared" si="22"/>
        <v/>
      </c>
      <c r="AC353" s="156" t="str">
        <f t="shared" si="23"/>
        <v/>
      </c>
      <c r="AD353" s="162" t="str">
        <f>IF($D353="","",GLOBAL!$B$5)</f>
        <v/>
      </c>
      <c r="AE353" s="197" t="str">
        <f t="shared" si="24"/>
        <v/>
      </c>
      <c r="AF353" s="198" t="str">
        <f t="shared" si="25"/>
        <v/>
      </c>
      <c r="AG353" s="202"/>
    </row>
    <row r="354" spans="1:33" x14ac:dyDescent="0.25">
      <c r="A354" s="2"/>
      <c r="C354" s="3"/>
      <c r="D354" s="2"/>
      <c r="E354" s="2"/>
      <c r="F354" s="107"/>
      <c r="G354" s="100" t="str">
        <f>IFERROR(VLOOKUP($D354,Notes!$A$7:$K$67,2,FALSE),"")</f>
        <v/>
      </c>
      <c r="H354" s="97" t="str">
        <f>IFERROR(VLOOKUP($D354,Notes!$A$7:$K$67,3,FALSE),"")</f>
        <v/>
      </c>
      <c r="I354" s="98" t="str">
        <f>IFERROR(VLOOKUP($D354,Notes!$A$7:$K$67,4,FALSE),"")</f>
        <v/>
      </c>
      <c r="J354" s="104"/>
      <c r="K354" s="104"/>
      <c r="L354" s="104"/>
      <c r="M354" s="106" t="str">
        <f>IF($D354="","",VLOOKUP($A354,python_output!$A$4:$AM$257,21,FALSE))</f>
        <v/>
      </c>
      <c r="N354" s="3" t="str">
        <f>IF($D354="","",VLOOKUP($A354,python_output!$A$4:$AM$257,22,FALSE))</f>
        <v/>
      </c>
      <c r="O354" s="105" t="str">
        <f>IF($D354="","",VLOOKUP($A354,python_output!$A$4:$AM$257,23,FALSE))</f>
        <v/>
      </c>
      <c r="P354" s="2" t="str">
        <f>IF($D354="","",VLOOKUP($A354,python_output!$A$4:$AM$257,24,FALSE))</f>
        <v/>
      </c>
      <c r="Q354" s="2" t="str">
        <f>IF($D354="","",VLOOKUP($A354,python_output!$A$4:$AM$257,25,FALSE))</f>
        <v/>
      </c>
      <c r="R354" s="2" t="str">
        <f>IF($D354="","",VLOOKUP($A354,python_output!$A$4:$AM$257,26,FALSE))</f>
        <v/>
      </c>
      <c r="S354" s="160" t="str">
        <f>IF(D354="","",IF($C354="initial",VLOOKUP($D354,Notes!$A$7:$S$67,12,FALSE),VLOOKUP($A354,python_output!$A$4:$AP$256,27,FALSE)))</f>
        <v/>
      </c>
      <c r="T354" s="158" t="str">
        <f>IF(D354="","",IF($C354="initial",VLOOKUP($D354,Notes!$A$7:$S$67,13,FALSE),VLOOKUP($A354,python_output!$A$4:$AP$256,28,FALSE)))</f>
        <v/>
      </c>
      <c r="U354" s="159" t="str">
        <f>IF(D354="","",IF($C354="initial",VLOOKUP($D354,Notes!$A$7:$S$67,14,FALSE),VLOOKUP($A354,python_output!$A$4:$AP$256,29,FALSE)))</f>
        <v/>
      </c>
      <c r="V354" s="155" t="str">
        <f>IF(D354="","",IF($C354="initial","",VLOOKUP($A354,python_output!$A$4:$AS$256,30,FALSE)))</f>
        <v/>
      </c>
      <c r="W354" s="155" t="str">
        <f>IF(D354="","",IFERROR(IF($C354="initial","",VLOOKUP($A354,python_output!$A$4:$AS$256,30,FALSE)),""))</f>
        <v/>
      </c>
      <c r="X354" s="155" t="str">
        <f>IF(D354="","",IFERROR(IF($C354="initial","",VLOOKUP($A354,python_output!$A$4:$AS$256,30,FALSE)),""))</f>
        <v/>
      </c>
      <c r="Y354" s="161" t="str">
        <f>IF(D354="","",VLOOKUP(D354,Notes!$A$7:$N$67,14,FALSE))</f>
        <v/>
      </c>
      <c r="Z354" s="97" t="str">
        <f>IFERROR(VLOOKUP($D354,Notes!$A$7:$K$67,10,FALSE),"")</f>
        <v/>
      </c>
      <c r="AA354" s="102" t="str">
        <f>IFERROR(VLOOKUP($D354,Notes!$A$7:$K$67,11,FALSE),"")</f>
        <v/>
      </c>
      <c r="AB354" s="102" t="str">
        <f t="shared" si="22"/>
        <v/>
      </c>
      <c r="AC354" s="156" t="str">
        <f t="shared" si="23"/>
        <v/>
      </c>
      <c r="AD354" s="162" t="str">
        <f>IF($D354="","",GLOBAL!$B$5)</f>
        <v/>
      </c>
      <c r="AE354" s="197" t="str">
        <f t="shared" si="24"/>
        <v/>
      </c>
      <c r="AF354" s="198" t="str">
        <f t="shared" si="25"/>
        <v/>
      </c>
      <c r="AG354" s="202"/>
    </row>
    <row r="355" spans="1:33" x14ac:dyDescent="0.25">
      <c r="A355" s="2"/>
      <c r="C355" s="3"/>
      <c r="D355" s="2"/>
      <c r="E355" s="2"/>
      <c r="F355" s="107"/>
      <c r="G355" s="100" t="str">
        <f>IFERROR(VLOOKUP($D355,Notes!$A$7:$K$67,2,FALSE),"")</f>
        <v/>
      </c>
      <c r="H355" s="97" t="str">
        <f>IFERROR(VLOOKUP($D355,Notes!$A$7:$K$67,3,FALSE),"")</f>
        <v/>
      </c>
      <c r="I355" s="98" t="str">
        <f>IFERROR(VLOOKUP($D355,Notes!$A$7:$K$67,4,FALSE),"")</f>
        <v/>
      </c>
      <c r="J355" s="104"/>
      <c r="K355" s="104"/>
      <c r="L355" s="104"/>
      <c r="M355" s="106" t="str">
        <f>IF($D355="","",VLOOKUP($A355,python_output!$A$4:$AM$257,21,FALSE))</f>
        <v/>
      </c>
      <c r="N355" s="3" t="str">
        <f>IF($D355="","",VLOOKUP($A355,python_output!$A$4:$AM$257,22,FALSE))</f>
        <v/>
      </c>
      <c r="O355" s="105" t="str">
        <f>IF($D355="","",VLOOKUP($A355,python_output!$A$4:$AM$257,23,FALSE))</f>
        <v/>
      </c>
      <c r="P355" s="2" t="str">
        <f>IF($D355="","",VLOOKUP($A355,python_output!$A$4:$AM$257,24,FALSE))</f>
        <v/>
      </c>
      <c r="Q355" s="2" t="str">
        <f>IF($D355="","",VLOOKUP($A355,python_output!$A$4:$AM$257,25,FALSE))</f>
        <v/>
      </c>
      <c r="R355" s="2" t="str">
        <f>IF($D355="","",VLOOKUP($A355,python_output!$A$4:$AM$257,26,FALSE))</f>
        <v/>
      </c>
      <c r="S355" s="160" t="str">
        <f>IF(D355="","",IF($C355="initial",VLOOKUP($D355,Notes!$A$7:$S$67,12,FALSE),VLOOKUP($A355,python_output!$A$4:$AP$256,27,FALSE)))</f>
        <v/>
      </c>
      <c r="T355" s="158" t="str">
        <f>IF(D355="","",IF($C355="initial",VLOOKUP($D355,Notes!$A$7:$S$67,13,FALSE),VLOOKUP($A355,python_output!$A$4:$AP$256,28,FALSE)))</f>
        <v/>
      </c>
      <c r="U355" s="159" t="str">
        <f>IF(D355="","",IF($C355="initial",VLOOKUP($D355,Notes!$A$7:$S$67,14,FALSE),VLOOKUP($A355,python_output!$A$4:$AP$256,29,FALSE)))</f>
        <v/>
      </c>
      <c r="V355" s="155" t="str">
        <f>IF(D355="","",IF($C355="initial","",VLOOKUP($A355,python_output!$A$4:$AS$256,30,FALSE)))</f>
        <v/>
      </c>
      <c r="W355" s="155" t="str">
        <f>IF(D355="","",IFERROR(IF($C355="initial","",VLOOKUP($A355,python_output!$A$4:$AS$256,30,FALSE)),""))</f>
        <v/>
      </c>
      <c r="X355" s="155" t="str">
        <f>IF(D355="","",IFERROR(IF($C355="initial","",VLOOKUP($A355,python_output!$A$4:$AS$256,30,FALSE)),""))</f>
        <v/>
      </c>
      <c r="Y355" s="161" t="str">
        <f>IF(D355="","",VLOOKUP(D355,Notes!$A$7:$N$67,14,FALSE))</f>
        <v/>
      </c>
      <c r="Z355" s="97" t="str">
        <f>IFERROR(VLOOKUP($D355,Notes!$A$7:$K$67,10,FALSE),"")</f>
        <v/>
      </c>
      <c r="AA355" s="102" t="str">
        <f>IFERROR(VLOOKUP($D355,Notes!$A$7:$K$67,11,FALSE),"")</f>
        <v/>
      </c>
      <c r="AB355" s="102" t="str">
        <f t="shared" si="22"/>
        <v/>
      </c>
      <c r="AC355" s="156" t="str">
        <f t="shared" si="23"/>
        <v/>
      </c>
      <c r="AD355" s="162" t="str">
        <f>IF($D355="","",GLOBAL!$B$5)</f>
        <v/>
      </c>
      <c r="AE355" s="197" t="str">
        <f t="shared" si="24"/>
        <v/>
      </c>
      <c r="AF355" s="198" t="str">
        <f t="shared" si="25"/>
        <v/>
      </c>
      <c r="AG355" s="202"/>
    </row>
    <row r="356" spans="1:33" x14ac:dyDescent="0.25">
      <c r="A356" s="2"/>
      <c r="C356" s="3"/>
      <c r="D356" s="2"/>
      <c r="E356" s="2"/>
      <c r="F356" s="107"/>
      <c r="G356" s="100" t="str">
        <f>IFERROR(VLOOKUP($D356,Notes!$A$7:$K$67,2,FALSE),"")</f>
        <v/>
      </c>
      <c r="H356" s="97" t="str">
        <f>IFERROR(VLOOKUP($D356,Notes!$A$7:$K$67,3,FALSE),"")</f>
        <v/>
      </c>
      <c r="I356" s="98" t="str">
        <f>IFERROR(VLOOKUP($D356,Notes!$A$7:$K$67,4,FALSE),"")</f>
        <v/>
      </c>
      <c r="J356" s="104"/>
      <c r="K356" s="104"/>
      <c r="L356" s="104"/>
      <c r="M356" s="106" t="str">
        <f>IF($D356="","",VLOOKUP($A356,python_output!$A$4:$AM$257,21,FALSE))</f>
        <v/>
      </c>
      <c r="N356" s="3" t="str">
        <f>IF($D356="","",VLOOKUP($A356,python_output!$A$4:$AM$257,22,FALSE))</f>
        <v/>
      </c>
      <c r="O356" s="105" t="str">
        <f>IF($D356="","",VLOOKUP($A356,python_output!$A$4:$AM$257,23,FALSE))</f>
        <v/>
      </c>
      <c r="P356" s="2" t="str">
        <f>IF($D356="","",VLOOKUP($A356,python_output!$A$4:$AM$257,24,FALSE))</f>
        <v/>
      </c>
      <c r="Q356" s="2" t="str">
        <f>IF($D356="","",VLOOKUP($A356,python_output!$A$4:$AM$257,25,FALSE))</f>
        <v/>
      </c>
      <c r="R356" s="2" t="str">
        <f>IF($D356="","",VLOOKUP($A356,python_output!$A$4:$AM$257,26,FALSE))</f>
        <v/>
      </c>
      <c r="S356" s="160" t="str">
        <f>IF(D356="","",IF($C356="initial",VLOOKUP($D356,Notes!$A$7:$S$67,12,FALSE),VLOOKUP($A356,python_output!$A$4:$AP$256,27,FALSE)))</f>
        <v/>
      </c>
      <c r="T356" s="158" t="str">
        <f>IF(D356="","",IF($C356="initial",VLOOKUP($D356,Notes!$A$7:$S$67,13,FALSE),VLOOKUP($A356,python_output!$A$4:$AP$256,28,FALSE)))</f>
        <v/>
      </c>
      <c r="U356" s="159" t="str">
        <f>IF(D356="","",IF($C356="initial",VLOOKUP($D356,Notes!$A$7:$S$67,14,FALSE),VLOOKUP($A356,python_output!$A$4:$AP$256,29,FALSE)))</f>
        <v/>
      </c>
      <c r="V356" s="155" t="str">
        <f>IF(D356="","",IF($C356="initial","",VLOOKUP($A356,python_output!$A$4:$AS$256,30,FALSE)))</f>
        <v/>
      </c>
      <c r="W356" s="155" t="str">
        <f>IF(D356="","",IFERROR(IF($C356="initial","",VLOOKUP($A356,python_output!$A$4:$AS$256,30,FALSE)),""))</f>
        <v/>
      </c>
      <c r="X356" s="155" t="str">
        <f>IF(D356="","",IFERROR(IF($C356="initial","",VLOOKUP($A356,python_output!$A$4:$AS$256,30,FALSE)),""))</f>
        <v/>
      </c>
      <c r="Y356" s="161" t="str">
        <f>IF(D356="","",VLOOKUP(D356,Notes!$A$7:$N$67,14,FALSE))</f>
        <v/>
      </c>
      <c r="Z356" s="97" t="str">
        <f>IFERROR(VLOOKUP($D356,Notes!$A$7:$K$67,10,FALSE),"")</f>
        <v/>
      </c>
      <c r="AA356" s="102" t="str">
        <f>IFERROR(VLOOKUP($D356,Notes!$A$7:$K$67,11,FALSE),"")</f>
        <v/>
      </c>
      <c r="AB356" s="102" t="str">
        <f t="shared" si="22"/>
        <v/>
      </c>
      <c r="AC356" s="156" t="str">
        <f t="shared" si="23"/>
        <v/>
      </c>
      <c r="AD356" s="162" t="str">
        <f>IF($D356="","",GLOBAL!$B$5)</f>
        <v/>
      </c>
      <c r="AE356" s="197" t="str">
        <f t="shared" si="24"/>
        <v/>
      </c>
      <c r="AF356" s="198" t="str">
        <f t="shared" si="25"/>
        <v/>
      </c>
      <c r="AG356" s="202"/>
    </row>
    <row r="357" spans="1:33" x14ac:dyDescent="0.25">
      <c r="A357" s="2"/>
      <c r="C357" s="3"/>
      <c r="D357" s="2"/>
      <c r="E357" s="2"/>
      <c r="F357" s="107"/>
      <c r="G357" s="100" t="str">
        <f>IFERROR(VLOOKUP($D357,Notes!$A$7:$K$67,2,FALSE),"")</f>
        <v/>
      </c>
      <c r="H357" s="97" t="str">
        <f>IFERROR(VLOOKUP($D357,Notes!$A$7:$K$67,3,FALSE),"")</f>
        <v/>
      </c>
      <c r="I357" s="98" t="str">
        <f>IFERROR(VLOOKUP($D357,Notes!$A$7:$K$67,4,FALSE),"")</f>
        <v/>
      </c>
      <c r="J357" s="104"/>
      <c r="K357" s="104"/>
      <c r="L357" s="104"/>
      <c r="M357" s="106" t="str">
        <f>IF($D357="","",VLOOKUP($A357,python_output!$A$4:$AM$257,21,FALSE))</f>
        <v/>
      </c>
      <c r="N357" s="3" t="str">
        <f>IF($D357="","",VLOOKUP($A357,python_output!$A$4:$AM$257,22,FALSE))</f>
        <v/>
      </c>
      <c r="O357" s="105" t="str">
        <f>IF($D357="","",VLOOKUP($A357,python_output!$A$4:$AM$257,23,FALSE))</f>
        <v/>
      </c>
      <c r="P357" s="2" t="str">
        <f>IF($D357="","",VLOOKUP($A357,python_output!$A$4:$AM$257,24,FALSE))</f>
        <v/>
      </c>
      <c r="Q357" s="2" t="str">
        <f>IF($D357="","",VLOOKUP($A357,python_output!$A$4:$AM$257,25,FALSE))</f>
        <v/>
      </c>
      <c r="R357" s="2" t="str">
        <f>IF($D357="","",VLOOKUP($A357,python_output!$A$4:$AM$257,26,FALSE))</f>
        <v/>
      </c>
      <c r="S357" s="160" t="str">
        <f>IF(D357="","",IF($C357="initial",VLOOKUP($D357,Notes!$A$7:$S$67,12,FALSE),VLOOKUP($A357,python_output!$A$4:$AP$256,27,FALSE)))</f>
        <v/>
      </c>
      <c r="T357" s="158" t="str">
        <f>IF(D357="","",IF($C357="initial",VLOOKUP($D357,Notes!$A$7:$S$67,13,FALSE),VLOOKUP($A357,python_output!$A$4:$AP$256,28,FALSE)))</f>
        <v/>
      </c>
      <c r="U357" s="159" t="str">
        <f>IF(D357="","",IF($C357="initial",VLOOKUP($D357,Notes!$A$7:$S$67,14,FALSE),VLOOKUP($A357,python_output!$A$4:$AP$256,29,FALSE)))</f>
        <v/>
      </c>
      <c r="V357" s="155" t="str">
        <f>IF(D357="","",IF($C357="initial","",VLOOKUP($A357,python_output!$A$4:$AS$256,30,FALSE)))</f>
        <v/>
      </c>
      <c r="W357" s="155" t="str">
        <f>IF(D357="","",IFERROR(IF($C357="initial","",VLOOKUP($A357,python_output!$A$4:$AS$256,30,FALSE)),""))</f>
        <v/>
      </c>
      <c r="X357" s="155" t="str">
        <f>IF(D357="","",IFERROR(IF($C357="initial","",VLOOKUP($A357,python_output!$A$4:$AS$256,30,FALSE)),""))</f>
        <v/>
      </c>
      <c r="Y357" s="196"/>
      <c r="Z357" s="97" t="str">
        <f>IFERROR(VLOOKUP($D357,Notes!$A$7:$K$67,10,FALSE),"")</f>
        <v/>
      </c>
      <c r="AA357" s="102" t="str">
        <f>IFERROR(VLOOKUP($D357,Notes!$A$7:$K$67,11,FALSE),"")</f>
        <v/>
      </c>
      <c r="AB357" s="102" t="str">
        <f t="shared" si="22"/>
        <v/>
      </c>
      <c r="AC357" s="156" t="str">
        <f t="shared" si="23"/>
        <v/>
      </c>
      <c r="AD357" s="162" t="str">
        <f>IF($D357="","",GLOBAL!$B$5)</f>
        <v/>
      </c>
      <c r="AE357" s="197" t="str">
        <f t="shared" si="24"/>
        <v/>
      </c>
      <c r="AF357" s="198" t="str">
        <f t="shared" si="25"/>
        <v/>
      </c>
      <c r="AG357" s="202"/>
    </row>
    <row r="358" spans="1:33" x14ac:dyDescent="0.25">
      <c r="A358" s="2"/>
      <c r="C358" s="3"/>
      <c r="D358" s="2"/>
      <c r="E358" s="2"/>
      <c r="F358" s="107"/>
      <c r="G358" s="100" t="str">
        <f>IFERROR(VLOOKUP($D358,Notes!$A$7:$K$67,2,FALSE),"")</f>
        <v/>
      </c>
      <c r="H358" s="97" t="str">
        <f>IFERROR(VLOOKUP($D358,Notes!$A$7:$K$67,3,FALSE),"")</f>
        <v/>
      </c>
      <c r="I358" s="98" t="str">
        <f>IFERROR(VLOOKUP($D358,Notes!$A$7:$K$67,4,FALSE),"")</f>
        <v/>
      </c>
      <c r="J358" s="104"/>
      <c r="K358" s="104"/>
      <c r="L358" s="104"/>
      <c r="M358" s="106" t="str">
        <f>IF($D358="","",VLOOKUP($A358,python_output!$A$4:$AM$257,21,FALSE))</f>
        <v/>
      </c>
      <c r="N358" s="3" t="str">
        <f>IF($D358="","",VLOOKUP($A358,python_output!$A$4:$AM$257,22,FALSE))</f>
        <v/>
      </c>
      <c r="O358" s="105" t="str">
        <f>IF($D358="","",VLOOKUP($A358,python_output!$A$4:$AM$257,23,FALSE))</f>
        <v/>
      </c>
      <c r="P358" s="2" t="str">
        <f>IF($D358="","",VLOOKUP($A358,python_output!$A$4:$AM$257,24,FALSE))</f>
        <v/>
      </c>
      <c r="Q358" s="2" t="str">
        <f>IF($D358="","",VLOOKUP($A358,python_output!$A$4:$AM$257,25,FALSE))</f>
        <v/>
      </c>
      <c r="R358" s="2" t="str">
        <f>IF($D358="","",VLOOKUP($A358,python_output!$A$4:$AM$257,26,FALSE))</f>
        <v/>
      </c>
      <c r="S358" s="160" t="str">
        <f>IF(D358="","",IF($C358="initial",VLOOKUP($D358,Notes!$A$7:$S$67,12,FALSE),VLOOKUP($A358,python_output!$A$4:$AP$256,27,FALSE)))</f>
        <v/>
      </c>
      <c r="T358" s="158" t="str">
        <f>IF(D358="","",IF($C358="initial",VLOOKUP($D358,Notes!$A$7:$S$67,13,FALSE),VLOOKUP($A358,python_output!$A$4:$AP$256,28,FALSE)))</f>
        <v/>
      </c>
      <c r="U358" s="159" t="str">
        <f>IF(D358="","",IF($C358="initial",VLOOKUP($D358,Notes!$A$7:$S$67,14,FALSE),VLOOKUP($A358,python_output!$A$4:$AP$256,29,FALSE)))</f>
        <v/>
      </c>
      <c r="V358" s="155" t="str">
        <f>IF(D358="","",IF($C358="initial","",VLOOKUP($A358,python_output!$A$4:$AS$256,30,FALSE)))</f>
        <v/>
      </c>
      <c r="W358" s="155" t="str">
        <f>IF(D358="","",IFERROR(IF($C358="initial","",VLOOKUP($A358,python_output!$A$4:$AS$256,30,FALSE)),""))</f>
        <v/>
      </c>
      <c r="X358" s="155" t="str">
        <f>IF(D358="","",IFERROR(IF($C358="initial","",VLOOKUP($A358,python_output!$A$4:$AS$256,30,FALSE)),""))</f>
        <v/>
      </c>
      <c r="Y358" s="196"/>
      <c r="Z358" s="97" t="str">
        <f>IFERROR(VLOOKUP($D358,Notes!$A$7:$K$67,10,FALSE),"")</f>
        <v/>
      </c>
      <c r="AA358" s="102" t="str">
        <f>IFERROR(VLOOKUP($D358,Notes!$A$7:$K$67,11,FALSE),"")</f>
        <v/>
      </c>
      <c r="AB358" s="102" t="str">
        <f t="shared" si="22"/>
        <v/>
      </c>
      <c r="AC358" s="156" t="str">
        <f t="shared" si="23"/>
        <v/>
      </c>
      <c r="AD358" s="162" t="str">
        <f>IF($D358="","",GLOBAL!$B$5)</f>
        <v/>
      </c>
      <c r="AE358" s="197" t="str">
        <f t="shared" si="24"/>
        <v/>
      </c>
      <c r="AF358" s="198" t="str">
        <f t="shared" si="25"/>
        <v/>
      </c>
      <c r="AG358" s="202"/>
    </row>
    <row r="359" spans="1:33" x14ac:dyDescent="0.25">
      <c r="A359" s="2"/>
      <c r="C359" s="3"/>
      <c r="D359" s="2"/>
      <c r="E359" s="2"/>
      <c r="F359" s="107"/>
      <c r="G359" s="100" t="str">
        <f>IFERROR(VLOOKUP($D359,Notes!$A$7:$K$67,2,FALSE),"")</f>
        <v/>
      </c>
      <c r="H359" s="97" t="str">
        <f>IFERROR(VLOOKUP($D359,Notes!$A$7:$K$67,3,FALSE),"")</f>
        <v/>
      </c>
      <c r="I359" s="98" t="str">
        <f>IFERROR(VLOOKUP($D359,Notes!$A$7:$K$67,4,FALSE),"")</f>
        <v/>
      </c>
      <c r="J359" s="104"/>
      <c r="K359" s="104"/>
      <c r="L359" s="104"/>
      <c r="M359" s="106" t="str">
        <f>IF($D359="","",VLOOKUP($A359,python_output!$A$4:$AM$257,21,FALSE))</f>
        <v/>
      </c>
      <c r="N359" s="3" t="str">
        <f>IF($D359="","",VLOOKUP($A359,python_output!$A$4:$AM$257,22,FALSE))</f>
        <v/>
      </c>
      <c r="O359" s="105" t="str">
        <f>IF($D359="","",VLOOKUP($A359,python_output!$A$4:$AM$257,23,FALSE))</f>
        <v/>
      </c>
      <c r="P359" s="2" t="str">
        <f>IF($D359="","",VLOOKUP($A359,python_output!$A$4:$AM$257,24,FALSE))</f>
        <v/>
      </c>
      <c r="Q359" s="2" t="str">
        <f>IF($D359="","",VLOOKUP($A359,python_output!$A$4:$AM$257,25,FALSE))</f>
        <v/>
      </c>
      <c r="R359" s="2" t="str">
        <f>IF($D359="","",VLOOKUP($A359,python_output!$A$4:$AM$257,26,FALSE))</f>
        <v/>
      </c>
      <c r="S359" s="160" t="str">
        <f>IF(D359="","",IF($C359="initial",VLOOKUP($D359,Notes!$A$7:$S$67,12,FALSE),VLOOKUP($A359,python_output!$A$4:$AP$256,27,FALSE)))</f>
        <v/>
      </c>
      <c r="T359" s="158" t="str">
        <f>IF(D359="","",IF($C359="initial",VLOOKUP($D359,Notes!$A$7:$S$67,13,FALSE),VLOOKUP($A359,python_output!$A$4:$AP$256,28,FALSE)))</f>
        <v/>
      </c>
      <c r="U359" s="159" t="str">
        <f>IF(D359="","",IF($C359="initial",VLOOKUP($D359,Notes!$A$7:$S$67,14,FALSE),VLOOKUP($A359,python_output!$A$4:$AP$256,29,FALSE)))</f>
        <v/>
      </c>
      <c r="V359" s="155" t="str">
        <f>IF(D359="","",IF($C359="initial","",VLOOKUP($A359,python_output!$A$4:$AS$256,30,FALSE)))</f>
        <v/>
      </c>
      <c r="W359" s="155" t="str">
        <f>IF(D359="","",IFERROR(IF($C359="initial","",VLOOKUP($A359,python_output!$A$4:$AS$256,30,FALSE)),""))</f>
        <v/>
      </c>
      <c r="X359" s="155" t="str">
        <f>IF(D359="","",IFERROR(IF($C359="initial","",VLOOKUP($A359,python_output!$A$4:$AS$256,30,FALSE)),""))</f>
        <v/>
      </c>
      <c r="Y359" s="196"/>
      <c r="Z359" s="97" t="str">
        <f>IFERROR(VLOOKUP($D359,Notes!$A$7:$K$67,10,FALSE),"")</f>
        <v/>
      </c>
      <c r="AA359" s="102" t="str">
        <f>IFERROR(VLOOKUP($D359,Notes!$A$7:$K$67,11,FALSE),"")</f>
        <v/>
      </c>
      <c r="AB359" s="102" t="str">
        <f t="shared" si="22"/>
        <v/>
      </c>
      <c r="AC359" s="156" t="str">
        <f t="shared" si="23"/>
        <v/>
      </c>
      <c r="AD359" s="162" t="str">
        <f>IF($D359="","",GLOBAL!$B$5)</f>
        <v/>
      </c>
      <c r="AE359" s="197" t="str">
        <f t="shared" si="24"/>
        <v/>
      </c>
      <c r="AF359" s="198" t="str">
        <f t="shared" si="25"/>
        <v/>
      </c>
      <c r="AG359" s="202"/>
    </row>
    <row r="360" spans="1:33" x14ac:dyDescent="0.25">
      <c r="A360" s="2"/>
      <c r="C360" s="3"/>
      <c r="D360" s="2"/>
      <c r="E360" s="2"/>
      <c r="F360" s="107"/>
      <c r="G360" s="100" t="str">
        <f>IFERROR(VLOOKUP($D360,Notes!$A$7:$K$67,2,FALSE),"")</f>
        <v/>
      </c>
      <c r="H360" s="97" t="str">
        <f>IFERROR(VLOOKUP($D360,Notes!$A$7:$K$67,3,FALSE),"")</f>
        <v/>
      </c>
      <c r="I360" s="98" t="str">
        <f>IFERROR(VLOOKUP($D360,Notes!$A$7:$K$67,4,FALSE),"")</f>
        <v/>
      </c>
      <c r="J360" s="104"/>
      <c r="K360" s="104"/>
      <c r="L360" s="104"/>
      <c r="M360" s="106" t="str">
        <f>IF($D360="","",VLOOKUP($A360,python_output!$A$4:$AM$257,21,FALSE))</f>
        <v/>
      </c>
      <c r="N360" s="3" t="str">
        <f>IF($D360="","",VLOOKUP($A360,python_output!$A$4:$AM$257,22,FALSE))</f>
        <v/>
      </c>
      <c r="O360" s="105" t="str">
        <f>IF($D360="","",VLOOKUP($A360,python_output!$A$4:$AM$257,23,FALSE))</f>
        <v/>
      </c>
      <c r="P360" s="2" t="str">
        <f>IF($D360="","",VLOOKUP($A360,python_output!$A$4:$AM$257,24,FALSE))</f>
        <v/>
      </c>
      <c r="Q360" s="2" t="str">
        <f>IF($D360="","",VLOOKUP($A360,python_output!$A$4:$AM$257,25,FALSE))</f>
        <v/>
      </c>
      <c r="R360" s="2" t="str">
        <f>IF($D360="","",VLOOKUP($A360,python_output!$A$4:$AM$257,26,FALSE))</f>
        <v/>
      </c>
      <c r="S360" s="160" t="str">
        <f>IF(D360="","",IF($C360="initial",VLOOKUP($D360,Notes!$A$7:$S$67,12,FALSE),VLOOKUP($A360,python_output!$A$4:$AP$256,27,FALSE)))</f>
        <v/>
      </c>
      <c r="T360" s="158" t="str">
        <f>IF(D360="","",IF($C360="initial",VLOOKUP($D360,Notes!$A$7:$S$67,13,FALSE),VLOOKUP($A360,python_output!$A$4:$AP$256,28,FALSE)))</f>
        <v/>
      </c>
      <c r="U360" s="159" t="str">
        <f>IF(D360="","",IF($C360="initial",VLOOKUP($D360,Notes!$A$7:$S$67,14,FALSE),VLOOKUP($A360,python_output!$A$4:$AP$256,29,FALSE)))</f>
        <v/>
      </c>
      <c r="V360" s="155" t="str">
        <f>IF(D360="","",IF($C360="initial","",VLOOKUP($A360,python_output!$A$4:$AS$256,30,FALSE)))</f>
        <v/>
      </c>
      <c r="W360" s="155" t="str">
        <f>IF(D360="","",IFERROR(IF($C360="initial","",VLOOKUP($A360,python_output!$A$4:$AS$256,30,FALSE)),""))</f>
        <v/>
      </c>
      <c r="X360" s="155" t="str">
        <f>IF(D360="","",IFERROR(IF($C360="initial","",VLOOKUP($A360,python_output!$A$4:$AS$256,30,FALSE)),""))</f>
        <v/>
      </c>
      <c r="Y360" s="196"/>
      <c r="Z360" s="97" t="str">
        <f>IFERROR(VLOOKUP($D360,Notes!$A$7:$K$67,10,FALSE),"")</f>
        <v/>
      </c>
      <c r="AA360" s="102" t="str">
        <f>IFERROR(VLOOKUP($D360,Notes!$A$7:$K$67,11,FALSE),"")</f>
        <v/>
      </c>
      <c r="AB360" s="102" t="str">
        <f t="shared" si="22"/>
        <v/>
      </c>
      <c r="AC360" s="156" t="str">
        <f t="shared" si="23"/>
        <v/>
      </c>
      <c r="AD360" s="162" t="str">
        <f>IF($D360="","",GLOBAL!$B$5)</f>
        <v/>
      </c>
      <c r="AE360" s="197" t="str">
        <f t="shared" si="24"/>
        <v/>
      </c>
      <c r="AF360" s="198" t="str">
        <f t="shared" si="25"/>
        <v/>
      </c>
      <c r="AG360" s="202"/>
    </row>
    <row r="361" spans="1:33" x14ac:dyDescent="0.25">
      <c r="A361" s="2"/>
      <c r="C361" s="3"/>
      <c r="D361" s="2"/>
      <c r="E361" s="2"/>
      <c r="F361" s="107"/>
      <c r="G361" s="100" t="str">
        <f>IFERROR(VLOOKUP($D361,Notes!$A$7:$K$67,2,FALSE),"")</f>
        <v/>
      </c>
      <c r="H361" s="97" t="str">
        <f>IFERROR(VLOOKUP($D361,Notes!$A$7:$K$67,3,FALSE),"")</f>
        <v/>
      </c>
      <c r="I361" s="98" t="str">
        <f>IFERROR(VLOOKUP($D361,Notes!$A$7:$K$67,4,FALSE),"")</f>
        <v/>
      </c>
      <c r="J361" s="104"/>
      <c r="K361" s="104"/>
      <c r="L361" s="104"/>
      <c r="M361" s="106" t="str">
        <f>IF($D361="","",VLOOKUP($A361,python_output!$A$4:$AM$257,21,FALSE))</f>
        <v/>
      </c>
      <c r="N361" s="3" t="str">
        <f>IF($D361="","",VLOOKUP($A361,python_output!$A$4:$AM$257,22,FALSE))</f>
        <v/>
      </c>
      <c r="O361" s="105" t="str">
        <f>IF($D361="","",VLOOKUP($A361,python_output!$A$4:$AM$257,23,FALSE))</f>
        <v/>
      </c>
      <c r="P361" s="2" t="str">
        <f>IF($D361="","",VLOOKUP($A361,python_output!$A$4:$AM$257,24,FALSE))</f>
        <v/>
      </c>
      <c r="Q361" s="2" t="str">
        <f>IF($D361="","",VLOOKUP($A361,python_output!$A$4:$AM$257,25,FALSE))</f>
        <v/>
      </c>
      <c r="R361" s="2" t="str">
        <f>IF($D361="","",VLOOKUP($A361,python_output!$A$4:$AM$257,26,FALSE))</f>
        <v/>
      </c>
      <c r="S361" s="160" t="str">
        <f>IF(D361="","",IF($C361="initial",VLOOKUP($D361,Notes!$A$7:$S$67,12,FALSE),VLOOKUP($A361,python_output!$A$4:$AP$256,27,FALSE)))</f>
        <v/>
      </c>
      <c r="T361" s="158" t="str">
        <f>IF(D361="","",IF($C361="initial",VLOOKUP($D361,Notes!$A$7:$S$67,13,FALSE),VLOOKUP($A361,python_output!$A$4:$AP$256,28,FALSE)))</f>
        <v/>
      </c>
      <c r="U361" s="159" t="str">
        <f>IF(D361="","",IF($C361="initial",VLOOKUP($D361,Notes!$A$7:$S$67,14,FALSE),VLOOKUP($A361,python_output!$A$4:$AP$256,29,FALSE)))</f>
        <v/>
      </c>
      <c r="V361" s="155" t="str">
        <f>IF(D361="","",IF($C361="initial","",VLOOKUP($A361,python_output!$A$4:$AS$256,30,FALSE)))</f>
        <v/>
      </c>
      <c r="W361" s="155" t="str">
        <f>IF(D361="","",IFERROR(IF($C361="initial","",VLOOKUP($A361,python_output!$A$4:$AS$256,30,FALSE)),""))</f>
        <v/>
      </c>
      <c r="X361" s="155" t="str">
        <f>IF(D361="","",IFERROR(IF($C361="initial","",VLOOKUP($A361,python_output!$A$4:$AS$256,30,FALSE)),""))</f>
        <v/>
      </c>
      <c r="Y361" s="196"/>
      <c r="Z361" s="97" t="str">
        <f>IFERROR(VLOOKUP($D361,Notes!$A$7:$K$67,10,FALSE),"")</f>
        <v/>
      </c>
      <c r="AA361" s="102" t="str">
        <f>IFERROR(VLOOKUP($D361,Notes!$A$7:$K$67,11,FALSE),"")</f>
        <v/>
      </c>
      <c r="AB361" s="102" t="str">
        <f t="shared" si="22"/>
        <v/>
      </c>
      <c r="AC361" s="156" t="str">
        <f t="shared" si="23"/>
        <v/>
      </c>
      <c r="AD361" s="162" t="str">
        <f>IF($D361="","",GLOBAL!$B$5)</f>
        <v/>
      </c>
      <c r="AE361" s="197" t="str">
        <f t="shared" si="24"/>
        <v/>
      </c>
      <c r="AF361" s="198" t="str">
        <f t="shared" si="25"/>
        <v/>
      </c>
      <c r="AG361" s="202"/>
    </row>
    <row r="362" spans="1:33" x14ac:dyDescent="0.25">
      <c r="A362" s="2"/>
      <c r="C362" s="3"/>
      <c r="D362" s="2"/>
      <c r="E362" s="2"/>
      <c r="F362" s="107"/>
      <c r="G362" s="100" t="str">
        <f>IFERROR(VLOOKUP($D362,Notes!$A$7:$K$67,2,FALSE),"")</f>
        <v/>
      </c>
      <c r="H362" s="97" t="str">
        <f>IFERROR(VLOOKUP($D362,Notes!$A$7:$K$67,3,FALSE),"")</f>
        <v/>
      </c>
      <c r="I362" s="98" t="str">
        <f>IFERROR(VLOOKUP($D362,Notes!$A$7:$K$67,4,FALSE),"")</f>
        <v/>
      </c>
      <c r="J362" s="104"/>
      <c r="K362" s="104"/>
      <c r="L362" s="104"/>
      <c r="M362" s="106" t="str">
        <f>IF($D362="","",VLOOKUP($A362,python_output!$A$4:$AM$257,21,FALSE))</f>
        <v/>
      </c>
      <c r="N362" s="3" t="str">
        <f>IF($D362="","",VLOOKUP($A362,python_output!$A$4:$AM$257,22,FALSE))</f>
        <v/>
      </c>
      <c r="O362" s="105" t="str">
        <f>IF($D362="","",VLOOKUP($A362,python_output!$A$4:$AM$257,23,FALSE))</f>
        <v/>
      </c>
      <c r="P362" s="2" t="str">
        <f>IF($D362="","",VLOOKUP($A362,python_output!$A$4:$AM$257,24,FALSE))</f>
        <v/>
      </c>
      <c r="Q362" s="2" t="str">
        <f>IF($D362="","",VLOOKUP($A362,python_output!$A$4:$AM$257,25,FALSE))</f>
        <v/>
      </c>
      <c r="R362" s="2" t="str">
        <f>IF($D362="","",VLOOKUP($A362,python_output!$A$4:$AM$257,26,FALSE))</f>
        <v/>
      </c>
      <c r="S362" s="160" t="str">
        <f>IF(D362="","",IF($C362="initial",VLOOKUP($D362,Notes!$A$7:$S$67,12,FALSE),VLOOKUP($A362,python_output!$A$4:$AP$256,27,FALSE)))</f>
        <v/>
      </c>
      <c r="T362" s="158" t="str">
        <f>IF(D362="","",IF($C362="initial",VLOOKUP($D362,Notes!$A$7:$S$67,13,FALSE),VLOOKUP($A362,python_output!$A$4:$AP$256,28,FALSE)))</f>
        <v/>
      </c>
      <c r="U362" s="159" t="str">
        <f>IF(D362="","",IF($C362="initial",VLOOKUP($D362,Notes!$A$7:$S$67,14,FALSE),VLOOKUP($A362,python_output!$A$4:$AP$256,29,FALSE)))</f>
        <v/>
      </c>
      <c r="V362" s="155" t="str">
        <f>IF(D362="","",IF($C362="initial","",VLOOKUP($A362,python_output!$A$4:$AS$256,30,FALSE)))</f>
        <v/>
      </c>
      <c r="W362" s="155" t="str">
        <f>IF(D362="","",IFERROR(IF($C362="initial","",VLOOKUP($A362,python_output!$A$4:$AS$256,30,FALSE)),""))</f>
        <v/>
      </c>
      <c r="X362" s="155" t="str">
        <f>IF(D362="","",IFERROR(IF($C362="initial","",VLOOKUP($A362,python_output!$A$4:$AS$256,30,FALSE)),""))</f>
        <v/>
      </c>
      <c r="Y362" s="196"/>
      <c r="Z362" s="97" t="str">
        <f>IFERROR(VLOOKUP($D362,Notes!$A$7:$K$67,10,FALSE),"")</f>
        <v/>
      </c>
      <c r="AA362" s="102" t="str">
        <f>IFERROR(VLOOKUP($D362,Notes!$A$7:$K$67,11,FALSE),"")</f>
        <v/>
      </c>
      <c r="AB362" s="102" t="str">
        <f t="shared" si="22"/>
        <v/>
      </c>
      <c r="AC362" s="156" t="str">
        <f t="shared" si="23"/>
        <v/>
      </c>
      <c r="AD362" s="162" t="str">
        <f>IF($D362="","",GLOBAL!$B$5)</f>
        <v/>
      </c>
      <c r="AE362" s="197" t="str">
        <f t="shared" si="24"/>
        <v/>
      </c>
      <c r="AF362" s="198" t="str">
        <f t="shared" si="25"/>
        <v/>
      </c>
      <c r="AG362" s="202"/>
    </row>
    <row r="363" spans="1:33" x14ac:dyDescent="0.25">
      <c r="A363" s="2"/>
      <c r="C363" s="3"/>
      <c r="D363" s="2"/>
      <c r="E363" s="2"/>
      <c r="F363" s="107"/>
      <c r="G363" s="100" t="str">
        <f>IFERROR(VLOOKUP($D363,Notes!$A$7:$K$67,2,FALSE),"")</f>
        <v/>
      </c>
      <c r="H363" s="97" t="str">
        <f>IFERROR(VLOOKUP($D363,Notes!$A$7:$K$67,3,FALSE),"")</f>
        <v/>
      </c>
      <c r="I363" s="98" t="str">
        <f>IFERROR(VLOOKUP($D363,Notes!$A$7:$K$67,4,FALSE),"")</f>
        <v/>
      </c>
      <c r="J363" s="104"/>
      <c r="K363" s="104"/>
      <c r="L363" s="104"/>
      <c r="M363" s="106" t="str">
        <f>IF($D363="","",VLOOKUP($A363,python_output!$A$4:$AM$257,21,FALSE))</f>
        <v/>
      </c>
      <c r="N363" s="3" t="str">
        <f>IF($D363="","",VLOOKUP($A363,python_output!$A$4:$AM$257,22,FALSE))</f>
        <v/>
      </c>
      <c r="O363" s="105" t="str">
        <f>IF($D363="","",VLOOKUP($A363,python_output!$A$4:$AM$257,23,FALSE))</f>
        <v/>
      </c>
      <c r="P363" s="2" t="str">
        <f>IF($D363="","",VLOOKUP($A363,python_output!$A$4:$AM$257,24,FALSE))</f>
        <v/>
      </c>
      <c r="Q363" s="2" t="str">
        <f>IF($D363="","",VLOOKUP($A363,python_output!$A$4:$AM$257,25,FALSE))</f>
        <v/>
      </c>
      <c r="R363" s="2" t="str">
        <f>IF($D363="","",VLOOKUP($A363,python_output!$A$4:$AM$257,26,FALSE))</f>
        <v/>
      </c>
      <c r="S363" s="160" t="str">
        <f>IF(D363="","",IF($C363="initial",VLOOKUP($D363,Notes!$A$7:$S$67,12,FALSE),VLOOKUP($A363,python_output!$A$4:$AP$256,27,FALSE)))</f>
        <v/>
      </c>
      <c r="T363" s="158" t="str">
        <f>IF(D363="","",IF($C363="initial",VLOOKUP($D363,Notes!$A$7:$S$67,13,FALSE),VLOOKUP($A363,python_output!$A$4:$AP$256,28,FALSE)))</f>
        <v/>
      </c>
      <c r="U363" s="159" t="str">
        <f>IF(D363="","",IF($C363="initial",VLOOKUP($D363,Notes!$A$7:$S$67,14,FALSE),VLOOKUP($A363,python_output!$A$4:$AP$256,29,FALSE)))</f>
        <v/>
      </c>
      <c r="V363" s="155" t="str">
        <f>IF(D363="","",IF($C363="initial","",VLOOKUP($A363,python_output!$A$4:$AS$256,30,FALSE)))</f>
        <v/>
      </c>
      <c r="W363" s="155" t="str">
        <f>IF(D363="","",IFERROR(IF($C363="initial","",VLOOKUP($A363,python_output!$A$4:$AS$256,30,FALSE)),""))</f>
        <v/>
      </c>
      <c r="X363" s="155" t="str">
        <f>IF(D363="","",IFERROR(IF($C363="initial","",VLOOKUP($A363,python_output!$A$4:$AS$256,30,FALSE)),""))</f>
        <v/>
      </c>
      <c r="Y363" s="196"/>
      <c r="Z363" s="97" t="str">
        <f>IFERROR(VLOOKUP($D363,Notes!$A$7:$K$67,10,FALSE),"")</f>
        <v/>
      </c>
      <c r="AA363" s="102" t="str">
        <f>IFERROR(VLOOKUP($D363,Notes!$A$7:$K$67,11,FALSE),"")</f>
        <v/>
      </c>
      <c r="AB363" s="102" t="str">
        <f t="shared" si="22"/>
        <v/>
      </c>
      <c r="AC363" s="156" t="str">
        <f t="shared" si="23"/>
        <v/>
      </c>
      <c r="AD363" s="162" t="str">
        <f>IF($D363="","",GLOBAL!$B$5)</f>
        <v/>
      </c>
      <c r="AE363" s="197" t="str">
        <f t="shared" si="24"/>
        <v/>
      </c>
      <c r="AF363" s="198" t="str">
        <f t="shared" si="25"/>
        <v/>
      </c>
      <c r="AG363" s="202"/>
    </row>
    <row r="364" spans="1:33" x14ac:dyDescent="0.25">
      <c r="A364" s="2"/>
      <c r="C364" s="3"/>
      <c r="D364" s="2"/>
      <c r="E364" s="2"/>
      <c r="F364" s="107"/>
      <c r="G364" s="100" t="str">
        <f>IFERROR(VLOOKUP($D364,Notes!$A$7:$K$67,2,FALSE),"")</f>
        <v/>
      </c>
      <c r="H364" s="97" t="str">
        <f>IFERROR(VLOOKUP($D364,Notes!$A$7:$K$67,3,FALSE),"")</f>
        <v/>
      </c>
      <c r="I364" s="98" t="str">
        <f>IFERROR(VLOOKUP($D364,Notes!$A$7:$K$67,4,FALSE),"")</f>
        <v/>
      </c>
      <c r="J364" s="104"/>
      <c r="K364" s="104"/>
      <c r="L364" s="104"/>
      <c r="M364" s="106" t="str">
        <f>IF($D364="","",VLOOKUP($A364,python_output!$A$4:$AM$257,21,FALSE))</f>
        <v/>
      </c>
      <c r="N364" s="3" t="str">
        <f>IF($D364="","",VLOOKUP($A364,python_output!$A$4:$AM$257,22,FALSE))</f>
        <v/>
      </c>
      <c r="O364" s="105" t="str">
        <f>IF($D364="","",VLOOKUP($A364,python_output!$A$4:$AM$257,23,FALSE))</f>
        <v/>
      </c>
      <c r="P364" s="2" t="str">
        <f>IF($D364="","",VLOOKUP($A364,python_output!$A$4:$AM$257,24,FALSE))</f>
        <v/>
      </c>
      <c r="Q364" s="2" t="str">
        <f>IF($D364="","",VLOOKUP($A364,python_output!$A$4:$AM$257,25,FALSE))</f>
        <v/>
      </c>
      <c r="R364" s="2" t="str">
        <f>IF($D364="","",VLOOKUP($A364,python_output!$A$4:$AM$257,26,FALSE))</f>
        <v/>
      </c>
      <c r="S364" s="160" t="str">
        <f>IF(D364="","",IF($C364="initial",VLOOKUP($D364,Notes!$A$7:$S$67,12,FALSE),VLOOKUP($A364,python_output!$A$4:$AP$256,27,FALSE)))</f>
        <v/>
      </c>
      <c r="T364" s="158" t="str">
        <f>IF(D364="","",IF($C364="initial",VLOOKUP($D364,Notes!$A$7:$S$67,13,FALSE),VLOOKUP($A364,python_output!$A$4:$AP$256,28,FALSE)))</f>
        <v/>
      </c>
      <c r="U364" s="159" t="str">
        <f>IF(D364="","",IF($C364="initial",VLOOKUP($D364,Notes!$A$7:$S$67,14,FALSE),VLOOKUP($A364,python_output!$A$4:$AP$256,29,FALSE)))</f>
        <v/>
      </c>
      <c r="V364" s="155" t="str">
        <f>IF(D364="","",IF($C364="initial","",VLOOKUP($A364,python_output!$A$4:$AS$256,30,FALSE)))</f>
        <v/>
      </c>
      <c r="W364" s="155" t="str">
        <f>IF(D364="","",IFERROR(IF($C364="initial","",VLOOKUP($A364,python_output!$A$4:$AS$256,30,FALSE)),""))</f>
        <v/>
      </c>
      <c r="X364" s="155" t="str">
        <f>IF(D364="","",IFERROR(IF($C364="initial","",VLOOKUP($A364,python_output!$A$4:$AS$256,30,FALSE)),""))</f>
        <v/>
      </c>
      <c r="Y364" s="196"/>
      <c r="Z364" s="97" t="str">
        <f>IFERROR(VLOOKUP($D364,Notes!$A$7:$K$67,10,FALSE),"")</f>
        <v/>
      </c>
      <c r="AA364" s="102" t="str">
        <f>IFERROR(VLOOKUP($D364,Notes!$A$7:$K$67,11,FALSE),"")</f>
        <v/>
      </c>
      <c r="AB364" s="102" t="str">
        <f t="shared" si="22"/>
        <v/>
      </c>
      <c r="AC364" s="156" t="str">
        <f t="shared" si="23"/>
        <v/>
      </c>
      <c r="AD364" s="162" t="str">
        <f>IF($D364="","",GLOBAL!$B$5)</f>
        <v/>
      </c>
      <c r="AE364" s="197" t="str">
        <f t="shared" si="24"/>
        <v/>
      </c>
      <c r="AF364" s="198" t="str">
        <f t="shared" si="25"/>
        <v/>
      </c>
      <c r="AG364" s="202"/>
    </row>
    <row r="365" spans="1:33" x14ac:dyDescent="0.25">
      <c r="A365" s="2"/>
      <c r="C365" s="3"/>
      <c r="D365" s="2"/>
      <c r="E365" s="2"/>
      <c r="F365" s="107"/>
      <c r="G365" s="100" t="str">
        <f>IFERROR(VLOOKUP($D365,Notes!$A$7:$K$67,2,FALSE),"")</f>
        <v/>
      </c>
      <c r="H365" s="97" t="str">
        <f>IFERROR(VLOOKUP($D365,Notes!$A$7:$K$67,3,FALSE),"")</f>
        <v/>
      </c>
      <c r="I365" s="98" t="str">
        <f>IFERROR(VLOOKUP($D365,Notes!$A$7:$K$67,4,FALSE),"")</f>
        <v/>
      </c>
      <c r="J365" s="104"/>
      <c r="K365" s="104"/>
      <c r="L365" s="104"/>
      <c r="M365" s="106" t="str">
        <f>IF($D365="","",VLOOKUP($A365,python_output!$A$4:$AM$257,21,FALSE))</f>
        <v/>
      </c>
      <c r="N365" s="3" t="str">
        <f>IF($D365="","",VLOOKUP($A365,python_output!$A$4:$AM$257,22,FALSE))</f>
        <v/>
      </c>
      <c r="O365" s="105" t="str">
        <f>IF($D365="","",VLOOKUP($A365,python_output!$A$4:$AM$257,23,FALSE))</f>
        <v/>
      </c>
      <c r="P365" s="2" t="str">
        <f>IF($D365="","",VLOOKUP($A365,python_output!$A$4:$AM$257,24,FALSE))</f>
        <v/>
      </c>
      <c r="Q365" s="2" t="str">
        <f>IF($D365="","",VLOOKUP($A365,python_output!$A$4:$AM$257,25,FALSE))</f>
        <v/>
      </c>
      <c r="R365" s="2" t="str">
        <f>IF($D365="","",VLOOKUP($A365,python_output!$A$4:$AM$257,26,FALSE))</f>
        <v/>
      </c>
      <c r="S365" s="160" t="str">
        <f>IF(D365="","",IF($C365="initial",VLOOKUP($D365,Notes!$A$7:$S$67,12,FALSE),VLOOKUP($A365,python_output!$A$4:$AP$256,27,FALSE)))</f>
        <v/>
      </c>
      <c r="T365" s="158" t="str">
        <f>IF(D365="","",IF($C365="initial",VLOOKUP($D365,Notes!$A$7:$S$67,13,FALSE),VLOOKUP($A365,python_output!$A$4:$AP$256,28,FALSE)))</f>
        <v/>
      </c>
      <c r="U365" s="159" t="str">
        <f>IF(D365="","",IF($C365="initial",VLOOKUP($D365,Notes!$A$7:$S$67,14,FALSE),VLOOKUP($A365,python_output!$A$4:$AP$256,29,FALSE)))</f>
        <v/>
      </c>
      <c r="V365" s="155" t="str">
        <f>IF(D365="","",IF($C365="initial","",VLOOKUP($A365,python_output!$A$4:$AS$256,30,FALSE)))</f>
        <v/>
      </c>
      <c r="W365" s="155" t="str">
        <f>IF(D365="","",IFERROR(IF($C365="initial","",VLOOKUP($A365,python_output!$A$4:$AS$256,30,FALSE)),""))</f>
        <v/>
      </c>
      <c r="X365" s="155" t="str">
        <f>IF(D365="","",IFERROR(IF($C365="initial","",VLOOKUP($A365,python_output!$A$4:$AS$256,30,FALSE)),""))</f>
        <v/>
      </c>
      <c r="Y365" s="196"/>
      <c r="Z365" s="97" t="str">
        <f>IFERROR(VLOOKUP($D365,Notes!$A$7:$K$67,10,FALSE),"")</f>
        <v/>
      </c>
      <c r="AA365" s="102" t="str">
        <f>IFERROR(VLOOKUP($D365,Notes!$A$7:$K$67,11,FALSE),"")</f>
        <v/>
      </c>
      <c r="AB365" s="102" t="str">
        <f t="shared" si="22"/>
        <v/>
      </c>
      <c r="AC365" s="156" t="str">
        <f t="shared" si="23"/>
        <v/>
      </c>
      <c r="AD365" s="162" t="str">
        <f>IF($D365="","",GLOBAL!$B$5)</f>
        <v/>
      </c>
      <c r="AE365" s="197" t="str">
        <f t="shared" si="24"/>
        <v/>
      </c>
      <c r="AF365" s="198" t="str">
        <f t="shared" si="25"/>
        <v/>
      </c>
      <c r="AG365" s="202"/>
    </row>
    <row r="366" spans="1:33" x14ac:dyDescent="0.25">
      <c r="A366" s="2"/>
      <c r="C366" s="3"/>
      <c r="D366" s="2"/>
      <c r="E366" s="2"/>
      <c r="F366" s="107"/>
      <c r="G366" s="100" t="str">
        <f>IFERROR(VLOOKUP($D366,Notes!$A$7:$K$67,2,FALSE),"")</f>
        <v/>
      </c>
      <c r="H366" s="97" t="str">
        <f>IFERROR(VLOOKUP($D366,Notes!$A$7:$K$67,3,FALSE),"")</f>
        <v/>
      </c>
      <c r="I366" s="98" t="str">
        <f>IFERROR(VLOOKUP($D366,Notes!$A$7:$K$67,4,FALSE),"")</f>
        <v/>
      </c>
      <c r="J366" s="104"/>
      <c r="K366" s="104"/>
      <c r="L366" s="104"/>
      <c r="M366" s="106" t="str">
        <f>IF($D366="","",VLOOKUP($A366,python_output!$A$4:$AM$257,21,FALSE))</f>
        <v/>
      </c>
      <c r="N366" s="3" t="str">
        <f>IF($D366="","",VLOOKUP($A366,python_output!$A$4:$AM$257,22,FALSE))</f>
        <v/>
      </c>
      <c r="O366" s="105" t="str">
        <f>IF($D366="","",VLOOKUP($A366,python_output!$A$4:$AM$257,23,FALSE))</f>
        <v/>
      </c>
      <c r="P366" s="2" t="str">
        <f>IF($D366="","",VLOOKUP($A366,python_output!$A$4:$AM$257,24,FALSE))</f>
        <v/>
      </c>
      <c r="Q366" s="2" t="str">
        <f>IF($D366="","",VLOOKUP($A366,python_output!$A$4:$AM$257,25,FALSE))</f>
        <v/>
      </c>
      <c r="R366" s="2" t="str">
        <f>IF($D366="","",VLOOKUP($A366,python_output!$A$4:$AM$257,26,FALSE))</f>
        <v/>
      </c>
      <c r="S366" s="160" t="str">
        <f>IF(D366="","",IF($C366="initial",VLOOKUP($D366,Notes!$A$7:$S$67,12,FALSE),VLOOKUP($A366,python_output!$A$4:$AP$256,27,FALSE)))</f>
        <v/>
      </c>
      <c r="T366" s="158" t="str">
        <f>IF(D366="","",IF($C366="initial",VLOOKUP($D366,Notes!$A$7:$S$67,13,FALSE),VLOOKUP($A366,python_output!$A$4:$AP$256,28,FALSE)))</f>
        <v/>
      </c>
      <c r="U366" s="159" t="str">
        <f>IF(D366="","",IF($C366="initial",VLOOKUP($D366,Notes!$A$7:$S$67,14,FALSE),VLOOKUP($A366,python_output!$A$4:$AP$256,29,FALSE)))</f>
        <v/>
      </c>
      <c r="V366" s="155" t="str">
        <f>IF(D366="","",IF($C366="initial","",VLOOKUP($A366,python_output!$A$4:$AS$256,30,FALSE)))</f>
        <v/>
      </c>
      <c r="W366" s="155" t="str">
        <f>IF(D366="","",IFERROR(IF($C366="initial","",VLOOKUP($A366,python_output!$A$4:$AS$256,30,FALSE)),""))</f>
        <v/>
      </c>
      <c r="X366" s="155" t="str">
        <f>IF(D366="","",IFERROR(IF($C366="initial","",VLOOKUP($A366,python_output!$A$4:$AS$256,30,FALSE)),""))</f>
        <v/>
      </c>
      <c r="Y366" s="196"/>
      <c r="Z366" s="97" t="str">
        <f>IFERROR(VLOOKUP($D366,Notes!$A$7:$K$67,10,FALSE),"")</f>
        <v/>
      </c>
      <c r="AA366" s="102" t="str">
        <f>IFERROR(VLOOKUP($D366,Notes!$A$7:$K$67,11,FALSE),"")</f>
        <v/>
      </c>
      <c r="AB366" s="102" t="str">
        <f t="shared" si="22"/>
        <v/>
      </c>
      <c r="AC366" s="156" t="str">
        <f t="shared" si="23"/>
        <v/>
      </c>
      <c r="AD366" s="162" t="str">
        <f>IF($D366="","",GLOBAL!$B$5)</f>
        <v/>
      </c>
      <c r="AE366" s="197" t="str">
        <f t="shared" si="24"/>
        <v/>
      </c>
      <c r="AF366" s="198" t="str">
        <f t="shared" si="25"/>
        <v/>
      </c>
      <c r="AG366" s="202"/>
    </row>
    <row r="367" spans="1:33" x14ac:dyDescent="0.25">
      <c r="A367" s="2"/>
      <c r="C367" s="3"/>
      <c r="D367" s="2"/>
      <c r="E367" s="2"/>
      <c r="F367" s="107"/>
      <c r="G367" s="100" t="str">
        <f>IFERROR(VLOOKUP($D367,Notes!$A$7:$K$67,2,FALSE),"")</f>
        <v/>
      </c>
      <c r="H367" s="97" t="str">
        <f>IFERROR(VLOOKUP($D367,Notes!$A$7:$K$67,3,FALSE),"")</f>
        <v/>
      </c>
      <c r="I367" s="98" t="str">
        <f>IFERROR(VLOOKUP($D367,Notes!$A$7:$K$67,4,FALSE),"")</f>
        <v/>
      </c>
      <c r="J367" s="104"/>
      <c r="K367" s="104"/>
      <c r="L367" s="104"/>
      <c r="M367" s="106" t="str">
        <f>IF($D367="","",VLOOKUP($A367,python_output!$A$4:$AM$257,21,FALSE))</f>
        <v/>
      </c>
      <c r="N367" s="3" t="str">
        <f>IF($D367="","",VLOOKUP($A367,python_output!$A$4:$AM$257,22,FALSE))</f>
        <v/>
      </c>
      <c r="O367" s="105" t="str">
        <f>IF($D367="","",VLOOKUP($A367,python_output!$A$4:$AM$257,23,FALSE))</f>
        <v/>
      </c>
      <c r="P367" s="2" t="str">
        <f>IF($D367="","",VLOOKUP($A367,python_output!$A$4:$AM$257,24,FALSE))</f>
        <v/>
      </c>
      <c r="Q367" s="2" t="str">
        <f>IF($D367="","",VLOOKUP($A367,python_output!$A$4:$AM$257,25,FALSE))</f>
        <v/>
      </c>
      <c r="R367" s="2" t="str">
        <f>IF($D367="","",VLOOKUP($A367,python_output!$A$4:$AM$257,26,FALSE))</f>
        <v/>
      </c>
      <c r="S367" s="160" t="str">
        <f>IF(D367="","",IF($C367="initial",VLOOKUP($D367,Notes!$A$7:$S$67,12,FALSE),VLOOKUP($A367,python_output!$A$4:$AP$256,27,FALSE)))</f>
        <v/>
      </c>
      <c r="T367" s="158" t="str">
        <f>IF(D367="","",IF($C367="initial",VLOOKUP($D367,Notes!$A$7:$S$67,13,FALSE),VLOOKUP($A367,python_output!$A$4:$AP$256,28,FALSE)))</f>
        <v/>
      </c>
      <c r="U367" s="159" t="str">
        <f>IF(D367="","",IF($C367="initial",VLOOKUP($D367,Notes!$A$7:$S$67,14,FALSE),VLOOKUP($A367,python_output!$A$4:$AP$256,29,FALSE)))</f>
        <v/>
      </c>
      <c r="V367" s="155" t="str">
        <f>IF(D367="","",IF($C367="initial","",VLOOKUP($A367,python_output!$A$4:$AS$256,30,FALSE)))</f>
        <v/>
      </c>
      <c r="W367" s="155" t="str">
        <f>IF(D367="","",IFERROR(IF($C367="initial","",VLOOKUP($A367,python_output!$A$4:$AS$256,30,FALSE)),""))</f>
        <v/>
      </c>
      <c r="X367" s="155" t="str">
        <f>IF(D367="","",IFERROR(IF($C367="initial","",VLOOKUP($A367,python_output!$A$4:$AS$256,30,FALSE)),""))</f>
        <v/>
      </c>
      <c r="Y367" s="196"/>
      <c r="Z367" s="97" t="str">
        <f>IFERROR(VLOOKUP($D367,Notes!$A$7:$K$67,10,FALSE),"")</f>
        <v/>
      </c>
      <c r="AA367" s="102" t="str">
        <f>IFERROR(VLOOKUP($D367,Notes!$A$7:$K$67,11,FALSE),"")</f>
        <v/>
      </c>
      <c r="AB367" s="102" t="str">
        <f t="shared" si="22"/>
        <v/>
      </c>
      <c r="AC367" s="156" t="str">
        <f t="shared" si="23"/>
        <v/>
      </c>
      <c r="AD367" s="162" t="str">
        <f>IF($D367="","",GLOBAL!$B$5)</f>
        <v/>
      </c>
      <c r="AE367" s="197" t="str">
        <f t="shared" si="24"/>
        <v/>
      </c>
      <c r="AF367" s="198" t="str">
        <f t="shared" si="25"/>
        <v/>
      </c>
      <c r="AG367" s="202"/>
    </row>
    <row r="368" spans="1:33" x14ac:dyDescent="0.25">
      <c r="A368" s="2"/>
      <c r="C368" s="3"/>
      <c r="D368" s="2"/>
      <c r="E368" s="2"/>
      <c r="F368" s="107"/>
      <c r="G368" s="100" t="str">
        <f>IFERROR(VLOOKUP($D368,Notes!$A$7:$K$67,2,FALSE),"")</f>
        <v/>
      </c>
      <c r="H368" s="97" t="str">
        <f>IFERROR(VLOOKUP($D368,Notes!$A$7:$K$67,3,FALSE),"")</f>
        <v/>
      </c>
      <c r="I368" s="98" t="str">
        <f>IFERROR(VLOOKUP($D368,Notes!$A$7:$K$67,4,FALSE),"")</f>
        <v/>
      </c>
      <c r="J368" s="104"/>
      <c r="K368" s="104"/>
      <c r="L368" s="104"/>
      <c r="M368" s="106" t="str">
        <f>IF($D368="","",VLOOKUP($A368,python_output!$A$4:$AM$257,21,FALSE))</f>
        <v/>
      </c>
      <c r="N368" s="3" t="str">
        <f>IF($D368="","",VLOOKUP($A368,python_output!$A$4:$AM$257,22,FALSE))</f>
        <v/>
      </c>
      <c r="O368" s="105" t="str">
        <f>IF($D368="","",VLOOKUP($A368,python_output!$A$4:$AM$257,23,FALSE))</f>
        <v/>
      </c>
      <c r="P368" s="2" t="str">
        <f>IF($D368="","",VLOOKUP($A368,python_output!$A$4:$AM$257,24,FALSE))</f>
        <v/>
      </c>
      <c r="Q368" s="2" t="str">
        <f>IF($D368="","",VLOOKUP($A368,python_output!$A$4:$AM$257,25,FALSE))</f>
        <v/>
      </c>
      <c r="R368" s="2" t="str">
        <f>IF($D368="","",VLOOKUP($A368,python_output!$A$4:$AM$257,26,FALSE))</f>
        <v/>
      </c>
      <c r="S368" s="160" t="str">
        <f>IF(D368="","",IF($C368="initial",VLOOKUP($D368,Notes!$A$7:$S$67,12,FALSE),VLOOKUP($A368,python_output!$A$4:$AP$256,27,FALSE)))</f>
        <v/>
      </c>
      <c r="T368" s="158" t="str">
        <f>IF(D368="","",IF($C368="initial",VLOOKUP($D368,Notes!$A$7:$S$67,13,FALSE),VLOOKUP($A368,python_output!$A$4:$AP$256,28,FALSE)))</f>
        <v/>
      </c>
      <c r="U368" s="159" t="str">
        <f>IF(D368="","",IF($C368="initial",VLOOKUP($D368,Notes!$A$7:$S$67,14,FALSE),VLOOKUP($A368,python_output!$A$4:$AP$256,29,FALSE)))</f>
        <v/>
      </c>
      <c r="V368" s="155" t="str">
        <f>IF(D368="","",IF($C368="initial","",VLOOKUP($A368,python_output!$A$4:$AS$256,30,FALSE)))</f>
        <v/>
      </c>
      <c r="W368" s="155" t="str">
        <f>IF(D368="","",IFERROR(IF($C368="initial","",VLOOKUP($A368,python_output!$A$4:$AS$256,30,FALSE)),""))</f>
        <v/>
      </c>
      <c r="X368" s="155" t="str">
        <f>IF(D368="","",IFERROR(IF($C368="initial","",VLOOKUP($A368,python_output!$A$4:$AS$256,30,FALSE)),""))</f>
        <v/>
      </c>
      <c r="Y368" s="196"/>
      <c r="Z368" s="97" t="str">
        <f>IFERROR(VLOOKUP($D368,Notes!$A$7:$K$67,10,FALSE),"")</f>
        <v/>
      </c>
      <c r="AA368" s="102" t="str">
        <f>IFERROR(VLOOKUP($D368,Notes!$A$7:$K$67,11,FALSE),"")</f>
        <v/>
      </c>
      <c r="AB368" s="102" t="str">
        <f t="shared" si="22"/>
        <v/>
      </c>
      <c r="AC368" s="156" t="str">
        <f t="shared" si="23"/>
        <v/>
      </c>
      <c r="AD368" s="162" t="str">
        <f>IF($D368="","",GLOBAL!$B$5)</f>
        <v/>
      </c>
      <c r="AE368" s="197" t="str">
        <f t="shared" si="24"/>
        <v/>
      </c>
      <c r="AF368" s="198" t="str">
        <f t="shared" si="25"/>
        <v/>
      </c>
      <c r="AG368" s="202"/>
    </row>
    <row r="369" spans="1:33" x14ac:dyDescent="0.25">
      <c r="A369" s="2"/>
      <c r="C369" s="3"/>
      <c r="D369" s="2"/>
      <c r="E369" s="2"/>
      <c r="F369" s="107"/>
      <c r="G369" s="100" t="str">
        <f>IFERROR(VLOOKUP($D369,Notes!$A$7:$K$67,2,FALSE),"")</f>
        <v/>
      </c>
      <c r="H369" s="97" t="str">
        <f>IFERROR(VLOOKUP($D369,Notes!$A$7:$K$67,3,FALSE),"")</f>
        <v/>
      </c>
      <c r="I369" s="98" t="str">
        <f>IFERROR(VLOOKUP($D369,Notes!$A$7:$K$67,4,FALSE),"")</f>
        <v/>
      </c>
      <c r="J369" s="104"/>
      <c r="K369" s="104"/>
      <c r="L369" s="104"/>
      <c r="M369" s="106" t="str">
        <f>IF($D369="","",VLOOKUP($A369,python_output!$A$4:$AM$257,21,FALSE))</f>
        <v/>
      </c>
      <c r="N369" s="3" t="str">
        <f>IF($D369="","",VLOOKUP($A369,python_output!$A$4:$AM$257,22,FALSE))</f>
        <v/>
      </c>
      <c r="O369" s="105" t="str">
        <f>IF($D369="","",VLOOKUP($A369,python_output!$A$4:$AM$257,23,FALSE))</f>
        <v/>
      </c>
      <c r="P369" s="2" t="str">
        <f>IF($D369="","",VLOOKUP($A369,python_output!$A$4:$AM$257,24,FALSE))</f>
        <v/>
      </c>
      <c r="Q369" s="2" t="str">
        <f>IF($D369="","",VLOOKUP($A369,python_output!$A$4:$AM$257,25,FALSE))</f>
        <v/>
      </c>
      <c r="R369" s="2" t="str">
        <f>IF($D369="","",VLOOKUP($A369,python_output!$A$4:$AM$257,26,FALSE))</f>
        <v/>
      </c>
      <c r="S369" s="160" t="str">
        <f>IF(D369="","",IF($C369="initial",VLOOKUP($D369,Notes!$A$7:$S$67,12,FALSE),VLOOKUP($A369,python_output!$A$4:$AP$256,27,FALSE)))</f>
        <v/>
      </c>
      <c r="T369" s="158" t="str">
        <f>IF(D369="","",IF($C369="initial",VLOOKUP($D369,Notes!$A$7:$S$67,13,FALSE),VLOOKUP($A369,python_output!$A$4:$AP$256,28,FALSE)))</f>
        <v/>
      </c>
      <c r="U369" s="159" t="str">
        <f>IF(D369="","",IF($C369="initial",VLOOKUP($D369,Notes!$A$7:$S$67,14,FALSE),VLOOKUP($A369,python_output!$A$4:$AP$256,29,FALSE)))</f>
        <v/>
      </c>
      <c r="V369" s="155" t="str">
        <f>IF(D369="","",IF($C369="initial","",VLOOKUP($A369,python_output!$A$4:$AS$256,30,FALSE)))</f>
        <v/>
      </c>
      <c r="W369" s="155" t="str">
        <f>IF(D369="","",IFERROR(IF($C369="initial","",VLOOKUP($A369,python_output!$A$4:$AS$256,30,FALSE)),""))</f>
        <v/>
      </c>
      <c r="X369" s="155" t="str">
        <f>IF(D369="","",IFERROR(IF($C369="initial","",VLOOKUP($A369,python_output!$A$4:$AS$256,30,FALSE)),""))</f>
        <v/>
      </c>
      <c r="Y369" s="196"/>
      <c r="Z369" s="97" t="str">
        <f>IFERROR(VLOOKUP($D369,Notes!$A$7:$K$67,10,FALSE),"")</f>
        <v/>
      </c>
      <c r="AA369" s="102" t="str">
        <f>IFERROR(VLOOKUP($D369,Notes!$A$7:$K$67,11,FALSE),"")</f>
        <v/>
      </c>
      <c r="AB369" s="102" t="str">
        <f t="shared" si="22"/>
        <v/>
      </c>
      <c r="AC369" s="156" t="str">
        <f t="shared" si="23"/>
        <v/>
      </c>
      <c r="AD369" s="162" t="str">
        <f>IF($D369="","",GLOBAL!$B$5)</f>
        <v/>
      </c>
      <c r="AE369" s="197" t="str">
        <f t="shared" si="24"/>
        <v/>
      </c>
      <c r="AF369" s="198" t="str">
        <f t="shared" si="25"/>
        <v/>
      </c>
      <c r="AG369" s="202"/>
    </row>
    <row r="370" spans="1:33" x14ac:dyDescent="0.25">
      <c r="A370" s="2"/>
      <c r="C370" s="3"/>
      <c r="D370" s="2"/>
      <c r="E370" s="2"/>
      <c r="F370" s="107"/>
      <c r="G370" s="100" t="str">
        <f>IFERROR(VLOOKUP($D370,Notes!$A$7:$K$67,2,FALSE),"")</f>
        <v/>
      </c>
      <c r="H370" s="97" t="str">
        <f>IFERROR(VLOOKUP($D370,Notes!$A$7:$K$67,3,FALSE),"")</f>
        <v/>
      </c>
      <c r="I370" s="98" t="str">
        <f>IFERROR(VLOOKUP($D370,Notes!$A$7:$K$67,4,FALSE),"")</f>
        <v/>
      </c>
      <c r="J370" s="104"/>
      <c r="K370" s="104"/>
      <c r="L370" s="104"/>
      <c r="M370" s="106" t="str">
        <f>IF($D370="","",VLOOKUP($A370,python_output!$A$4:$AM$257,21,FALSE))</f>
        <v/>
      </c>
      <c r="N370" s="3" t="str">
        <f>IF($D370="","",VLOOKUP($A370,python_output!$A$4:$AM$257,22,FALSE))</f>
        <v/>
      </c>
      <c r="O370" s="105" t="str">
        <f>IF($D370="","",VLOOKUP($A370,python_output!$A$4:$AM$257,23,FALSE))</f>
        <v/>
      </c>
      <c r="P370" s="2" t="str">
        <f>IF($D370="","",VLOOKUP($A370,python_output!$A$4:$AM$257,24,FALSE))</f>
        <v/>
      </c>
      <c r="Q370" s="2" t="str">
        <f>IF($D370="","",VLOOKUP($A370,python_output!$A$4:$AM$257,25,FALSE))</f>
        <v/>
      </c>
      <c r="R370" s="2" t="str">
        <f>IF($D370="","",VLOOKUP($A370,python_output!$A$4:$AM$257,26,FALSE))</f>
        <v/>
      </c>
      <c r="S370" s="160" t="str">
        <f>IF(D370="","",IF($C370="initial",VLOOKUP($D370,Notes!$A$7:$S$67,12,FALSE),VLOOKUP($A370,python_output!$A$4:$AP$256,27,FALSE)))</f>
        <v/>
      </c>
      <c r="T370" s="158" t="str">
        <f>IF(D370="","",IF($C370="initial",VLOOKUP($D370,Notes!$A$7:$S$67,13,FALSE),VLOOKUP($A370,python_output!$A$4:$AP$256,28,FALSE)))</f>
        <v/>
      </c>
      <c r="U370" s="159" t="str">
        <f>IF(D370="","",IF($C370="initial",VLOOKUP($D370,Notes!$A$7:$S$67,14,FALSE),VLOOKUP($A370,python_output!$A$4:$AP$256,29,FALSE)))</f>
        <v/>
      </c>
      <c r="V370" s="155" t="str">
        <f>IF(D370="","",IF($C370="initial","",VLOOKUP($A370,python_output!$A$4:$AS$256,30,FALSE)))</f>
        <v/>
      </c>
      <c r="W370" s="155" t="str">
        <f>IF(D370="","",IFERROR(IF($C370="initial","",VLOOKUP($A370,python_output!$A$4:$AS$256,30,FALSE)),""))</f>
        <v/>
      </c>
      <c r="X370" s="155" t="str">
        <f>IF(D370="","",IFERROR(IF($C370="initial","",VLOOKUP($A370,python_output!$A$4:$AS$256,30,FALSE)),""))</f>
        <v/>
      </c>
      <c r="Y370" s="196"/>
      <c r="Z370" s="97" t="str">
        <f>IFERROR(VLOOKUP($D370,Notes!$A$7:$K$67,10,FALSE),"")</f>
        <v/>
      </c>
      <c r="AA370" s="102" t="str">
        <f>IFERROR(VLOOKUP($D370,Notes!$A$7:$K$67,11,FALSE),"")</f>
        <v/>
      </c>
      <c r="AB370" s="102" t="str">
        <f t="shared" si="22"/>
        <v/>
      </c>
      <c r="AC370" s="156" t="str">
        <f t="shared" si="23"/>
        <v/>
      </c>
      <c r="AD370" s="162" t="str">
        <f>IF($D370="","",GLOBAL!$B$5)</f>
        <v/>
      </c>
      <c r="AE370" s="197" t="str">
        <f t="shared" si="24"/>
        <v/>
      </c>
      <c r="AF370" s="198" t="str">
        <f t="shared" si="25"/>
        <v/>
      </c>
      <c r="AG370" s="202"/>
    </row>
    <row r="371" spans="1:33" x14ac:dyDescent="0.25">
      <c r="A371" s="2"/>
      <c r="C371" s="3"/>
      <c r="D371" s="2"/>
      <c r="E371" s="2"/>
      <c r="F371" s="107"/>
      <c r="G371" s="100" t="str">
        <f>IFERROR(VLOOKUP($D371,Notes!$A$7:$K$67,2,FALSE),"")</f>
        <v/>
      </c>
      <c r="H371" s="97" t="str">
        <f>IFERROR(VLOOKUP($D371,Notes!$A$7:$K$67,3,FALSE),"")</f>
        <v/>
      </c>
      <c r="I371" s="98" t="str">
        <f>IFERROR(VLOOKUP($D371,Notes!$A$7:$K$67,4,FALSE),"")</f>
        <v/>
      </c>
      <c r="J371" s="104"/>
      <c r="K371" s="104"/>
      <c r="L371" s="104"/>
      <c r="M371" s="106" t="str">
        <f>IF($D371="","",VLOOKUP($A371,python_output!$A$4:$AM$257,21,FALSE))</f>
        <v/>
      </c>
      <c r="N371" s="3" t="str">
        <f>IF($D371="","",VLOOKUP($A371,python_output!$A$4:$AM$257,22,FALSE))</f>
        <v/>
      </c>
      <c r="O371" s="105" t="str">
        <f>IF($D371="","",VLOOKUP($A371,python_output!$A$4:$AM$257,23,FALSE))</f>
        <v/>
      </c>
      <c r="P371" s="2" t="str">
        <f>IF($D371="","",VLOOKUP($A371,python_output!$A$4:$AM$257,24,FALSE))</f>
        <v/>
      </c>
      <c r="Q371" s="2" t="str">
        <f>IF($D371="","",VLOOKUP($A371,python_output!$A$4:$AM$257,25,FALSE))</f>
        <v/>
      </c>
      <c r="R371" s="2" t="str">
        <f>IF($D371="","",VLOOKUP($A371,python_output!$A$4:$AM$257,26,FALSE))</f>
        <v/>
      </c>
      <c r="S371" s="160" t="str">
        <f>IF(D371="","",IF($C371="initial",VLOOKUP($D371,Notes!$A$7:$S$67,12,FALSE),VLOOKUP($A371,python_output!$A$4:$AP$256,27,FALSE)))</f>
        <v/>
      </c>
      <c r="T371" s="158" t="str">
        <f>IF(D371="","",IF($C371="initial",VLOOKUP($D371,Notes!$A$7:$S$67,13,FALSE),VLOOKUP($A371,python_output!$A$4:$AP$256,28,FALSE)))</f>
        <v/>
      </c>
      <c r="U371" s="159" t="str">
        <f>IF(D371="","",IF($C371="initial",VLOOKUP($D371,Notes!$A$7:$S$67,14,FALSE),VLOOKUP($A371,python_output!$A$4:$AP$256,29,FALSE)))</f>
        <v/>
      </c>
      <c r="V371" s="155" t="str">
        <f>IF(D371="","",IF($C371="initial","",VLOOKUP($A371,python_output!$A$4:$AS$256,30,FALSE)))</f>
        <v/>
      </c>
      <c r="W371" s="155" t="str">
        <f>IF(D371="","",IFERROR(IF($C371="initial","",VLOOKUP($A371,python_output!$A$4:$AS$256,30,FALSE)),""))</f>
        <v/>
      </c>
      <c r="X371" s="155" t="str">
        <f>IF(D371="","",IFERROR(IF($C371="initial","",VLOOKUP($A371,python_output!$A$4:$AS$256,30,FALSE)),""))</f>
        <v/>
      </c>
      <c r="Y371" s="196"/>
      <c r="Z371" s="97" t="str">
        <f>IFERROR(VLOOKUP($D371,Notes!$A$7:$K$67,10,FALSE),"")</f>
        <v/>
      </c>
      <c r="AA371" s="102" t="str">
        <f>IFERROR(VLOOKUP($D371,Notes!$A$7:$K$67,11,FALSE),"")</f>
        <v/>
      </c>
      <c r="AB371" s="102" t="str">
        <f t="shared" si="22"/>
        <v/>
      </c>
      <c r="AC371" s="156" t="str">
        <f t="shared" si="23"/>
        <v/>
      </c>
      <c r="AD371" s="162" t="str">
        <f>IF($D371="","",GLOBAL!$B$5)</f>
        <v/>
      </c>
      <c r="AE371" s="197" t="str">
        <f t="shared" si="24"/>
        <v/>
      </c>
      <c r="AF371" s="198" t="str">
        <f t="shared" si="25"/>
        <v/>
      </c>
      <c r="AG371" s="202"/>
    </row>
    <row r="372" spans="1:33" x14ac:dyDescent="0.25">
      <c r="A372" s="2"/>
      <c r="C372" s="3"/>
      <c r="D372" s="2"/>
      <c r="E372" s="2"/>
      <c r="F372" s="107"/>
      <c r="G372" s="100" t="str">
        <f>IFERROR(VLOOKUP($D372,Notes!$A$7:$K$67,2,FALSE),"")</f>
        <v/>
      </c>
      <c r="H372" s="97" t="str">
        <f>IFERROR(VLOOKUP($D372,Notes!$A$7:$K$67,3,FALSE),"")</f>
        <v/>
      </c>
      <c r="I372" s="98" t="str">
        <f>IFERROR(VLOOKUP($D372,Notes!$A$7:$K$67,4,FALSE),"")</f>
        <v/>
      </c>
      <c r="J372" s="104"/>
      <c r="K372" s="104"/>
      <c r="L372" s="104"/>
      <c r="M372" s="106" t="str">
        <f>IF($D372="","",VLOOKUP($A372,python_output!$A$4:$AM$257,21,FALSE))</f>
        <v/>
      </c>
      <c r="N372" s="3" t="str">
        <f>IF($D372="","",VLOOKUP($A372,python_output!$A$4:$AM$257,22,FALSE))</f>
        <v/>
      </c>
      <c r="O372" s="105" t="str">
        <f>IF($D372="","",VLOOKUP($A372,python_output!$A$4:$AM$257,23,FALSE))</f>
        <v/>
      </c>
      <c r="P372" s="2" t="str">
        <f>IF($D372="","",VLOOKUP($A372,python_output!$A$4:$AM$257,24,FALSE))</f>
        <v/>
      </c>
      <c r="Q372" s="2" t="str">
        <f>IF($D372="","",VLOOKUP($A372,python_output!$A$4:$AM$257,25,FALSE))</f>
        <v/>
      </c>
      <c r="R372" s="2" t="str">
        <f>IF($D372="","",VLOOKUP($A372,python_output!$A$4:$AM$257,26,FALSE))</f>
        <v/>
      </c>
      <c r="S372" s="160" t="str">
        <f>IF(D372="","",IF($C372="initial",VLOOKUP($D372,Notes!$A$7:$S$67,12,FALSE),VLOOKUP($A372,python_output!$A$4:$AP$256,27,FALSE)))</f>
        <v/>
      </c>
      <c r="T372" s="158" t="str">
        <f>IF(D372="","",IF($C372="initial",VLOOKUP($D372,Notes!$A$7:$S$67,13,FALSE),VLOOKUP($A372,python_output!$A$4:$AP$256,28,FALSE)))</f>
        <v/>
      </c>
      <c r="U372" s="159" t="str">
        <f>IF(D372="","",IF($C372="initial",VLOOKUP($D372,Notes!$A$7:$S$67,14,FALSE),VLOOKUP($A372,python_output!$A$4:$AP$256,29,FALSE)))</f>
        <v/>
      </c>
      <c r="V372" s="155" t="str">
        <f>IF(D372="","",IF($C372="initial","",VLOOKUP($A372,python_output!$A$4:$AS$256,30,FALSE)))</f>
        <v/>
      </c>
      <c r="W372" s="155" t="str">
        <f>IF(D372="","",IFERROR(IF($C372="initial","",VLOOKUP($A372,python_output!$A$4:$AS$256,30,FALSE)),""))</f>
        <v/>
      </c>
      <c r="X372" s="155" t="str">
        <f>IF(D372="","",IFERROR(IF($C372="initial","",VLOOKUP($A372,python_output!$A$4:$AS$256,30,FALSE)),""))</f>
        <v/>
      </c>
      <c r="Y372" s="196"/>
      <c r="Z372" s="97" t="str">
        <f>IFERROR(VLOOKUP($D372,Notes!$A$7:$K$67,10,FALSE),"")</f>
        <v/>
      </c>
      <c r="AA372" s="102" t="str">
        <f>IFERROR(VLOOKUP($D372,Notes!$A$7:$K$67,11,FALSE),"")</f>
        <v/>
      </c>
      <c r="AB372" s="102" t="str">
        <f t="shared" si="22"/>
        <v/>
      </c>
      <c r="AC372" s="156" t="str">
        <f t="shared" si="23"/>
        <v/>
      </c>
      <c r="AD372" s="162" t="str">
        <f>IF($D372="","",GLOBAL!$B$5)</f>
        <v/>
      </c>
      <c r="AE372" s="197" t="str">
        <f t="shared" si="24"/>
        <v/>
      </c>
      <c r="AF372" s="198" t="str">
        <f t="shared" si="25"/>
        <v/>
      </c>
      <c r="AG372" s="202"/>
    </row>
    <row r="373" spans="1:33" x14ac:dyDescent="0.25">
      <c r="A373" s="2"/>
      <c r="C373" s="3"/>
      <c r="D373" s="2"/>
      <c r="E373" s="2"/>
      <c r="F373" s="107"/>
      <c r="G373" s="100" t="str">
        <f>IFERROR(VLOOKUP($D373,Notes!$A$7:$K$67,2,FALSE),"")</f>
        <v/>
      </c>
      <c r="H373" s="97" t="str">
        <f>IFERROR(VLOOKUP($D373,Notes!$A$7:$K$67,3,FALSE),"")</f>
        <v/>
      </c>
      <c r="I373" s="98" t="str">
        <f>IFERROR(VLOOKUP($D373,Notes!$A$7:$K$67,4,FALSE),"")</f>
        <v/>
      </c>
      <c r="J373" s="104"/>
      <c r="K373" s="104"/>
      <c r="L373" s="104"/>
      <c r="M373" s="106" t="str">
        <f>IF($D373="","",VLOOKUP($A373,python_output!$A$4:$AM$257,21,FALSE))</f>
        <v/>
      </c>
      <c r="N373" s="3" t="str">
        <f>IF($D373="","",VLOOKUP($A373,python_output!$A$4:$AM$257,22,FALSE))</f>
        <v/>
      </c>
      <c r="O373" s="105" t="str">
        <f>IF($D373="","",VLOOKUP($A373,python_output!$A$4:$AM$257,23,FALSE))</f>
        <v/>
      </c>
      <c r="P373" s="2" t="str">
        <f>IF($D373="","",VLOOKUP($A373,python_output!$A$4:$AM$257,24,FALSE))</f>
        <v/>
      </c>
      <c r="Q373" s="2" t="str">
        <f>IF($D373="","",VLOOKUP($A373,python_output!$A$4:$AM$257,25,FALSE))</f>
        <v/>
      </c>
      <c r="R373" s="2" t="str">
        <f>IF($D373="","",VLOOKUP($A373,python_output!$A$4:$AM$257,26,FALSE))</f>
        <v/>
      </c>
      <c r="S373" s="160" t="str">
        <f>IF(D373="","",IF($C373="initial",VLOOKUP($D373,Notes!$A$7:$S$67,12,FALSE),VLOOKUP($A373,python_output!$A$4:$AP$256,27,FALSE)))</f>
        <v/>
      </c>
      <c r="T373" s="158" t="str">
        <f>IF(D373="","",IF($C373="initial",VLOOKUP($D373,Notes!$A$7:$S$67,13,FALSE),VLOOKUP($A373,python_output!$A$4:$AP$256,28,FALSE)))</f>
        <v/>
      </c>
      <c r="U373" s="159" t="str">
        <f>IF(D373="","",IF($C373="initial",VLOOKUP($D373,Notes!$A$7:$S$67,14,FALSE),VLOOKUP($A373,python_output!$A$4:$AP$256,29,FALSE)))</f>
        <v/>
      </c>
      <c r="V373" s="155" t="str">
        <f>IF(D373="","",IF($C373="initial","",VLOOKUP($A373,python_output!$A$4:$AS$256,30,FALSE)))</f>
        <v/>
      </c>
      <c r="W373" s="155" t="str">
        <f>IF(D373="","",IFERROR(IF($C373="initial","",VLOOKUP($A373,python_output!$A$4:$AS$256,30,FALSE)),""))</f>
        <v/>
      </c>
      <c r="X373" s="155" t="str">
        <f>IF(D373="","",IFERROR(IF($C373="initial","",VLOOKUP($A373,python_output!$A$4:$AS$256,30,FALSE)),""))</f>
        <v/>
      </c>
      <c r="Y373" s="196"/>
      <c r="Z373" s="97" t="str">
        <f>IFERROR(VLOOKUP($D373,Notes!$A$7:$K$67,10,FALSE),"")</f>
        <v/>
      </c>
      <c r="AA373" s="102" t="str">
        <f>IFERROR(VLOOKUP($D373,Notes!$A$7:$K$67,11,FALSE),"")</f>
        <v/>
      </c>
      <c r="AB373" s="102" t="str">
        <f t="shared" si="22"/>
        <v/>
      </c>
      <c r="AC373" s="156" t="str">
        <f t="shared" si="23"/>
        <v/>
      </c>
      <c r="AD373" s="162" t="str">
        <f>IF($D373="","",GLOBAL!$B$5)</f>
        <v/>
      </c>
      <c r="AE373" s="197" t="str">
        <f t="shared" si="24"/>
        <v/>
      </c>
      <c r="AF373" s="198" t="str">
        <f t="shared" si="25"/>
        <v/>
      </c>
      <c r="AG373" s="202"/>
    </row>
    <row r="374" spans="1:33" x14ac:dyDescent="0.25">
      <c r="A374" s="2"/>
      <c r="C374" s="3"/>
      <c r="D374" s="2"/>
      <c r="E374" s="2"/>
      <c r="F374" s="107"/>
      <c r="G374" s="100" t="str">
        <f>IFERROR(VLOOKUP($D374,Notes!$A$7:$K$67,2,FALSE),"")</f>
        <v/>
      </c>
      <c r="H374" s="97" t="str">
        <f>IFERROR(VLOOKUP($D374,Notes!$A$7:$K$67,3,FALSE),"")</f>
        <v/>
      </c>
      <c r="I374" s="98" t="str">
        <f>IFERROR(VLOOKUP($D374,Notes!$A$7:$K$67,4,FALSE),"")</f>
        <v/>
      </c>
      <c r="J374" s="104"/>
      <c r="K374" s="104"/>
      <c r="L374" s="104"/>
      <c r="M374" s="106" t="str">
        <f>IF($D374="","",VLOOKUP($A374,python_output!$A$4:$AM$257,21,FALSE))</f>
        <v/>
      </c>
      <c r="N374" s="3" t="str">
        <f>IF($D374="","",VLOOKUP($A374,python_output!$A$4:$AM$257,22,FALSE))</f>
        <v/>
      </c>
      <c r="O374" s="105" t="str">
        <f>IF($D374="","",VLOOKUP($A374,python_output!$A$4:$AM$257,23,FALSE))</f>
        <v/>
      </c>
      <c r="P374" s="2" t="str">
        <f>IF($D374="","",VLOOKUP($A374,python_output!$A$4:$AM$257,24,FALSE))</f>
        <v/>
      </c>
      <c r="Q374" s="2" t="str">
        <f>IF($D374="","",VLOOKUP($A374,python_output!$A$4:$AM$257,25,FALSE))</f>
        <v/>
      </c>
      <c r="R374" s="2" t="str">
        <f>IF($D374="","",VLOOKUP($A374,python_output!$A$4:$AM$257,26,FALSE))</f>
        <v/>
      </c>
      <c r="S374" s="160" t="str">
        <f>IF(D374="","",IF($C374="initial",VLOOKUP($D374,Notes!$A$7:$S$67,12,FALSE),VLOOKUP($A374,python_output!$A$4:$AP$256,27,FALSE)))</f>
        <v/>
      </c>
      <c r="T374" s="158" t="str">
        <f>IF(D374="","",IF($C374="initial",VLOOKUP($D374,Notes!$A$7:$S$67,13,FALSE),VLOOKUP($A374,python_output!$A$4:$AP$256,28,FALSE)))</f>
        <v/>
      </c>
      <c r="U374" s="159" t="str">
        <f>IF(D374="","",IF($C374="initial",VLOOKUP($D374,Notes!$A$7:$S$67,14,FALSE),VLOOKUP($A374,python_output!$A$4:$AP$256,29,FALSE)))</f>
        <v/>
      </c>
      <c r="V374" s="155" t="str">
        <f>IF(D374="","",IF($C374="initial","",VLOOKUP($A374,python_output!$A$4:$AS$256,30,FALSE)))</f>
        <v/>
      </c>
      <c r="W374" s="155" t="str">
        <f>IF(D374="","",IFERROR(IF($C374="initial","",VLOOKUP($A374,python_output!$A$4:$AS$256,30,FALSE)),""))</f>
        <v/>
      </c>
      <c r="X374" s="155" t="str">
        <f>IF(D374="","",IFERROR(IF($C374="initial","",VLOOKUP($A374,python_output!$A$4:$AS$256,30,FALSE)),""))</f>
        <v/>
      </c>
      <c r="Y374" s="196"/>
      <c r="Z374" s="97" t="str">
        <f>IFERROR(VLOOKUP($D374,Notes!$A$7:$K$67,10,FALSE),"")</f>
        <v/>
      </c>
      <c r="AA374" s="102" t="str">
        <f>IFERROR(VLOOKUP($D374,Notes!$A$7:$K$67,11,FALSE),"")</f>
        <v/>
      </c>
      <c r="AB374" s="102" t="str">
        <f t="shared" si="22"/>
        <v/>
      </c>
      <c r="AC374" s="156" t="str">
        <f t="shared" si="23"/>
        <v/>
      </c>
      <c r="AD374" s="162" t="str">
        <f>IF($D374="","",GLOBAL!$B$5)</f>
        <v/>
      </c>
      <c r="AE374" s="197" t="str">
        <f t="shared" si="24"/>
        <v/>
      </c>
      <c r="AF374" s="198" t="str">
        <f t="shared" si="25"/>
        <v/>
      </c>
      <c r="AG374" s="202"/>
    </row>
    <row r="375" spans="1:33" x14ac:dyDescent="0.25">
      <c r="A375" s="2"/>
      <c r="C375" s="3"/>
      <c r="D375" s="2"/>
      <c r="E375" s="2"/>
      <c r="F375" s="107"/>
      <c r="G375" s="100" t="str">
        <f>IFERROR(VLOOKUP($D375,Notes!$A$7:$K$67,2,FALSE),"")</f>
        <v/>
      </c>
      <c r="H375" s="97" t="str">
        <f>IFERROR(VLOOKUP($D375,Notes!$A$7:$K$67,3,FALSE),"")</f>
        <v/>
      </c>
      <c r="I375" s="98" t="str">
        <f>IFERROR(VLOOKUP($D375,Notes!$A$7:$K$67,4,FALSE),"")</f>
        <v/>
      </c>
      <c r="J375" s="104"/>
      <c r="K375" s="104"/>
      <c r="L375" s="104"/>
      <c r="M375" s="106" t="str">
        <f>IF($D375="","",VLOOKUP($A375,python_output!$A$4:$AM$257,21,FALSE))</f>
        <v/>
      </c>
      <c r="N375" s="3" t="str">
        <f>IF($D375="","",VLOOKUP($A375,python_output!$A$4:$AM$257,22,FALSE))</f>
        <v/>
      </c>
      <c r="O375" s="105" t="str">
        <f>IF($D375="","",VLOOKUP($A375,python_output!$A$4:$AM$257,23,FALSE))</f>
        <v/>
      </c>
      <c r="P375" s="2" t="str">
        <f>IF($D375="","",VLOOKUP($A375,python_output!$A$4:$AM$257,24,FALSE))</f>
        <v/>
      </c>
      <c r="Q375" s="2" t="str">
        <f>IF($D375="","",VLOOKUP($A375,python_output!$A$4:$AM$257,25,FALSE))</f>
        <v/>
      </c>
      <c r="R375" s="2" t="str">
        <f>IF($D375="","",VLOOKUP($A375,python_output!$A$4:$AM$257,26,FALSE))</f>
        <v/>
      </c>
      <c r="S375" s="160" t="str">
        <f>IF(D375="","",IF($C375="initial",VLOOKUP($D375,Notes!$A$7:$S$67,12,FALSE),VLOOKUP($A375,python_output!$A$4:$AP$256,27,FALSE)))</f>
        <v/>
      </c>
      <c r="T375" s="158" t="str">
        <f>IF(D375="","",IF($C375="initial",VLOOKUP($D375,Notes!$A$7:$S$67,13,FALSE),VLOOKUP($A375,python_output!$A$4:$AP$256,28,FALSE)))</f>
        <v/>
      </c>
      <c r="U375" s="159" t="str">
        <f>IF(D375="","",IF($C375="initial",VLOOKUP($D375,Notes!$A$7:$S$67,14,FALSE),VLOOKUP($A375,python_output!$A$4:$AP$256,29,FALSE)))</f>
        <v/>
      </c>
      <c r="V375" s="155" t="str">
        <f>IF(D375="","",IF($C375="initial","",VLOOKUP($A375,python_output!$A$4:$AS$256,30,FALSE)))</f>
        <v/>
      </c>
      <c r="W375" s="155" t="str">
        <f>IF(D375="","",IFERROR(IF($C375="initial","",VLOOKUP($A375,python_output!$A$4:$AS$256,30,FALSE)),""))</f>
        <v/>
      </c>
      <c r="X375" s="155" t="str">
        <f>IF(D375="","",IFERROR(IF($C375="initial","",VLOOKUP($A375,python_output!$A$4:$AS$256,30,FALSE)),""))</f>
        <v/>
      </c>
      <c r="Y375" s="196"/>
      <c r="Z375" s="97" t="str">
        <f>IFERROR(VLOOKUP($D375,Notes!$A$7:$K$67,10,FALSE),"")</f>
        <v/>
      </c>
      <c r="AA375" s="102" t="str">
        <f>IFERROR(VLOOKUP($D375,Notes!$A$7:$K$67,11,FALSE),"")</f>
        <v/>
      </c>
      <c r="AB375" s="102" t="str">
        <f t="shared" si="22"/>
        <v/>
      </c>
      <c r="AC375" s="156" t="str">
        <f t="shared" si="23"/>
        <v/>
      </c>
      <c r="AD375" s="162" t="str">
        <f>IF($D375="","",GLOBAL!$B$5)</f>
        <v/>
      </c>
      <c r="AE375" s="197" t="str">
        <f t="shared" si="24"/>
        <v/>
      </c>
      <c r="AF375" s="198" t="str">
        <f t="shared" si="25"/>
        <v/>
      </c>
      <c r="AG375" s="202"/>
    </row>
    <row r="376" spans="1:33" x14ac:dyDescent="0.25">
      <c r="A376" s="2"/>
      <c r="C376" s="3"/>
      <c r="D376" s="2"/>
      <c r="E376" s="2"/>
      <c r="F376" s="107"/>
      <c r="G376" s="100" t="str">
        <f>IFERROR(VLOOKUP($D376,Notes!$A$7:$K$67,2,FALSE),"")</f>
        <v/>
      </c>
      <c r="H376" s="97" t="str">
        <f>IFERROR(VLOOKUP($D376,Notes!$A$7:$K$67,3,FALSE),"")</f>
        <v/>
      </c>
      <c r="I376" s="98" t="str">
        <f>IFERROR(VLOOKUP($D376,Notes!$A$7:$K$67,4,FALSE),"")</f>
        <v/>
      </c>
      <c r="J376" s="104"/>
      <c r="K376" s="104"/>
      <c r="L376" s="104"/>
      <c r="M376" s="106" t="str">
        <f>IF($D376="","",VLOOKUP($A376,python_output!$A$4:$AM$257,21,FALSE))</f>
        <v/>
      </c>
      <c r="N376" s="3" t="str">
        <f>IF($D376="","",VLOOKUP($A376,python_output!$A$4:$AM$257,22,FALSE))</f>
        <v/>
      </c>
      <c r="O376" s="105" t="str">
        <f>IF($D376="","",VLOOKUP($A376,python_output!$A$4:$AM$257,23,FALSE))</f>
        <v/>
      </c>
      <c r="P376" s="2" t="str">
        <f>IF($D376="","",VLOOKUP($A376,python_output!$A$4:$AM$257,24,FALSE))</f>
        <v/>
      </c>
      <c r="Q376" s="2" t="str">
        <f>IF($D376="","",VLOOKUP($A376,python_output!$A$4:$AM$257,25,FALSE))</f>
        <v/>
      </c>
      <c r="R376" s="2" t="str">
        <f>IF($D376="","",VLOOKUP($A376,python_output!$A$4:$AM$257,26,FALSE))</f>
        <v/>
      </c>
      <c r="S376" s="160" t="str">
        <f>IF(D376="","",IF($C376="initial",VLOOKUP($D376,Notes!$A$7:$S$67,12,FALSE),VLOOKUP($A376,python_output!$A$4:$AP$256,27,FALSE)))</f>
        <v/>
      </c>
      <c r="T376" s="158" t="str">
        <f>IF(D376="","",IF($C376="initial",VLOOKUP($D376,Notes!$A$7:$S$67,13,FALSE),VLOOKUP($A376,python_output!$A$4:$AP$256,28,FALSE)))</f>
        <v/>
      </c>
      <c r="U376" s="159" t="str">
        <f>IF(D376="","",IF($C376="initial",VLOOKUP($D376,Notes!$A$7:$S$67,14,FALSE),VLOOKUP($A376,python_output!$A$4:$AP$256,29,FALSE)))</f>
        <v/>
      </c>
      <c r="V376" s="155" t="str">
        <f>IF(D376="","",IF($C376="initial","",VLOOKUP($A376,python_output!$A$4:$AS$256,30,FALSE)))</f>
        <v/>
      </c>
      <c r="W376" s="155" t="str">
        <f>IF(D376="","",IFERROR(IF($C376="initial","",VLOOKUP($A376,python_output!$A$4:$AS$256,30,FALSE)),""))</f>
        <v/>
      </c>
      <c r="X376" s="155" t="str">
        <f>IF(D376="","",IFERROR(IF($C376="initial","",VLOOKUP($A376,python_output!$A$4:$AS$256,30,FALSE)),""))</f>
        <v/>
      </c>
      <c r="Y376" s="196"/>
      <c r="Z376" s="97" t="str">
        <f>IFERROR(VLOOKUP($D376,Notes!$A$7:$K$67,10,FALSE),"")</f>
        <v/>
      </c>
      <c r="AA376" s="102" t="str">
        <f>IFERROR(VLOOKUP($D376,Notes!$A$7:$K$67,11,FALSE),"")</f>
        <v/>
      </c>
      <c r="AB376" s="102" t="str">
        <f t="shared" si="22"/>
        <v/>
      </c>
      <c r="AC376" s="156" t="str">
        <f t="shared" si="23"/>
        <v/>
      </c>
      <c r="AD376" s="162" t="str">
        <f>IF($D376="","",GLOBAL!$B$5)</f>
        <v/>
      </c>
      <c r="AE376" s="197" t="str">
        <f t="shared" si="24"/>
        <v/>
      </c>
      <c r="AF376" s="198" t="str">
        <f t="shared" si="25"/>
        <v/>
      </c>
      <c r="AG376" s="202"/>
    </row>
    <row r="377" spans="1:33" x14ac:dyDescent="0.25">
      <c r="A377" s="2"/>
      <c r="C377" s="3"/>
      <c r="D377" s="2"/>
      <c r="E377" s="2"/>
      <c r="F377" s="107"/>
      <c r="G377" s="100" t="str">
        <f>IFERROR(VLOOKUP($D377,Notes!$A$7:$K$67,2,FALSE),"")</f>
        <v/>
      </c>
      <c r="H377" s="97" t="str">
        <f>IFERROR(VLOOKUP($D377,Notes!$A$7:$K$67,3,FALSE),"")</f>
        <v/>
      </c>
      <c r="I377" s="98" t="str">
        <f>IFERROR(VLOOKUP($D377,Notes!$A$7:$K$67,4,FALSE),"")</f>
        <v/>
      </c>
      <c r="J377" s="104"/>
      <c r="K377" s="104"/>
      <c r="L377" s="104"/>
      <c r="M377" s="106" t="str">
        <f>IF($D377="","",VLOOKUP($A377,python_output!$A$4:$AM$257,21,FALSE))</f>
        <v/>
      </c>
      <c r="N377" s="3" t="str">
        <f>IF($D377="","",VLOOKUP($A377,python_output!$A$4:$AM$257,22,FALSE))</f>
        <v/>
      </c>
      <c r="O377" s="105" t="str">
        <f>IF($D377="","",VLOOKUP($A377,python_output!$A$4:$AM$257,23,FALSE))</f>
        <v/>
      </c>
      <c r="P377" s="2" t="str">
        <f>IF($D377="","",VLOOKUP($A377,python_output!$A$4:$AM$257,24,FALSE))</f>
        <v/>
      </c>
      <c r="Q377" s="2" t="str">
        <f>IF($D377="","",VLOOKUP($A377,python_output!$A$4:$AM$257,25,FALSE))</f>
        <v/>
      </c>
      <c r="R377" s="2" t="str">
        <f>IF($D377="","",VLOOKUP($A377,python_output!$A$4:$AM$257,26,FALSE))</f>
        <v/>
      </c>
      <c r="S377" s="160" t="str">
        <f>IF(D377="","",IF($C377="initial",VLOOKUP($D377,Notes!$A$7:$S$67,12,FALSE),VLOOKUP($A377,python_output!$A$4:$AP$256,27,FALSE)))</f>
        <v/>
      </c>
      <c r="T377" s="158" t="str">
        <f>IF(D377="","",IF($C377="initial",VLOOKUP($D377,Notes!$A$7:$S$67,13,FALSE),VLOOKUP($A377,python_output!$A$4:$AP$256,28,FALSE)))</f>
        <v/>
      </c>
      <c r="U377" s="159" t="str">
        <f>IF(D377="","",IF($C377="initial",VLOOKUP($D377,Notes!$A$7:$S$67,14,FALSE),VLOOKUP($A377,python_output!$A$4:$AP$256,29,FALSE)))</f>
        <v/>
      </c>
      <c r="V377" s="155" t="str">
        <f>IF(D377="","",IF($C377="initial","",VLOOKUP($A377,python_output!$A$4:$AS$256,30,FALSE)))</f>
        <v/>
      </c>
      <c r="W377" s="155" t="str">
        <f>IF(D377="","",IFERROR(IF($C377="initial","",VLOOKUP($A377,python_output!$A$4:$AS$256,30,FALSE)),""))</f>
        <v/>
      </c>
      <c r="X377" s="155" t="str">
        <f>IF(D377="","",IFERROR(IF($C377="initial","",VLOOKUP($A377,python_output!$A$4:$AS$256,30,FALSE)),""))</f>
        <v/>
      </c>
      <c r="Y377" s="196"/>
      <c r="Z377" s="97" t="str">
        <f>IFERROR(VLOOKUP($D377,Notes!$A$7:$K$67,10,FALSE),"")</f>
        <v/>
      </c>
      <c r="AA377" s="102" t="str">
        <f>IFERROR(VLOOKUP($D377,Notes!$A$7:$K$67,11,FALSE),"")</f>
        <v/>
      </c>
      <c r="AB377" s="102" t="str">
        <f t="shared" si="22"/>
        <v/>
      </c>
      <c r="AC377" s="156" t="str">
        <f t="shared" si="23"/>
        <v/>
      </c>
      <c r="AD377" s="162" t="str">
        <f>IF($D377="","",GLOBAL!$B$5)</f>
        <v/>
      </c>
      <c r="AE377" s="197" t="str">
        <f t="shared" si="24"/>
        <v/>
      </c>
      <c r="AF377" s="198" t="str">
        <f t="shared" si="25"/>
        <v/>
      </c>
      <c r="AG377" s="202"/>
    </row>
    <row r="378" spans="1:33" x14ac:dyDescent="0.25">
      <c r="A378" s="2"/>
      <c r="C378" s="3"/>
      <c r="D378" s="2"/>
      <c r="E378" s="2"/>
      <c r="F378" s="107"/>
      <c r="G378" s="100" t="str">
        <f>IFERROR(VLOOKUP($D378,Notes!$A$7:$K$67,2,FALSE),"")</f>
        <v/>
      </c>
      <c r="H378" s="97" t="str">
        <f>IFERROR(VLOOKUP($D378,Notes!$A$7:$K$67,3,FALSE),"")</f>
        <v/>
      </c>
      <c r="I378" s="98" t="str">
        <f>IFERROR(VLOOKUP($D378,Notes!$A$7:$K$67,4,FALSE),"")</f>
        <v/>
      </c>
      <c r="J378" s="104"/>
      <c r="K378" s="104"/>
      <c r="L378" s="104"/>
      <c r="M378" s="106" t="str">
        <f>IF($D378="","",VLOOKUP($A378,python_output!$A$4:$AM$257,21,FALSE))</f>
        <v/>
      </c>
      <c r="N378" s="3" t="str">
        <f>IF($D378="","",VLOOKUP($A378,python_output!$A$4:$AM$257,22,FALSE))</f>
        <v/>
      </c>
      <c r="O378" s="105" t="str">
        <f>IF($D378="","",VLOOKUP($A378,python_output!$A$4:$AM$257,23,FALSE))</f>
        <v/>
      </c>
      <c r="P378" s="2" t="str">
        <f>IF($D378="","",VLOOKUP($A378,python_output!$A$4:$AM$257,24,FALSE))</f>
        <v/>
      </c>
      <c r="Q378" s="2" t="str">
        <f>IF($D378="","",VLOOKUP($A378,python_output!$A$4:$AM$257,25,FALSE))</f>
        <v/>
      </c>
      <c r="R378" s="2" t="str">
        <f>IF($D378="","",VLOOKUP($A378,python_output!$A$4:$AM$257,26,FALSE))</f>
        <v/>
      </c>
      <c r="S378" s="160" t="str">
        <f>IF(D378="","",IF($C378="initial",VLOOKUP($D378,Notes!$A$7:$S$67,12,FALSE),VLOOKUP($A378,python_output!$A$4:$AP$256,27,FALSE)))</f>
        <v/>
      </c>
      <c r="T378" s="158" t="str">
        <f>IF(D378="","",IF($C378="initial",VLOOKUP($D378,Notes!$A$7:$S$67,13,FALSE),VLOOKUP($A378,python_output!$A$4:$AP$256,28,FALSE)))</f>
        <v/>
      </c>
      <c r="U378" s="159" t="str">
        <f>IF(D378="","",IF($C378="initial",VLOOKUP($D378,Notes!$A$7:$S$67,14,FALSE),VLOOKUP($A378,python_output!$A$4:$AP$256,29,FALSE)))</f>
        <v/>
      </c>
      <c r="V378" s="155" t="str">
        <f>IF(D378="","",IF($C378="initial","",VLOOKUP($A378,python_output!$A$4:$AS$256,30,FALSE)))</f>
        <v/>
      </c>
      <c r="W378" s="155" t="str">
        <f>IF(D378="","",IFERROR(IF($C378="initial","",VLOOKUP($A378,python_output!$A$4:$AS$256,30,FALSE)),""))</f>
        <v/>
      </c>
      <c r="X378" s="155" t="str">
        <f>IF(D378="","",IFERROR(IF($C378="initial","",VLOOKUP($A378,python_output!$A$4:$AS$256,30,FALSE)),""))</f>
        <v/>
      </c>
      <c r="Y378" s="196"/>
      <c r="Z378" s="97" t="str">
        <f>IFERROR(VLOOKUP($D378,Notes!$A$7:$K$67,10,FALSE),"")</f>
        <v/>
      </c>
      <c r="AA378" s="102" t="str">
        <f>IFERROR(VLOOKUP($D378,Notes!$A$7:$K$67,11,FALSE),"")</f>
        <v/>
      </c>
      <c r="AB378" s="102" t="str">
        <f t="shared" si="22"/>
        <v/>
      </c>
      <c r="AC378" s="156" t="str">
        <f t="shared" si="23"/>
        <v/>
      </c>
      <c r="AD378" s="162" t="str">
        <f>IF($D378="","",GLOBAL!$B$5)</f>
        <v/>
      </c>
      <c r="AE378" s="197" t="str">
        <f t="shared" si="24"/>
        <v/>
      </c>
      <c r="AF378" s="198" t="str">
        <f t="shared" si="25"/>
        <v/>
      </c>
      <c r="AG378" s="202"/>
    </row>
    <row r="379" spans="1:33" x14ac:dyDescent="0.25">
      <c r="A379" s="2"/>
      <c r="C379" s="3"/>
      <c r="D379" s="2"/>
      <c r="E379" s="2"/>
      <c r="F379" s="107"/>
      <c r="G379" s="100" t="str">
        <f>IFERROR(VLOOKUP($D379,Notes!$A$7:$K$67,2,FALSE),"")</f>
        <v/>
      </c>
      <c r="H379" s="97" t="str">
        <f>IFERROR(VLOOKUP($D379,Notes!$A$7:$K$67,3,FALSE),"")</f>
        <v/>
      </c>
      <c r="I379" s="98" t="str">
        <f>IFERROR(VLOOKUP($D379,Notes!$A$7:$K$67,4,FALSE),"")</f>
        <v/>
      </c>
      <c r="J379" s="104"/>
      <c r="K379" s="104"/>
      <c r="L379" s="104"/>
      <c r="M379" s="106" t="str">
        <f>IF($D379="","",VLOOKUP($A379,python_output!$A$4:$AM$257,21,FALSE))</f>
        <v/>
      </c>
      <c r="N379" s="3" t="str">
        <f>IF($D379="","",VLOOKUP($A379,python_output!$A$4:$AM$257,22,FALSE))</f>
        <v/>
      </c>
      <c r="O379" s="105" t="str">
        <f>IF($D379="","",VLOOKUP($A379,python_output!$A$4:$AM$257,23,FALSE))</f>
        <v/>
      </c>
      <c r="P379" s="2" t="str">
        <f>IF($D379="","",VLOOKUP($A379,python_output!$A$4:$AM$257,24,FALSE))</f>
        <v/>
      </c>
      <c r="Q379" s="2" t="str">
        <f>IF($D379="","",VLOOKUP($A379,python_output!$A$4:$AM$257,25,FALSE))</f>
        <v/>
      </c>
      <c r="R379" s="2" t="str">
        <f>IF($D379="","",VLOOKUP($A379,python_output!$A$4:$AM$257,26,FALSE))</f>
        <v/>
      </c>
      <c r="S379" s="160" t="str">
        <f>IF(D379="","",IF($C379="initial",VLOOKUP($D379,Notes!$A$7:$S$67,12,FALSE),VLOOKUP($A379,python_output!$A$4:$AP$256,27,FALSE)))</f>
        <v/>
      </c>
      <c r="T379" s="158" t="str">
        <f>IF(D379="","",IF($C379="initial",VLOOKUP($D379,Notes!$A$7:$S$67,13,FALSE),VLOOKUP($A379,python_output!$A$4:$AP$256,28,FALSE)))</f>
        <v/>
      </c>
      <c r="U379" s="159" t="str">
        <f>IF(D379="","",IF($C379="initial",VLOOKUP($D379,Notes!$A$7:$S$67,14,FALSE),VLOOKUP($A379,python_output!$A$4:$AP$256,29,FALSE)))</f>
        <v/>
      </c>
      <c r="V379" s="155" t="str">
        <f>IF(D379="","",IF($C379="initial","",VLOOKUP($A379,python_output!$A$4:$AS$256,30,FALSE)))</f>
        <v/>
      </c>
      <c r="W379" s="155" t="str">
        <f>IF(D379="","",IFERROR(IF($C379="initial","",VLOOKUP($A379,python_output!$A$4:$AS$256,30,FALSE)),""))</f>
        <v/>
      </c>
      <c r="X379" s="155" t="str">
        <f>IF(D379="","",IFERROR(IF($C379="initial","",VLOOKUP($A379,python_output!$A$4:$AS$256,30,FALSE)),""))</f>
        <v/>
      </c>
      <c r="Y379" s="196"/>
      <c r="Z379" s="97" t="str">
        <f>IFERROR(VLOOKUP($D379,Notes!$A$7:$K$67,10,FALSE),"")</f>
        <v/>
      </c>
      <c r="AA379" s="102" t="str">
        <f>IFERROR(VLOOKUP($D379,Notes!$A$7:$K$67,11,FALSE),"")</f>
        <v/>
      </c>
      <c r="AB379" s="102" t="str">
        <f t="shared" si="22"/>
        <v/>
      </c>
      <c r="AC379" s="156" t="str">
        <f t="shared" si="23"/>
        <v/>
      </c>
      <c r="AD379" s="162" t="str">
        <f>IF($D379="","",GLOBAL!$B$5)</f>
        <v/>
      </c>
      <c r="AE379" s="197" t="str">
        <f t="shared" si="24"/>
        <v/>
      </c>
      <c r="AF379" s="198" t="str">
        <f t="shared" si="25"/>
        <v/>
      </c>
      <c r="AG379" s="202"/>
    </row>
    <row r="380" spans="1:33" x14ac:dyDescent="0.25">
      <c r="A380" s="2"/>
      <c r="C380" s="3"/>
      <c r="D380" s="2"/>
      <c r="E380" s="2"/>
      <c r="F380" s="107"/>
      <c r="G380" s="100" t="str">
        <f>IFERROR(VLOOKUP($D380,Notes!$A$7:$K$67,2,FALSE),"")</f>
        <v/>
      </c>
      <c r="H380" s="97" t="str">
        <f>IFERROR(VLOOKUP($D380,Notes!$A$7:$K$67,3,FALSE),"")</f>
        <v/>
      </c>
      <c r="I380" s="98" t="str">
        <f>IFERROR(VLOOKUP($D380,Notes!$A$7:$K$67,4,FALSE),"")</f>
        <v/>
      </c>
      <c r="J380" s="104"/>
      <c r="K380" s="104"/>
      <c r="L380" s="104"/>
      <c r="M380" s="106" t="str">
        <f>IF($D380="","",VLOOKUP($A380,python_output!$A$4:$AM$257,21,FALSE))</f>
        <v/>
      </c>
      <c r="N380" s="3" t="str">
        <f>IF($D380="","",VLOOKUP($A380,python_output!$A$4:$AM$257,22,FALSE))</f>
        <v/>
      </c>
      <c r="O380" s="105" t="str">
        <f>IF($D380="","",VLOOKUP($A380,python_output!$A$4:$AM$257,23,FALSE))</f>
        <v/>
      </c>
      <c r="P380" s="2" t="str">
        <f>IF($D380="","",VLOOKUP($A380,python_output!$A$4:$AM$257,24,FALSE))</f>
        <v/>
      </c>
      <c r="Q380" s="2" t="str">
        <f>IF($D380="","",VLOOKUP($A380,python_output!$A$4:$AM$257,25,FALSE))</f>
        <v/>
      </c>
      <c r="R380" s="2" t="str">
        <f>IF($D380="","",VLOOKUP($A380,python_output!$A$4:$AM$257,26,FALSE))</f>
        <v/>
      </c>
      <c r="S380" s="160" t="str">
        <f>IF(D380="","",IF($C380="initial",VLOOKUP($D380,Notes!$A$7:$S$67,12,FALSE),VLOOKUP($A380,python_output!$A$4:$AP$256,27,FALSE)))</f>
        <v/>
      </c>
      <c r="T380" s="158" t="str">
        <f>IF(D380="","",IF($C380="initial",VLOOKUP($D380,Notes!$A$7:$S$67,13,FALSE),VLOOKUP($A380,python_output!$A$4:$AP$256,28,FALSE)))</f>
        <v/>
      </c>
      <c r="U380" s="159" t="str">
        <f>IF(D380="","",IF($C380="initial",VLOOKUP($D380,Notes!$A$7:$S$67,14,FALSE),VLOOKUP($A380,python_output!$A$4:$AP$256,29,FALSE)))</f>
        <v/>
      </c>
      <c r="V380" s="155" t="str">
        <f>IF(D380="","",IF($C380="initial","",VLOOKUP($A380,python_output!$A$4:$AS$256,30,FALSE)))</f>
        <v/>
      </c>
      <c r="W380" s="155" t="str">
        <f>IF(D380="","",IFERROR(IF($C380="initial","",VLOOKUP($A380,python_output!$A$4:$AS$256,30,FALSE)),""))</f>
        <v/>
      </c>
      <c r="X380" s="155" t="str">
        <f>IF(D380="","",IFERROR(IF($C380="initial","",VLOOKUP($A380,python_output!$A$4:$AS$256,30,FALSE)),""))</f>
        <v/>
      </c>
      <c r="Y380" s="196"/>
      <c r="Z380" s="97" t="str">
        <f>IFERROR(VLOOKUP($D380,Notes!$A$7:$K$67,10,FALSE),"")</f>
        <v/>
      </c>
      <c r="AA380" s="102" t="str">
        <f>IFERROR(VLOOKUP($D380,Notes!$A$7:$K$67,11,FALSE),"")</f>
        <v/>
      </c>
      <c r="AB380" s="102" t="str">
        <f t="shared" si="22"/>
        <v/>
      </c>
      <c r="AC380" s="156" t="str">
        <f t="shared" si="23"/>
        <v/>
      </c>
      <c r="AD380" s="162" t="str">
        <f>IF($D380="","",GLOBAL!$B$5)</f>
        <v/>
      </c>
      <c r="AE380" s="197" t="str">
        <f t="shared" si="24"/>
        <v/>
      </c>
      <c r="AF380" s="198" t="str">
        <f t="shared" si="25"/>
        <v/>
      </c>
      <c r="AG380" s="202"/>
    </row>
    <row r="381" spans="1:33" x14ac:dyDescent="0.25">
      <c r="A381" s="2"/>
      <c r="C381" s="3"/>
      <c r="D381" s="2"/>
      <c r="E381" s="2"/>
      <c r="F381" s="107"/>
      <c r="G381" s="100" t="str">
        <f>IFERROR(VLOOKUP($D381,Notes!$A$7:$K$67,2,FALSE),"")</f>
        <v/>
      </c>
      <c r="H381" s="97" t="str">
        <f>IFERROR(VLOOKUP($D381,Notes!$A$7:$K$67,3,FALSE),"")</f>
        <v/>
      </c>
      <c r="I381" s="98" t="str">
        <f>IFERROR(VLOOKUP($D381,Notes!$A$7:$K$67,4,FALSE),"")</f>
        <v/>
      </c>
      <c r="J381" s="104"/>
      <c r="K381" s="104"/>
      <c r="L381" s="104"/>
      <c r="M381" s="106" t="str">
        <f>IF($D381="","",VLOOKUP($A381,python_output!$A$4:$AM$257,21,FALSE))</f>
        <v/>
      </c>
      <c r="N381" s="3" t="str">
        <f>IF($D381="","",VLOOKUP($A381,python_output!$A$4:$AM$257,22,FALSE))</f>
        <v/>
      </c>
      <c r="O381" s="105" t="str">
        <f>IF($D381="","",VLOOKUP($A381,python_output!$A$4:$AM$257,23,FALSE))</f>
        <v/>
      </c>
      <c r="P381" s="2" t="str">
        <f>IF($D381="","",VLOOKUP($A381,python_output!$A$4:$AM$257,24,FALSE))</f>
        <v/>
      </c>
      <c r="Q381" s="2" t="str">
        <f>IF($D381="","",VLOOKUP($A381,python_output!$A$4:$AM$257,25,FALSE))</f>
        <v/>
      </c>
      <c r="R381" s="2" t="str">
        <f>IF($D381="","",VLOOKUP($A381,python_output!$A$4:$AM$257,26,FALSE))</f>
        <v/>
      </c>
      <c r="S381" s="160" t="str">
        <f>IF(D381="","",IF($C381="initial",VLOOKUP($D381,Notes!$A$7:$S$67,12,FALSE),VLOOKUP($A381,python_output!$A$4:$AP$256,27,FALSE)))</f>
        <v/>
      </c>
      <c r="T381" s="158" t="str">
        <f>IF(D381="","",IF($C381="initial",VLOOKUP($D381,Notes!$A$7:$S$67,13,FALSE),VLOOKUP($A381,python_output!$A$4:$AP$256,28,FALSE)))</f>
        <v/>
      </c>
      <c r="U381" s="159" t="str">
        <f>IF(D381="","",IF($C381="initial",VLOOKUP($D381,Notes!$A$7:$S$67,14,FALSE),VLOOKUP($A381,python_output!$A$4:$AP$256,29,FALSE)))</f>
        <v/>
      </c>
      <c r="V381" s="155" t="str">
        <f>IF(D381="","",IF($C381="initial","",VLOOKUP($A381,python_output!$A$4:$AS$256,30,FALSE)))</f>
        <v/>
      </c>
      <c r="W381" s="155" t="str">
        <f>IF(D381="","",IFERROR(IF($C381="initial","",VLOOKUP($A381,python_output!$A$4:$AS$256,30,FALSE)),""))</f>
        <v/>
      </c>
      <c r="X381" s="155" t="str">
        <f>IF(D381="","",IFERROR(IF($C381="initial","",VLOOKUP($A381,python_output!$A$4:$AS$256,30,FALSE)),""))</f>
        <v/>
      </c>
      <c r="Y381" s="196"/>
      <c r="Z381" s="97" t="str">
        <f>IFERROR(VLOOKUP($D381,Notes!$A$7:$K$67,10,FALSE),"")</f>
        <v/>
      </c>
      <c r="AA381" s="102" t="str">
        <f>IFERROR(VLOOKUP($D381,Notes!$A$7:$K$67,11,FALSE),"")</f>
        <v/>
      </c>
      <c r="AB381" s="102" t="str">
        <f t="shared" si="22"/>
        <v/>
      </c>
      <c r="AC381" s="156" t="str">
        <f t="shared" si="23"/>
        <v/>
      </c>
      <c r="AD381" s="162" t="str">
        <f>IF($D381="","",GLOBAL!$B$5)</f>
        <v/>
      </c>
      <c r="AE381" s="197" t="str">
        <f t="shared" si="24"/>
        <v/>
      </c>
      <c r="AF381" s="198" t="str">
        <f t="shared" si="25"/>
        <v/>
      </c>
      <c r="AG381" s="202"/>
    </row>
    <row r="382" spans="1:33" x14ac:dyDescent="0.25">
      <c r="A382" s="2"/>
      <c r="C382" s="3"/>
      <c r="D382" s="2"/>
      <c r="E382" s="2"/>
      <c r="F382" s="107"/>
      <c r="G382" s="100" t="str">
        <f>IFERROR(VLOOKUP($D382,Notes!$A$7:$K$67,2,FALSE),"")</f>
        <v/>
      </c>
      <c r="H382" s="97" t="str">
        <f>IFERROR(VLOOKUP($D382,Notes!$A$7:$K$67,3,FALSE),"")</f>
        <v/>
      </c>
      <c r="I382" s="98" t="str">
        <f>IFERROR(VLOOKUP($D382,Notes!$A$7:$K$67,4,FALSE),"")</f>
        <v/>
      </c>
      <c r="J382" s="104"/>
      <c r="K382" s="104"/>
      <c r="L382" s="104"/>
      <c r="M382" s="106" t="str">
        <f>IF($D382="","",VLOOKUP($A382,python_output!$A$4:$AM$257,21,FALSE))</f>
        <v/>
      </c>
      <c r="N382" s="3" t="str">
        <f>IF($D382="","",VLOOKUP($A382,python_output!$A$4:$AM$257,22,FALSE))</f>
        <v/>
      </c>
      <c r="O382" s="105" t="str">
        <f>IF($D382="","",VLOOKUP($A382,python_output!$A$4:$AM$257,23,FALSE))</f>
        <v/>
      </c>
      <c r="P382" s="2" t="str">
        <f>IF($D382="","",VLOOKUP($A382,python_output!$A$4:$AM$257,24,FALSE))</f>
        <v/>
      </c>
      <c r="Q382" s="2" t="str">
        <f>IF($D382="","",VLOOKUP($A382,python_output!$A$4:$AM$257,25,FALSE))</f>
        <v/>
      </c>
      <c r="R382" s="2" t="str">
        <f>IF($D382="","",VLOOKUP($A382,python_output!$A$4:$AM$257,26,FALSE))</f>
        <v/>
      </c>
      <c r="S382" s="160" t="str">
        <f>IF(D382="","",IF($C382="initial",VLOOKUP($D382,Notes!$A$7:$S$67,12,FALSE),VLOOKUP($A382,python_output!$A$4:$AP$256,27,FALSE)))</f>
        <v/>
      </c>
      <c r="T382" s="158" t="str">
        <f>IF(D382="","",IF($C382="initial",VLOOKUP($D382,Notes!$A$7:$S$67,13,FALSE),VLOOKUP($A382,python_output!$A$4:$AP$256,28,FALSE)))</f>
        <v/>
      </c>
      <c r="U382" s="159" t="str">
        <f>IF(D382="","",IF($C382="initial",VLOOKUP($D382,Notes!$A$7:$S$67,14,FALSE),VLOOKUP($A382,python_output!$A$4:$AP$256,29,FALSE)))</f>
        <v/>
      </c>
      <c r="V382" s="155" t="str">
        <f>IF(D382="","",IF($C382="initial","",VLOOKUP($A382,python_output!$A$4:$AS$256,30,FALSE)))</f>
        <v/>
      </c>
      <c r="W382" s="155" t="str">
        <f>IF(D382="","",IFERROR(IF($C382="initial","",VLOOKUP($A382,python_output!$A$4:$AS$256,30,FALSE)),""))</f>
        <v/>
      </c>
      <c r="X382" s="155" t="str">
        <f>IF(D382="","",IFERROR(IF($C382="initial","",VLOOKUP($A382,python_output!$A$4:$AS$256,30,FALSE)),""))</f>
        <v/>
      </c>
      <c r="Y382" s="196"/>
      <c r="Z382" s="97" t="str">
        <f>IFERROR(VLOOKUP($D382,Notes!$A$7:$K$67,10,FALSE),"")</f>
        <v/>
      </c>
      <c r="AA382" s="102" t="str">
        <f>IFERROR(VLOOKUP($D382,Notes!$A$7:$K$67,11,FALSE),"")</f>
        <v/>
      </c>
      <c r="AB382" s="102" t="str">
        <f t="shared" si="22"/>
        <v/>
      </c>
      <c r="AC382" s="156" t="str">
        <f t="shared" si="23"/>
        <v/>
      </c>
      <c r="AD382" s="162" t="str">
        <f>IF($D382="","",GLOBAL!$B$5)</f>
        <v/>
      </c>
      <c r="AE382" s="197" t="str">
        <f t="shared" si="24"/>
        <v/>
      </c>
      <c r="AF382" s="198" t="str">
        <f t="shared" si="25"/>
        <v/>
      </c>
      <c r="AG382" s="202"/>
    </row>
    <row r="383" spans="1:33" x14ac:dyDescent="0.25">
      <c r="A383" s="2"/>
      <c r="C383" s="3"/>
      <c r="D383" s="2"/>
      <c r="E383" s="2"/>
      <c r="F383" s="107"/>
      <c r="G383" s="100" t="str">
        <f>IFERROR(VLOOKUP($D383,Notes!$A$7:$K$67,2,FALSE),"")</f>
        <v/>
      </c>
      <c r="H383" s="97" t="str">
        <f>IFERROR(VLOOKUP($D383,Notes!$A$7:$K$67,3,FALSE),"")</f>
        <v/>
      </c>
      <c r="I383" s="98" t="str">
        <f>IFERROR(VLOOKUP($D383,Notes!$A$7:$K$67,4,FALSE),"")</f>
        <v/>
      </c>
      <c r="J383" s="104"/>
      <c r="K383" s="104"/>
      <c r="L383" s="104"/>
      <c r="M383" s="106" t="str">
        <f>IF($D383="","",VLOOKUP($A383,python_output!$A$4:$AM$257,21,FALSE))</f>
        <v/>
      </c>
      <c r="N383" s="3" t="str">
        <f>IF($D383="","",VLOOKUP($A383,python_output!$A$4:$AM$257,22,FALSE))</f>
        <v/>
      </c>
      <c r="O383" s="105" t="str">
        <f>IF($D383="","",VLOOKUP($A383,python_output!$A$4:$AM$257,23,FALSE))</f>
        <v/>
      </c>
      <c r="P383" s="2" t="str">
        <f>IF($D383="","",VLOOKUP($A383,python_output!$A$4:$AM$257,24,FALSE))</f>
        <v/>
      </c>
      <c r="Q383" s="2" t="str">
        <f>IF($D383="","",VLOOKUP($A383,python_output!$A$4:$AM$257,25,FALSE))</f>
        <v/>
      </c>
      <c r="R383" s="2" t="str">
        <f>IF($D383="","",VLOOKUP($A383,python_output!$A$4:$AM$257,26,FALSE))</f>
        <v/>
      </c>
      <c r="S383" s="160" t="str">
        <f>IF(D383="","",IF($C383="initial",VLOOKUP($D383,Notes!$A$7:$S$67,12,FALSE),VLOOKUP($A383,python_output!$A$4:$AP$256,27,FALSE)))</f>
        <v/>
      </c>
      <c r="T383" s="158" t="str">
        <f>IF(D383="","",IF($C383="initial",VLOOKUP($D383,Notes!$A$7:$S$67,13,FALSE),VLOOKUP($A383,python_output!$A$4:$AP$256,28,FALSE)))</f>
        <v/>
      </c>
      <c r="U383" s="159" t="str">
        <f>IF(D383="","",IF($C383="initial",VLOOKUP($D383,Notes!$A$7:$S$67,14,FALSE),VLOOKUP($A383,python_output!$A$4:$AP$256,29,FALSE)))</f>
        <v/>
      </c>
      <c r="V383" s="155" t="str">
        <f>IF(D383="","",IF($C383="initial","",VLOOKUP($A383,python_output!$A$4:$AS$256,30,FALSE)))</f>
        <v/>
      </c>
      <c r="W383" s="155" t="str">
        <f>IF(D383="","",IFERROR(IF($C383="initial","",VLOOKUP($A383,python_output!$A$4:$AS$256,30,FALSE)),""))</f>
        <v/>
      </c>
      <c r="X383" s="155" t="str">
        <f>IF(D383="","",IFERROR(IF($C383="initial","",VLOOKUP($A383,python_output!$A$4:$AS$256,30,FALSE)),""))</f>
        <v/>
      </c>
      <c r="Y383" s="196"/>
      <c r="Z383" s="97" t="str">
        <f>IFERROR(VLOOKUP($D383,Notes!$A$7:$K$67,10,FALSE),"")</f>
        <v/>
      </c>
      <c r="AA383" s="102" t="str">
        <f>IFERROR(VLOOKUP($D383,Notes!$A$7:$K$67,11,FALSE),"")</f>
        <v/>
      </c>
      <c r="AB383" s="102" t="str">
        <f t="shared" si="22"/>
        <v/>
      </c>
      <c r="AC383" s="156" t="str">
        <f t="shared" si="23"/>
        <v/>
      </c>
      <c r="AD383" s="162" t="str">
        <f>IF($D383="","",GLOBAL!$B$5)</f>
        <v/>
      </c>
      <c r="AE383" s="197" t="str">
        <f t="shared" si="24"/>
        <v/>
      </c>
      <c r="AF383" s="198" t="str">
        <f t="shared" si="25"/>
        <v/>
      </c>
      <c r="AG383" s="202"/>
    </row>
    <row r="384" spans="1:33" x14ac:dyDescent="0.25">
      <c r="A384" s="2"/>
      <c r="C384" s="3"/>
      <c r="D384" s="2"/>
      <c r="E384" s="2"/>
      <c r="F384" s="107"/>
      <c r="G384" s="100" t="str">
        <f>IFERROR(VLOOKUP($D384,Notes!$A$7:$K$67,2,FALSE),"")</f>
        <v/>
      </c>
      <c r="H384" s="97" t="str">
        <f>IFERROR(VLOOKUP($D384,Notes!$A$7:$K$67,3,FALSE),"")</f>
        <v/>
      </c>
      <c r="I384" s="98" t="str">
        <f>IFERROR(VLOOKUP($D384,Notes!$A$7:$K$67,4,FALSE),"")</f>
        <v/>
      </c>
      <c r="J384" s="104"/>
      <c r="K384" s="104"/>
      <c r="L384" s="104"/>
      <c r="M384" s="106" t="str">
        <f>IF($D384="","",VLOOKUP($A384,python_output!$A$4:$AM$257,21,FALSE))</f>
        <v/>
      </c>
      <c r="N384" s="3" t="str">
        <f>IF($D384="","",VLOOKUP($A384,python_output!$A$4:$AM$257,22,FALSE))</f>
        <v/>
      </c>
      <c r="O384" s="105" t="str">
        <f>IF($D384="","",VLOOKUP($A384,python_output!$A$4:$AM$257,23,FALSE))</f>
        <v/>
      </c>
      <c r="P384" s="2" t="str">
        <f>IF($D384="","",VLOOKUP($A384,python_output!$A$4:$AM$257,24,FALSE))</f>
        <v/>
      </c>
      <c r="Q384" s="2" t="str">
        <f>IF($D384="","",VLOOKUP($A384,python_output!$A$4:$AM$257,25,FALSE))</f>
        <v/>
      </c>
      <c r="R384" s="2" t="str">
        <f>IF($D384="","",VLOOKUP($A384,python_output!$A$4:$AM$257,26,FALSE))</f>
        <v/>
      </c>
      <c r="S384" s="160" t="str">
        <f>IF(D384="","",IF($C384="initial",VLOOKUP($D384,Notes!$A$7:$S$67,12,FALSE),VLOOKUP($A384,python_output!$A$4:$AP$256,27,FALSE)))</f>
        <v/>
      </c>
      <c r="T384" s="158" t="str">
        <f>IF(D384="","",IF($C384="initial",VLOOKUP($D384,Notes!$A$7:$S$67,13,FALSE),VLOOKUP($A384,python_output!$A$4:$AP$256,28,FALSE)))</f>
        <v/>
      </c>
      <c r="U384" s="159" t="str">
        <f>IF(D384="","",IF($C384="initial",VLOOKUP($D384,Notes!$A$7:$S$67,14,FALSE),VLOOKUP($A384,python_output!$A$4:$AP$256,29,FALSE)))</f>
        <v/>
      </c>
      <c r="V384" s="155" t="str">
        <f>IF(D384="","",IF($C384="initial","",VLOOKUP($A384,python_output!$A$4:$AS$256,30,FALSE)))</f>
        <v/>
      </c>
      <c r="W384" s="155" t="str">
        <f>IF(D384="","",IFERROR(IF($C384="initial","",VLOOKUP($A384,python_output!$A$4:$AS$256,30,FALSE)),""))</f>
        <v/>
      </c>
      <c r="X384" s="155" t="str">
        <f>IF(D384="","",IFERROR(IF($C384="initial","",VLOOKUP($A384,python_output!$A$4:$AS$256,30,FALSE)),""))</f>
        <v/>
      </c>
      <c r="Y384" s="196"/>
      <c r="Z384" s="97" t="str">
        <f>IFERROR(VLOOKUP($D384,Notes!$A$7:$K$67,10,FALSE),"")</f>
        <v/>
      </c>
      <c r="AA384" s="102" t="str">
        <f>IFERROR(VLOOKUP($D384,Notes!$A$7:$K$67,11,FALSE),"")</f>
        <v/>
      </c>
      <c r="AB384" s="102" t="str">
        <f t="shared" si="22"/>
        <v/>
      </c>
      <c r="AC384" s="156" t="str">
        <f t="shared" si="23"/>
        <v/>
      </c>
      <c r="AD384" s="162" t="str">
        <f>IF($D384="","",GLOBAL!$B$5)</f>
        <v/>
      </c>
      <c r="AE384" s="197" t="str">
        <f t="shared" si="24"/>
        <v/>
      </c>
      <c r="AF384" s="198" t="str">
        <f t="shared" si="25"/>
        <v/>
      </c>
      <c r="AG384" s="202"/>
    </row>
    <row r="385" spans="1:33" x14ac:dyDescent="0.25">
      <c r="A385" s="2"/>
      <c r="C385" s="3"/>
      <c r="D385" s="2"/>
      <c r="E385" s="2"/>
      <c r="F385" s="107"/>
      <c r="G385" s="100" t="str">
        <f>IFERROR(VLOOKUP($D385,Notes!$A$7:$K$67,2,FALSE),"")</f>
        <v/>
      </c>
      <c r="H385" s="97" t="str">
        <f>IFERROR(VLOOKUP($D385,Notes!$A$7:$K$67,3,FALSE),"")</f>
        <v/>
      </c>
      <c r="I385" s="98" t="str">
        <f>IFERROR(VLOOKUP($D385,Notes!$A$7:$K$67,4,FALSE),"")</f>
        <v/>
      </c>
      <c r="J385" s="104"/>
      <c r="K385" s="104"/>
      <c r="L385" s="104"/>
      <c r="M385" s="106" t="str">
        <f>IF($D385="","",VLOOKUP($A385,python_output!$A$4:$AM$257,21,FALSE))</f>
        <v/>
      </c>
      <c r="N385" s="3" t="str">
        <f>IF($D385="","",VLOOKUP($A385,python_output!$A$4:$AM$257,22,FALSE))</f>
        <v/>
      </c>
      <c r="O385" s="105" t="str">
        <f>IF($D385="","",VLOOKUP($A385,python_output!$A$4:$AM$257,23,FALSE))</f>
        <v/>
      </c>
      <c r="P385" s="2" t="str">
        <f>IF($D385="","",VLOOKUP($A385,python_output!$A$4:$AM$257,24,FALSE))</f>
        <v/>
      </c>
      <c r="Q385" s="2" t="str">
        <f>IF($D385="","",VLOOKUP($A385,python_output!$A$4:$AM$257,25,FALSE))</f>
        <v/>
      </c>
      <c r="R385" s="2" t="str">
        <f>IF($D385="","",VLOOKUP($A385,python_output!$A$4:$AM$257,26,FALSE))</f>
        <v/>
      </c>
      <c r="S385" s="160" t="str">
        <f>IF(D385="","",IF($C385="initial",VLOOKUP($D385,Notes!$A$7:$S$67,12,FALSE),VLOOKUP($A385,python_output!$A$4:$AP$256,27,FALSE)))</f>
        <v/>
      </c>
      <c r="T385" s="158" t="str">
        <f>IF(D385="","",IF($C385="initial",VLOOKUP($D385,Notes!$A$7:$S$67,13,FALSE),VLOOKUP($A385,python_output!$A$4:$AP$256,28,FALSE)))</f>
        <v/>
      </c>
      <c r="U385" s="159" t="str">
        <f>IF(D385="","",IF($C385="initial",VLOOKUP($D385,Notes!$A$7:$S$67,14,FALSE),VLOOKUP($A385,python_output!$A$4:$AP$256,29,FALSE)))</f>
        <v/>
      </c>
      <c r="V385" s="155" t="str">
        <f>IF(D385="","",IF($C385="initial","",VLOOKUP($A385,python_output!$A$4:$AS$256,30,FALSE)))</f>
        <v/>
      </c>
      <c r="W385" s="155" t="str">
        <f>IF(D385="","",IFERROR(IF($C385="initial","",VLOOKUP($A385,python_output!$A$4:$AS$256,30,FALSE)),""))</f>
        <v/>
      </c>
      <c r="X385" s="155" t="str">
        <f>IF(D385="","",IFERROR(IF($C385="initial","",VLOOKUP($A385,python_output!$A$4:$AS$256,30,FALSE)),""))</f>
        <v/>
      </c>
      <c r="Y385" s="196"/>
      <c r="Z385" s="97" t="str">
        <f>IFERROR(VLOOKUP($D385,Notes!$A$7:$K$67,10,FALSE),"")</f>
        <v/>
      </c>
      <c r="AA385" s="102" t="str">
        <f>IFERROR(VLOOKUP($D385,Notes!$A$7:$K$67,11,FALSE),"")</f>
        <v/>
      </c>
      <c r="AB385" s="102" t="str">
        <f t="shared" si="22"/>
        <v/>
      </c>
      <c r="AC385" s="156" t="str">
        <f t="shared" si="23"/>
        <v/>
      </c>
      <c r="AD385" s="162" t="str">
        <f>IF($D385="","",GLOBAL!$B$5)</f>
        <v/>
      </c>
      <c r="AE385" s="197" t="str">
        <f t="shared" si="24"/>
        <v/>
      </c>
      <c r="AF385" s="198" t="str">
        <f t="shared" si="25"/>
        <v/>
      </c>
      <c r="AG385" s="202"/>
    </row>
    <row r="386" spans="1:33" x14ac:dyDescent="0.25">
      <c r="A386" s="2"/>
      <c r="C386" s="3"/>
      <c r="D386" s="2"/>
      <c r="E386" s="2"/>
      <c r="F386" s="107"/>
      <c r="G386" s="100" t="str">
        <f>IFERROR(VLOOKUP($D386,Notes!$A$7:$K$67,2,FALSE),"")</f>
        <v/>
      </c>
      <c r="H386" s="97" t="str">
        <f>IFERROR(VLOOKUP($D386,Notes!$A$7:$K$67,3,FALSE),"")</f>
        <v/>
      </c>
      <c r="I386" s="98" t="str">
        <f>IFERROR(VLOOKUP($D386,Notes!$A$7:$K$67,4,FALSE),"")</f>
        <v/>
      </c>
      <c r="J386" s="104"/>
      <c r="K386" s="104"/>
      <c r="L386" s="104"/>
      <c r="M386" s="106" t="str">
        <f>IF($D386="","",VLOOKUP($A386,python_output!$A$4:$AM$257,21,FALSE))</f>
        <v/>
      </c>
      <c r="N386" s="3" t="str">
        <f>IF($D386="","",VLOOKUP($A386,python_output!$A$4:$AM$257,22,FALSE))</f>
        <v/>
      </c>
      <c r="O386" s="105" t="str">
        <f>IF($D386="","",VLOOKUP($A386,python_output!$A$4:$AM$257,23,FALSE))</f>
        <v/>
      </c>
      <c r="P386" s="2" t="str">
        <f>IF($D386="","",VLOOKUP($A386,python_output!$A$4:$AM$257,24,FALSE))</f>
        <v/>
      </c>
      <c r="Q386" s="2" t="str">
        <f>IF($D386="","",VLOOKUP($A386,python_output!$A$4:$AM$257,25,FALSE))</f>
        <v/>
      </c>
      <c r="R386" s="2" t="str">
        <f>IF($D386="","",VLOOKUP($A386,python_output!$A$4:$AM$257,26,FALSE))</f>
        <v/>
      </c>
      <c r="S386" s="160" t="str">
        <f>IF(D386="","",IF($C386="initial",VLOOKUP($D386,Notes!$A$7:$S$67,12,FALSE),VLOOKUP($A386,python_output!$A$4:$AP$256,27,FALSE)))</f>
        <v/>
      </c>
      <c r="T386" s="158" t="str">
        <f>IF(D386="","",IF($C386="initial",VLOOKUP($D386,Notes!$A$7:$S$67,13,FALSE),VLOOKUP($A386,python_output!$A$4:$AP$256,28,FALSE)))</f>
        <v/>
      </c>
      <c r="U386" s="159" t="str">
        <f>IF(D386="","",IF($C386="initial",VLOOKUP($D386,Notes!$A$7:$S$67,14,FALSE),VLOOKUP($A386,python_output!$A$4:$AP$256,29,FALSE)))</f>
        <v/>
      </c>
      <c r="V386" s="155" t="str">
        <f>IF(D386="","",IF($C386="initial","",VLOOKUP($A386,python_output!$A$4:$AS$256,30,FALSE)))</f>
        <v/>
      </c>
      <c r="W386" s="155" t="str">
        <f>IF(D386="","",IFERROR(IF($C386="initial","",VLOOKUP($A386,python_output!$A$4:$AS$256,30,FALSE)),""))</f>
        <v/>
      </c>
      <c r="X386" s="155" t="str">
        <f>IF(D386="","",IFERROR(IF($C386="initial","",VLOOKUP($A386,python_output!$A$4:$AS$256,30,FALSE)),""))</f>
        <v/>
      </c>
      <c r="Y386" s="196"/>
      <c r="Z386" s="97" t="str">
        <f>IFERROR(VLOOKUP($D386,Notes!$A$7:$K$67,10,FALSE),"")</f>
        <v/>
      </c>
      <c r="AA386" s="102" t="str">
        <f>IFERROR(VLOOKUP($D386,Notes!$A$7:$K$67,11,FALSE),"")</f>
        <v/>
      </c>
      <c r="AB386" s="102" t="str">
        <f t="shared" si="22"/>
        <v/>
      </c>
      <c r="AC386" s="156" t="str">
        <f t="shared" si="23"/>
        <v/>
      </c>
      <c r="AD386" s="162" t="str">
        <f>IF($D386="","",GLOBAL!$B$5)</f>
        <v/>
      </c>
      <c r="AE386" s="197" t="str">
        <f t="shared" si="24"/>
        <v/>
      </c>
      <c r="AF386" s="198" t="str">
        <f t="shared" si="25"/>
        <v/>
      </c>
      <c r="AG386" s="202"/>
    </row>
    <row r="387" spans="1:33" x14ac:dyDescent="0.25">
      <c r="A387" s="2"/>
      <c r="C387" s="3"/>
      <c r="D387" s="2"/>
      <c r="E387" s="2"/>
      <c r="F387" s="107"/>
      <c r="G387" s="100" t="str">
        <f>IFERROR(VLOOKUP($D387,Notes!$A$7:$K$67,2,FALSE),"")</f>
        <v/>
      </c>
      <c r="H387" s="97" t="str">
        <f>IFERROR(VLOOKUP($D387,Notes!$A$7:$K$67,3,FALSE),"")</f>
        <v/>
      </c>
      <c r="I387" s="98" t="str">
        <f>IFERROR(VLOOKUP($D387,Notes!$A$7:$K$67,4,FALSE),"")</f>
        <v/>
      </c>
      <c r="J387" s="104"/>
      <c r="K387" s="104"/>
      <c r="L387" s="104"/>
      <c r="M387" s="106" t="str">
        <f>IF($D387="","",VLOOKUP($A387,python_output!$A$4:$AM$257,21,FALSE))</f>
        <v/>
      </c>
      <c r="N387" s="3" t="str">
        <f>IF($D387="","",VLOOKUP($A387,python_output!$A$4:$AM$257,22,FALSE))</f>
        <v/>
      </c>
      <c r="O387" s="105" t="str">
        <f>IF($D387="","",VLOOKUP($A387,python_output!$A$4:$AM$257,23,FALSE))</f>
        <v/>
      </c>
      <c r="P387" s="2" t="str">
        <f>IF($D387="","",VLOOKUP($A387,python_output!$A$4:$AM$257,24,FALSE))</f>
        <v/>
      </c>
      <c r="Q387" s="2" t="str">
        <f>IF($D387="","",VLOOKUP($A387,python_output!$A$4:$AM$257,25,FALSE))</f>
        <v/>
      </c>
      <c r="R387" s="2" t="str">
        <f>IF($D387="","",VLOOKUP($A387,python_output!$A$4:$AM$257,26,FALSE))</f>
        <v/>
      </c>
      <c r="S387" s="160" t="str">
        <f>IF(D387="","",IF($C387="initial",VLOOKUP($D387,Notes!$A$7:$S$67,12,FALSE),VLOOKUP($A387,python_output!$A$4:$AP$256,27,FALSE)))</f>
        <v/>
      </c>
      <c r="T387" s="158" t="str">
        <f>IF(D387="","",IF($C387="initial",VLOOKUP($D387,Notes!$A$7:$S$67,13,FALSE),VLOOKUP($A387,python_output!$A$4:$AP$256,28,FALSE)))</f>
        <v/>
      </c>
      <c r="U387" s="159" t="str">
        <f>IF(D387="","",IF($C387="initial",VLOOKUP($D387,Notes!$A$7:$S$67,14,FALSE),VLOOKUP($A387,python_output!$A$4:$AP$256,29,FALSE)))</f>
        <v/>
      </c>
      <c r="V387" s="155" t="str">
        <f>IF(D387="","",IF($C387="initial","",VLOOKUP($A387,python_output!$A$4:$AS$256,30,FALSE)))</f>
        <v/>
      </c>
      <c r="W387" s="155" t="str">
        <f>IF(D387="","",IFERROR(IF($C387="initial","",VLOOKUP($A387,python_output!$A$4:$AS$256,30,FALSE)),""))</f>
        <v/>
      </c>
      <c r="X387" s="155" t="str">
        <f>IF(D387="","",IFERROR(IF($C387="initial","",VLOOKUP($A387,python_output!$A$4:$AS$256,30,FALSE)),""))</f>
        <v/>
      </c>
      <c r="Y387" s="196"/>
      <c r="Z387" s="97" t="str">
        <f>IFERROR(VLOOKUP($D387,Notes!$A$7:$K$67,10,FALSE),"")</f>
        <v/>
      </c>
      <c r="AA387" s="102" t="str">
        <f>IFERROR(VLOOKUP($D387,Notes!$A$7:$K$67,11,FALSE),"")</f>
        <v/>
      </c>
      <c r="AB387" s="102" t="str">
        <f t="shared" si="22"/>
        <v/>
      </c>
      <c r="AC387" s="156" t="str">
        <f t="shared" si="23"/>
        <v/>
      </c>
      <c r="AD387" s="162" t="str">
        <f>IF($D387="","",GLOBAL!$B$5)</f>
        <v/>
      </c>
      <c r="AE387" s="197" t="str">
        <f t="shared" si="24"/>
        <v/>
      </c>
      <c r="AF387" s="198" t="str">
        <f t="shared" si="25"/>
        <v/>
      </c>
      <c r="AG387" s="202"/>
    </row>
    <row r="388" spans="1:33" x14ac:dyDescent="0.25">
      <c r="A388" s="2"/>
      <c r="C388" s="3"/>
      <c r="D388" s="2"/>
      <c r="E388" s="2"/>
      <c r="F388" s="107"/>
      <c r="G388" s="100" t="str">
        <f>IFERROR(VLOOKUP($D388,Notes!$A$7:$K$67,2,FALSE),"")</f>
        <v/>
      </c>
      <c r="H388" s="97" t="str">
        <f>IFERROR(VLOOKUP($D388,Notes!$A$7:$K$67,3,FALSE),"")</f>
        <v/>
      </c>
      <c r="I388" s="98" t="str">
        <f>IFERROR(VLOOKUP($D388,Notes!$A$7:$K$67,4,FALSE),"")</f>
        <v/>
      </c>
      <c r="J388" s="104"/>
      <c r="K388" s="104"/>
      <c r="L388" s="104"/>
      <c r="M388" s="106" t="str">
        <f>IF($D388="","",VLOOKUP($A388,python_output!$A$4:$AM$257,21,FALSE))</f>
        <v/>
      </c>
      <c r="N388" s="3" t="str">
        <f>IF($D388="","",VLOOKUP($A388,python_output!$A$4:$AM$257,22,FALSE))</f>
        <v/>
      </c>
      <c r="O388" s="105" t="str">
        <f>IF($D388="","",VLOOKUP($A388,python_output!$A$4:$AM$257,23,FALSE))</f>
        <v/>
      </c>
      <c r="P388" s="2" t="str">
        <f>IF($D388="","",VLOOKUP($A388,python_output!$A$4:$AM$257,24,FALSE))</f>
        <v/>
      </c>
      <c r="Q388" s="2" t="str">
        <f>IF($D388="","",VLOOKUP($A388,python_output!$A$4:$AM$257,25,FALSE))</f>
        <v/>
      </c>
      <c r="R388" s="2" t="str">
        <f>IF($D388="","",VLOOKUP($A388,python_output!$A$4:$AM$257,26,FALSE))</f>
        <v/>
      </c>
      <c r="S388" s="160" t="str">
        <f>IF(D388="","",IF($C388="initial",VLOOKUP($D388,Notes!$A$7:$S$67,12,FALSE),VLOOKUP($A388,python_output!$A$4:$AP$256,27,FALSE)))</f>
        <v/>
      </c>
      <c r="T388" s="158" t="str">
        <f>IF(D388="","",IF($C388="initial",VLOOKUP($D388,Notes!$A$7:$S$67,13,FALSE),VLOOKUP($A388,python_output!$A$4:$AP$256,28,FALSE)))</f>
        <v/>
      </c>
      <c r="U388" s="159" t="str">
        <f>IF(D388="","",IF($C388="initial",VLOOKUP($D388,Notes!$A$7:$S$67,14,FALSE),VLOOKUP($A388,python_output!$A$4:$AP$256,29,FALSE)))</f>
        <v/>
      </c>
      <c r="V388" s="155" t="str">
        <f>IF(D388="","",IF($C388="initial","",VLOOKUP($A388,python_output!$A$4:$AS$256,30,FALSE)))</f>
        <v/>
      </c>
      <c r="W388" s="155" t="str">
        <f>IF(D388="","",IFERROR(IF($C388="initial","",VLOOKUP($A388,python_output!$A$4:$AS$256,30,FALSE)),""))</f>
        <v/>
      </c>
      <c r="X388" s="155" t="str">
        <f>IF(D388="","",IFERROR(IF($C388="initial","",VLOOKUP($A388,python_output!$A$4:$AS$256,30,FALSE)),""))</f>
        <v/>
      </c>
      <c r="Y388" s="196"/>
      <c r="Z388" s="97" t="str">
        <f>IFERROR(VLOOKUP($D388,Notes!$A$7:$K$67,10,FALSE),"")</f>
        <v/>
      </c>
      <c r="AA388" s="102" t="str">
        <f>IFERROR(VLOOKUP($D388,Notes!$A$7:$K$67,11,FALSE),"")</f>
        <v/>
      </c>
      <c r="AB388" s="102" t="str">
        <f t="shared" si="22"/>
        <v/>
      </c>
      <c r="AC388" s="156" t="str">
        <f t="shared" si="23"/>
        <v/>
      </c>
      <c r="AD388" s="162" t="str">
        <f>IF($D388="","",GLOBAL!$B$5)</f>
        <v/>
      </c>
      <c r="AE388" s="197" t="str">
        <f t="shared" si="24"/>
        <v/>
      </c>
      <c r="AF388" s="198" t="str">
        <f t="shared" si="25"/>
        <v/>
      </c>
      <c r="AG388" s="202"/>
    </row>
    <row r="389" spans="1:33" x14ac:dyDescent="0.25">
      <c r="A389" s="2"/>
      <c r="C389" s="3"/>
      <c r="D389" s="2"/>
      <c r="E389" s="2"/>
      <c r="F389" s="107"/>
      <c r="G389" s="100" t="str">
        <f>IFERROR(VLOOKUP($D389,Notes!$A$7:$K$67,2,FALSE),"")</f>
        <v/>
      </c>
      <c r="H389" s="97" t="str">
        <f>IFERROR(VLOOKUP($D389,Notes!$A$7:$K$67,3,FALSE),"")</f>
        <v/>
      </c>
      <c r="I389" s="98" t="str">
        <f>IFERROR(VLOOKUP($D389,Notes!$A$7:$K$67,4,FALSE),"")</f>
        <v/>
      </c>
      <c r="J389" s="104"/>
      <c r="K389" s="104"/>
      <c r="L389" s="104"/>
      <c r="M389" s="106" t="str">
        <f>IF($D389="","",VLOOKUP($A389,python_output!$A$4:$AM$257,21,FALSE))</f>
        <v/>
      </c>
      <c r="N389" s="3" t="str">
        <f>IF($D389="","",VLOOKUP($A389,python_output!$A$4:$AM$257,22,FALSE))</f>
        <v/>
      </c>
      <c r="O389" s="105" t="str">
        <f>IF($D389="","",VLOOKUP($A389,python_output!$A$4:$AM$257,23,FALSE))</f>
        <v/>
      </c>
      <c r="P389" s="2" t="str">
        <f>IF($D389="","",VLOOKUP($A389,python_output!$A$4:$AM$257,24,FALSE))</f>
        <v/>
      </c>
      <c r="Q389" s="2" t="str">
        <f>IF($D389="","",VLOOKUP($A389,python_output!$A$4:$AM$257,25,FALSE))</f>
        <v/>
      </c>
      <c r="R389" s="2" t="str">
        <f>IF($D389="","",VLOOKUP($A389,python_output!$A$4:$AM$257,26,FALSE))</f>
        <v/>
      </c>
      <c r="S389" s="160" t="str">
        <f>IF(D389="","",IF($C389="initial",VLOOKUP($D389,Notes!$A$7:$S$67,12,FALSE),VLOOKUP($A389,python_output!$A$4:$AP$256,27,FALSE)))</f>
        <v/>
      </c>
      <c r="T389" s="158" t="str">
        <f>IF(D389="","",IF($C389="initial",VLOOKUP($D389,Notes!$A$7:$S$67,13,FALSE),VLOOKUP($A389,python_output!$A$4:$AP$256,28,FALSE)))</f>
        <v/>
      </c>
      <c r="U389" s="159" t="str">
        <f>IF(D389="","",IF($C389="initial",VLOOKUP($D389,Notes!$A$7:$S$67,14,FALSE),VLOOKUP($A389,python_output!$A$4:$AP$256,29,FALSE)))</f>
        <v/>
      </c>
      <c r="V389" s="155" t="str">
        <f>IF(D389="","",IF($C389="initial","",VLOOKUP($A389,python_output!$A$4:$AS$256,30,FALSE)))</f>
        <v/>
      </c>
      <c r="W389" s="155" t="str">
        <f>IF(D389="","",IFERROR(IF($C389="initial","",VLOOKUP($A389,python_output!$A$4:$AS$256,30,FALSE)),""))</f>
        <v/>
      </c>
      <c r="X389" s="155" t="str">
        <f>IF(D389="","",IFERROR(IF($C389="initial","",VLOOKUP($A389,python_output!$A$4:$AS$256,30,FALSE)),""))</f>
        <v/>
      </c>
      <c r="Y389" s="196"/>
      <c r="Z389" s="97" t="str">
        <f>IFERROR(VLOOKUP($D389,Notes!$A$7:$K$67,10,FALSE),"")</f>
        <v/>
      </c>
      <c r="AA389" s="102" t="str">
        <f>IFERROR(VLOOKUP($D389,Notes!$A$7:$K$67,11,FALSE),"")</f>
        <v/>
      </c>
      <c r="AB389" s="102" t="str">
        <f t="shared" si="22"/>
        <v/>
      </c>
      <c r="AC389" s="156" t="str">
        <f t="shared" si="23"/>
        <v/>
      </c>
      <c r="AD389" s="162" t="str">
        <f>IF($D389="","",GLOBAL!$B$5)</f>
        <v/>
      </c>
      <c r="AE389" s="197" t="str">
        <f t="shared" si="24"/>
        <v/>
      </c>
      <c r="AF389" s="198" t="str">
        <f t="shared" si="25"/>
        <v/>
      </c>
      <c r="AG389" s="202"/>
    </row>
    <row r="390" spans="1:33" x14ac:dyDescent="0.25">
      <c r="A390" s="2"/>
      <c r="C390" s="3"/>
      <c r="D390" s="2"/>
      <c r="E390" s="2"/>
      <c r="F390" s="107"/>
      <c r="G390" s="100" t="str">
        <f>IFERROR(VLOOKUP($D390,Notes!$A$7:$K$67,2,FALSE),"")</f>
        <v/>
      </c>
      <c r="H390" s="97" t="str">
        <f>IFERROR(VLOOKUP($D390,Notes!$A$7:$K$67,3,FALSE),"")</f>
        <v/>
      </c>
      <c r="I390" s="98" t="str">
        <f>IFERROR(VLOOKUP($D390,Notes!$A$7:$K$67,4,FALSE),"")</f>
        <v/>
      </c>
      <c r="J390" s="104"/>
      <c r="K390" s="104"/>
      <c r="L390" s="104"/>
      <c r="M390" s="106" t="str">
        <f>IF($D390="","",VLOOKUP($A390,python_output!$A$4:$AM$257,21,FALSE))</f>
        <v/>
      </c>
      <c r="N390" s="3" t="str">
        <f>IF($D390="","",VLOOKUP($A390,python_output!$A$4:$AM$257,22,FALSE))</f>
        <v/>
      </c>
      <c r="O390" s="105" t="str">
        <f>IF($D390="","",VLOOKUP($A390,python_output!$A$4:$AM$257,23,FALSE))</f>
        <v/>
      </c>
      <c r="P390" s="2" t="str">
        <f>IF($D390="","",VLOOKUP($A390,python_output!$A$4:$AM$257,24,FALSE))</f>
        <v/>
      </c>
      <c r="Q390" s="2" t="str">
        <f>IF($D390="","",VLOOKUP($A390,python_output!$A$4:$AM$257,25,FALSE))</f>
        <v/>
      </c>
      <c r="R390" s="2" t="str">
        <f>IF($D390="","",VLOOKUP($A390,python_output!$A$4:$AM$257,26,FALSE))</f>
        <v/>
      </c>
      <c r="S390" s="160" t="str">
        <f>IF(D390="","",IF($C390="initial",VLOOKUP($D390,Notes!$A$7:$S$67,12,FALSE),VLOOKUP($A390,python_output!$A$4:$AP$256,27,FALSE)))</f>
        <v/>
      </c>
      <c r="T390" s="158" t="str">
        <f>IF(D390="","",IF($C390="initial",VLOOKUP($D390,Notes!$A$7:$S$67,13,FALSE),VLOOKUP($A390,python_output!$A$4:$AP$256,28,FALSE)))</f>
        <v/>
      </c>
      <c r="U390" s="159" t="str">
        <f>IF(D390="","",IF($C390="initial",VLOOKUP($D390,Notes!$A$7:$S$67,14,FALSE),VLOOKUP($A390,python_output!$A$4:$AP$256,29,FALSE)))</f>
        <v/>
      </c>
      <c r="V390" s="155" t="str">
        <f>IF(D390="","",IF($C390="initial","",VLOOKUP($A390,python_output!$A$4:$AS$256,30,FALSE)))</f>
        <v/>
      </c>
      <c r="W390" s="155" t="str">
        <f>IF(D390="","",IFERROR(IF($C390="initial","",VLOOKUP($A390,python_output!$A$4:$AS$256,30,FALSE)),""))</f>
        <v/>
      </c>
      <c r="X390" s="155" t="str">
        <f>IF(D390="","",IFERROR(IF($C390="initial","",VLOOKUP($A390,python_output!$A$4:$AS$256,30,FALSE)),""))</f>
        <v/>
      </c>
      <c r="Y390" s="196"/>
      <c r="Z390" s="97" t="str">
        <f>IFERROR(VLOOKUP($D390,Notes!$A$7:$K$67,10,FALSE),"")</f>
        <v/>
      </c>
      <c r="AA390" s="102" t="str">
        <f>IFERROR(VLOOKUP($D390,Notes!$A$7:$K$67,11,FALSE),"")</f>
        <v/>
      </c>
      <c r="AB390" s="102" t="str">
        <f t="shared" si="22"/>
        <v/>
      </c>
      <c r="AC390" s="156" t="str">
        <f t="shared" si="23"/>
        <v/>
      </c>
      <c r="AD390" s="162" t="str">
        <f>IF($D390="","",GLOBAL!$B$5)</f>
        <v/>
      </c>
      <c r="AE390" s="197" t="str">
        <f t="shared" si="24"/>
        <v/>
      </c>
      <c r="AF390" s="198" t="str">
        <f t="shared" si="25"/>
        <v/>
      </c>
      <c r="AG390" s="202"/>
    </row>
    <row r="391" spans="1:33" x14ac:dyDescent="0.25">
      <c r="A391" s="2"/>
      <c r="C391" s="3"/>
      <c r="D391" s="2"/>
      <c r="E391" s="2"/>
      <c r="F391" s="107"/>
      <c r="G391" s="100" t="str">
        <f>IFERROR(VLOOKUP($D391,Notes!$A$7:$K$67,2,FALSE),"")</f>
        <v/>
      </c>
      <c r="H391" s="97" t="str">
        <f>IFERROR(VLOOKUP($D391,Notes!$A$7:$K$67,3,FALSE),"")</f>
        <v/>
      </c>
      <c r="I391" s="98" t="str">
        <f>IFERROR(VLOOKUP($D391,Notes!$A$7:$K$67,4,FALSE),"")</f>
        <v/>
      </c>
      <c r="J391" s="104"/>
      <c r="K391" s="104"/>
      <c r="L391" s="104"/>
      <c r="M391" s="106" t="str">
        <f>IF($D391="","",VLOOKUP($A391,python_output!$A$4:$AM$257,21,FALSE))</f>
        <v/>
      </c>
      <c r="N391" s="3" t="str">
        <f>IF($D391="","",VLOOKUP($A391,python_output!$A$4:$AM$257,22,FALSE))</f>
        <v/>
      </c>
      <c r="O391" s="105" t="str">
        <f>IF($D391="","",VLOOKUP($A391,python_output!$A$4:$AM$257,23,FALSE))</f>
        <v/>
      </c>
      <c r="P391" s="2" t="str">
        <f>IF($D391="","",VLOOKUP($A391,python_output!$A$4:$AM$257,24,FALSE))</f>
        <v/>
      </c>
      <c r="Q391" s="2" t="str">
        <f>IF($D391="","",VLOOKUP($A391,python_output!$A$4:$AM$257,25,FALSE))</f>
        <v/>
      </c>
      <c r="R391" s="2" t="str">
        <f>IF($D391="","",VLOOKUP($A391,python_output!$A$4:$AM$257,26,FALSE))</f>
        <v/>
      </c>
      <c r="S391" s="160" t="str">
        <f>IF(D391="","",IF($C391="initial",VLOOKUP($D391,Notes!$A$7:$S$67,12,FALSE),VLOOKUP($A391,python_output!$A$4:$AP$256,27,FALSE)))</f>
        <v/>
      </c>
      <c r="T391" s="158" t="str">
        <f>IF(D391="","",IF($C391="initial",VLOOKUP($D391,Notes!$A$7:$S$67,13,FALSE),VLOOKUP($A391,python_output!$A$4:$AP$256,28,FALSE)))</f>
        <v/>
      </c>
      <c r="U391" s="159" t="str">
        <f>IF(D391="","",IF($C391="initial",VLOOKUP($D391,Notes!$A$7:$S$67,14,FALSE),VLOOKUP($A391,python_output!$A$4:$AP$256,29,FALSE)))</f>
        <v/>
      </c>
      <c r="V391" s="155" t="str">
        <f>IF(D391="","",IF($C391="initial","",VLOOKUP($A391,python_output!$A$4:$AS$256,30,FALSE)))</f>
        <v/>
      </c>
      <c r="W391" s="155" t="str">
        <f>IF(D391="","",IFERROR(IF($C391="initial","",VLOOKUP($A391,python_output!$A$4:$AS$256,30,FALSE)),""))</f>
        <v/>
      </c>
      <c r="X391" s="155" t="str">
        <f>IF(D391="","",IFERROR(IF($C391="initial","",VLOOKUP($A391,python_output!$A$4:$AS$256,30,FALSE)),""))</f>
        <v/>
      </c>
      <c r="Y391" s="196"/>
      <c r="Z391" s="97" t="str">
        <f>IFERROR(VLOOKUP($D391,Notes!$A$7:$K$67,10,FALSE),"")</f>
        <v/>
      </c>
      <c r="AA391" s="102" t="str">
        <f>IFERROR(VLOOKUP($D391,Notes!$A$7:$K$67,11,FALSE),"")</f>
        <v/>
      </c>
      <c r="AB391" s="102" t="str">
        <f t="shared" si="22"/>
        <v/>
      </c>
      <c r="AC391" s="156" t="str">
        <f t="shared" si="23"/>
        <v/>
      </c>
      <c r="AD391" s="162" t="str">
        <f>IF($D391="","",GLOBAL!$B$5)</f>
        <v/>
      </c>
      <c r="AE391" s="197" t="str">
        <f t="shared" si="24"/>
        <v/>
      </c>
      <c r="AF391" s="198" t="str">
        <f t="shared" si="25"/>
        <v/>
      </c>
      <c r="AG391" s="202"/>
    </row>
    <row r="392" spans="1:33" x14ac:dyDescent="0.25">
      <c r="A392" s="2"/>
      <c r="C392" s="3"/>
      <c r="D392" s="2"/>
      <c r="E392" s="2"/>
      <c r="F392" s="107"/>
      <c r="G392" s="100" t="str">
        <f>IFERROR(VLOOKUP($D392,Notes!$A$7:$K$67,2,FALSE),"")</f>
        <v/>
      </c>
      <c r="H392" s="97" t="str">
        <f>IFERROR(VLOOKUP($D392,Notes!$A$7:$K$67,3,FALSE),"")</f>
        <v/>
      </c>
      <c r="I392" s="98" t="str">
        <f>IFERROR(VLOOKUP($D392,Notes!$A$7:$K$67,4,FALSE),"")</f>
        <v/>
      </c>
      <c r="J392" s="104"/>
      <c r="K392" s="104"/>
      <c r="L392" s="104"/>
      <c r="M392" s="106" t="str">
        <f>IF($D392="","",VLOOKUP($A392,python_output!$A$4:$AM$257,21,FALSE))</f>
        <v/>
      </c>
      <c r="N392" s="3" t="str">
        <f>IF($D392="","",VLOOKUP($A392,python_output!$A$4:$AM$257,22,FALSE))</f>
        <v/>
      </c>
      <c r="O392" s="105" t="str">
        <f>IF($D392="","",VLOOKUP($A392,python_output!$A$4:$AM$257,23,FALSE))</f>
        <v/>
      </c>
      <c r="P392" s="2" t="str">
        <f>IF($D392="","",VLOOKUP($A392,python_output!$A$4:$AM$257,24,FALSE))</f>
        <v/>
      </c>
      <c r="Q392" s="2" t="str">
        <f>IF($D392="","",VLOOKUP($A392,python_output!$A$4:$AM$257,25,FALSE))</f>
        <v/>
      </c>
      <c r="R392" s="2" t="str">
        <f>IF($D392="","",VLOOKUP($A392,python_output!$A$4:$AM$257,26,FALSE))</f>
        <v/>
      </c>
      <c r="S392" s="160" t="str">
        <f>IF(D392="","",IF($C392="initial",VLOOKUP($D392,Notes!$A$7:$S$67,12,FALSE),VLOOKUP($A392,python_output!$A$4:$AP$256,27,FALSE)))</f>
        <v/>
      </c>
      <c r="T392" s="158" t="str">
        <f>IF(D392="","",IF($C392="initial",VLOOKUP($D392,Notes!$A$7:$S$67,13,FALSE),VLOOKUP($A392,python_output!$A$4:$AP$256,28,FALSE)))</f>
        <v/>
      </c>
      <c r="U392" s="159" t="str">
        <f>IF(D392="","",IF($C392="initial",VLOOKUP($D392,Notes!$A$7:$S$67,14,FALSE),VLOOKUP($A392,python_output!$A$4:$AP$256,29,FALSE)))</f>
        <v/>
      </c>
      <c r="V392" s="155" t="str">
        <f>IF(D392="","",IF($C392="initial","",VLOOKUP($A392,python_output!$A$4:$AS$256,30,FALSE)))</f>
        <v/>
      </c>
      <c r="W392" s="155" t="str">
        <f>IF(D392="","",IFERROR(IF($C392="initial","",VLOOKUP($A392,python_output!$A$4:$AS$256,30,FALSE)),""))</f>
        <v/>
      </c>
      <c r="X392" s="155" t="str">
        <f>IF(D392="","",IFERROR(IF($C392="initial","",VLOOKUP($A392,python_output!$A$4:$AS$256,30,FALSE)),""))</f>
        <v/>
      </c>
      <c r="Y392" s="196"/>
      <c r="Z392" s="97" t="str">
        <f>IFERROR(VLOOKUP($D392,Notes!$A$7:$K$67,10,FALSE),"")</f>
        <v/>
      </c>
      <c r="AA392" s="102" t="str">
        <f>IFERROR(VLOOKUP($D392,Notes!$A$7:$K$67,11,FALSE),"")</f>
        <v/>
      </c>
      <c r="AB392" s="102" t="str">
        <f t="shared" si="22"/>
        <v/>
      </c>
      <c r="AC392" s="156" t="str">
        <f t="shared" si="23"/>
        <v/>
      </c>
      <c r="AD392" s="162" t="str">
        <f>IF($D392="","",GLOBAL!$B$5)</f>
        <v/>
      </c>
      <c r="AE392" s="197" t="str">
        <f t="shared" si="24"/>
        <v/>
      </c>
      <c r="AF392" s="198" t="str">
        <f t="shared" si="25"/>
        <v/>
      </c>
      <c r="AG392" s="202"/>
    </row>
    <row r="393" spans="1:33" x14ac:dyDescent="0.25">
      <c r="A393" s="2"/>
      <c r="C393" s="3"/>
      <c r="D393" s="2"/>
      <c r="E393" s="2"/>
      <c r="F393" s="107"/>
      <c r="G393" s="100" t="str">
        <f>IFERROR(VLOOKUP($D393,Notes!$A$7:$K$67,2,FALSE),"")</f>
        <v/>
      </c>
      <c r="H393" s="97" t="str">
        <f>IFERROR(VLOOKUP($D393,Notes!$A$7:$K$67,3,FALSE),"")</f>
        <v/>
      </c>
      <c r="I393" s="98" t="str">
        <f>IFERROR(VLOOKUP($D393,Notes!$A$7:$K$67,4,FALSE),"")</f>
        <v/>
      </c>
      <c r="J393" s="104"/>
      <c r="K393" s="104"/>
      <c r="L393" s="104"/>
      <c r="M393" s="106" t="str">
        <f>IF($D393="","",VLOOKUP($A393,python_output!$A$4:$AM$257,21,FALSE))</f>
        <v/>
      </c>
      <c r="N393" s="3" t="str">
        <f>IF($D393="","",VLOOKUP($A393,python_output!$A$4:$AM$257,22,FALSE))</f>
        <v/>
      </c>
      <c r="O393" s="105" t="str">
        <f>IF($D393="","",VLOOKUP($A393,python_output!$A$4:$AM$257,23,FALSE))</f>
        <v/>
      </c>
      <c r="P393" s="2" t="str">
        <f>IF($D393="","",VLOOKUP($A393,python_output!$A$4:$AM$257,24,FALSE))</f>
        <v/>
      </c>
      <c r="Q393" s="2" t="str">
        <f>IF($D393="","",VLOOKUP($A393,python_output!$A$4:$AM$257,25,FALSE))</f>
        <v/>
      </c>
      <c r="R393" s="2" t="str">
        <f>IF($D393="","",VLOOKUP($A393,python_output!$A$4:$AM$257,26,FALSE))</f>
        <v/>
      </c>
      <c r="S393" s="160" t="str">
        <f>IF(D393="","",IF($C393="initial",VLOOKUP($D393,Notes!$A$7:$S$67,12,FALSE),VLOOKUP($A393,python_output!$A$4:$AP$256,27,FALSE)))</f>
        <v/>
      </c>
      <c r="T393" s="158" t="str">
        <f>IF(D393="","",IF($C393="initial",VLOOKUP($D393,Notes!$A$7:$S$67,13,FALSE),VLOOKUP($A393,python_output!$A$4:$AP$256,28,FALSE)))</f>
        <v/>
      </c>
      <c r="U393" s="159" t="str">
        <f>IF(D393="","",IF($C393="initial",VLOOKUP($D393,Notes!$A$7:$S$67,14,FALSE),VLOOKUP($A393,python_output!$A$4:$AP$256,29,FALSE)))</f>
        <v/>
      </c>
      <c r="V393" s="155" t="str">
        <f>IF(D393="","",IF($C393="initial","",VLOOKUP($A393,python_output!$A$4:$AS$256,30,FALSE)))</f>
        <v/>
      </c>
      <c r="W393" s="155" t="str">
        <f>IF(D393="","",IFERROR(IF($C393="initial","",VLOOKUP($A393,python_output!$A$4:$AS$256,30,FALSE)),""))</f>
        <v/>
      </c>
      <c r="X393" s="155" t="str">
        <f>IF(D393="","",IFERROR(IF($C393="initial","",VLOOKUP($A393,python_output!$A$4:$AS$256,30,FALSE)),""))</f>
        <v/>
      </c>
      <c r="Y393" s="196"/>
      <c r="Z393" s="97" t="str">
        <f>IFERROR(VLOOKUP($D393,Notes!$A$7:$K$67,10,FALSE),"")</f>
        <v/>
      </c>
      <c r="AA393" s="102" t="str">
        <f>IFERROR(VLOOKUP($D393,Notes!$A$7:$K$67,11,FALSE),"")</f>
        <v/>
      </c>
      <c r="AB393" s="102" t="str">
        <f t="shared" si="22"/>
        <v/>
      </c>
      <c r="AC393" s="156" t="str">
        <f t="shared" si="23"/>
        <v/>
      </c>
      <c r="AD393" s="162" t="str">
        <f>IF($D393="","",GLOBAL!$B$5)</f>
        <v/>
      </c>
      <c r="AE393" s="197" t="str">
        <f t="shared" si="24"/>
        <v/>
      </c>
      <c r="AF393" s="198" t="str">
        <f t="shared" si="25"/>
        <v/>
      </c>
      <c r="AG393" s="202"/>
    </row>
    <row r="394" spans="1:33" x14ac:dyDescent="0.25">
      <c r="A394" s="2"/>
      <c r="C394" s="3"/>
      <c r="D394" s="2"/>
      <c r="E394" s="2"/>
      <c r="F394" s="107"/>
      <c r="G394" s="100" t="str">
        <f>IFERROR(VLOOKUP($D394,Notes!$A$7:$K$67,2,FALSE),"")</f>
        <v/>
      </c>
      <c r="H394" s="97" t="str">
        <f>IFERROR(VLOOKUP($D394,Notes!$A$7:$K$67,3,FALSE),"")</f>
        <v/>
      </c>
      <c r="I394" s="98" t="str">
        <f>IFERROR(VLOOKUP($D394,Notes!$A$7:$K$67,4,FALSE),"")</f>
        <v/>
      </c>
      <c r="J394" s="104"/>
      <c r="K394" s="104"/>
      <c r="L394" s="104"/>
      <c r="M394" s="106" t="str">
        <f>IF($D394="","",VLOOKUP($A394,python_output!$A$4:$AM$257,21,FALSE))</f>
        <v/>
      </c>
      <c r="N394" s="3" t="str">
        <f>IF($D394="","",VLOOKUP($A394,python_output!$A$4:$AM$257,22,FALSE))</f>
        <v/>
      </c>
      <c r="O394" s="105" t="str">
        <f>IF($D394="","",VLOOKUP($A394,python_output!$A$4:$AM$257,23,FALSE))</f>
        <v/>
      </c>
      <c r="P394" s="2" t="str">
        <f>IF($D394="","",VLOOKUP($A394,python_output!$A$4:$AM$257,24,FALSE))</f>
        <v/>
      </c>
      <c r="Q394" s="2" t="str">
        <f>IF($D394="","",VLOOKUP($A394,python_output!$A$4:$AM$257,25,FALSE))</f>
        <v/>
      </c>
      <c r="R394" s="2" t="str">
        <f>IF($D394="","",VLOOKUP($A394,python_output!$A$4:$AM$257,26,FALSE))</f>
        <v/>
      </c>
      <c r="S394" s="160" t="str">
        <f>IF(D394="","",IF($C394="initial",VLOOKUP($D394,Notes!$A$7:$S$67,12,FALSE),VLOOKUP($A394,python_output!$A$4:$AP$256,27,FALSE)))</f>
        <v/>
      </c>
      <c r="T394" s="158" t="str">
        <f>IF(D394="","",IF($C394="initial",VLOOKUP($D394,Notes!$A$7:$S$67,13,FALSE),VLOOKUP($A394,python_output!$A$4:$AP$256,28,FALSE)))</f>
        <v/>
      </c>
      <c r="U394" s="159" t="str">
        <f>IF(D394="","",IF($C394="initial",VLOOKUP($D394,Notes!$A$7:$S$67,14,FALSE),VLOOKUP($A394,python_output!$A$4:$AP$256,29,FALSE)))</f>
        <v/>
      </c>
      <c r="V394" s="155" t="str">
        <f>IF(D394="","",IF($C394="initial","",VLOOKUP($A394,python_output!$A$4:$AS$256,30,FALSE)))</f>
        <v/>
      </c>
      <c r="W394" s="155" t="str">
        <f>IF(D394="","",IFERROR(IF($C394="initial","",VLOOKUP($A394,python_output!$A$4:$AS$256,30,FALSE)),""))</f>
        <v/>
      </c>
      <c r="X394" s="155" t="str">
        <f>IF(D394="","",IFERROR(IF($C394="initial","",VLOOKUP($A394,python_output!$A$4:$AS$256,30,FALSE)),""))</f>
        <v/>
      </c>
      <c r="Y394" s="196"/>
      <c r="Z394" s="97" t="str">
        <f>IFERROR(VLOOKUP($D394,Notes!$A$7:$K$67,10,FALSE),"")</f>
        <v/>
      </c>
      <c r="AA394" s="102" t="str">
        <f>IFERROR(VLOOKUP($D394,Notes!$A$7:$K$67,11,FALSE),"")</f>
        <v/>
      </c>
      <c r="AB394" s="102" t="str">
        <f t="shared" si="22"/>
        <v/>
      </c>
      <c r="AC394" s="156" t="str">
        <f t="shared" si="23"/>
        <v/>
      </c>
      <c r="AD394" s="162" t="str">
        <f>IF($D394="","",GLOBAL!$B$5)</f>
        <v/>
      </c>
      <c r="AE394" s="197" t="str">
        <f t="shared" si="24"/>
        <v/>
      </c>
      <c r="AF394" s="198" t="str">
        <f t="shared" si="25"/>
        <v/>
      </c>
      <c r="AG394" s="202"/>
    </row>
    <row r="395" spans="1:33" x14ac:dyDescent="0.25">
      <c r="A395" s="2"/>
      <c r="C395" s="3"/>
      <c r="D395" s="2"/>
      <c r="E395" s="2"/>
      <c r="F395" s="107"/>
      <c r="G395" s="100" t="str">
        <f>IFERROR(VLOOKUP($D395,Notes!$A$7:$K$67,2,FALSE),"")</f>
        <v/>
      </c>
      <c r="H395" s="97" t="str">
        <f>IFERROR(VLOOKUP($D395,Notes!$A$7:$K$67,3,FALSE),"")</f>
        <v/>
      </c>
      <c r="I395" s="98" t="str">
        <f>IFERROR(VLOOKUP($D395,Notes!$A$7:$K$67,4,FALSE),"")</f>
        <v/>
      </c>
      <c r="J395" s="104"/>
      <c r="K395" s="104"/>
      <c r="L395" s="104"/>
      <c r="M395" s="106" t="str">
        <f>IF($D395="","",VLOOKUP($A395,python_output!$A$4:$AM$257,21,FALSE))</f>
        <v/>
      </c>
      <c r="N395" s="3" t="str">
        <f>IF($D395="","",VLOOKUP($A395,python_output!$A$4:$AM$257,22,FALSE))</f>
        <v/>
      </c>
      <c r="O395" s="105" t="str">
        <f>IF($D395="","",VLOOKUP($A395,python_output!$A$4:$AM$257,23,FALSE))</f>
        <v/>
      </c>
      <c r="P395" s="2" t="str">
        <f>IF($D395="","",VLOOKUP($A395,python_output!$A$4:$AM$257,24,FALSE))</f>
        <v/>
      </c>
      <c r="Q395" s="2" t="str">
        <f>IF($D395="","",VLOOKUP($A395,python_output!$A$4:$AM$257,25,FALSE))</f>
        <v/>
      </c>
      <c r="R395" s="2" t="str">
        <f>IF($D395="","",VLOOKUP($A395,python_output!$A$4:$AM$257,26,FALSE))</f>
        <v/>
      </c>
      <c r="S395" s="160" t="str">
        <f>IF(D395="","",IF($C395="initial",VLOOKUP($D395,Notes!$A$7:$S$67,12,FALSE),VLOOKUP($A395,python_output!$A$4:$AP$256,27,FALSE)))</f>
        <v/>
      </c>
      <c r="T395" s="158" t="str">
        <f>IF(D395="","",IF($C395="initial",VLOOKUP($D395,Notes!$A$7:$S$67,13,FALSE),VLOOKUP($A395,python_output!$A$4:$AP$256,28,FALSE)))</f>
        <v/>
      </c>
      <c r="U395" s="159" t="str">
        <f>IF(D395="","",IF($C395="initial",VLOOKUP($D395,Notes!$A$7:$S$67,14,FALSE),VLOOKUP($A395,python_output!$A$4:$AP$256,29,FALSE)))</f>
        <v/>
      </c>
      <c r="V395" s="155" t="str">
        <f>IF(D395="","",IF($C395="initial","",VLOOKUP($A395,python_output!$A$4:$AS$256,30,FALSE)))</f>
        <v/>
      </c>
      <c r="W395" s="155" t="str">
        <f>IF(D395="","",IFERROR(IF($C395="initial","",VLOOKUP($A395,python_output!$A$4:$AS$256,30,FALSE)),""))</f>
        <v/>
      </c>
      <c r="X395" s="155" t="str">
        <f>IF(D395="","",IFERROR(IF($C395="initial","",VLOOKUP($A395,python_output!$A$4:$AS$256,30,FALSE)),""))</f>
        <v/>
      </c>
      <c r="Y395" s="196"/>
      <c r="Z395" s="97" t="str">
        <f>IFERROR(VLOOKUP($D395,Notes!$A$7:$K$67,10,FALSE),"")</f>
        <v/>
      </c>
      <c r="AA395" s="102" t="str">
        <f>IFERROR(VLOOKUP($D395,Notes!$A$7:$K$67,11,FALSE),"")</f>
        <v/>
      </c>
      <c r="AB395" s="102" t="str">
        <f t="shared" si="22"/>
        <v/>
      </c>
      <c r="AC395" s="156" t="str">
        <f t="shared" si="23"/>
        <v/>
      </c>
      <c r="AD395" s="162" t="str">
        <f>IF($D395="","",GLOBAL!$B$5)</f>
        <v/>
      </c>
      <c r="AE395" s="197" t="str">
        <f t="shared" si="24"/>
        <v/>
      </c>
      <c r="AF395" s="198" t="str">
        <f t="shared" si="25"/>
        <v/>
      </c>
      <c r="AG395" s="202"/>
    </row>
    <row r="396" spans="1:33" x14ac:dyDescent="0.25">
      <c r="A396" s="2"/>
      <c r="C396" s="3"/>
      <c r="D396" s="2"/>
      <c r="E396" s="2"/>
      <c r="F396" s="107"/>
      <c r="G396" s="100" t="str">
        <f>IFERROR(VLOOKUP($D396,Notes!$A$7:$K$67,2,FALSE),"")</f>
        <v/>
      </c>
      <c r="H396" s="97" t="str">
        <f>IFERROR(VLOOKUP($D396,Notes!$A$7:$K$67,3,FALSE),"")</f>
        <v/>
      </c>
      <c r="I396" s="98" t="str">
        <f>IFERROR(VLOOKUP($D396,Notes!$A$7:$K$67,4,FALSE),"")</f>
        <v/>
      </c>
      <c r="J396" s="104"/>
      <c r="K396" s="104"/>
      <c r="L396" s="104"/>
      <c r="M396" s="106" t="str">
        <f>IF($D396="","",VLOOKUP($A396,python_output!$A$4:$AM$257,21,FALSE))</f>
        <v/>
      </c>
      <c r="N396" s="3" t="str">
        <f>IF($D396="","",VLOOKUP($A396,python_output!$A$4:$AM$257,22,FALSE))</f>
        <v/>
      </c>
      <c r="O396" s="105" t="str">
        <f>IF($D396="","",VLOOKUP($A396,python_output!$A$4:$AM$257,23,FALSE))</f>
        <v/>
      </c>
      <c r="P396" s="2" t="str">
        <f>IF($D396="","",VLOOKUP($A396,python_output!$A$4:$AM$257,24,FALSE))</f>
        <v/>
      </c>
      <c r="Q396" s="2" t="str">
        <f>IF($D396="","",VLOOKUP($A396,python_output!$A$4:$AM$257,25,FALSE))</f>
        <v/>
      </c>
      <c r="R396" s="2" t="str">
        <f>IF($D396="","",VLOOKUP($A396,python_output!$A$4:$AM$257,26,FALSE))</f>
        <v/>
      </c>
      <c r="S396" s="160" t="str">
        <f>IF(D396="","",IF($C396="initial",VLOOKUP($D396,Notes!$A$7:$S$67,12,FALSE),VLOOKUP($A396,python_output!$A$4:$AP$256,27,FALSE)))</f>
        <v/>
      </c>
      <c r="T396" s="158" t="str">
        <f>IF(D396="","",IF($C396="initial",VLOOKUP($D396,Notes!$A$7:$S$67,13,FALSE),VLOOKUP($A396,python_output!$A$4:$AP$256,28,FALSE)))</f>
        <v/>
      </c>
      <c r="U396" s="159" t="str">
        <f>IF(D396="","",IF($C396="initial",VLOOKUP($D396,Notes!$A$7:$S$67,14,FALSE),VLOOKUP($A396,python_output!$A$4:$AP$256,29,FALSE)))</f>
        <v/>
      </c>
      <c r="V396" s="155" t="str">
        <f>IF(D396="","",IF($C396="initial","",VLOOKUP($A396,python_output!$A$4:$AS$256,30,FALSE)))</f>
        <v/>
      </c>
      <c r="W396" s="155" t="str">
        <f>IF(D396="","",IFERROR(IF($C396="initial","",VLOOKUP($A396,python_output!$A$4:$AS$256,30,FALSE)),""))</f>
        <v/>
      </c>
      <c r="X396" s="155" t="str">
        <f>IF(D396="","",IFERROR(IF($C396="initial","",VLOOKUP($A396,python_output!$A$4:$AS$256,30,FALSE)),""))</f>
        <v/>
      </c>
      <c r="Y396" s="196"/>
      <c r="Z396" s="97" t="str">
        <f>IFERROR(VLOOKUP($D396,Notes!$A$7:$K$67,10,FALSE),"")</f>
        <v/>
      </c>
      <c r="AA396" s="102" t="str">
        <f>IFERROR(VLOOKUP($D396,Notes!$A$7:$K$67,11,FALSE),"")</f>
        <v/>
      </c>
      <c r="AB396" s="102" t="str">
        <f t="shared" si="22"/>
        <v/>
      </c>
      <c r="AC396" s="156" t="str">
        <f t="shared" si="23"/>
        <v/>
      </c>
      <c r="AD396" s="162" t="str">
        <f>IF($D396="","",GLOBAL!$B$5)</f>
        <v/>
      </c>
      <c r="AE396" s="197" t="str">
        <f t="shared" si="24"/>
        <v/>
      </c>
      <c r="AF396" s="198" t="str">
        <f t="shared" si="25"/>
        <v/>
      </c>
      <c r="AG396" s="202"/>
    </row>
    <row r="397" spans="1:33" x14ac:dyDescent="0.25">
      <c r="A397" s="2"/>
      <c r="C397" s="3"/>
      <c r="D397" s="2"/>
      <c r="E397" s="2"/>
      <c r="F397" s="107"/>
      <c r="G397" s="100" t="str">
        <f>IFERROR(VLOOKUP($D397,Notes!$A$7:$K$67,2,FALSE),"")</f>
        <v/>
      </c>
      <c r="H397" s="97" t="str">
        <f>IFERROR(VLOOKUP($D397,Notes!$A$7:$K$67,3,FALSE),"")</f>
        <v/>
      </c>
      <c r="I397" s="98" t="str">
        <f>IFERROR(VLOOKUP($D397,Notes!$A$7:$K$67,4,FALSE),"")</f>
        <v/>
      </c>
      <c r="J397" s="104"/>
      <c r="K397" s="104"/>
      <c r="L397" s="104"/>
      <c r="M397" s="106" t="str">
        <f>IF($D397="","",VLOOKUP($A397,python_output!$A$4:$AM$257,21,FALSE))</f>
        <v/>
      </c>
      <c r="N397" s="3" t="str">
        <f>IF($D397="","",VLOOKUP($A397,python_output!$A$4:$AM$257,22,FALSE))</f>
        <v/>
      </c>
      <c r="O397" s="105" t="str">
        <f>IF($D397="","",VLOOKUP($A397,python_output!$A$4:$AM$257,23,FALSE))</f>
        <v/>
      </c>
      <c r="P397" s="2" t="str">
        <f>IF($D397="","",VLOOKUP($A397,python_output!$A$4:$AM$257,24,FALSE))</f>
        <v/>
      </c>
      <c r="Q397" s="2" t="str">
        <f>IF($D397="","",VLOOKUP($A397,python_output!$A$4:$AM$257,25,FALSE))</f>
        <v/>
      </c>
      <c r="R397" s="2" t="str">
        <f>IF($D397="","",VLOOKUP($A397,python_output!$A$4:$AM$257,26,FALSE))</f>
        <v/>
      </c>
      <c r="S397" s="160" t="str">
        <f>IF(D397="","",IF($C397="initial",VLOOKUP($D397,Notes!$A$7:$S$67,12,FALSE),VLOOKUP($A397,python_output!$A$4:$AP$256,27,FALSE)))</f>
        <v/>
      </c>
      <c r="T397" s="158" t="str">
        <f>IF(D397="","",IF($C397="initial",VLOOKUP($D397,Notes!$A$7:$S$67,13,FALSE),VLOOKUP($A397,python_output!$A$4:$AP$256,28,FALSE)))</f>
        <v/>
      </c>
      <c r="U397" s="159" t="str">
        <f>IF(D397="","",IF($C397="initial",VLOOKUP($D397,Notes!$A$7:$S$67,14,FALSE),VLOOKUP($A397,python_output!$A$4:$AP$256,29,FALSE)))</f>
        <v/>
      </c>
      <c r="V397" s="155" t="str">
        <f>IF(D397="","",IF($C397="initial","",VLOOKUP($A397,python_output!$A$4:$AS$256,30,FALSE)))</f>
        <v/>
      </c>
      <c r="W397" s="155" t="str">
        <f>IF(D397="","",IFERROR(IF($C397="initial","",VLOOKUP($A397,python_output!$A$4:$AS$256,30,FALSE)),""))</f>
        <v/>
      </c>
      <c r="X397" s="155" t="str">
        <f>IF(D397="","",IFERROR(IF($C397="initial","",VLOOKUP($A397,python_output!$A$4:$AS$256,30,FALSE)),""))</f>
        <v/>
      </c>
      <c r="Y397" s="196"/>
      <c r="Z397" s="97" t="str">
        <f>IFERROR(VLOOKUP($D397,Notes!$A$7:$K$67,10,FALSE),"")</f>
        <v/>
      </c>
      <c r="AA397" s="102" t="str">
        <f>IFERROR(VLOOKUP($D397,Notes!$A$7:$K$67,11,FALSE),"")</f>
        <v/>
      </c>
      <c r="AB397" s="102" t="str">
        <f t="shared" ref="AB397:AB460" si="26">IF($D397="","",AB396)</f>
        <v/>
      </c>
      <c r="AC397" s="156" t="str">
        <f t="shared" ref="AC397:AC460" si="27">IF($D397="","",AC396)</f>
        <v/>
      </c>
      <c r="AD397" s="162" t="str">
        <f>IF($D397="","",GLOBAL!$B$5)</f>
        <v/>
      </c>
      <c r="AE397" s="197" t="str">
        <f t="shared" ref="AE397:AE460" si="28">IF($D397="","",AE396)</f>
        <v/>
      </c>
      <c r="AF397" s="198" t="str">
        <f t="shared" ref="AF397:AF460" si="29">IF($D397="","",AF396)</f>
        <v/>
      </c>
      <c r="AG397" s="202"/>
    </row>
    <row r="398" spans="1:33" x14ac:dyDescent="0.25">
      <c r="A398" s="2"/>
      <c r="C398" s="3"/>
      <c r="D398" s="2"/>
      <c r="E398" s="2"/>
      <c r="F398" s="107"/>
      <c r="G398" s="100" t="str">
        <f>IFERROR(VLOOKUP($D398,Notes!$A$7:$K$67,2,FALSE),"")</f>
        <v/>
      </c>
      <c r="H398" s="97" t="str">
        <f>IFERROR(VLOOKUP($D398,Notes!$A$7:$K$67,3,FALSE),"")</f>
        <v/>
      </c>
      <c r="I398" s="98" t="str">
        <f>IFERROR(VLOOKUP($D398,Notes!$A$7:$K$67,4,FALSE),"")</f>
        <v/>
      </c>
      <c r="J398" s="104"/>
      <c r="K398" s="104"/>
      <c r="L398" s="104"/>
      <c r="M398" s="106" t="str">
        <f>IF($D398="","",VLOOKUP($A398,python_output!$A$4:$AM$257,21,FALSE))</f>
        <v/>
      </c>
      <c r="N398" s="3" t="str">
        <f>IF($D398="","",VLOOKUP($A398,python_output!$A$4:$AM$257,22,FALSE))</f>
        <v/>
      </c>
      <c r="O398" s="105" t="str">
        <f>IF($D398="","",VLOOKUP($A398,python_output!$A$4:$AM$257,23,FALSE))</f>
        <v/>
      </c>
      <c r="P398" s="2" t="str">
        <f>IF($D398="","",VLOOKUP($A398,python_output!$A$4:$AM$257,24,FALSE))</f>
        <v/>
      </c>
      <c r="Q398" s="2" t="str">
        <f>IF($D398="","",VLOOKUP($A398,python_output!$A$4:$AM$257,25,FALSE))</f>
        <v/>
      </c>
      <c r="R398" s="2" t="str">
        <f>IF($D398="","",VLOOKUP($A398,python_output!$A$4:$AM$257,26,FALSE))</f>
        <v/>
      </c>
      <c r="S398" s="160" t="str">
        <f>IF(D398="","",IF($C398="initial",VLOOKUP($D398,Notes!$A$7:$S$67,12,FALSE),VLOOKUP($A398,python_output!$A$4:$AP$256,27,FALSE)))</f>
        <v/>
      </c>
      <c r="T398" s="158" t="str">
        <f>IF(D398="","",IF($C398="initial",VLOOKUP($D398,Notes!$A$7:$S$67,13,FALSE),VLOOKUP($A398,python_output!$A$4:$AP$256,28,FALSE)))</f>
        <v/>
      </c>
      <c r="U398" s="159" t="str">
        <f>IF(D398="","",IF($C398="initial",VLOOKUP($D398,Notes!$A$7:$S$67,14,FALSE),VLOOKUP($A398,python_output!$A$4:$AP$256,29,FALSE)))</f>
        <v/>
      </c>
      <c r="V398" s="155" t="str">
        <f>IF(D398="","",IF($C398="initial","",VLOOKUP($A398,python_output!$A$4:$AS$256,30,FALSE)))</f>
        <v/>
      </c>
      <c r="W398" s="155" t="str">
        <f>IF(D398="","",IFERROR(IF($C398="initial","",VLOOKUP($A398,python_output!$A$4:$AS$256,30,FALSE)),""))</f>
        <v/>
      </c>
      <c r="X398" s="155" t="str">
        <f>IF(D398="","",IFERROR(IF($C398="initial","",VLOOKUP($A398,python_output!$A$4:$AS$256,30,FALSE)),""))</f>
        <v/>
      </c>
      <c r="Y398" s="196"/>
      <c r="Z398" s="97" t="str">
        <f>IFERROR(VLOOKUP($D398,Notes!$A$7:$K$67,10,FALSE),"")</f>
        <v/>
      </c>
      <c r="AA398" s="102" t="str">
        <f>IFERROR(VLOOKUP($D398,Notes!$A$7:$K$67,11,FALSE),"")</f>
        <v/>
      </c>
      <c r="AB398" s="102" t="str">
        <f t="shared" si="26"/>
        <v/>
      </c>
      <c r="AC398" s="156" t="str">
        <f t="shared" si="27"/>
        <v/>
      </c>
      <c r="AD398" s="162" t="str">
        <f>IF($D398="","",GLOBAL!$B$5)</f>
        <v/>
      </c>
      <c r="AE398" s="197" t="str">
        <f t="shared" si="28"/>
        <v/>
      </c>
      <c r="AF398" s="198" t="str">
        <f t="shared" si="29"/>
        <v/>
      </c>
      <c r="AG398" s="202"/>
    </row>
    <row r="399" spans="1:33" x14ac:dyDescent="0.25">
      <c r="A399" s="2"/>
      <c r="C399" s="3"/>
      <c r="D399" s="2"/>
      <c r="E399" s="2"/>
      <c r="F399" s="107"/>
      <c r="G399" s="100" t="str">
        <f>IFERROR(VLOOKUP($D399,Notes!$A$7:$K$67,2,FALSE),"")</f>
        <v/>
      </c>
      <c r="H399" s="97" t="str">
        <f>IFERROR(VLOOKUP($D399,Notes!$A$7:$K$67,3,FALSE),"")</f>
        <v/>
      </c>
      <c r="I399" s="98" t="str">
        <f>IFERROR(VLOOKUP($D399,Notes!$A$7:$K$67,4,FALSE),"")</f>
        <v/>
      </c>
      <c r="J399" s="104"/>
      <c r="K399" s="104"/>
      <c r="L399" s="104"/>
      <c r="M399" s="106" t="str">
        <f>IF($D399="","",VLOOKUP($A399,python_output!$A$4:$AM$257,21,FALSE))</f>
        <v/>
      </c>
      <c r="N399" s="3" t="str">
        <f>IF($D399="","",VLOOKUP($A399,python_output!$A$4:$AM$257,22,FALSE))</f>
        <v/>
      </c>
      <c r="O399" s="105" t="str">
        <f>IF($D399="","",VLOOKUP($A399,python_output!$A$4:$AM$257,23,FALSE))</f>
        <v/>
      </c>
      <c r="P399" s="2" t="str">
        <f>IF($D399="","",VLOOKUP($A399,python_output!$A$4:$AM$257,24,FALSE))</f>
        <v/>
      </c>
      <c r="Q399" s="2" t="str">
        <f>IF($D399="","",VLOOKUP($A399,python_output!$A$4:$AM$257,25,FALSE))</f>
        <v/>
      </c>
      <c r="R399" s="2" t="str">
        <f>IF($D399="","",VLOOKUP($A399,python_output!$A$4:$AM$257,26,FALSE))</f>
        <v/>
      </c>
      <c r="S399" s="160" t="str">
        <f>IF(D399="","",IF($C399="initial",VLOOKUP($D399,Notes!$A$7:$S$67,12,FALSE),VLOOKUP($A399,python_output!$A$4:$AP$256,27,FALSE)))</f>
        <v/>
      </c>
      <c r="T399" s="158" t="str">
        <f>IF(D399="","",IF($C399="initial",VLOOKUP($D399,Notes!$A$7:$S$67,13,FALSE),VLOOKUP($A399,python_output!$A$4:$AP$256,28,FALSE)))</f>
        <v/>
      </c>
      <c r="U399" s="159" t="str">
        <f>IF(D399="","",IF($C399="initial",VLOOKUP($D399,Notes!$A$7:$S$67,14,FALSE),VLOOKUP($A399,python_output!$A$4:$AP$256,29,FALSE)))</f>
        <v/>
      </c>
      <c r="V399" s="155" t="str">
        <f>IF(D399="","",IF($C399="initial","",VLOOKUP($A399,python_output!$A$4:$AS$256,30,FALSE)))</f>
        <v/>
      </c>
      <c r="W399" s="155" t="str">
        <f>IF(D399="","",IFERROR(IF($C399="initial","",VLOOKUP($A399,python_output!$A$4:$AS$256,30,FALSE)),""))</f>
        <v/>
      </c>
      <c r="X399" s="155" t="str">
        <f>IF(D399="","",IFERROR(IF($C399="initial","",VLOOKUP($A399,python_output!$A$4:$AS$256,30,FALSE)),""))</f>
        <v/>
      </c>
      <c r="Y399" s="196"/>
      <c r="Z399" s="97" t="str">
        <f>IFERROR(VLOOKUP($D399,Notes!$A$7:$K$67,10,FALSE),"")</f>
        <v/>
      </c>
      <c r="AA399" s="102" t="str">
        <f>IFERROR(VLOOKUP($D399,Notes!$A$7:$K$67,11,FALSE),"")</f>
        <v/>
      </c>
      <c r="AB399" s="102" t="str">
        <f t="shared" si="26"/>
        <v/>
      </c>
      <c r="AC399" s="156" t="str">
        <f t="shared" si="27"/>
        <v/>
      </c>
      <c r="AD399" s="162" t="str">
        <f>IF($D399="","",GLOBAL!$B$5)</f>
        <v/>
      </c>
      <c r="AE399" s="197" t="str">
        <f t="shared" si="28"/>
        <v/>
      </c>
      <c r="AF399" s="198" t="str">
        <f t="shared" si="29"/>
        <v/>
      </c>
      <c r="AG399" s="202"/>
    </row>
    <row r="400" spans="1:33" x14ac:dyDescent="0.25">
      <c r="A400" s="2"/>
      <c r="C400" s="3"/>
      <c r="D400" s="2"/>
      <c r="E400" s="2"/>
      <c r="F400" s="107"/>
      <c r="G400" s="100" t="str">
        <f>IFERROR(VLOOKUP($D400,Notes!$A$7:$K$67,2,FALSE),"")</f>
        <v/>
      </c>
      <c r="H400" s="97" t="str">
        <f>IFERROR(VLOOKUP($D400,Notes!$A$7:$K$67,3,FALSE),"")</f>
        <v/>
      </c>
      <c r="I400" s="98" t="str">
        <f>IFERROR(VLOOKUP($D400,Notes!$A$7:$K$67,4,FALSE),"")</f>
        <v/>
      </c>
      <c r="J400" s="104"/>
      <c r="K400" s="104"/>
      <c r="L400" s="104"/>
      <c r="M400" s="106" t="str">
        <f>IF($D400="","",VLOOKUP($A400,python_output!$A$4:$AM$257,21,FALSE))</f>
        <v/>
      </c>
      <c r="N400" s="3" t="str">
        <f>IF($D400="","",VLOOKUP($A400,python_output!$A$4:$AM$257,22,FALSE))</f>
        <v/>
      </c>
      <c r="O400" s="105" t="str">
        <f>IF($D400="","",VLOOKUP($A400,python_output!$A$4:$AM$257,23,FALSE))</f>
        <v/>
      </c>
      <c r="P400" s="2" t="str">
        <f>IF($D400="","",VLOOKUP($A400,python_output!$A$4:$AM$257,24,FALSE))</f>
        <v/>
      </c>
      <c r="Q400" s="2" t="str">
        <f>IF($D400="","",VLOOKUP($A400,python_output!$A$4:$AM$257,25,FALSE))</f>
        <v/>
      </c>
      <c r="R400" s="2" t="str">
        <f>IF($D400="","",VLOOKUP($A400,python_output!$A$4:$AM$257,26,FALSE))</f>
        <v/>
      </c>
      <c r="S400" s="160" t="str">
        <f>IF(D400="","",IF($C400="initial",VLOOKUP($D400,Notes!$A$7:$S$67,12,FALSE),VLOOKUP($A400,python_output!$A$4:$AP$256,27,FALSE)))</f>
        <v/>
      </c>
      <c r="T400" s="158" t="str">
        <f>IF(D400="","",IF($C400="initial",VLOOKUP($D400,Notes!$A$7:$S$67,13,FALSE),VLOOKUP($A400,python_output!$A$4:$AP$256,28,FALSE)))</f>
        <v/>
      </c>
      <c r="U400" s="159" t="str">
        <f>IF(D400="","",IF($C400="initial",VLOOKUP($D400,Notes!$A$7:$S$67,14,FALSE),VLOOKUP($A400,python_output!$A$4:$AP$256,29,FALSE)))</f>
        <v/>
      </c>
      <c r="V400" s="155" t="str">
        <f>IF(D400="","",IF($C400="initial","",VLOOKUP($A400,python_output!$A$4:$AS$256,30,FALSE)))</f>
        <v/>
      </c>
      <c r="W400" s="155" t="str">
        <f>IF(D400="","",IFERROR(IF($C400="initial","",VLOOKUP($A400,python_output!$A$4:$AS$256,30,FALSE)),""))</f>
        <v/>
      </c>
      <c r="X400" s="155" t="str">
        <f>IF(D400="","",IFERROR(IF($C400="initial","",VLOOKUP($A400,python_output!$A$4:$AS$256,30,FALSE)),""))</f>
        <v/>
      </c>
      <c r="Y400" s="196"/>
      <c r="Z400" s="97" t="str">
        <f>IFERROR(VLOOKUP($D400,Notes!$A$7:$K$67,10,FALSE),"")</f>
        <v/>
      </c>
      <c r="AA400" s="102" t="str">
        <f>IFERROR(VLOOKUP($D400,Notes!$A$7:$K$67,11,FALSE),"")</f>
        <v/>
      </c>
      <c r="AB400" s="102" t="str">
        <f t="shared" si="26"/>
        <v/>
      </c>
      <c r="AC400" s="156" t="str">
        <f t="shared" si="27"/>
        <v/>
      </c>
      <c r="AD400" s="162" t="str">
        <f>IF($D400="","",GLOBAL!$B$5)</f>
        <v/>
      </c>
      <c r="AE400" s="197" t="str">
        <f t="shared" si="28"/>
        <v/>
      </c>
      <c r="AF400" s="198" t="str">
        <f t="shared" si="29"/>
        <v/>
      </c>
      <c r="AG400" s="202"/>
    </row>
    <row r="401" spans="1:33" x14ac:dyDescent="0.25">
      <c r="A401" s="2"/>
      <c r="C401" s="3"/>
      <c r="D401" s="2"/>
      <c r="E401" s="2"/>
      <c r="F401" s="107"/>
      <c r="G401" s="100" t="str">
        <f>IFERROR(VLOOKUP($D401,Notes!$A$7:$K$67,2,FALSE),"")</f>
        <v/>
      </c>
      <c r="H401" s="97" t="str">
        <f>IFERROR(VLOOKUP($D401,Notes!$A$7:$K$67,3,FALSE),"")</f>
        <v/>
      </c>
      <c r="I401" s="98" t="str">
        <f>IFERROR(VLOOKUP($D401,Notes!$A$7:$K$67,4,FALSE),"")</f>
        <v/>
      </c>
      <c r="J401" s="104"/>
      <c r="K401" s="104"/>
      <c r="L401" s="104"/>
      <c r="M401" s="106" t="str">
        <f>IF($D401="","",VLOOKUP($A401,python_output!$A$4:$AM$257,21,FALSE))</f>
        <v/>
      </c>
      <c r="N401" s="3" t="str">
        <f>IF($D401="","",VLOOKUP($A401,python_output!$A$4:$AM$257,22,FALSE))</f>
        <v/>
      </c>
      <c r="O401" s="105" t="str">
        <f>IF($D401="","",VLOOKUP($A401,python_output!$A$4:$AM$257,23,FALSE))</f>
        <v/>
      </c>
      <c r="P401" s="2" t="str">
        <f>IF($D401="","",VLOOKUP($A401,python_output!$A$4:$AM$257,24,FALSE))</f>
        <v/>
      </c>
      <c r="Q401" s="2" t="str">
        <f>IF($D401="","",VLOOKUP($A401,python_output!$A$4:$AM$257,25,FALSE))</f>
        <v/>
      </c>
      <c r="R401" s="2" t="str">
        <f>IF($D401="","",VLOOKUP($A401,python_output!$A$4:$AM$257,26,FALSE))</f>
        <v/>
      </c>
      <c r="S401" s="160" t="str">
        <f>IF(D401="","",IF($C401="initial",VLOOKUP($D401,Notes!$A$7:$S$67,12,FALSE),VLOOKUP($A401,python_output!$A$4:$AP$256,27,FALSE)))</f>
        <v/>
      </c>
      <c r="T401" s="158" t="str">
        <f>IF(D401="","",IF($C401="initial",VLOOKUP($D401,Notes!$A$7:$S$67,13,FALSE),VLOOKUP($A401,python_output!$A$4:$AP$256,28,FALSE)))</f>
        <v/>
      </c>
      <c r="U401" s="159" t="str">
        <f>IF(D401="","",IF($C401="initial",VLOOKUP($D401,Notes!$A$7:$S$67,14,FALSE),VLOOKUP($A401,python_output!$A$4:$AP$256,29,FALSE)))</f>
        <v/>
      </c>
      <c r="V401" s="155" t="str">
        <f>IF(D401="","",IF($C401="initial","",VLOOKUP($A401,python_output!$A$4:$AS$256,30,FALSE)))</f>
        <v/>
      </c>
      <c r="W401" s="155" t="str">
        <f>IF(D401="","",IFERROR(IF($C401="initial","",VLOOKUP($A401,python_output!$A$4:$AS$256,30,FALSE)),""))</f>
        <v/>
      </c>
      <c r="X401" s="155" t="str">
        <f>IF(D401="","",IFERROR(IF($C401="initial","",VLOOKUP($A401,python_output!$A$4:$AS$256,30,FALSE)),""))</f>
        <v/>
      </c>
      <c r="Y401" s="196"/>
      <c r="Z401" s="97" t="str">
        <f>IFERROR(VLOOKUP($D401,Notes!$A$7:$K$67,10,FALSE),"")</f>
        <v/>
      </c>
      <c r="AA401" s="102" t="str">
        <f>IFERROR(VLOOKUP($D401,Notes!$A$7:$K$67,11,FALSE),"")</f>
        <v/>
      </c>
      <c r="AB401" s="102" t="str">
        <f t="shared" si="26"/>
        <v/>
      </c>
      <c r="AC401" s="156" t="str">
        <f t="shared" si="27"/>
        <v/>
      </c>
      <c r="AD401" s="162" t="str">
        <f>IF($D401="","",GLOBAL!$B$5)</f>
        <v/>
      </c>
      <c r="AE401" s="197" t="str">
        <f t="shared" si="28"/>
        <v/>
      </c>
      <c r="AF401" s="198" t="str">
        <f t="shared" si="29"/>
        <v/>
      </c>
      <c r="AG401" s="202"/>
    </row>
    <row r="402" spans="1:33" x14ac:dyDescent="0.25">
      <c r="A402" s="2"/>
      <c r="C402" s="3"/>
      <c r="D402" s="2"/>
      <c r="E402" s="2"/>
      <c r="F402" s="107"/>
      <c r="G402" s="100" t="str">
        <f>IFERROR(VLOOKUP($D402,Notes!$A$7:$K$67,2,FALSE),"")</f>
        <v/>
      </c>
      <c r="H402" s="97" t="str">
        <f>IFERROR(VLOOKUP($D402,Notes!$A$7:$K$67,3,FALSE),"")</f>
        <v/>
      </c>
      <c r="I402" s="98" t="str">
        <f>IFERROR(VLOOKUP($D402,Notes!$A$7:$K$67,4,FALSE),"")</f>
        <v/>
      </c>
      <c r="J402" s="104"/>
      <c r="K402" s="104"/>
      <c r="L402" s="104"/>
      <c r="M402" s="106" t="str">
        <f>IF($D402="","",VLOOKUP($A402,python_output!$A$4:$AM$257,21,FALSE))</f>
        <v/>
      </c>
      <c r="N402" s="3" t="str">
        <f>IF($D402="","",VLOOKUP($A402,python_output!$A$4:$AM$257,22,FALSE))</f>
        <v/>
      </c>
      <c r="O402" s="105" t="str">
        <f>IF($D402="","",VLOOKUP($A402,python_output!$A$4:$AM$257,23,FALSE))</f>
        <v/>
      </c>
      <c r="P402" s="2" t="str">
        <f>IF($D402="","",VLOOKUP($A402,python_output!$A$4:$AM$257,24,FALSE))</f>
        <v/>
      </c>
      <c r="Q402" s="2" t="str">
        <f>IF($D402="","",VLOOKUP($A402,python_output!$A$4:$AM$257,25,FALSE))</f>
        <v/>
      </c>
      <c r="R402" s="2" t="str">
        <f>IF($D402="","",VLOOKUP($A402,python_output!$A$4:$AM$257,26,FALSE))</f>
        <v/>
      </c>
      <c r="S402" s="160" t="str">
        <f>IF(D402="","",IF($C402="initial",VLOOKUP($D402,Notes!$A$7:$S$67,12,FALSE),VLOOKUP($A402,python_output!$A$4:$AP$256,27,FALSE)))</f>
        <v/>
      </c>
      <c r="T402" s="158" t="str">
        <f>IF(D402="","",IF($C402="initial",VLOOKUP($D402,Notes!$A$7:$S$67,13,FALSE),VLOOKUP($A402,python_output!$A$4:$AP$256,28,FALSE)))</f>
        <v/>
      </c>
      <c r="U402" s="159" t="str">
        <f>IF(D402="","",IF($C402="initial",VLOOKUP($D402,Notes!$A$7:$S$67,14,FALSE),VLOOKUP($A402,python_output!$A$4:$AP$256,29,FALSE)))</f>
        <v/>
      </c>
      <c r="V402" s="155" t="str">
        <f>IF(D402="","",IF($C402="initial","",VLOOKUP($A402,python_output!$A$4:$AS$256,30,FALSE)))</f>
        <v/>
      </c>
      <c r="W402" s="155" t="str">
        <f>IF(D402="","",IFERROR(IF($C402="initial","",VLOOKUP($A402,python_output!$A$4:$AS$256,30,FALSE)),""))</f>
        <v/>
      </c>
      <c r="X402" s="155" t="str">
        <f>IF(D402="","",IFERROR(IF($C402="initial","",VLOOKUP($A402,python_output!$A$4:$AS$256,30,FALSE)),""))</f>
        <v/>
      </c>
      <c r="Y402" s="196"/>
      <c r="Z402" s="97" t="str">
        <f>IFERROR(VLOOKUP($D402,Notes!$A$7:$K$67,10,FALSE),"")</f>
        <v/>
      </c>
      <c r="AA402" s="102" t="str">
        <f>IFERROR(VLOOKUP($D402,Notes!$A$7:$K$67,11,FALSE),"")</f>
        <v/>
      </c>
      <c r="AB402" s="102" t="str">
        <f t="shared" si="26"/>
        <v/>
      </c>
      <c r="AC402" s="156" t="str">
        <f t="shared" si="27"/>
        <v/>
      </c>
      <c r="AD402" s="162" t="str">
        <f>IF($D402="","",GLOBAL!$B$5)</f>
        <v/>
      </c>
      <c r="AE402" s="197" t="str">
        <f t="shared" si="28"/>
        <v/>
      </c>
      <c r="AF402" s="198" t="str">
        <f t="shared" si="29"/>
        <v/>
      </c>
      <c r="AG402" s="202"/>
    </row>
    <row r="403" spans="1:33" x14ac:dyDescent="0.25">
      <c r="A403" s="2"/>
      <c r="C403" s="3"/>
      <c r="D403" s="2"/>
      <c r="E403" s="2"/>
      <c r="F403" s="107"/>
      <c r="G403" s="100" t="str">
        <f>IFERROR(VLOOKUP($D403,Notes!$A$7:$K$67,2,FALSE),"")</f>
        <v/>
      </c>
      <c r="H403" s="97" t="str">
        <f>IFERROR(VLOOKUP($D403,Notes!$A$7:$K$67,3,FALSE),"")</f>
        <v/>
      </c>
      <c r="I403" s="98" t="str">
        <f>IFERROR(VLOOKUP($D403,Notes!$A$7:$K$67,4,FALSE),"")</f>
        <v/>
      </c>
      <c r="J403" s="104"/>
      <c r="K403" s="104"/>
      <c r="L403" s="104"/>
      <c r="M403" s="106" t="str">
        <f>IF($D403="","",VLOOKUP($A403,python_output!$A$4:$AM$257,21,FALSE))</f>
        <v/>
      </c>
      <c r="N403" s="3" t="str">
        <f>IF($D403="","",VLOOKUP($A403,python_output!$A$4:$AM$257,22,FALSE))</f>
        <v/>
      </c>
      <c r="O403" s="105" t="str">
        <f>IF($D403="","",VLOOKUP($A403,python_output!$A$4:$AM$257,23,FALSE))</f>
        <v/>
      </c>
      <c r="P403" s="2" t="str">
        <f>IF($D403="","",VLOOKUP($A403,python_output!$A$4:$AM$257,24,FALSE))</f>
        <v/>
      </c>
      <c r="Q403" s="2" t="str">
        <f>IF($D403="","",VLOOKUP($A403,python_output!$A$4:$AM$257,25,FALSE))</f>
        <v/>
      </c>
      <c r="R403" s="2" t="str">
        <f>IF($D403="","",VLOOKUP($A403,python_output!$A$4:$AM$257,26,FALSE))</f>
        <v/>
      </c>
      <c r="S403" s="160" t="str">
        <f>IF(D403="","",IF($C403="initial",VLOOKUP($D403,Notes!$A$7:$S$67,12,FALSE),VLOOKUP($A403,python_output!$A$4:$AP$256,27,FALSE)))</f>
        <v/>
      </c>
      <c r="T403" s="158" t="str">
        <f>IF(D403="","",IF($C403="initial",VLOOKUP($D403,Notes!$A$7:$S$67,13,FALSE),VLOOKUP($A403,python_output!$A$4:$AP$256,28,FALSE)))</f>
        <v/>
      </c>
      <c r="U403" s="159" t="str">
        <f>IF(D403="","",IF($C403="initial",VLOOKUP($D403,Notes!$A$7:$S$67,14,FALSE),VLOOKUP($A403,python_output!$A$4:$AP$256,29,FALSE)))</f>
        <v/>
      </c>
      <c r="V403" s="155" t="str">
        <f>IF(D403="","",IF($C403="initial","",VLOOKUP($A403,python_output!$A$4:$AS$256,30,FALSE)))</f>
        <v/>
      </c>
      <c r="W403" s="155" t="str">
        <f>IF(D403="","",IFERROR(IF($C403="initial","",VLOOKUP($A403,python_output!$A$4:$AS$256,30,FALSE)),""))</f>
        <v/>
      </c>
      <c r="X403" s="155" t="str">
        <f>IF(D403="","",IFERROR(IF($C403="initial","",VLOOKUP($A403,python_output!$A$4:$AS$256,30,FALSE)),""))</f>
        <v/>
      </c>
      <c r="Y403" s="196"/>
      <c r="Z403" s="97" t="str">
        <f>IFERROR(VLOOKUP($D403,Notes!$A$7:$K$67,10,FALSE),"")</f>
        <v/>
      </c>
      <c r="AA403" s="102" t="str">
        <f>IFERROR(VLOOKUP($D403,Notes!$A$7:$K$67,11,FALSE),"")</f>
        <v/>
      </c>
      <c r="AB403" s="102" t="str">
        <f t="shared" si="26"/>
        <v/>
      </c>
      <c r="AC403" s="156" t="str">
        <f t="shared" si="27"/>
        <v/>
      </c>
      <c r="AD403" s="162" t="str">
        <f>IF($D403="","",GLOBAL!$B$5)</f>
        <v/>
      </c>
      <c r="AE403" s="197" t="str">
        <f t="shared" si="28"/>
        <v/>
      </c>
      <c r="AF403" s="198" t="str">
        <f t="shared" si="29"/>
        <v/>
      </c>
      <c r="AG403" s="202"/>
    </row>
    <row r="404" spans="1:33" x14ac:dyDescent="0.25">
      <c r="A404" s="2"/>
      <c r="C404" s="3"/>
      <c r="D404" s="2"/>
      <c r="E404" s="2"/>
      <c r="F404" s="107"/>
      <c r="G404" s="100" t="str">
        <f>IFERROR(VLOOKUP($D404,Notes!$A$7:$K$67,2,FALSE),"")</f>
        <v/>
      </c>
      <c r="H404" s="97" t="str">
        <f>IFERROR(VLOOKUP($D404,Notes!$A$7:$K$67,3,FALSE),"")</f>
        <v/>
      </c>
      <c r="I404" s="98" t="str">
        <f>IFERROR(VLOOKUP($D404,Notes!$A$7:$K$67,4,FALSE),"")</f>
        <v/>
      </c>
      <c r="J404" s="104"/>
      <c r="K404" s="104"/>
      <c r="L404" s="104"/>
      <c r="M404" s="106" t="str">
        <f>IF($D404="","",VLOOKUP($A404,python_output!$A$4:$AM$257,21,FALSE))</f>
        <v/>
      </c>
      <c r="N404" s="3" t="str">
        <f>IF($D404="","",VLOOKUP($A404,python_output!$A$4:$AM$257,22,FALSE))</f>
        <v/>
      </c>
      <c r="O404" s="105" t="str">
        <f>IF($D404="","",VLOOKUP($A404,python_output!$A$4:$AM$257,23,FALSE))</f>
        <v/>
      </c>
      <c r="P404" s="2" t="str">
        <f>IF($D404="","",VLOOKUP($A404,python_output!$A$4:$AM$257,24,FALSE))</f>
        <v/>
      </c>
      <c r="Q404" s="2" t="str">
        <f>IF($D404="","",VLOOKUP($A404,python_output!$A$4:$AM$257,25,FALSE))</f>
        <v/>
      </c>
      <c r="R404" s="2" t="str">
        <f>IF($D404="","",VLOOKUP($A404,python_output!$A$4:$AM$257,26,FALSE))</f>
        <v/>
      </c>
      <c r="S404" s="160" t="str">
        <f>IF(D404="","",IF($C404="initial",VLOOKUP($D404,Notes!$A$7:$S$67,12,FALSE),VLOOKUP($A404,python_output!$A$4:$AP$256,27,FALSE)))</f>
        <v/>
      </c>
      <c r="T404" s="158" t="str">
        <f>IF(D404="","",IF($C404="initial",VLOOKUP($D404,Notes!$A$7:$S$67,13,FALSE),VLOOKUP($A404,python_output!$A$4:$AP$256,28,FALSE)))</f>
        <v/>
      </c>
      <c r="U404" s="159" t="str">
        <f>IF(D404="","",IF($C404="initial",VLOOKUP($D404,Notes!$A$7:$S$67,14,FALSE),VLOOKUP($A404,python_output!$A$4:$AP$256,29,FALSE)))</f>
        <v/>
      </c>
      <c r="V404" s="155" t="str">
        <f>IF(D404="","",IF($C404="initial","",VLOOKUP($A404,python_output!$A$4:$AS$256,30,FALSE)))</f>
        <v/>
      </c>
      <c r="W404" s="155" t="str">
        <f>IF(D404="","",IFERROR(IF($C404="initial","",VLOOKUP($A404,python_output!$A$4:$AS$256,30,FALSE)),""))</f>
        <v/>
      </c>
      <c r="X404" s="155" t="str">
        <f>IF(D404="","",IFERROR(IF($C404="initial","",VLOOKUP($A404,python_output!$A$4:$AS$256,30,FALSE)),""))</f>
        <v/>
      </c>
      <c r="Y404" s="196"/>
      <c r="Z404" s="97" t="str">
        <f>IFERROR(VLOOKUP($D404,Notes!$A$7:$K$67,10,FALSE),"")</f>
        <v/>
      </c>
      <c r="AA404" s="102" t="str">
        <f>IFERROR(VLOOKUP($D404,Notes!$A$7:$K$67,11,FALSE),"")</f>
        <v/>
      </c>
      <c r="AB404" s="102" t="str">
        <f t="shared" si="26"/>
        <v/>
      </c>
      <c r="AC404" s="156" t="str">
        <f t="shared" si="27"/>
        <v/>
      </c>
      <c r="AD404" s="162" t="str">
        <f>IF($D404="","",GLOBAL!$B$5)</f>
        <v/>
      </c>
      <c r="AE404" s="197" t="str">
        <f t="shared" si="28"/>
        <v/>
      </c>
      <c r="AF404" s="198" t="str">
        <f t="shared" si="29"/>
        <v/>
      </c>
      <c r="AG404" s="202"/>
    </row>
    <row r="405" spans="1:33" x14ac:dyDescent="0.25">
      <c r="A405" s="2"/>
      <c r="C405" s="3"/>
      <c r="D405" s="2"/>
      <c r="E405" s="2"/>
      <c r="F405" s="107"/>
      <c r="G405" s="100" t="str">
        <f>IFERROR(VLOOKUP($D405,Notes!$A$7:$K$67,2,FALSE),"")</f>
        <v/>
      </c>
      <c r="H405" s="97" t="str">
        <f>IFERROR(VLOOKUP($D405,Notes!$A$7:$K$67,3,FALSE),"")</f>
        <v/>
      </c>
      <c r="I405" s="98" t="str">
        <f>IFERROR(VLOOKUP($D405,Notes!$A$7:$K$67,4,FALSE),"")</f>
        <v/>
      </c>
      <c r="J405" s="104"/>
      <c r="K405" s="104"/>
      <c r="L405" s="104"/>
      <c r="M405" s="106" t="str">
        <f>IF($D405="","",VLOOKUP($A405,python_output!$A$4:$AM$257,21,FALSE))</f>
        <v/>
      </c>
      <c r="N405" s="3" t="str">
        <f>IF($D405="","",VLOOKUP($A405,python_output!$A$4:$AM$257,22,FALSE))</f>
        <v/>
      </c>
      <c r="O405" s="105" t="str">
        <f>IF($D405="","",VLOOKUP($A405,python_output!$A$4:$AM$257,23,FALSE))</f>
        <v/>
      </c>
      <c r="P405" s="2" t="str">
        <f>IF($D405="","",VLOOKUP($A405,python_output!$A$4:$AM$257,24,FALSE))</f>
        <v/>
      </c>
      <c r="Q405" s="2" t="str">
        <f>IF($D405="","",VLOOKUP($A405,python_output!$A$4:$AM$257,25,FALSE))</f>
        <v/>
      </c>
      <c r="R405" s="2" t="str">
        <f>IF($D405="","",VLOOKUP($A405,python_output!$A$4:$AM$257,26,FALSE))</f>
        <v/>
      </c>
      <c r="S405" s="160" t="str">
        <f>IF(D405="","",IF($C405="initial",VLOOKUP($D405,Notes!$A$7:$S$67,12,FALSE),VLOOKUP($A405,python_output!$A$4:$AP$256,27,FALSE)))</f>
        <v/>
      </c>
      <c r="T405" s="158" t="str">
        <f>IF(D405="","",IF($C405="initial",VLOOKUP($D405,Notes!$A$7:$S$67,13,FALSE),VLOOKUP($A405,python_output!$A$4:$AP$256,28,FALSE)))</f>
        <v/>
      </c>
      <c r="U405" s="159" t="str">
        <f>IF(D405="","",IF($C405="initial",VLOOKUP($D405,Notes!$A$7:$S$67,14,FALSE),VLOOKUP($A405,python_output!$A$4:$AP$256,29,FALSE)))</f>
        <v/>
      </c>
      <c r="V405" s="155" t="str">
        <f>IF(D405="","",IF($C405="initial","",VLOOKUP($A405,python_output!$A$4:$AS$256,30,FALSE)))</f>
        <v/>
      </c>
      <c r="W405" s="155" t="str">
        <f>IF(D405="","",IFERROR(IF($C405="initial","",VLOOKUP($A405,python_output!$A$4:$AS$256,30,FALSE)),""))</f>
        <v/>
      </c>
      <c r="X405" s="155" t="str">
        <f>IF(D405="","",IFERROR(IF($C405="initial","",VLOOKUP($A405,python_output!$A$4:$AS$256,30,FALSE)),""))</f>
        <v/>
      </c>
      <c r="Y405" s="196"/>
      <c r="Z405" s="97" t="str">
        <f>IFERROR(VLOOKUP($D405,Notes!$A$7:$K$67,10,FALSE),"")</f>
        <v/>
      </c>
      <c r="AA405" s="102" t="str">
        <f>IFERROR(VLOOKUP($D405,Notes!$A$7:$K$67,11,FALSE),"")</f>
        <v/>
      </c>
      <c r="AB405" s="102" t="str">
        <f t="shared" si="26"/>
        <v/>
      </c>
      <c r="AC405" s="156" t="str">
        <f t="shared" si="27"/>
        <v/>
      </c>
      <c r="AD405" s="162" t="str">
        <f>IF($D405="","",GLOBAL!$B$5)</f>
        <v/>
      </c>
      <c r="AE405" s="197" t="str">
        <f t="shared" si="28"/>
        <v/>
      </c>
      <c r="AF405" s="198" t="str">
        <f t="shared" si="29"/>
        <v/>
      </c>
      <c r="AG405" s="202"/>
    </row>
    <row r="406" spans="1:33" x14ac:dyDescent="0.25">
      <c r="A406" s="2"/>
      <c r="C406" s="3"/>
      <c r="D406" s="2"/>
      <c r="E406" s="2"/>
      <c r="F406" s="107"/>
      <c r="G406" s="100" t="str">
        <f>IFERROR(VLOOKUP($D406,Notes!$A$7:$K$67,2,FALSE),"")</f>
        <v/>
      </c>
      <c r="H406" s="97" t="str">
        <f>IFERROR(VLOOKUP($D406,Notes!$A$7:$K$67,3,FALSE),"")</f>
        <v/>
      </c>
      <c r="I406" s="98" t="str">
        <f>IFERROR(VLOOKUP($D406,Notes!$A$7:$K$67,4,FALSE),"")</f>
        <v/>
      </c>
      <c r="J406" s="104"/>
      <c r="K406" s="104"/>
      <c r="L406" s="104"/>
      <c r="M406" s="106" t="str">
        <f>IF($D406="","",VLOOKUP($A406,python_output!$A$4:$AM$257,21,FALSE))</f>
        <v/>
      </c>
      <c r="N406" s="3" t="str">
        <f>IF($D406="","",VLOOKUP($A406,python_output!$A$4:$AM$257,22,FALSE))</f>
        <v/>
      </c>
      <c r="O406" s="105" t="str">
        <f>IF($D406="","",VLOOKUP($A406,python_output!$A$4:$AM$257,23,FALSE))</f>
        <v/>
      </c>
      <c r="P406" s="2" t="str">
        <f>IF($D406="","",VLOOKUP($A406,python_output!$A$4:$AM$257,24,FALSE))</f>
        <v/>
      </c>
      <c r="Q406" s="2" t="str">
        <f>IF($D406="","",VLOOKUP($A406,python_output!$A$4:$AM$257,25,FALSE))</f>
        <v/>
      </c>
      <c r="R406" s="2" t="str">
        <f>IF($D406="","",VLOOKUP($A406,python_output!$A$4:$AM$257,26,FALSE))</f>
        <v/>
      </c>
      <c r="S406" s="160" t="str">
        <f>IF(D406="","",IF($C406="initial",VLOOKUP($D406,Notes!$A$7:$S$67,12,FALSE),VLOOKUP($A406,python_output!$A$4:$AP$256,27,FALSE)))</f>
        <v/>
      </c>
      <c r="T406" s="158" t="str">
        <f>IF(D406="","",IF($C406="initial",VLOOKUP($D406,Notes!$A$7:$S$67,13,FALSE),VLOOKUP($A406,python_output!$A$4:$AP$256,28,FALSE)))</f>
        <v/>
      </c>
      <c r="U406" s="159" t="str">
        <f>IF(D406="","",IF($C406="initial",VLOOKUP($D406,Notes!$A$7:$S$67,14,FALSE),VLOOKUP($A406,python_output!$A$4:$AP$256,29,FALSE)))</f>
        <v/>
      </c>
      <c r="V406" s="155" t="str">
        <f>IF(D406="","",IF($C406="initial","",VLOOKUP($A406,python_output!$A$4:$AS$256,30,FALSE)))</f>
        <v/>
      </c>
      <c r="W406" s="155" t="str">
        <f>IF(D406="","",IFERROR(IF($C406="initial","",VLOOKUP($A406,python_output!$A$4:$AS$256,30,FALSE)),""))</f>
        <v/>
      </c>
      <c r="X406" s="155" t="str">
        <f>IF(D406="","",IFERROR(IF($C406="initial","",VLOOKUP($A406,python_output!$A$4:$AS$256,30,FALSE)),""))</f>
        <v/>
      </c>
      <c r="Y406" s="196"/>
      <c r="Z406" s="97" t="str">
        <f>IFERROR(VLOOKUP($D406,Notes!$A$7:$K$67,10,FALSE),"")</f>
        <v/>
      </c>
      <c r="AA406" s="102" t="str">
        <f>IFERROR(VLOOKUP($D406,Notes!$A$7:$K$67,11,FALSE),"")</f>
        <v/>
      </c>
      <c r="AB406" s="102" t="str">
        <f t="shared" si="26"/>
        <v/>
      </c>
      <c r="AC406" s="156" t="str">
        <f t="shared" si="27"/>
        <v/>
      </c>
      <c r="AD406" s="162" t="str">
        <f>IF($D406="","",GLOBAL!$B$5)</f>
        <v/>
      </c>
      <c r="AE406" s="197" t="str">
        <f t="shared" si="28"/>
        <v/>
      </c>
      <c r="AF406" s="198" t="str">
        <f t="shared" si="29"/>
        <v/>
      </c>
      <c r="AG406" s="202"/>
    </row>
    <row r="407" spans="1:33" x14ac:dyDescent="0.25">
      <c r="A407" s="2"/>
      <c r="C407" s="3"/>
      <c r="D407" s="2"/>
      <c r="E407" s="2"/>
      <c r="F407" s="107"/>
      <c r="G407" s="100" t="str">
        <f>IFERROR(VLOOKUP($D407,Notes!$A$7:$K$67,2,FALSE),"")</f>
        <v/>
      </c>
      <c r="H407" s="97" t="str">
        <f>IFERROR(VLOOKUP($D407,Notes!$A$7:$K$67,3,FALSE),"")</f>
        <v/>
      </c>
      <c r="I407" s="98" t="str">
        <f>IFERROR(VLOOKUP($D407,Notes!$A$7:$K$67,4,FALSE),"")</f>
        <v/>
      </c>
      <c r="J407" s="104"/>
      <c r="K407" s="104"/>
      <c r="L407" s="104"/>
      <c r="M407" s="106" t="str">
        <f>IF($D407="","",VLOOKUP($A407,python_output!$A$4:$AM$257,21,FALSE))</f>
        <v/>
      </c>
      <c r="N407" s="3" t="str">
        <f>IF($D407="","",VLOOKUP($A407,python_output!$A$4:$AM$257,22,FALSE))</f>
        <v/>
      </c>
      <c r="O407" s="105" t="str">
        <f>IF($D407="","",VLOOKUP($A407,python_output!$A$4:$AM$257,23,FALSE))</f>
        <v/>
      </c>
      <c r="P407" s="2" t="str">
        <f>IF($D407="","",VLOOKUP($A407,python_output!$A$4:$AM$257,24,FALSE))</f>
        <v/>
      </c>
      <c r="Q407" s="2" t="str">
        <f>IF($D407="","",VLOOKUP($A407,python_output!$A$4:$AM$257,25,FALSE))</f>
        <v/>
      </c>
      <c r="R407" s="2" t="str">
        <f>IF($D407="","",VLOOKUP($A407,python_output!$A$4:$AM$257,26,FALSE))</f>
        <v/>
      </c>
      <c r="S407" s="160" t="str">
        <f>IF(D407="","",IF($C407="initial",VLOOKUP($D407,Notes!$A$7:$S$67,12,FALSE),VLOOKUP($A407,python_output!$A$4:$AP$256,27,FALSE)))</f>
        <v/>
      </c>
      <c r="T407" s="158" t="str">
        <f>IF(D407="","",IF($C407="initial",VLOOKUP($D407,Notes!$A$7:$S$67,13,FALSE),VLOOKUP($A407,python_output!$A$4:$AP$256,28,FALSE)))</f>
        <v/>
      </c>
      <c r="U407" s="159" t="str">
        <f>IF(D407="","",IF($C407="initial",VLOOKUP($D407,Notes!$A$7:$S$67,14,FALSE),VLOOKUP($A407,python_output!$A$4:$AP$256,29,FALSE)))</f>
        <v/>
      </c>
      <c r="V407" s="155" t="str">
        <f>IF(D407="","",IF($C407="initial","",VLOOKUP($A407,python_output!$A$4:$AS$256,30,FALSE)))</f>
        <v/>
      </c>
      <c r="W407" s="155" t="str">
        <f>IF(D407="","",IFERROR(IF($C407="initial","",VLOOKUP($A407,python_output!$A$4:$AS$256,30,FALSE)),""))</f>
        <v/>
      </c>
      <c r="X407" s="155" t="str">
        <f>IF(D407="","",IFERROR(IF($C407="initial","",VLOOKUP($A407,python_output!$A$4:$AS$256,30,FALSE)),""))</f>
        <v/>
      </c>
      <c r="Y407" s="196"/>
      <c r="Z407" s="97" t="str">
        <f>IFERROR(VLOOKUP($D407,Notes!$A$7:$K$67,10,FALSE),"")</f>
        <v/>
      </c>
      <c r="AA407" s="102" t="str">
        <f>IFERROR(VLOOKUP($D407,Notes!$A$7:$K$67,11,FALSE),"")</f>
        <v/>
      </c>
      <c r="AB407" s="102" t="str">
        <f t="shared" si="26"/>
        <v/>
      </c>
      <c r="AC407" s="156" t="str">
        <f t="shared" si="27"/>
        <v/>
      </c>
      <c r="AD407" s="162" t="str">
        <f>IF($D407="","",GLOBAL!$B$5)</f>
        <v/>
      </c>
      <c r="AE407" s="197" t="str">
        <f t="shared" si="28"/>
        <v/>
      </c>
      <c r="AF407" s="198" t="str">
        <f t="shared" si="29"/>
        <v/>
      </c>
      <c r="AG407" s="202"/>
    </row>
    <row r="408" spans="1:33" x14ac:dyDescent="0.25">
      <c r="A408" s="2"/>
      <c r="C408" s="3"/>
      <c r="D408" s="2"/>
      <c r="E408" s="2"/>
      <c r="F408" s="107"/>
      <c r="G408" s="100" t="str">
        <f>IFERROR(VLOOKUP($D408,Notes!$A$7:$K$67,2,FALSE),"")</f>
        <v/>
      </c>
      <c r="H408" s="97" t="str">
        <f>IFERROR(VLOOKUP($D408,Notes!$A$7:$K$67,3,FALSE),"")</f>
        <v/>
      </c>
      <c r="I408" s="98" t="str">
        <f>IFERROR(VLOOKUP($D408,Notes!$A$7:$K$67,4,FALSE),"")</f>
        <v/>
      </c>
      <c r="J408" s="104"/>
      <c r="K408" s="104"/>
      <c r="L408" s="104"/>
      <c r="M408" s="106" t="str">
        <f>IF($D408="","",VLOOKUP($A408,python_output!$A$4:$AM$257,21,FALSE))</f>
        <v/>
      </c>
      <c r="N408" s="3" t="str">
        <f>IF($D408="","",VLOOKUP($A408,python_output!$A$4:$AM$257,22,FALSE))</f>
        <v/>
      </c>
      <c r="O408" s="105" t="str">
        <f>IF($D408="","",VLOOKUP($A408,python_output!$A$4:$AM$257,23,FALSE))</f>
        <v/>
      </c>
      <c r="P408" s="2" t="str">
        <f>IF($D408="","",VLOOKUP($A408,python_output!$A$4:$AM$257,24,FALSE))</f>
        <v/>
      </c>
      <c r="Q408" s="2" t="str">
        <f>IF($D408="","",VLOOKUP($A408,python_output!$A$4:$AM$257,25,FALSE))</f>
        <v/>
      </c>
      <c r="R408" s="2" t="str">
        <f>IF($D408="","",VLOOKUP($A408,python_output!$A$4:$AM$257,26,FALSE))</f>
        <v/>
      </c>
      <c r="S408" s="160" t="str">
        <f>IF(D408="","",IF($C408="initial",VLOOKUP($D408,Notes!$A$7:$S$67,12,FALSE),VLOOKUP($A408,python_output!$A$4:$AP$256,27,FALSE)))</f>
        <v/>
      </c>
      <c r="T408" s="158" t="str">
        <f>IF(D408="","",IF($C408="initial",VLOOKUP($D408,Notes!$A$7:$S$67,13,FALSE),VLOOKUP($A408,python_output!$A$4:$AP$256,28,FALSE)))</f>
        <v/>
      </c>
      <c r="U408" s="159" t="str">
        <f>IF(D408="","",IF($C408="initial",VLOOKUP($D408,Notes!$A$7:$S$67,14,FALSE),VLOOKUP($A408,python_output!$A$4:$AP$256,29,FALSE)))</f>
        <v/>
      </c>
      <c r="V408" s="155" t="str">
        <f>IF(D408="","",IF($C408="initial","",VLOOKUP($A408,python_output!$A$4:$AS$256,30,FALSE)))</f>
        <v/>
      </c>
      <c r="W408" s="155" t="str">
        <f>IF(D408="","",IFERROR(IF($C408="initial","",VLOOKUP($A408,python_output!$A$4:$AS$256,30,FALSE)),""))</f>
        <v/>
      </c>
      <c r="X408" s="155" t="str">
        <f>IF(D408="","",IFERROR(IF($C408="initial","",VLOOKUP($A408,python_output!$A$4:$AS$256,30,FALSE)),""))</f>
        <v/>
      </c>
      <c r="Y408" s="196"/>
      <c r="Z408" s="97" t="str">
        <f>IFERROR(VLOOKUP($D408,Notes!$A$7:$K$67,10,FALSE),"")</f>
        <v/>
      </c>
      <c r="AA408" s="102" t="str">
        <f>IFERROR(VLOOKUP($D408,Notes!$A$7:$K$67,11,FALSE),"")</f>
        <v/>
      </c>
      <c r="AB408" s="102" t="str">
        <f t="shared" si="26"/>
        <v/>
      </c>
      <c r="AC408" s="156" t="str">
        <f t="shared" si="27"/>
        <v/>
      </c>
      <c r="AD408" s="162" t="str">
        <f>IF($D408="","",GLOBAL!$B$5)</f>
        <v/>
      </c>
      <c r="AE408" s="197" t="str">
        <f t="shared" si="28"/>
        <v/>
      </c>
      <c r="AF408" s="198" t="str">
        <f t="shared" si="29"/>
        <v/>
      </c>
      <c r="AG408" s="202"/>
    </row>
    <row r="409" spans="1:33" x14ac:dyDescent="0.25">
      <c r="A409" s="2"/>
      <c r="C409" s="3"/>
      <c r="D409" s="2"/>
      <c r="E409" s="2"/>
      <c r="F409" s="107"/>
      <c r="G409" s="100" t="str">
        <f>IFERROR(VLOOKUP($D409,Notes!$A$7:$K$67,2,FALSE),"")</f>
        <v/>
      </c>
      <c r="H409" s="97" t="str">
        <f>IFERROR(VLOOKUP($D409,Notes!$A$7:$K$67,3,FALSE),"")</f>
        <v/>
      </c>
      <c r="I409" s="98" t="str">
        <f>IFERROR(VLOOKUP($D409,Notes!$A$7:$K$67,4,FALSE),"")</f>
        <v/>
      </c>
      <c r="J409" s="104"/>
      <c r="K409" s="104"/>
      <c r="L409" s="104"/>
      <c r="M409" s="106" t="str">
        <f>IF($D409="","",VLOOKUP($A409,python_output!$A$4:$AM$257,21,FALSE))</f>
        <v/>
      </c>
      <c r="N409" s="3" t="str">
        <f>IF($D409="","",VLOOKUP($A409,python_output!$A$4:$AM$257,22,FALSE))</f>
        <v/>
      </c>
      <c r="O409" s="105" t="str">
        <f>IF($D409="","",VLOOKUP($A409,python_output!$A$4:$AM$257,23,FALSE))</f>
        <v/>
      </c>
      <c r="P409" s="2" t="str">
        <f>IF($D409="","",VLOOKUP($A409,python_output!$A$4:$AM$257,24,FALSE))</f>
        <v/>
      </c>
      <c r="Q409" s="2" t="str">
        <f>IF($D409="","",VLOOKUP($A409,python_output!$A$4:$AM$257,25,FALSE))</f>
        <v/>
      </c>
      <c r="R409" s="2" t="str">
        <f>IF($D409="","",VLOOKUP($A409,python_output!$A$4:$AM$257,26,FALSE))</f>
        <v/>
      </c>
      <c r="S409" s="160" t="str">
        <f>IF(D409="","",IF($C409="initial",VLOOKUP($D409,Notes!$A$7:$S$67,12,FALSE),VLOOKUP($A409,python_output!$A$4:$AP$256,27,FALSE)))</f>
        <v/>
      </c>
      <c r="T409" s="158" t="str">
        <f>IF(D409="","",IF($C409="initial",VLOOKUP($D409,Notes!$A$7:$S$67,13,FALSE),VLOOKUP($A409,python_output!$A$4:$AP$256,28,FALSE)))</f>
        <v/>
      </c>
      <c r="U409" s="159" t="str">
        <f>IF(D409="","",IF($C409="initial",VLOOKUP($D409,Notes!$A$7:$S$67,14,FALSE),VLOOKUP($A409,python_output!$A$4:$AP$256,29,FALSE)))</f>
        <v/>
      </c>
      <c r="V409" s="155" t="str">
        <f>IF(D409="","",IF($C409="initial","",VLOOKUP($A409,python_output!$A$4:$AS$256,30,FALSE)))</f>
        <v/>
      </c>
      <c r="W409" s="155" t="str">
        <f>IF(D409="","",IFERROR(IF($C409="initial","",VLOOKUP($A409,python_output!$A$4:$AS$256,30,FALSE)),""))</f>
        <v/>
      </c>
      <c r="X409" s="155" t="str">
        <f>IF(D409="","",IFERROR(IF($C409="initial","",VLOOKUP($A409,python_output!$A$4:$AS$256,30,FALSE)),""))</f>
        <v/>
      </c>
      <c r="Y409" s="196"/>
      <c r="Z409" s="97" t="str">
        <f>IFERROR(VLOOKUP($D409,Notes!$A$7:$K$67,10,FALSE),"")</f>
        <v/>
      </c>
      <c r="AA409" s="102" t="str">
        <f>IFERROR(VLOOKUP($D409,Notes!$A$7:$K$67,11,FALSE),"")</f>
        <v/>
      </c>
      <c r="AB409" s="102" t="str">
        <f t="shared" si="26"/>
        <v/>
      </c>
      <c r="AC409" s="156" t="str">
        <f t="shared" si="27"/>
        <v/>
      </c>
      <c r="AD409" s="162" t="str">
        <f>IF($D409="","",GLOBAL!$B$5)</f>
        <v/>
      </c>
      <c r="AE409" s="197" t="str">
        <f t="shared" si="28"/>
        <v/>
      </c>
      <c r="AF409" s="198" t="str">
        <f t="shared" si="29"/>
        <v/>
      </c>
      <c r="AG409" s="202"/>
    </row>
    <row r="410" spans="1:33" x14ac:dyDescent="0.25">
      <c r="A410" s="2"/>
      <c r="C410" s="3"/>
      <c r="D410" s="2"/>
      <c r="E410" s="2"/>
      <c r="F410" s="107"/>
      <c r="G410" s="100" t="str">
        <f>IFERROR(VLOOKUP($D410,Notes!$A$7:$K$67,2,FALSE),"")</f>
        <v/>
      </c>
      <c r="H410" s="97" t="str">
        <f>IFERROR(VLOOKUP($D410,Notes!$A$7:$K$67,3,FALSE),"")</f>
        <v/>
      </c>
      <c r="I410" s="98" t="str">
        <f>IFERROR(VLOOKUP($D410,Notes!$A$7:$K$67,4,FALSE),"")</f>
        <v/>
      </c>
      <c r="J410" s="104"/>
      <c r="K410" s="104"/>
      <c r="L410" s="104"/>
      <c r="M410" s="106" t="str">
        <f>IF($D410="","",VLOOKUP($A410,python_output!$A$4:$AM$257,21,FALSE))</f>
        <v/>
      </c>
      <c r="N410" s="3" t="str">
        <f>IF($D410="","",VLOOKUP($A410,python_output!$A$4:$AM$257,22,FALSE))</f>
        <v/>
      </c>
      <c r="O410" s="105" t="str">
        <f>IF($D410="","",VLOOKUP($A410,python_output!$A$4:$AM$257,23,FALSE))</f>
        <v/>
      </c>
      <c r="P410" s="2" t="str">
        <f>IF($D410="","",VLOOKUP($A410,python_output!$A$4:$AM$257,24,FALSE))</f>
        <v/>
      </c>
      <c r="Q410" s="2" t="str">
        <f>IF($D410="","",VLOOKUP($A410,python_output!$A$4:$AM$257,25,FALSE))</f>
        <v/>
      </c>
      <c r="R410" s="2" t="str">
        <f>IF($D410="","",VLOOKUP($A410,python_output!$A$4:$AM$257,26,FALSE))</f>
        <v/>
      </c>
      <c r="S410" s="160" t="str">
        <f>IF(D410="","",IF($C410="initial",VLOOKUP($D410,Notes!$A$7:$S$67,12,FALSE),VLOOKUP($A410,python_output!$A$4:$AP$256,27,FALSE)))</f>
        <v/>
      </c>
      <c r="T410" s="158" t="str">
        <f>IF(D410="","",IF($C410="initial",VLOOKUP($D410,Notes!$A$7:$S$67,13,FALSE),VLOOKUP($A410,python_output!$A$4:$AP$256,28,FALSE)))</f>
        <v/>
      </c>
      <c r="U410" s="159" t="str">
        <f>IF(D410="","",IF($C410="initial",VLOOKUP($D410,Notes!$A$7:$S$67,14,FALSE),VLOOKUP($A410,python_output!$A$4:$AP$256,29,FALSE)))</f>
        <v/>
      </c>
      <c r="V410" s="155" t="str">
        <f>IF(D410="","",IF($C410="initial","",VLOOKUP($A410,python_output!$A$4:$AS$256,30,FALSE)))</f>
        <v/>
      </c>
      <c r="W410" s="155" t="str">
        <f>IF(D410="","",IFERROR(IF($C410="initial","",VLOOKUP($A410,python_output!$A$4:$AS$256,30,FALSE)),""))</f>
        <v/>
      </c>
      <c r="X410" s="155" t="str">
        <f>IF(D410="","",IFERROR(IF($C410="initial","",VLOOKUP($A410,python_output!$A$4:$AS$256,30,FALSE)),""))</f>
        <v/>
      </c>
      <c r="Y410" s="196"/>
      <c r="Z410" s="97" t="str">
        <f>IFERROR(VLOOKUP($D410,Notes!$A$7:$K$67,10,FALSE),"")</f>
        <v/>
      </c>
      <c r="AA410" s="102" t="str">
        <f>IFERROR(VLOOKUP($D410,Notes!$A$7:$K$67,11,FALSE),"")</f>
        <v/>
      </c>
      <c r="AB410" s="102" t="str">
        <f t="shared" si="26"/>
        <v/>
      </c>
      <c r="AC410" s="156" t="str">
        <f t="shared" si="27"/>
        <v/>
      </c>
      <c r="AD410" s="162" t="str">
        <f>IF($D410="","",GLOBAL!$B$5)</f>
        <v/>
      </c>
      <c r="AE410" s="197" t="str">
        <f t="shared" si="28"/>
        <v/>
      </c>
      <c r="AF410" s="198" t="str">
        <f t="shared" si="29"/>
        <v/>
      </c>
      <c r="AG410" s="202"/>
    </row>
    <row r="411" spans="1:33" x14ac:dyDescent="0.25">
      <c r="A411" s="2"/>
      <c r="C411" s="3"/>
      <c r="D411" s="2"/>
      <c r="E411" s="2"/>
      <c r="F411" s="107"/>
      <c r="G411" s="100" t="str">
        <f>IFERROR(VLOOKUP($D411,Notes!$A$7:$K$67,2,FALSE),"")</f>
        <v/>
      </c>
      <c r="H411" s="97" t="str">
        <f>IFERROR(VLOOKUP($D411,Notes!$A$7:$K$67,3,FALSE),"")</f>
        <v/>
      </c>
      <c r="I411" s="98" t="str">
        <f>IFERROR(VLOOKUP($D411,Notes!$A$7:$K$67,4,FALSE),"")</f>
        <v/>
      </c>
      <c r="J411" s="104"/>
      <c r="K411" s="104"/>
      <c r="L411" s="104"/>
      <c r="M411" s="106" t="str">
        <f>IF($D411="","",VLOOKUP($A411,python_output!$A$4:$AM$257,21,FALSE))</f>
        <v/>
      </c>
      <c r="N411" s="3" t="str">
        <f>IF($D411="","",VLOOKUP($A411,python_output!$A$4:$AM$257,22,FALSE))</f>
        <v/>
      </c>
      <c r="O411" s="105" t="str">
        <f>IF($D411="","",VLOOKUP($A411,python_output!$A$4:$AM$257,23,FALSE))</f>
        <v/>
      </c>
      <c r="P411" s="2" t="str">
        <f>IF($D411="","",VLOOKUP($A411,python_output!$A$4:$AM$257,24,FALSE))</f>
        <v/>
      </c>
      <c r="Q411" s="2" t="str">
        <f>IF($D411="","",VLOOKUP($A411,python_output!$A$4:$AM$257,25,FALSE))</f>
        <v/>
      </c>
      <c r="R411" s="2" t="str">
        <f>IF($D411="","",VLOOKUP($A411,python_output!$A$4:$AM$257,26,FALSE))</f>
        <v/>
      </c>
      <c r="S411" s="160" t="str">
        <f>IF(D411="","",IF($C411="initial",VLOOKUP($D411,Notes!$A$7:$S$67,12,FALSE),VLOOKUP($A411,python_output!$A$4:$AP$256,27,FALSE)))</f>
        <v/>
      </c>
      <c r="T411" s="158" t="str">
        <f>IF(D411="","",IF($C411="initial",VLOOKUP($D411,Notes!$A$7:$S$67,13,FALSE),VLOOKUP($A411,python_output!$A$4:$AP$256,28,FALSE)))</f>
        <v/>
      </c>
      <c r="U411" s="159" t="str">
        <f>IF(D411="","",IF($C411="initial",VLOOKUP($D411,Notes!$A$7:$S$67,14,FALSE),VLOOKUP($A411,python_output!$A$4:$AP$256,29,FALSE)))</f>
        <v/>
      </c>
      <c r="V411" s="155" t="str">
        <f>IF(D411="","",IF($C411="initial","",VLOOKUP($A411,python_output!$A$4:$AS$256,30,FALSE)))</f>
        <v/>
      </c>
      <c r="W411" s="155" t="str">
        <f>IF(D411="","",IFERROR(IF($C411="initial","",VLOOKUP($A411,python_output!$A$4:$AS$256,30,FALSE)),""))</f>
        <v/>
      </c>
      <c r="X411" s="155" t="str">
        <f>IF(D411="","",IFERROR(IF($C411="initial","",VLOOKUP($A411,python_output!$A$4:$AS$256,30,FALSE)),""))</f>
        <v/>
      </c>
      <c r="Y411" s="196"/>
      <c r="Z411" s="97" t="str">
        <f>IFERROR(VLOOKUP($D411,Notes!$A$7:$K$67,10,FALSE),"")</f>
        <v/>
      </c>
      <c r="AA411" s="102" t="str">
        <f>IFERROR(VLOOKUP($D411,Notes!$A$7:$K$67,11,FALSE),"")</f>
        <v/>
      </c>
      <c r="AB411" s="102" t="str">
        <f t="shared" si="26"/>
        <v/>
      </c>
      <c r="AC411" s="156" t="str">
        <f t="shared" si="27"/>
        <v/>
      </c>
      <c r="AD411" s="162" t="str">
        <f>IF($D411="","",GLOBAL!$B$5)</f>
        <v/>
      </c>
      <c r="AE411" s="197" t="str">
        <f t="shared" si="28"/>
        <v/>
      </c>
      <c r="AF411" s="198" t="str">
        <f t="shared" si="29"/>
        <v/>
      </c>
      <c r="AG411" s="202"/>
    </row>
    <row r="412" spans="1:33" x14ac:dyDescent="0.25">
      <c r="A412" s="2"/>
      <c r="C412" s="3"/>
      <c r="D412" s="2"/>
      <c r="E412" s="2"/>
      <c r="F412" s="107"/>
      <c r="G412" s="100" t="str">
        <f>IFERROR(VLOOKUP($D412,Notes!$A$7:$K$67,2,FALSE),"")</f>
        <v/>
      </c>
      <c r="H412" s="97" t="str">
        <f>IFERROR(VLOOKUP($D412,Notes!$A$7:$K$67,3,FALSE),"")</f>
        <v/>
      </c>
      <c r="I412" s="98" t="str">
        <f>IFERROR(VLOOKUP($D412,Notes!$A$7:$K$67,4,FALSE),"")</f>
        <v/>
      </c>
      <c r="J412" s="104"/>
      <c r="K412" s="104"/>
      <c r="L412" s="104"/>
      <c r="M412" s="106" t="str">
        <f>IF($D412="","",VLOOKUP($A412,python_output!$A$4:$AM$257,21,FALSE))</f>
        <v/>
      </c>
      <c r="N412" s="3" t="str">
        <f>IF($D412="","",VLOOKUP($A412,python_output!$A$4:$AM$257,22,FALSE))</f>
        <v/>
      </c>
      <c r="O412" s="105" t="str">
        <f>IF($D412="","",VLOOKUP($A412,python_output!$A$4:$AM$257,23,FALSE))</f>
        <v/>
      </c>
      <c r="P412" s="2" t="str">
        <f>IF($D412="","",VLOOKUP($A412,python_output!$A$4:$AM$257,24,FALSE))</f>
        <v/>
      </c>
      <c r="Q412" s="2" t="str">
        <f>IF($D412="","",VLOOKUP($A412,python_output!$A$4:$AM$257,25,FALSE))</f>
        <v/>
      </c>
      <c r="R412" s="2" t="str">
        <f>IF($D412="","",VLOOKUP($A412,python_output!$A$4:$AM$257,26,FALSE))</f>
        <v/>
      </c>
      <c r="S412" s="160" t="str">
        <f>IF(D412="","",IF($C412="initial",VLOOKUP($D412,Notes!$A$7:$S$67,12,FALSE),VLOOKUP($A412,python_output!$A$4:$AP$256,27,FALSE)))</f>
        <v/>
      </c>
      <c r="T412" s="158" t="str">
        <f>IF(D412="","",IF($C412="initial",VLOOKUP($D412,Notes!$A$7:$S$67,13,FALSE),VLOOKUP($A412,python_output!$A$4:$AP$256,28,FALSE)))</f>
        <v/>
      </c>
      <c r="U412" s="159" t="str">
        <f>IF(D412="","",IF($C412="initial",VLOOKUP($D412,Notes!$A$7:$S$67,14,FALSE),VLOOKUP($A412,python_output!$A$4:$AP$256,29,FALSE)))</f>
        <v/>
      </c>
      <c r="V412" s="155" t="str">
        <f>IF(D412="","",IF($C412="initial","",VLOOKUP($A412,python_output!$A$4:$AS$256,30,FALSE)))</f>
        <v/>
      </c>
      <c r="W412" s="155" t="str">
        <f>IF(D412="","",IFERROR(IF($C412="initial","",VLOOKUP($A412,python_output!$A$4:$AS$256,30,FALSE)),""))</f>
        <v/>
      </c>
      <c r="X412" s="155" t="str">
        <f>IF(D412="","",IFERROR(IF($C412="initial","",VLOOKUP($A412,python_output!$A$4:$AS$256,30,FALSE)),""))</f>
        <v/>
      </c>
      <c r="Y412" s="196"/>
      <c r="Z412" s="97" t="str">
        <f>IFERROR(VLOOKUP($D412,Notes!$A$7:$K$67,10,FALSE),"")</f>
        <v/>
      </c>
      <c r="AA412" s="102" t="str">
        <f>IFERROR(VLOOKUP($D412,Notes!$A$7:$K$67,11,FALSE),"")</f>
        <v/>
      </c>
      <c r="AB412" s="102" t="str">
        <f t="shared" si="26"/>
        <v/>
      </c>
      <c r="AC412" s="156" t="str">
        <f t="shared" si="27"/>
        <v/>
      </c>
      <c r="AD412" s="162" t="str">
        <f>IF($D412="","",GLOBAL!$B$5)</f>
        <v/>
      </c>
      <c r="AE412" s="197" t="str">
        <f t="shared" si="28"/>
        <v/>
      </c>
      <c r="AF412" s="198" t="str">
        <f t="shared" si="29"/>
        <v/>
      </c>
      <c r="AG412" s="202"/>
    </row>
    <row r="413" spans="1:33" x14ac:dyDescent="0.25">
      <c r="A413" s="2"/>
      <c r="C413" s="3"/>
      <c r="D413" s="2"/>
      <c r="E413" s="2"/>
      <c r="F413" s="107"/>
      <c r="G413" s="100" t="str">
        <f>IFERROR(VLOOKUP($D413,Notes!$A$7:$K$67,2,FALSE),"")</f>
        <v/>
      </c>
      <c r="H413" s="97" t="str">
        <f>IFERROR(VLOOKUP($D413,Notes!$A$7:$K$67,3,FALSE),"")</f>
        <v/>
      </c>
      <c r="I413" s="98" t="str">
        <f>IFERROR(VLOOKUP($D413,Notes!$A$7:$K$67,4,FALSE),"")</f>
        <v/>
      </c>
      <c r="J413" s="104"/>
      <c r="K413" s="104"/>
      <c r="L413" s="104"/>
      <c r="M413" s="106" t="str">
        <f>IF($D413="","",VLOOKUP($A413,python_output!$A$4:$AM$257,21,FALSE))</f>
        <v/>
      </c>
      <c r="N413" s="3" t="str">
        <f>IF($D413="","",VLOOKUP($A413,python_output!$A$4:$AM$257,22,FALSE))</f>
        <v/>
      </c>
      <c r="O413" s="105" t="str">
        <f>IF($D413="","",VLOOKUP($A413,python_output!$A$4:$AM$257,23,FALSE))</f>
        <v/>
      </c>
      <c r="P413" s="2" t="str">
        <f>IF($D413="","",VLOOKUP($A413,python_output!$A$4:$AM$257,24,FALSE))</f>
        <v/>
      </c>
      <c r="Q413" s="2" t="str">
        <f>IF($D413="","",VLOOKUP($A413,python_output!$A$4:$AM$257,25,FALSE))</f>
        <v/>
      </c>
      <c r="R413" s="2" t="str">
        <f>IF($D413="","",VLOOKUP($A413,python_output!$A$4:$AM$257,26,FALSE))</f>
        <v/>
      </c>
      <c r="S413" s="160" t="str">
        <f>IF(D413="","",IF($C413="initial",VLOOKUP($D413,Notes!$A$7:$S$67,12,FALSE),VLOOKUP($A413,python_output!$A$4:$AP$256,27,FALSE)))</f>
        <v/>
      </c>
      <c r="T413" s="158" t="str">
        <f>IF(D413="","",IF($C413="initial",VLOOKUP($D413,Notes!$A$7:$S$67,13,FALSE),VLOOKUP($A413,python_output!$A$4:$AP$256,28,FALSE)))</f>
        <v/>
      </c>
      <c r="U413" s="159" t="str">
        <f>IF(D413="","",IF($C413="initial",VLOOKUP($D413,Notes!$A$7:$S$67,14,FALSE),VLOOKUP($A413,python_output!$A$4:$AP$256,29,FALSE)))</f>
        <v/>
      </c>
      <c r="V413" s="155" t="str">
        <f>IF(D413="","",IF($C413="initial","",VLOOKUP($A413,python_output!$A$4:$AS$256,30,FALSE)))</f>
        <v/>
      </c>
      <c r="W413" s="155" t="str">
        <f>IF(D413="","",IFERROR(IF($C413="initial","",VLOOKUP($A413,python_output!$A$4:$AS$256,30,FALSE)),""))</f>
        <v/>
      </c>
      <c r="X413" s="155" t="str">
        <f>IF(D413="","",IFERROR(IF($C413="initial","",VLOOKUP($A413,python_output!$A$4:$AS$256,30,FALSE)),""))</f>
        <v/>
      </c>
      <c r="Y413" s="196"/>
      <c r="Z413" s="97" t="str">
        <f>IFERROR(VLOOKUP($D413,Notes!$A$7:$K$67,10,FALSE),"")</f>
        <v/>
      </c>
      <c r="AA413" s="102" t="str">
        <f>IFERROR(VLOOKUP($D413,Notes!$A$7:$K$67,11,FALSE),"")</f>
        <v/>
      </c>
      <c r="AB413" s="102" t="str">
        <f t="shared" si="26"/>
        <v/>
      </c>
      <c r="AC413" s="156" t="str">
        <f t="shared" si="27"/>
        <v/>
      </c>
      <c r="AD413" s="162" t="str">
        <f>IF($D413="","",GLOBAL!$B$5)</f>
        <v/>
      </c>
      <c r="AE413" s="197" t="str">
        <f t="shared" si="28"/>
        <v/>
      </c>
      <c r="AF413" s="198" t="str">
        <f t="shared" si="29"/>
        <v/>
      </c>
      <c r="AG413" s="202"/>
    </row>
    <row r="414" spans="1:33" x14ac:dyDescent="0.25">
      <c r="A414" s="2"/>
      <c r="C414" s="3"/>
      <c r="D414" s="2"/>
      <c r="E414" s="2"/>
      <c r="F414" s="107"/>
      <c r="G414" s="100" t="str">
        <f>IFERROR(VLOOKUP($D414,Notes!$A$7:$K$67,2,FALSE),"")</f>
        <v/>
      </c>
      <c r="H414" s="97" t="str">
        <f>IFERROR(VLOOKUP($D414,Notes!$A$7:$K$67,3,FALSE),"")</f>
        <v/>
      </c>
      <c r="I414" s="98" t="str">
        <f>IFERROR(VLOOKUP($D414,Notes!$A$7:$K$67,4,FALSE),"")</f>
        <v/>
      </c>
      <c r="J414" s="104"/>
      <c r="K414" s="104"/>
      <c r="L414" s="104"/>
      <c r="M414" s="106" t="str">
        <f>IF($D414="","",VLOOKUP($A414,python_output!$A$4:$AM$257,21,FALSE))</f>
        <v/>
      </c>
      <c r="N414" s="3" t="str">
        <f>IF($D414="","",VLOOKUP($A414,python_output!$A$4:$AM$257,22,FALSE))</f>
        <v/>
      </c>
      <c r="O414" s="105" t="str">
        <f>IF($D414="","",VLOOKUP($A414,python_output!$A$4:$AM$257,23,FALSE))</f>
        <v/>
      </c>
      <c r="P414" s="2" t="str">
        <f>IF($D414="","",VLOOKUP($A414,python_output!$A$4:$AM$257,24,FALSE))</f>
        <v/>
      </c>
      <c r="Q414" s="2" t="str">
        <f>IF($D414="","",VLOOKUP($A414,python_output!$A$4:$AM$257,25,FALSE))</f>
        <v/>
      </c>
      <c r="R414" s="2" t="str">
        <f>IF($D414="","",VLOOKUP($A414,python_output!$A$4:$AM$257,26,FALSE))</f>
        <v/>
      </c>
      <c r="S414" s="160" t="str">
        <f>IF(D414="","",IF($C414="initial",VLOOKUP($D414,Notes!$A$7:$S$67,12,FALSE),VLOOKUP($A414,python_output!$A$4:$AP$256,27,FALSE)))</f>
        <v/>
      </c>
      <c r="T414" s="158" t="str">
        <f>IF(D414="","",IF($C414="initial",VLOOKUP($D414,Notes!$A$7:$S$67,13,FALSE),VLOOKUP($A414,python_output!$A$4:$AP$256,28,FALSE)))</f>
        <v/>
      </c>
      <c r="U414" s="159" t="str">
        <f>IF(D414="","",IF($C414="initial",VLOOKUP($D414,Notes!$A$7:$S$67,14,FALSE),VLOOKUP($A414,python_output!$A$4:$AP$256,29,FALSE)))</f>
        <v/>
      </c>
      <c r="V414" s="155" t="str">
        <f>IF(D414="","",IF($C414="initial","",VLOOKUP($A414,python_output!$A$4:$AS$256,30,FALSE)))</f>
        <v/>
      </c>
      <c r="W414" s="155" t="str">
        <f>IF(D414="","",IFERROR(IF($C414="initial","",VLOOKUP($A414,python_output!$A$4:$AS$256,30,FALSE)),""))</f>
        <v/>
      </c>
      <c r="X414" s="155" t="str">
        <f>IF(D414="","",IFERROR(IF($C414="initial","",VLOOKUP($A414,python_output!$A$4:$AS$256,30,FALSE)),""))</f>
        <v/>
      </c>
      <c r="Y414" s="196"/>
      <c r="Z414" s="97" t="str">
        <f>IFERROR(VLOOKUP($D414,Notes!$A$7:$K$67,10,FALSE),"")</f>
        <v/>
      </c>
      <c r="AA414" s="102" t="str">
        <f>IFERROR(VLOOKUP($D414,Notes!$A$7:$K$67,11,FALSE),"")</f>
        <v/>
      </c>
      <c r="AB414" s="102" t="str">
        <f t="shared" si="26"/>
        <v/>
      </c>
      <c r="AC414" s="156" t="str">
        <f t="shared" si="27"/>
        <v/>
      </c>
      <c r="AD414" s="162" t="str">
        <f>IF($D414="","",GLOBAL!$B$5)</f>
        <v/>
      </c>
      <c r="AE414" s="197" t="str">
        <f t="shared" si="28"/>
        <v/>
      </c>
      <c r="AF414" s="198" t="str">
        <f t="shared" si="29"/>
        <v/>
      </c>
      <c r="AG414" s="202"/>
    </row>
    <row r="415" spans="1:33" x14ac:dyDescent="0.25">
      <c r="A415" s="2"/>
      <c r="C415" s="3"/>
      <c r="D415" s="2"/>
      <c r="E415" s="2"/>
      <c r="F415" s="107"/>
      <c r="G415" s="100" t="str">
        <f>IFERROR(VLOOKUP($D415,Notes!$A$7:$K$67,2,FALSE),"")</f>
        <v/>
      </c>
      <c r="H415" s="97" t="str">
        <f>IFERROR(VLOOKUP($D415,Notes!$A$7:$K$67,3,FALSE),"")</f>
        <v/>
      </c>
      <c r="I415" s="98" t="str">
        <f>IFERROR(VLOOKUP($D415,Notes!$A$7:$K$67,4,FALSE),"")</f>
        <v/>
      </c>
      <c r="J415" s="104"/>
      <c r="K415" s="104"/>
      <c r="L415" s="104"/>
      <c r="M415" s="106" t="str">
        <f>IF($D415="","",VLOOKUP($A415,python_output!$A$4:$AM$257,21,FALSE))</f>
        <v/>
      </c>
      <c r="N415" s="3" t="str">
        <f>IF($D415="","",VLOOKUP($A415,python_output!$A$4:$AM$257,22,FALSE))</f>
        <v/>
      </c>
      <c r="O415" s="105" t="str">
        <f>IF($D415="","",VLOOKUP($A415,python_output!$A$4:$AM$257,23,FALSE))</f>
        <v/>
      </c>
      <c r="P415" s="2" t="str">
        <f>IF($D415="","",VLOOKUP($A415,python_output!$A$4:$AM$257,24,FALSE))</f>
        <v/>
      </c>
      <c r="Q415" s="2" t="str">
        <f>IF($D415="","",VLOOKUP($A415,python_output!$A$4:$AM$257,25,FALSE))</f>
        <v/>
      </c>
      <c r="R415" s="2" t="str">
        <f>IF($D415="","",VLOOKUP($A415,python_output!$A$4:$AM$257,26,FALSE))</f>
        <v/>
      </c>
      <c r="S415" s="160" t="str">
        <f>IF(D415="","",IF($C415="initial",VLOOKUP($D415,Notes!$A$7:$S$67,12,FALSE),VLOOKUP($A415,python_output!$A$4:$AP$256,27,FALSE)))</f>
        <v/>
      </c>
      <c r="T415" s="158" t="str">
        <f>IF(D415="","",IF($C415="initial",VLOOKUP($D415,Notes!$A$7:$S$67,13,FALSE),VLOOKUP($A415,python_output!$A$4:$AP$256,28,FALSE)))</f>
        <v/>
      </c>
      <c r="U415" s="159" t="str">
        <f>IF(D415="","",IF($C415="initial",VLOOKUP($D415,Notes!$A$7:$S$67,14,FALSE),VLOOKUP($A415,python_output!$A$4:$AP$256,29,FALSE)))</f>
        <v/>
      </c>
      <c r="V415" s="155" t="str">
        <f>IF(D415="","",IF($C415="initial","",VLOOKUP($A415,python_output!$A$4:$AS$256,30,FALSE)))</f>
        <v/>
      </c>
      <c r="W415" s="155" t="str">
        <f>IF(D415="","",IFERROR(IF($C415="initial","",VLOOKUP($A415,python_output!$A$4:$AS$256,30,FALSE)),""))</f>
        <v/>
      </c>
      <c r="X415" s="155" t="str">
        <f>IF(D415="","",IFERROR(IF($C415="initial","",VLOOKUP($A415,python_output!$A$4:$AS$256,30,FALSE)),""))</f>
        <v/>
      </c>
      <c r="Y415" s="196"/>
      <c r="Z415" s="97" t="str">
        <f>IFERROR(VLOOKUP($D415,Notes!$A$7:$K$67,10,FALSE),"")</f>
        <v/>
      </c>
      <c r="AA415" s="102" t="str">
        <f>IFERROR(VLOOKUP($D415,Notes!$A$7:$K$67,11,FALSE),"")</f>
        <v/>
      </c>
      <c r="AB415" s="102" t="str">
        <f t="shared" si="26"/>
        <v/>
      </c>
      <c r="AC415" s="156" t="str">
        <f t="shared" si="27"/>
        <v/>
      </c>
      <c r="AD415" s="162" t="str">
        <f>IF($D415="","",GLOBAL!$B$5)</f>
        <v/>
      </c>
      <c r="AE415" s="197" t="str">
        <f t="shared" si="28"/>
        <v/>
      </c>
      <c r="AF415" s="198" t="str">
        <f t="shared" si="29"/>
        <v/>
      </c>
      <c r="AG415" s="202"/>
    </row>
    <row r="416" spans="1:33" x14ac:dyDescent="0.25">
      <c r="A416" s="2"/>
      <c r="C416" s="3"/>
      <c r="D416" s="2"/>
      <c r="E416" s="2"/>
      <c r="F416" s="107"/>
      <c r="G416" s="100" t="str">
        <f>IFERROR(VLOOKUP($D416,Notes!$A$7:$K$67,2,FALSE),"")</f>
        <v/>
      </c>
      <c r="H416" s="97" t="str">
        <f>IFERROR(VLOOKUP($D416,Notes!$A$7:$K$67,3,FALSE),"")</f>
        <v/>
      </c>
      <c r="I416" s="98" t="str">
        <f>IFERROR(VLOOKUP($D416,Notes!$A$7:$K$67,4,FALSE),"")</f>
        <v/>
      </c>
      <c r="J416" s="104"/>
      <c r="K416" s="104"/>
      <c r="L416" s="104"/>
      <c r="M416" s="106" t="str">
        <f>IF($D416="","",VLOOKUP($A416,python_output!$A$4:$AM$257,21,FALSE))</f>
        <v/>
      </c>
      <c r="N416" s="3" t="str">
        <f>IF($D416="","",VLOOKUP($A416,python_output!$A$4:$AM$257,22,FALSE))</f>
        <v/>
      </c>
      <c r="O416" s="105" t="str">
        <f>IF($D416="","",VLOOKUP($A416,python_output!$A$4:$AM$257,23,FALSE))</f>
        <v/>
      </c>
      <c r="P416" s="2" t="str">
        <f>IF($D416="","",VLOOKUP($A416,python_output!$A$4:$AM$257,24,FALSE))</f>
        <v/>
      </c>
      <c r="Q416" s="2" t="str">
        <f>IF($D416="","",VLOOKUP($A416,python_output!$A$4:$AM$257,25,FALSE))</f>
        <v/>
      </c>
      <c r="R416" s="2" t="str">
        <f>IF($D416="","",VLOOKUP($A416,python_output!$A$4:$AM$257,26,FALSE))</f>
        <v/>
      </c>
      <c r="S416" s="160" t="str">
        <f>IF(D416="","",IF($C416="initial",VLOOKUP($D416,Notes!$A$7:$S$67,12,FALSE),VLOOKUP($A416,python_output!$A$4:$AP$256,27,FALSE)))</f>
        <v/>
      </c>
      <c r="T416" s="158" t="str">
        <f>IF(D416="","",IF($C416="initial",VLOOKUP($D416,Notes!$A$7:$S$67,13,FALSE),VLOOKUP($A416,python_output!$A$4:$AP$256,28,FALSE)))</f>
        <v/>
      </c>
      <c r="U416" s="159" t="str">
        <f>IF(D416="","",IF($C416="initial",VLOOKUP($D416,Notes!$A$7:$S$67,14,FALSE),VLOOKUP($A416,python_output!$A$4:$AP$256,29,FALSE)))</f>
        <v/>
      </c>
      <c r="V416" s="155" t="str">
        <f>IF(D416="","",IF($C416="initial","",VLOOKUP($A416,python_output!$A$4:$AS$256,30,FALSE)))</f>
        <v/>
      </c>
      <c r="W416" s="155" t="str">
        <f>IF(D416="","",IFERROR(IF($C416="initial","",VLOOKUP($A416,python_output!$A$4:$AS$256,30,FALSE)),""))</f>
        <v/>
      </c>
      <c r="X416" s="155" t="str">
        <f>IF(D416="","",IFERROR(IF($C416="initial","",VLOOKUP($A416,python_output!$A$4:$AS$256,30,FALSE)),""))</f>
        <v/>
      </c>
      <c r="Y416" s="196"/>
      <c r="Z416" s="97" t="str">
        <f>IFERROR(VLOOKUP($D416,Notes!$A$7:$K$67,10,FALSE),"")</f>
        <v/>
      </c>
      <c r="AA416" s="102" t="str">
        <f>IFERROR(VLOOKUP($D416,Notes!$A$7:$K$67,11,FALSE),"")</f>
        <v/>
      </c>
      <c r="AB416" s="102" t="str">
        <f t="shared" si="26"/>
        <v/>
      </c>
      <c r="AC416" s="156" t="str">
        <f t="shared" si="27"/>
        <v/>
      </c>
      <c r="AD416" s="162" t="str">
        <f>IF($D416="","",GLOBAL!$B$5)</f>
        <v/>
      </c>
      <c r="AE416" s="197" t="str">
        <f t="shared" si="28"/>
        <v/>
      </c>
      <c r="AF416" s="198" t="str">
        <f t="shared" si="29"/>
        <v/>
      </c>
      <c r="AG416" s="202"/>
    </row>
    <row r="417" spans="1:33" x14ac:dyDescent="0.25">
      <c r="A417" s="2"/>
      <c r="C417" s="3"/>
      <c r="D417" s="2"/>
      <c r="E417" s="2"/>
      <c r="F417" s="107"/>
      <c r="G417" s="100" t="str">
        <f>IFERROR(VLOOKUP($D417,Notes!$A$7:$K$67,2,FALSE),"")</f>
        <v/>
      </c>
      <c r="H417" s="97" t="str">
        <f>IFERROR(VLOOKUP($D417,Notes!$A$7:$K$67,3,FALSE),"")</f>
        <v/>
      </c>
      <c r="I417" s="98" t="str">
        <f>IFERROR(VLOOKUP($D417,Notes!$A$7:$K$67,4,FALSE),"")</f>
        <v/>
      </c>
      <c r="J417" s="104"/>
      <c r="K417" s="104"/>
      <c r="L417" s="104"/>
      <c r="M417" s="106" t="str">
        <f>IF($D417="","",VLOOKUP($A417,python_output!$A$4:$AM$257,21,FALSE))</f>
        <v/>
      </c>
      <c r="N417" s="3" t="str">
        <f>IF($D417="","",VLOOKUP($A417,python_output!$A$4:$AM$257,22,FALSE))</f>
        <v/>
      </c>
      <c r="O417" s="105" t="str">
        <f>IF($D417="","",VLOOKUP($A417,python_output!$A$4:$AM$257,23,FALSE))</f>
        <v/>
      </c>
      <c r="P417" s="2" t="str">
        <f>IF($D417="","",VLOOKUP($A417,python_output!$A$4:$AM$257,24,FALSE))</f>
        <v/>
      </c>
      <c r="Q417" s="2" t="str">
        <f>IF($D417="","",VLOOKUP($A417,python_output!$A$4:$AM$257,25,FALSE))</f>
        <v/>
      </c>
      <c r="R417" s="2" t="str">
        <f>IF($D417="","",VLOOKUP($A417,python_output!$A$4:$AM$257,26,FALSE))</f>
        <v/>
      </c>
      <c r="S417" s="160" t="str">
        <f>IF(D417="","",IF($C417="initial",VLOOKUP($D417,Notes!$A$7:$S$67,12,FALSE),VLOOKUP($A417,python_output!$A$4:$AP$256,27,FALSE)))</f>
        <v/>
      </c>
      <c r="T417" s="158" t="str">
        <f>IF(D417="","",IF($C417="initial",VLOOKUP($D417,Notes!$A$7:$S$67,13,FALSE),VLOOKUP($A417,python_output!$A$4:$AP$256,28,FALSE)))</f>
        <v/>
      </c>
      <c r="U417" s="159" t="str">
        <f>IF(D417="","",IF($C417="initial",VLOOKUP($D417,Notes!$A$7:$S$67,14,FALSE),VLOOKUP($A417,python_output!$A$4:$AP$256,29,FALSE)))</f>
        <v/>
      </c>
      <c r="V417" s="155" t="str">
        <f>IF(D417="","",IF($C417="initial","",VLOOKUP($A417,python_output!$A$4:$AS$256,30,FALSE)))</f>
        <v/>
      </c>
      <c r="W417" s="155" t="str">
        <f>IF(D417="","",IFERROR(IF($C417="initial","",VLOOKUP($A417,python_output!$A$4:$AS$256,30,FALSE)),""))</f>
        <v/>
      </c>
      <c r="X417" s="155" t="str">
        <f>IF(D417="","",IFERROR(IF($C417="initial","",VLOOKUP($A417,python_output!$A$4:$AS$256,30,FALSE)),""))</f>
        <v/>
      </c>
      <c r="Y417" s="196"/>
      <c r="Z417" s="97" t="str">
        <f>IFERROR(VLOOKUP($D417,Notes!$A$7:$K$67,10,FALSE),"")</f>
        <v/>
      </c>
      <c r="AA417" s="102" t="str">
        <f>IFERROR(VLOOKUP($D417,Notes!$A$7:$K$67,11,FALSE),"")</f>
        <v/>
      </c>
      <c r="AB417" s="102" t="str">
        <f t="shared" si="26"/>
        <v/>
      </c>
      <c r="AC417" s="156" t="str">
        <f t="shared" si="27"/>
        <v/>
      </c>
      <c r="AD417" s="162" t="str">
        <f>IF($D417="","",GLOBAL!$B$5)</f>
        <v/>
      </c>
      <c r="AE417" s="197" t="str">
        <f t="shared" si="28"/>
        <v/>
      </c>
      <c r="AF417" s="198" t="str">
        <f t="shared" si="29"/>
        <v/>
      </c>
      <c r="AG417" s="202"/>
    </row>
    <row r="418" spans="1:33" x14ac:dyDescent="0.25">
      <c r="A418" s="2"/>
      <c r="C418" s="3"/>
      <c r="D418" s="2"/>
      <c r="E418" s="2"/>
      <c r="F418" s="107"/>
      <c r="G418" s="100" t="str">
        <f>IFERROR(VLOOKUP($D418,Notes!$A$7:$K$67,2,FALSE),"")</f>
        <v/>
      </c>
      <c r="H418" s="97" t="str">
        <f>IFERROR(VLOOKUP($D418,Notes!$A$7:$K$67,3,FALSE),"")</f>
        <v/>
      </c>
      <c r="I418" s="98" t="str">
        <f>IFERROR(VLOOKUP($D418,Notes!$A$7:$K$67,4,FALSE),"")</f>
        <v/>
      </c>
      <c r="J418" s="104"/>
      <c r="K418" s="104"/>
      <c r="L418" s="104"/>
      <c r="M418" s="106" t="str">
        <f>IF($D418="","",VLOOKUP($A418,python_output!$A$4:$AM$257,21,FALSE))</f>
        <v/>
      </c>
      <c r="N418" s="3" t="str">
        <f>IF($D418="","",VLOOKUP($A418,python_output!$A$4:$AM$257,22,FALSE))</f>
        <v/>
      </c>
      <c r="O418" s="105" t="str">
        <f>IF($D418="","",VLOOKUP($A418,python_output!$A$4:$AM$257,23,FALSE))</f>
        <v/>
      </c>
      <c r="P418" s="2" t="str">
        <f>IF($D418="","",VLOOKUP($A418,python_output!$A$4:$AM$257,24,FALSE))</f>
        <v/>
      </c>
      <c r="Q418" s="2" t="str">
        <f>IF($D418="","",VLOOKUP($A418,python_output!$A$4:$AM$257,25,FALSE))</f>
        <v/>
      </c>
      <c r="R418" s="2" t="str">
        <f>IF($D418="","",VLOOKUP($A418,python_output!$A$4:$AM$257,26,FALSE))</f>
        <v/>
      </c>
      <c r="S418" s="160" t="str">
        <f>IF(D418="","",IF($C418="initial",VLOOKUP($D418,Notes!$A$7:$S$67,12,FALSE),VLOOKUP($A418,python_output!$A$4:$AP$256,27,FALSE)))</f>
        <v/>
      </c>
      <c r="T418" s="158" t="str">
        <f>IF(D418="","",IF($C418="initial",VLOOKUP($D418,Notes!$A$7:$S$67,13,FALSE),VLOOKUP($A418,python_output!$A$4:$AP$256,28,FALSE)))</f>
        <v/>
      </c>
      <c r="U418" s="159" t="str">
        <f>IF(D418="","",IF($C418="initial",VLOOKUP($D418,Notes!$A$7:$S$67,14,FALSE),VLOOKUP($A418,python_output!$A$4:$AP$256,29,FALSE)))</f>
        <v/>
      </c>
      <c r="V418" s="155" t="str">
        <f>IF(D418="","",IF($C418="initial","",VLOOKUP($A418,python_output!$A$4:$AS$256,30,FALSE)))</f>
        <v/>
      </c>
      <c r="W418" s="155" t="str">
        <f>IF(D418="","",IFERROR(IF($C418="initial","",VLOOKUP($A418,python_output!$A$4:$AS$256,30,FALSE)),""))</f>
        <v/>
      </c>
      <c r="X418" s="155" t="str">
        <f>IF(D418="","",IFERROR(IF($C418="initial","",VLOOKUP($A418,python_output!$A$4:$AS$256,30,FALSE)),""))</f>
        <v/>
      </c>
      <c r="Y418" s="196"/>
      <c r="Z418" s="97" t="str">
        <f>IFERROR(VLOOKUP($D418,Notes!$A$7:$K$67,10,FALSE),"")</f>
        <v/>
      </c>
      <c r="AA418" s="102" t="str">
        <f>IFERROR(VLOOKUP($D418,Notes!$A$7:$K$67,11,FALSE),"")</f>
        <v/>
      </c>
      <c r="AB418" s="102" t="str">
        <f t="shared" si="26"/>
        <v/>
      </c>
      <c r="AC418" s="156" t="str">
        <f t="shared" si="27"/>
        <v/>
      </c>
      <c r="AD418" s="162" t="str">
        <f>IF($D418="","",GLOBAL!$B$5)</f>
        <v/>
      </c>
      <c r="AE418" s="197" t="str">
        <f t="shared" si="28"/>
        <v/>
      </c>
      <c r="AF418" s="198" t="str">
        <f t="shared" si="29"/>
        <v/>
      </c>
      <c r="AG418" s="202"/>
    </row>
    <row r="419" spans="1:33" x14ac:dyDescent="0.25">
      <c r="A419" s="2"/>
      <c r="C419" s="3"/>
      <c r="D419" s="2"/>
      <c r="E419" s="2"/>
      <c r="F419" s="107"/>
      <c r="G419" s="100" t="str">
        <f>IFERROR(VLOOKUP($D419,Notes!$A$7:$K$67,2,FALSE),"")</f>
        <v/>
      </c>
      <c r="H419" s="97" t="str">
        <f>IFERROR(VLOOKUP($D419,Notes!$A$7:$K$67,3,FALSE),"")</f>
        <v/>
      </c>
      <c r="I419" s="98" t="str">
        <f>IFERROR(VLOOKUP($D419,Notes!$A$7:$K$67,4,FALSE),"")</f>
        <v/>
      </c>
      <c r="J419" s="104"/>
      <c r="K419" s="104"/>
      <c r="L419" s="104"/>
      <c r="M419" s="106" t="str">
        <f>IF($D419="","",VLOOKUP($A419,python_output!$A$4:$AM$257,21,FALSE))</f>
        <v/>
      </c>
      <c r="N419" s="3" t="str">
        <f>IF($D419="","",VLOOKUP($A419,python_output!$A$4:$AM$257,22,FALSE))</f>
        <v/>
      </c>
      <c r="O419" s="105" t="str">
        <f>IF($D419="","",VLOOKUP($A419,python_output!$A$4:$AM$257,23,FALSE))</f>
        <v/>
      </c>
      <c r="P419" s="2" t="str">
        <f>IF($D419="","",VLOOKUP($A419,python_output!$A$4:$AM$257,24,FALSE))</f>
        <v/>
      </c>
      <c r="Q419" s="2" t="str">
        <f>IF($D419="","",VLOOKUP($A419,python_output!$A$4:$AM$257,25,FALSE))</f>
        <v/>
      </c>
      <c r="R419" s="2" t="str">
        <f>IF($D419="","",VLOOKUP($A419,python_output!$A$4:$AM$257,26,FALSE))</f>
        <v/>
      </c>
      <c r="S419" s="160" t="str">
        <f>IF(D419="","",IF($C419="initial",VLOOKUP($D419,Notes!$A$7:$S$67,12,FALSE),VLOOKUP($A419,python_output!$A$4:$AP$256,27,FALSE)))</f>
        <v/>
      </c>
      <c r="T419" s="158" t="str">
        <f>IF(D419="","",IF($C419="initial",VLOOKUP($D419,Notes!$A$7:$S$67,13,FALSE),VLOOKUP($A419,python_output!$A$4:$AP$256,28,FALSE)))</f>
        <v/>
      </c>
      <c r="U419" s="159" t="str">
        <f>IF(D419="","",IF($C419="initial",VLOOKUP($D419,Notes!$A$7:$S$67,14,FALSE),VLOOKUP($A419,python_output!$A$4:$AP$256,29,FALSE)))</f>
        <v/>
      </c>
      <c r="V419" s="155" t="str">
        <f>IF(D419="","",IF($C419="initial","",VLOOKUP($A419,python_output!$A$4:$AS$256,30,FALSE)))</f>
        <v/>
      </c>
      <c r="W419" s="155" t="str">
        <f>IF(D419="","",IFERROR(IF($C419="initial","",VLOOKUP($A419,python_output!$A$4:$AS$256,30,FALSE)),""))</f>
        <v/>
      </c>
      <c r="X419" s="155" t="str">
        <f>IF(D419="","",IFERROR(IF($C419="initial","",VLOOKUP($A419,python_output!$A$4:$AS$256,30,FALSE)),""))</f>
        <v/>
      </c>
      <c r="Y419" s="196"/>
      <c r="Z419" s="97" t="str">
        <f>IFERROR(VLOOKUP($D419,Notes!$A$7:$K$67,10,FALSE),"")</f>
        <v/>
      </c>
      <c r="AA419" s="102" t="str">
        <f>IFERROR(VLOOKUP($D419,Notes!$A$7:$K$67,11,FALSE),"")</f>
        <v/>
      </c>
      <c r="AB419" s="102" t="str">
        <f t="shared" si="26"/>
        <v/>
      </c>
      <c r="AC419" s="156" t="str">
        <f t="shared" si="27"/>
        <v/>
      </c>
      <c r="AD419" s="162" t="str">
        <f>IF($D419="","",GLOBAL!$B$5)</f>
        <v/>
      </c>
      <c r="AE419" s="197" t="str">
        <f t="shared" si="28"/>
        <v/>
      </c>
      <c r="AF419" s="198" t="str">
        <f t="shared" si="29"/>
        <v/>
      </c>
      <c r="AG419" s="202"/>
    </row>
    <row r="420" spans="1:33" x14ac:dyDescent="0.25">
      <c r="A420" s="2"/>
      <c r="C420" s="3"/>
      <c r="D420" s="2"/>
      <c r="E420" s="2"/>
      <c r="F420" s="107"/>
      <c r="G420" s="100" t="str">
        <f>IFERROR(VLOOKUP($D420,Notes!$A$7:$K$67,2,FALSE),"")</f>
        <v/>
      </c>
      <c r="H420" s="97" t="str">
        <f>IFERROR(VLOOKUP($D420,Notes!$A$7:$K$67,3,FALSE),"")</f>
        <v/>
      </c>
      <c r="I420" s="98" t="str">
        <f>IFERROR(VLOOKUP($D420,Notes!$A$7:$K$67,4,FALSE),"")</f>
        <v/>
      </c>
      <c r="J420" s="104"/>
      <c r="K420" s="104"/>
      <c r="L420" s="104"/>
      <c r="M420" s="106" t="str">
        <f>IF($D420="","",VLOOKUP($A420,python_output!$A$4:$AM$257,21,FALSE))</f>
        <v/>
      </c>
      <c r="N420" s="3" t="str">
        <f>IF($D420="","",VLOOKUP($A420,python_output!$A$4:$AM$257,22,FALSE))</f>
        <v/>
      </c>
      <c r="O420" s="105" t="str">
        <f>IF($D420="","",VLOOKUP($A420,python_output!$A$4:$AM$257,23,FALSE))</f>
        <v/>
      </c>
      <c r="P420" s="2" t="str">
        <f>IF($D420="","",VLOOKUP($A420,python_output!$A$4:$AM$257,24,FALSE))</f>
        <v/>
      </c>
      <c r="Q420" s="2" t="str">
        <f>IF($D420="","",VLOOKUP($A420,python_output!$A$4:$AM$257,25,FALSE))</f>
        <v/>
      </c>
      <c r="R420" s="2" t="str">
        <f>IF($D420="","",VLOOKUP($A420,python_output!$A$4:$AM$257,26,FALSE))</f>
        <v/>
      </c>
      <c r="S420" s="160" t="str">
        <f>IF(D420="","",IF($C420="initial",VLOOKUP($D420,Notes!$A$7:$S$67,12,FALSE),VLOOKUP($A420,python_output!$A$4:$AP$256,27,FALSE)))</f>
        <v/>
      </c>
      <c r="T420" s="158" t="str">
        <f>IF(D420="","",IF($C420="initial",VLOOKUP($D420,Notes!$A$7:$S$67,13,FALSE),VLOOKUP($A420,python_output!$A$4:$AP$256,28,FALSE)))</f>
        <v/>
      </c>
      <c r="U420" s="159" t="str">
        <f>IF(D420="","",IF($C420="initial",VLOOKUP($D420,Notes!$A$7:$S$67,14,FALSE),VLOOKUP($A420,python_output!$A$4:$AP$256,29,FALSE)))</f>
        <v/>
      </c>
      <c r="V420" s="155" t="str">
        <f>IF(D420="","",IF($C420="initial","",VLOOKUP($A420,python_output!$A$4:$AS$256,30,FALSE)))</f>
        <v/>
      </c>
      <c r="W420" s="155" t="str">
        <f>IF(D420="","",IFERROR(IF($C420="initial","",VLOOKUP($A420,python_output!$A$4:$AS$256,30,FALSE)),""))</f>
        <v/>
      </c>
      <c r="X420" s="155" t="str">
        <f>IF(D420="","",IFERROR(IF($C420="initial","",VLOOKUP($A420,python_output!$A$4:$AS$256,30,FALSE)),""))</f>
        <v/>
      </c>
      <c r="Y420" s="196"/>
      <c r="Z420" s="97" t="str">
        <f>IFERROR(VLOOKUP($D420,Notes!$A$7:$K$67,10,FALSE),"")</f>
        <v/>
      </c>
      <c r="AA420" s="102" t="str">
        <f>IFERROR(VLOOKUP($D420,Notes!$A$7:$K$67,11,FALSE),"")</f>
        <v/>
      </c>
      <c r="AB420" s="102" t="str">
        <f t="shared" si="26"/>
        <v/>
      </c>
      <c r="AC420" s="156" t="str">
        <f t="shared" si="27"/>
        <v/>
      </c>
      <c r="AD420" s="162" t="str">
        <f>IF($D420="","",GLOBAL!$B$5)</f>
        <v/>
      </c>
      <c r="AE420" s="197" t="str">
        <f t="shared" si="28"/>
        <v/>
      </c>
      <c r="AF420" s="198" t="str">
        <f t="shared" si="29"/>
        <v/>
      </c>
      <c r="AG420" s="202"/>
    </row>
    <row r="421" spans="1:33" x14ac:dyDescent="0.25">
      <c r="A421" s="2"/>
      <c r="C421" s="3"/>
      <c r="D421" s="2"/>
      <c r="E421" s="2"/>
      <c r="F421" s="107"/>
      <c r="G421" s="100" t="str">
        <f>IFERROR(VLOOKUP($D421,Notes!$A$7:$K$67,2,FALSE),"")</f>
        <v/>
      </c>
      <c r="H421" s="97" t="str">
        <f>IFERROR(VLOOKUP($D421,Notes!$A$7:$K$67,3,FALSE),"")</f>
        <v/>
      </c>
      <c r="I421" s="98" t="str">
        <f>IFERROR(VLOOKUP($D421,Notes!$A$7:$K$67,4,FALSE),"")</f>
        <v/>
      </c>
      <c r="J421" s="104"/>
      <c r="K421" s="104"/>
      <c r="L421" s="104"/>
      <c r="M421" s="106" t="str">
        <f>IF($D421="","",VLOOKUP($A421,python_output!$A$4:$AM$257,21,FALSE))</f>
        <v/>
      </c>
      <c r="N421" s="3" t="str">
        <f>IF($D421="","",VLOOKUP($A421,python_output!$A$4:$AM$257,22,FALSE))</f>
        <v/>
      </c>
      <c r="O421" s="105" t="str">
        <f>IF($D421="","",VLOOKUP($A421,python_output!$A$4:$AM$257,23,FALSE))</f>
        <v/>
      </c>
      <c r="P421" s="2" t="str">
        <f>IF($D421="","",VLOOKUP($A421,python_output!$A$4:$AM$257,24,FALSE))</f>
        <v/>
      </c>
      <c r="Q421" s="2" t="str">
        <f>IF($D421="","",VLOOKUP($A421,python_output!$A$4:$AM$257,25,FALSE))</f>
        <v/>
      </c>
      <c r="R421" s="2" t="str">
        <f>IF($D421="","",VLOOKUP($A421,python_output!$A$4:$AM$257,26,FALSE))</f>
        <v/>
      </c>
      <c r="S421" s="160" t="str">
        <f>IF(D421="","",IF($C421="initial",VLOOKUP($D421,Notes!$A$7:$S$67,12,FALSE),VLOOKUP($A421,python_output!$A$4:$AP$256,27,FALSE)))</f>
        <v/>
      </c>
      <c r="T421" s="158" t="str">
        <f>IF(D421="","",IF($C421="initial",VLOOKUP($D421,Notes!$A$7:$S$67,13,FALSE),VLOOKUP($A421,python_output!$A$4:$AP$256,28,FALSE)))</f>
        <v/>
      </c>
      <c r="U421" s="159" t="str">
        <f>IF(D421="","",IF($C421="initial",VLOOKUP($D421,Notes!$A$7:$S$67,14,FALSE),VLOOKUP($A421,python_output!$A$4:$AP$256,29,FALSE)))</f>
        <v/>
      </c>
      <c r="V421" s="155" t="str">
        <f>IF(D421="","",IF($C421="initial","",VLOOKUP($A421,python_output!$A$4:$AS$256,30,FALSE)))</f>
        <v/>
      </c>
      <c r="W421" s="155" t="str">
        <f>IF(D421="","",IFERROR(IF($C421="initial","",VLOOKUP($A421,python_output!$A$4:$AS$256,30,FALSE)),""))</f>
        <v/>
      </c>
      <c r="X421" s="155" t="str">
        <f>IF(D421="","",IFERROR(IF($C421="initial","",VLOOKUP($A421,python_output!$A$4:$AS$256,30,FALSE)),""))</f>
        <v/>
      </c>
      <c r="Y421" s="196"/>
      <c r="Z421" s="97" t="str">
        <f>IFERROR(VLOOKUP($D421,Notes!$A$7:$K$67,10,FALSE),"")</f>
        <v/>
      </c>
      <c r="AA421" s="102" t="str">
        <f>IFERROR(VLOOKUP($D421,Notes!$A$7:$K$67,11,FALSE),"")</f>
        <v/>
      </c>
      <c r="AB421" s="102" t="str">
        <f t="shared" si="26"/>
        <v/>
      </c>
      <c r="AC421" s="156" t="str">
        <f t="shared" si="27"/>
        <v/>
      </c>
      <c r="AD421" s="162" t="str">
        <f>IF($D421="","",GLOBAL!$B$5)</f>
        <v/>
      </c>
      <c r="AE421" s="197" t="str">
        <f t="shared" si="28"/>
        <v/>
      </c>
      <c r="AF421" s="198" t="str">
        <f t="shared" si="29"/>
        <v/>
      </c>
      <c r="AG421" s="202"/>
    </row>
    <row r="422" spans="1:33" x14ac:dyDescent="0.25">
      <c r="A422" s="2"/>
      <c r="C422" s="3"/>
      <c r="D422" s="2"/>
      <c r="E422" s="2"/>
      <c r="F422" s="107"/>
      <c r="G422" s="100" t="str">
        <f>IFERROR(VLOOKUP($D422,Notes!$A$7:$K$67,2,FALSE),"")</f>
        <v/>
      </c>
      <c r="H422" s="97" t="str">
        <f>IFERROR(VLOOKUP($D422,Notes!$A$7:$K$67,3,FALSE),"")</f>
        <v/>
      </c>
      <c r="I422" s="98" t="str">
        <f>IFERROR(VLOOKUP($D422,Notes!$A$7:$K$67,4,FALSE),"")</f>
        <v/>
      </c>
      <c r="J422" s="104"/>
      <c r="K422" s="104"/>
      <c r="L422" s="104"/>
      <c r="M422" s="106" t="str">
        <f>IF($D422="","",VLOOKUP($A422,python_output!$A$4:$AM$257,21,FALSE))</f>
        <v/>
      </c>
      <c r="N422" s="3" t="str">
        <f>IF($D422="","",VLOOKUP($A422,python_output!$A$4:$AM$257,22,FALSE))</f>
        <v/>
      </c>
      <c r="O422" s="105" t="str">
        <f>IF($D422="","",VLOOKUP($A422,python_output!$A$4:$AM$257,23,FALSE))</f>
        <v/>
      </c>
      <c r="P422" s="2" t="str">
        <f>IF($D422="","",VLOOKUP($A422,python_output!$A$4:$AM$257,24,FALSE))</f>
        <v/>
      </c>
      <c r="Q422" s="2" t="str">
        <f>IF($D422="","",VLOOKUP($A422,python_output!$A$4:$AM$257,25,FALSE))</f>
        <v/>
      </c>
      <c r="R422" s="2" t="str">
        <f>IF($D422="","",VLOOKUP($A422,python_output!$A$4:$AM$257,26,FALSE))</f>
        <v/>
      </c>
      <c r="S422" s="160" t="str">
        <f>IF(D422="","",IF($C422="initial",VLOOKUP($D422,Notes!$A$7:$S$67,12,FALSE),VLOOKUP($A422,python_output!$A$4:$AP$256,27,FALSE)))</f>
        <v/>
      </c>
      <c r="T422" s="158" t="str">
        <f>IF(D422="","",IF($C422="initial",VLOOKUP($D422,Notes!$A$7:$S$67,13,FALSE),VLOOKUP($A422,python_output!$A$4:$AP$256,28,FALSE)))</f>
        <v/>
      </c>
      <c r="U422" s="159" t="str">
        <f>IF(D422="","",IF($C422="initial",VLOOKUP($D422,Notes!$A$7:$S$67,14,FALSE),VLOOKUP($A422,python_output!$A$4:$AP$256,29,FALSE)))</f>
        <v/>
      </c>
      <c r="V422" s="155" t="str">
        <f>IF(D422="","",IF($C422="initial","",VLOOKUP($A422,python_output!$A$4:$AS$256,30,FALSE)))</f>
        <v/>
      </c>
      <c r="W422" s="155" t="str">
        <f>IF(D422="","",IFERROR(IF($C422="initial","",VLOOKUP($A422,python_output!$A$4:$AS$256,30,FALSE)),""))</f>
        <v/>
      </c>
      <c r="X422" s="155" t="str">
        <f>IF(D422="","",IFERROR(IF($C422="initial","",VLOOKUP($A422,python_output!$A$4:$AS$256,30,FALSE)),""))</f>
        <v/>
      </c>
      <c r="Y422" s="196"/>
      <c r="Z422" s="97" t="str">
        <f>IFERROR(VLOOKUP($D422,Notes!$A$7:$K$67,10,FALSE),"")</f>
        <v/>
      </c>
      <c r="AA422" s="102" t="str">
        <f>IFERROR(VLOOKUP($D422,Notes!$A$7:$K$67,11,FALSE),"")</f>
        <v/>
      </c>
      <c r="AB422" s="102" t="str">
        <f t="shared" si="26"/>
        <v/>
      </c>
      <c r="AC422" s="156" t="str">
        <f t="shared" si="27"/>
        <v/>
      </c>
      <c r="AD422" s="162" t="str">
        <f>IF($D422="","",GLOBAL!$B$5)</f>
        <v/>
      </c>
      <c r="AE422" s="197" t="str">
        <f t="shared" si="28"/>
        <v/>
      </c>
      <c r="AF422" s="198" t="str">
        <f t="shared" si="29"/>
        <v/>
      </c>
      <c r="AG422" s="202"/>
    </row>
    <row r="423" spans="1:33" x14ac:dyDescent="0.25">
      <c r="A423" s="2"/>
      <c r="C423" s="3"/>
      <c r="D423" s="2"/>
      <c r="E423" s="2"/>
      <c r="F423" s="107"/>
      <c r="G423" s="100" t="str">
        <f>IFERROR(VLOOKUP($D423,Notes!$A$7:$K$67,2,FALSE),"")</f>
        <v/>
      </c>
      <c r="H423" s="97" t="str">
        <f>IFERROR(VLOOKUP($D423,Notes!$A$7:$K$67,3,FALSE),"")</f>
        <v/>
      </c>
      <c r="I423" s="98" t="str">
        <f>IFERROR(VLOOKUP($D423,Notes!$A$7:$K$67,4,FALSE),"")</f>
        <v/>
      </c>
      <c r="J423" s="104"/>
      <c r="K423" s="104"/>
      <c r="L423" s="104"/>
      <c r="M423" s="106" t="str">
        <f>IF($D423="","",VLOOKUP($A423,python_output!$A$4:$AM$257,21,FALSE))</f>
        <v/>
      </c>
      <c r="N423" s="3" t="str">
        <f>IF($D423="","",VLOOKUP($A423,python_output!$A$4:$AM$257,22,FALSE))</f>
        <v/>
      </c>
      <c r="O423" s="105" t="str">
        <f>IF($D423="","",VLOOKUP($A423,python_output!$A$4:$AM$257,23,FALSE))</f>
        <v/>
      </c>
      <c r="P423" s="2" t="str">
        <f>IF($D423="","",VLOOKUP($A423,python_output!$A$4:$AM$257,24,FALSE))</f>
        <v/>
      </c>
      <c r="Q423" s="2" t="str">
        <f>IF($D423="","",VLOOKUP($A423,python_output!$A$4:$AM$257,25,FALSE))</f>
        <v/>
      </c>
      <c r="R423" s="2" t="str">
        <f>IF($D423="","",VLOOKUP($A423,python_output!$A$4:$AM$257,26,FALSE))</f>
        <v/>
      </c>
      <c r="S423" s="160" t="str">
        <f>IF(D423="","",IF($C423="initial",VLOOKUP($D423,Notes!$A$7:$S$67,12,FALSE),VLOOKUP($A423,python_output!$A$4:$AP$256,27,FALSE)))</f>
        <v/>
      </c>
      <c r="T423" s="158" t="str">
        <f>IF(D423="","",IF($C423="initial",VLOOKUP($D423,Notes!$A$7:$S$67,13,FALSE),VLOOKUP($A423,python_output!$A$4:$AP$256,28,FALSE)))</f>
        <v/>
      </c>
      <c r="U423" s="159" t="str">
        <f>IF(D423="","",IF($C423="initial",VLOOKUP($D423,Notes!$A$7:$S$67,14,FALSE),VLOOKUP($A423,python_output!$A$4:$AP$256,29,FALSE)))</f>
        <v/>
      </c>
      <c r="V423" s="155" t="str">
        <f>IF(D423="","",IF($C423="initial","",VLOOKUP($A423,python_output!$A$4:$AS$256,30,FALSE)))</f>
        <v/>
      </c>
      <c r="W423" s="155" t="str">
        <f>IF(D423="","",IFERROR(IF($C423="initial","",VLOOKUP($A423,python_output!$A$4:$AS$256,30,FALSE)),""))</f>
        <v/>
      </c>
      <c r="X423" s="155" t="str">
        <f>IF(D423="","",IFERROR(IF($C423="initial","",VLOOKUP($A423,python_output!$A$4:$AS$256,30,FALSE)),""))</f>
        <v/>
      </c>
      <c r="Y423" s="196"/>
      <c r="Z423" s="97" t="str">
        <f>IFERROR(VLOOKUP($D423,Notes!$A$7:$K$67,10,FALSE),"")</f>
        <v/>
      </c>
      <c r="AA423" s="102" t="str">
        <f>IFERROR(VLOOKUP($D423,Notes!$A$7:$K$67,11,FALSE),"")</f>
        <v/>
      </c>
      <c r="AB423" s="102" t="str">
        <f t="shared" si="26"/>
        <v/>
      </c>
      <c r="AC423" s="156" t="str">
        <f t="shared" si="27"/>
        <v/>
      </c>
      <c r="AD423" s="162" t="str">
        <f>IF($D423="","",GLOBAL!$B$5)</f>
        <v/>
      </c>
      <c r="AE423" s="197" t="str">
        <f t="shared" si="28"/>
        <v/>
      </c>
      <c r="AF423" s="198" t="str">
        <f t="shared" si="29"/>
        <v/>
      </c>
      <c r="AG423" s="202"/>
    </row>
    <row r="424" spans="1:33" x14ac:dyDescent="0.25">
      <c r="A424" s="2"/>
      <c r="C424" s="3"/>
      <c r="D424" s="2"/>
      <c r="E424" s="2"/>
      <c r="F424" s="107"/>
      <c r="G424" s="100" t="str">
        <f>IFERROR(VLOOKUP($D424,Notes!$A$7:$K$67,2,FALSE),"")</f>
        <v/>
      </c>
      <c r="H424" s="97" t="str">
        <f>IFERROR(VLOOKUP($D424,Notes!$A$7:$K$67,3,FALSE),"")</f>
        <v/>
      </c>
      <c r="I424" s="98" t="str">
        <f>IFERROR(VLOOKUP($D424,Notes!$A$7:$K$67,4,FALSE),"")</f>
        <v/>
      </c>
      <c r="J424" s="104"/>
      <c r="K424" s="104"/>
      <c r="L424" s="104"/>
      <c r="M424" s="106" t="str">
        <f>IF($D424="","",VLOOKUP($A424,python_output!$A$4:$AM$257,21,FALSE))</f>
        <v/>
      </c>
      <c r="N424" s="3" t="str">
        <f>IF($D424="","",VLOOKUP($A424,python_output!$A$4:$AM$257,22,FALSE))</f>
        <v/>
      </c>
      <c r="O424" s="105" t="str">
        <f>IF($D424="","",VLOOKUP($A424,python_output!$A$4:$AM$257,23,FALSE))</f>
        <v/>
      </c>
      <c r="P424" s="2" t="str">
        <f>IF($D424="","",VLOOKUP($A424,python_output!$A$4:$AM$257,24,FALSE))</f>
        <v/>
      </c>
      <c r="Q424" s="2" t="str">
        <f>IF($D424="","",VLOOKUP($A424,python_output!$A$4:$AM$257,25,FALSE))</f>
        <v/>
      </c>
      <c r="R424" s="2" t="str">
        <f>IF($D424="","",VLOOKUP($A424,python_output!$A$4:$AM$257,26,FALSE))</f>
        <v/>
      </c>
      <c r="S424" s="160" t="str">
        <f>IF(D424="","",IF($C424="initial",VLOOKUP($D424,Notes!$A$7:$S$67,12,FALSE),VLOOKUP($A424,python_output!$A$4:$AP$256,27,FALSE)))</f>
        <v/>
      </c>
      <c r="T424" s="158" t="str">
        <f>IF(D424="","",IF($C424="initial",VLOOKUP($D424,Notes!$A$7:$S$67,13,FALSE),VLOOKUP($A424,python_output!$A$4:$AP$256,28,FALSE)))</f>
        <v/>
      </c>
      <c r="U424" s="159" t="str">
        <f>IF(D424="","",IF($C424="initial",VLOOKUP($D424,Notes!$A$7:$S$67,14,FALSE),VLOOKUP($A424,python_output!$A$4:$AP$256,29,FALSE)))</f>
        <v/>
      </c>
      <c r="V424" s="155" t="str">
        <f>IF(D424="","",IF($C424="initial","",VLOOKUP($A424,python_output!$A$4:$AS$256,30,FALSE)))</f>
        <v/>
      </c>
      <c r="W424" s="155" t="str">
        <f>IF(D424="","",IFERROR(IF($C424="initial","",VLOOKUP($A424,python_output!$A$4:$AS$256,30,FALSE)),""))</f>
        <v/>
      </c>
      <c r="X424" s="155" t="str">
        <f>IF(D424="","",IFERROR(IF($C424="initial","",VLOOKUP($A424,python_output!$A$4:$AS$256,30,FALSE)),""))</f>
        <v/>
      </c>
      <c r="Y424" s="196"/>
      <c r="Z424" s="97" t="str">
        <f>IFERROR(VLOOKUP($D424,Notes!$A$7:$K$67,10,FALSE),"")</f>
        <v/>
      </c>
      <c r="AA424" s="102" t="str">
        <f>IFERROR(VLOOKUP($D424,Notes!$A$7:$K$67,11,FALSE),"")</f>
        <v/>
      </c>
      <c r="AB424" s="102" t="str">
        <f t="shared" si="26"/>
        <v/>
      </c>
      <c r="AC424" s="156" t="str">
        <f t="shared" si="27"/>
        <v/>
      </c>
      <c r="AD424" s="162" t="str">
        <f>IF($D424="","",GLOBAL!$B$5)</f>
        <v/>
      </c>
      <c r="AE424" s="197" t="str">
        <f t="shared" si="28"/>
        <v/>
      </c>
      <c r="AF424" s="198" t="str">
        <f t="shared" si="29"/>
        <v/>
      </c>
      <c r="AG424" s="202"/>
    </row>
    <row r="425" spans="1:33" x14ac:dyDescent="0.25">
      <c r="A425" s="2"/>
      <c r="C425" s="3"/>
      <c r="D425" s="2"/>
      <c r="E425" s="2"/>
      <c r="F425" s="107"/>
      <c r="G425" s="100" t="str">
        <f>IFERROR(VLOOKUP($D425,Notes!$A$7:$K$67,2,FALSE),"")</f>
        <v/>
      </c>
      <c r="H425" s="97" t="str">
        <f>IFERROR(VLOOKUP($D425,Notes!$A$7:$K$67,3,FALSE),"")</f>
        <v/>
      </c>
      <c r="I425" s="98" t="str">
        <f>IFERROR(VLOOKUP($D425,Notes!$A$7:$K$67,4,FALSE),"")</f>
        <v/>
      </c>
      <c r="J425" s="104"/>
      <c r="K425" s="104"/>
      <c r="L425" s="104"/>
      <c r="M425" s="106" t="str">
        <f>IF($D425="","",VLOOKUP($A425,python_output!$A$4:$AM$257,21,FALSE))</f>
        <v/>
      </c>
      <c r="N425" s="3" t="str">
        <f>IF($D425="","",VLOOKUP($A425,python_output!$A$4:$AM$257,22,FALSE))</f>
        <v/>
      </c>
      <c r="O425" s="105" t="str">
        <f>IF($D425="","",VLOOKUP($A425,python_output!$A$4:$AM$257,23,FALSE))</f>
        <v/>
      </c>
      <c r="P425" s="2" t="str">
        <f>IF($D425="","",VLOOKUP($A425,python_output!$A$4:$AM$257,24,FALSE))</f>
        <v/>
      </c>
      <c r="Q425" s="2" t="str">
        <f>IF($D425="","",VLOOKUP($A425,python_output!$A$4:$AM$257,25,FALSE))</f>
        <v/>
      </c>
      <c r="R425" s="2" t="str">
        <f>IF($D425="","",VLOOKUP($A425,python_output!$A$4:$AM$257,26,FALSE))</f>
        <v/>
      </c>
      <c r="S425" s="160" t="str">
        <f>IF(D425="","",IF($C425="initial",VLOOKUP($D425,Notes!$A$7:$S$67,12,FALSE),VLOOKUP($A425,python_output!$A$4:$AP$256,27,FALSE)))</f>
        <v/>
      </c>
      <c r="T425" s="158" t="str">
        <f>IF(D425="","",IF($C425="initial",VLOOKUP($D425,Notes!$A$7:$S$67,13,FALSE),VLOOKUP($A425,python_output!$A$4:$AP$256,28,FALSE)))</f>
        <v/>
      </c>
      <c r="U425" s="159" t="str">
        <f>IF(D425="","",IF($C425="initial",VLOOKUP($D425,Notes!$A$7:$S$67,14,FALSE),VLOOKUP($A425,python_output!$A$4:$AP$256,29,FALSE)))</f>
        <v/>
      </c>
      <c r="V425" s="155" t="str">
        <f>IF(D425="","",IF($C425="initial","",VLOOKUP($A425,python_output!$A$4:$AS$256,30,FALSE)))</f>
        <v/>
      </c>
      <c r="W425" s="155" t="str">
        <f>IF(D425="","",IFERROR(IF($C425="initial","",VLOOKUP($A425,python_output!$A$4:$AS$256,30,FALSE)),""))</f>
        <v/>
      </c>
      <c r="X425" s="155" t="str">
        <f>IF(D425="","",IFERROR(IF($C425="initial","",VLOOKUP($A425,python_output!$A$4:$AS$256,30,FALSE)),""))</f>
        <v/>
      </c>
      <c r="Y425" s="196"/>
      <c r="Z425" s="97" t="str">
        <f>IFERROR(VLOOKUP($D425,Notes!$A$7:$K$67,10,FALSE),"")</f>
        <v/>
      </c>
      <c r="AA425" s="102" t="str">
        <f>IFERROR(VLOOKUP($D425,Notes!$A$7:$K$67,11,FALSE),"")</f>
        <v/>
      </c>
      <c r="AB425" s="102" t="str">
        <f t="shared" si="26"/>
        <v/>
      </c>
      <c r="AC425" s="156" t="str">
        <f t="shared" si="27"/>
        <v/>
      </c>
      <c r="AD425" s="162" t="str">
        <f>IF($D425="","",GLOBAL!$B$5)</f>
        <v/>
      </c>
      <c r="AE425" s="197" t="str">
        <f t="shared" si="28"/>
        <v/>
      </c>
      <c r="AF425" s="198" t="str">
        <f t="shared" si="29"/>
        <v/>
      </c>
      <c r="AG425" s="202"/>
    </row>
    <row r="426" spans="1:33" x14ac:dyDescent="0.25">
      <c r="A426" s="2"/>
      <c r="C426" s="3"/>
      <c r="D426" s="2"/>
      <c r="E426" s="2"/>
      <c r="F426" s="107"/>
      <c r="G426" s="100" t="str">
        <f>IFERROR(VLOOKUP($D426,Notes!$A$7:$K$67,2,FALSE),"")</f>
        <v/>
      </c>
      <c r="H426" s="97" t="str">
        <f>IFERROR(VLOOKUP($D426,Notes!$A$7:$K$67,3,FALSE),"")</f>
        <v/>
      </c>
      <c r="I426" s="98" t="str">
        <f>IFERROR(VLOOKUP($D426,Notes!$A$7:$K$67,4,FALSE),"")</f>
        <v/>
      </c>
      <c r="J426" s="104"/>
      <c r="K426" s="104"/>
      <c r="L426" s="104"/>
      <c r="M426" s="106" t="str">
        <f>IF($D426="","",VLOOKUP($A426,python_output!$A$4:$AM$257,21,FALSE))</f>
        <v/>
      </c>
      <c r="N426" s="3" t="str">
        <f>IF($D426="","",VLOOKUP($A426,python_output!$A$4:$AM$257,22,FALSE))</f>
        <v/>
      </c>
      <c r="O426" s="105" t="str">
        <f>IF($D426="","",VLOOKUP($A426,python_output!$A$4:$AM$257,23,FALSE))</f>
        <v/>
      </c>
      <c r="P426" s="2" t="str">
        <f>IF($D426="","",VLOOKUP($A426,python_output!$A$4:$AM$257,24,FALSE))</f>
        <v/>
      </c>
      <c r="Q426" s="2" t="str">
        <f>IF($D426="","",VLOOKUP($A426,python_output!$A$4:$AM$257,25,FALSE))</f>
        <v/>
      </c>
      <c r="R426" s="2" t="str">
        <f>IF($D426="","",VLOOKUP($A426,python_output!$A$4:$AM$257,26,FALSE))</f>
        <v/>
      </c>
      <c r="S426" s="160" t="str">
        <f>IF(D426="","",IF($C426="initial",VLOOKUP($D426,Notes!$A$7:$S$67,12,FALSE),VLOOKUP($A426,python_output!$A$4:$AP$256,27,FALSE)))</f>
        <v/>
      </c>
      <c r="T426" s="158" t="str">
        <f>IF(D426="","",IF($C426="initial",VLOOKUP($D426,Notes!$A$7:$S$67,13,FALSE),VLOOKUP($A426,python_output!$A$4:$AP$256,28,FALSE)))</f>
        <v/>
      </c>
      <c r="U426" s="159" t="str">
        <f>IF(D426="","",IF($C426="initial",VLOOKUP($D426,Notes!$A$7:$S$67,14,FALSE),VLOOKUP($A426,python_output!$A$4:$AP$256,29,FALSE)))</f>
        <v/>
      </c>
      <c r="V426" s="155" t="str">
        <f>IF(D426="","",IF($C426="initial","",VLOOKUP($A426,python_output!$A$4:$AS$256,30,FALSE)))</f>
        <v/>
      </c>
      <c r="W426" s="155" t="str">
        <f>IF(D426="","",IFERROR(IF($C426="initial","",VLOOKUP($A426,python_output!$A$4:$AS$256,30,FALSE)),""))</f>
        <v/>
      </c>
      <c r="X426" s="155" t="str">
        <f>IF(D426="","",IFERROR(IF($C426="initial","",VLOOKUP($A426,python_output!$A$4:$AS$256,30,FALSE)),""))</f>
        <v/>
      </c>
      <c r="Y426" s="196"/>
      <c r="Z426" s="97" t="str">
        <f>IFERROR(VLOOKUP($D426,Notes!$A$7:$K$67,10,FALSE),"")</f>
        <v/>
      </c>
      <c r="AA426" s="102" t="str">
        <f>IFERROR(VLOOKUP($D426,Notes!$A$7:$K$67,11,FALSE),"")</f>
        <v/>
      </c>
      <c r="AB426" s="102" t="str">
        <f t="shared" si="26"/>
        <v/>
      </c>
      <c r="AC426" s="156" t="str">
        <f t="shared" si="27"/>
        <v/>
      </c>
      <c r="AD426" s="162" t="str">
        <f>IF($D426="","",GLOBAL!$B$5)</f>
        <v/>
      </c>
      <c r="AE426" s="197" t="str">
        <f t="shared" si="28"/>
        <v/>
      </c>
      <c r="AF426" s="198" t="str">
        <f t="shared" si="29"/>
        <v/>
      </c>
      <c r="AG426" s="202"/>
    </row>
    <row r="427" spans="1:33" x14ac:dyDescent="0.25">
      <c r="A427" s="2"/>
      <c r="C427" s="3"/>
      <c r="D427" s="2"/>
      <c r="E427" s="2"/>
      <c r="F427" s="107"/>
      <c r="G427" s="100" t="str">
        <f>IFERROR(VLOOKUP($D427,Notes!$A$7:$K$67,2,FALSE),"")</f>
        <v/>
      </c>
      <c r="H427" s="97" t="str">
        <f>IFERROR(VLOOKUP($D427,Notes!$A$7:$K$67,3,FALSE),"")</f>
        <v/>
      </c>
      <c r="I427" s="98" t="str">
        <f>IFERROR(VLOOKUP($D427,Notes!$A$7:$K$67,4,FALSE),"")</f>
        <v/>
      </c>
      <c r="J427" s="104"/>
      <c r="K427" s="104"/>
      <c r="L427" s="104"/>
      <c r="M427" s="106" t="str">
        <f>IF($D427="","",VLOOKUP($A427,python_output!$A$4:$AM$257,21,FALSE))</f>
        <v/>
      </c>
      <c r="N427" s="3" t="str">
        <f>IF($D427="","",VLOOKUP($A427,python_output!$A$4:$AM$257,22,FALSE))</f>
        <v/>
      </c>
      <c r="O427" s="105" t="str">
        <f>IF($D427="","",VLOOKUP($A427,python_output!$A$4:$AM$257,23,FALSE))</f>
        <v/>
      </c>
      <c r="P427" s="2" t="str">
        <f>IF($D427="","",VLOOKUP($A427,python_output!$A$4:$AM$257,24,FALSE))</f>
        <v/>
      </c>
      <c r="Q427" s="2" t="str">
        <f>IF($D427="","",VLOOKUP($A427,python_output!$A$4:$AM$257,25,FALSE))</f>
        <v/>
      </c>
      <c r="R427" s="2" t="str">
        <f>IF($D427="","",VLOOKUP($A427,python_output!$A$4:$AM$257,26,FALSE))</f>
        <v/>
      </c>
      <c r="S427" s="160" t="str">
        <f>IF(D427="","",IF($C427="initial",VLOOKUP($D427,Notes!$A$7:$S$67,12,FALSE),VLOOKUP($A427,python_output!$A$4:$AP$256,27,FALSE)))</f>
        <v/>
      </c>
      <c r="T427" s="158" t="str">
        <f>IF(D427="","",IF($C427="initial",VLOOKUP($D427,Notes!$A$7:$S$67,13,FALSE),VLOOKUP($A427,python_output!$A$4:$AP$256,28,FALSE)))</f>
        <v/>
      </c>
      <c r="U427" s="159" t="str">
        <f>IF(D427="","",IF($C427="initial",VLOOKUP($D427,Notes!$A$7:$S$67,14,FALSE),VLOOKUP($A427,python_output!$A$4:$AP$256,29,FALSE)))</f>
        <v/>
      </c>
      <c r="V427" s="155" t="str">
        <f>IF(D427="","",IF($C427="initial","",VLOOKUP($A427,python_output!$A$4:$AS$256,30,FALSE)))</f>
        <v/>
      </c>
      <c r="W427" s="155" t="str">
        <f>IF(D427="","",IFERROR(IF($C427="initial","",VLOOKUP($A427,python_output!$A$4:$AS$256,30,FALSE)),""))</f>
        <v/>
      </c>
      <c r="X427" s="155" t="str">
        <f>IF(D427="","",IFERROR(IF($C427="initial","",VLOOKUP($A427,python_output!$A$4:$AS$256,30,FALSE)),""))</f>
        <v/>
      </c>
      <c r="Y427" s="196"/>
      <c r="Z427" s="97" t="str">
        <f>IFERROR(VLOOKUP($D427,Notes!$A$7:$K$67,10,FALSE),"")</f>
        <v/>
      </c>
      <c r="AA427" s="102" t="str">
        <f>IFERROR(VLOOKUP($D427,Notes!$A$7:$K$67,11,FALSE),"")</f>
        <v/>
      </c>
      <c r="AB427" s="102" t="str">
        <f t="shared" si="26"/>
        <v/>
      </c>
      <c r="AC427" s="156" t="str">
        <f t="shared" si="27"/>
        <v/>
      </c>
      <c r="AD427" s="162" t="str">
        <f>IF($D427="","",GLOBAL!$B$5)</f>
        <v/>
      </c>
      <c r="AE427" s="197" t="str">
        <f t="shared" si="28"/>
        <v/>
      </c>
      <c r="AF427" s="198" t="str">
        <f t="shared" si="29"/>
        <v/>
      </c>
      <c r="AG427" s="202"/>
    </row>
    <row r="428" spans="1:33" x14ac:dyDescent="0.25">
      <c r="A428" s="2"/>
      <c r="C428" s="3"/>
      <c r="D428" s="2"/>
      <c r="E428" s="2"/>
      <c r="F428" s="107"/>
      <c r="G428" s="100" t="str">
        <f>IFERROR(VLOOKUP($D428,Notes!$A$7:$K$67,2,FALSE),"")</f>
        <v/>
      </c>
      <c r="H428" s="97" t="str">
        <f>IFERROR(VLOOKUP($D428,Notes!$A$7:$K$67,3,FALSE),"")</f>
        <v/>
      </c>
      <c r="I428" s="98" t="str">
        <f>IFERROR(VLOOKUP($D428,Notes!$A$7:$K$67,4,FALSE),"")</f>
        <v/>
      </c>
      <c r="J428" s="104"/>
      <c r="K428" s="104"/>
      <c r="L428" s="104"/>
      <c r="M428" s="106" t="str">
        <f>IF($D428="","",VLOOKUP($A428,python_output!$A$4:$AM$257,21,FALSE))</f>
        <v/>
      </c>
      <c r="N428" s="3" t="str">
        <f>IF($D428="","",VLOOKUP($A428,python_output!$A$4:$AM$257,22,FALSE))</f>
        <v/>
      </c>
      <c r="O428" s="105" t="str">
        <f>IF($D428="","",VLOOKUP($A428,python_output!$A$4:$AM$257,23,FALSE))</f>
        <v/>
      </c>
      <c r="P428" s="2" t="str">
        <f>IF($D428="","",VLOOKUP($A428,python_output!$A$4:$AM$257,24,FALSE))</f>
        <v/>
      </c>
      <c r="Q428" s="2" t="str">
        <f>IF($D428="","",VLOOKUP($A428,python_output!$A$4:$AM$257,25,FALSE))</f>
        <v/>
      </c>
      <c r="R428" s="2" t="str">
        <f>IF($D428="","",VLOOKUP($A428,python_output!$A$4:$AM$257,26,FALSE))</f>
        <v/>
      </c>
      <c r="S428" s="160" t="str">
        <f>IF(D428="","",IF($C428="initial",VLOOKUP($D428,Notes!$A$7:$S$67,12,FALSE),VLOOKUP($A428,python_output!$A$4:$AP$256,27,FALSE)))</f>
        <v/>
      </c>
      <c r="T428" s="158" t="str">
        <f>IF(D428="","",IF($C428="initial",VLOOKUP($D428,Notes!$A$7:$S$67,13,FALSE),VLOOKUP($A428,python_output!$A$4:$AP$256,28,FALSE)))</f>
        <v/>
      </c>
      <c r="U428" s="159" t="str">
        <f>IF(D428="","",IF($C428="initial",VLOOKUP($D428,Notes!$A$7:$S$67,14,FALSE),VLOOKUP($A428,python_output!$A$4:$AP$256,29,FALSE)))</f>
        <v/>
      </c>
      <c r="V428" s="155" t="str">
        <f>IF(D428="","",IF($C428="initial","",VLOOKUP($A428,python_output!$A$4:$AS$256,30,FALSE)))</f>
        <v/>
      </c>
      <c r="W428" s="155" t="str">
        <f>IF(D428="","",IFERROR(IF($C428="initial","",VLOOKUP($A428,python_output!$A$4:$AS$256,30,FALSE)),""))</f>
        <v/>
      </c>
      <c r="X428" s="155" t="str">
        <f>IF(D428="","",IFERROR(IF($C428="initial","",VLOOKUP($A428,python_output!$A$4:$AS$256,30,FALSE)),""))</f>
        <v/>
      </c>
      <c r="Y428" s="196"/>
      <c r="Z428" s="97" t="str">
        <f>IFERROR(VLOOKUP($D428,Notes!$A$7:$K$67,10,FALSE),"")</f>
        <v/>
      </c>
      <c r="AA428" s="102" t="str">
        <f>IFERROR(VLOOKUP($D428,Notes!$A$7:$K$67,11,FALSE),"")</f>
        <v/>
      </c>
      <c r="AB428" s="102" t="str">
        <f t="shared" si="26"/>
        <v/>
      </c>
      <c r="AC428" s="156" t="str">
        <f t="shared" si="27"/>
        <v/>
      </c>
      <c r="AD428" s="162" t="str">
        <f>IF($D428="","",GLOBAL!$B$5)</f>
        <v/>
      </c>
      <c r="AE428" s="197" t="str">
        <f t="shared" si="28"/>
        <v/>
      </c>
      <c r="AF428" s="198" t="str">
        <f t="shared" si="29"/>
        <v/>
      </c>
      <c r="AG428" s="202"/>
    </row>
    <row r="429" spans="1:33" x14ac:dyDescent="0.25">
      <c r="A429" s="2"/>
      <c r="C429" s="3"/>
      <c r="D429" s="2"/>
      <c r="E429" s="2"/>
      <c r="F429" s="107"/>
      <c r="G429" s="100" t="str">
        <f>IFERROR(VLOOKUP($D429,Notes!$A$7:$K$67,2,FALSE),"")</f>
        <v/>
      </c>
      <c r="H429" s="97" t="str">
        <f>IFERROR(VLOOKUP($D429,Notes!$A$7:$K$67,3,FALSE),"")</f>
        <v/>
      </c>
      <c r="I429" s="98" t="str">
        <f>IFERROR(VLOOKUP($D429,Notes!$A$7:$K$67,4,FALSE),"")</f>
        <v/>
      </c>
      <c r="J429" s="104"/>
      <c r="K429" s="104"/>
      <c r="L429" s="104"/>
      <c r="M429" s="106" t="str">
        <f>IF($D429="","",VLOOKUP($A429,python_output!$A$4:$AM$257,21,FALSE))</f>
        <v/>
      </c>
      <c r="N429" s="3" t="str">
        <f>IF($D429="","",VLOOKUP($A429,python_output!$A$4:$AM$257,22,FALSE))</f>
        <v/>
      </c>
      <c r="O429" s="105" t="str">
        <f>IF($D429="","",VLOOKUP($A429,python_output!$A$4:$AM$257,23,FALSE))</f>
        <v/>
      </c>
      <c r="P429" s="2" t="str">
        <f>IF($D429="","",VLOOKUP($A429,python_output!$A$4:$AM$257,24,FALSE))</f>
        <v/>
      </c>
      <c r="Q429" s="2" t="str">
        <f>IF($D429="","",VLOOKUP($A429,python_output!$A$4:$AM$257,25,FALSE))</f>
        <v/>
      </c>
      <c r="R429" s="2" t="str">
        <f>IF($D429="","",VLOOKUP($A429,python_output!$A$4:$AM$257,26,FALSE))</f>
        <v/>
      </c>
      <c r="S429" s="160" t="str">
        <f>IF(D429="","",IF($C429="initial",VLOOKUP($D429,Notes!$A$7:$S$67,12,FALSE),VLOOKUP($A429,python_output!$A$4:$AP$256,27,FALSE)))</f>
        <v/>
      </c>
      <c r="T429" s="158" t="str">
        <f>IF(D429="","",IF($C429="initial",VLOOKUP($D429,Notes!$A$7:$S$67,13,FALSE),VLOOKUP($A429,python_output!$A$4:$AP$256,28,FALSE)))</f>
        <v/>
      </c>
      <c r="U429" s="159" t="str">
        <f>IF(D429="","",IF($C429="initial",VLOOKUP($D429,Notes!$A$7:$S$67,14,FALSE),VLOOKUP($A429,python_output!$A$4:$AP$256,29,FALSE)))</f>
        <v/>
      </c>
      <c r="V429" s="155" t="str">
        <f>IF(D429="","",IF($C429="initial","",VLOOKUP($A429,python_output!$A$4:$AS$256,30,FALSE)))</f>
        <v/>
      </c>
      <c r="W429" s="155" t="str">
        <f>IF(D429="","",IFERROR(IF($C429="initial","",VLOOKUP($A429,python_output!$A$4:$AS$256,30,FALSE)),""))</f>
        <v/>
      </c>
      <c r="X429" s="155" t="str">
        <f>IF(D429="","",IFERROR(IF($C429="initial","",VLOOKUP($A429,python_output!$A$4:$AS$256,30,FALSE)),""))</f>
        <v/>
      </c>
      <c r="Y429" s="196"/>
      <c r="Z429" s="97" t="str">
        <f>IFERROR(VLOOKUP($D429,Notes!$A$7:$K$67,10,FALSE),"")</f>
        <v/>
      </c>
      <c r="AA429" s="102" t="str">
        <f>IFERROR(VLOOKUP($D429,Notes!$A$7:$K$67,11,FALSE),"")</f>
        <v/>
      </c>
      <c r="AB429" s="102" t="str">
        <f t="shared" si="26"/>
        <v/>
      </c>
      <c r="AC429" s="156" t="str">
        <f t="shared" si="27"/>
        <v/>
      </c>
      <c r="AD429" s="162" t="str">
        <f>IF($D429="","",GLOBAL!$B$5)</f>
        <v/>
      </c>
      <c r="AE429" s="197" t="str">
        <f t="shared" si="28"/>
        <v/>
      </c>
      <c r="AF429" s="198" t="str">
        <f t="shared" si="29"/>
        <v/>
      </c>
      <c r="AG429" s="202"/>
    </row>
    <row r="430" spans="1:33" x14ac:dyDescent="0.25">
      <c r="A430" s="2"/>
      <c r="C430" s="3"/>
      <c r="D430" s="2"/>
      <c r="E430" s="2"/>
      <c r="F430" s="107"/>
      <c r="G430" s="100" t="str">
        <f>IFERROR(VLOOKUP($D430,Notes!$A$7:$K$67,2,FALSE),"")</f>
        <v/>
      </c>
      <c r="H430" s="97" t="str">
        <f>IFERROR(VLOOKUP($D430,Notes!$A$7:$K$67,3,FALSE),"")</f>
        <v/>
      </c>
      <c r="I430" s="98" t="str">
        <f>IFERROR(VLOOKUP($D430,Notes!$A$7:$K$67,4,FALSE),"")</f>
        <v/>
      </c>
      <c r="J430" s="104"/>
      <c r="K430" s="104"/>
      <c r="L430" s="104"/>
      <c r="M430" s="106" t="str">
        <f>IF($D430="","",VLOOKUP($A430,python_output!$A$4:$AM$257,21,FALSE))</f>
        <v/>
      </c>
      <c r="N430" s="3" t="str">
        <f>IF($D430="","",VLOOKUP($A430,python_output!$A$4:$AM$257,22,FALSE))</f>
        <v/>
      </c>
      <c r="O430" s="105" t="str">
        <f>IF($D430="","",VLOOKUP($A430,python_output!$A$4:$AM$257,23,FALSE))</f>
        <v/>
      </c>
      <c r="P430" s="2" t="str">
        <f>IF($D430="","",VLOOKUP($A430,python_output!$A$4:$AM$257,24,FALSE))</f>
        <v/>
      </c>
      <c r="Q430" s="2" t="str">
        <f>IF($D430="","",VLOOKUP($A430,python_output!$A$4:$AM$257,25,FALSE))</f>
        <v/>
      </c>
      <c r="R430" s="2" t="str">
        <f>IF($D430="","",VLOOKUP($A430,python_output!$A$4:$AM$257,26,FALSE))</f>
        <v/>
      </c>
      <c r="S430" s="160" t="str">
        <f>IF(D430="","",IF($C430="initial",VLOOKUP($D430,Notes!$A$7:$S$67,12,FALSE),VLOOKUP($A430,python_output!$A$4:$AP$256,27,FALSE)))</f>
        <v/>
      </c>
      <c r="T430" s="158" t="str">
        <f>IF(D430="","",IF($C430="initial",VLOOKUP($D430,Notes!$A$7:$S$67,13,FALSE),VLOOKUP($A430,python_output!$A$4:$AP$256,28,FALSE)))</f>
        <v/>
      </c>
      <c r="U430" s="159" t="str">
        <f>IF(D430="","",IF($C430="initial",VLOOKUP($D430,Notes!$A$7:$S$67,14,FALSE),VLOOKUP($A430,python_output!$A$4:$AP$256,29,FALSE)))</f>
        <v/>
      </c>
      <c r="V430" s="155" t="str">
        <f>IF(D430="","",IF($C430="initial","",VLOOKUP($A430,python_output!$A$4:$AS$256,30,FALSE)))</f>
        <v/>
      </c>
      <c r="W430" s="155" t="str">
        <f>IF(D430="","",IFERROR(IF($C430="initial","",VLOOKUP($A430,python_output!$A$4:$AS$256,30,FALSE)),""))</f>
        <v/>
      </c>
      <c r="X430" s="155" t="str">
        <f>IF(D430="","",IFERROR(IF($C430="initial","",VLOOKUP($A430,python_output!$A$4:$AS$256,30,FALSE)),""))</f>
        <v/>
      </c>
      <c r="Y430" s="196"/>
      <c r="Z430" s="97" t="str">
        <f>IFERROR(VLOOKUP($D430,Notes!$A$7:$K$67,10,FALSE),"")</f>
        <v/>
      </c>
      <c r="AA430" s="102" t="str">
        <f>IFERROR(VLOOKUP($D430,Notes!$A$7:$K$67,11,FALSE),"")</f>
        <v/>
      </c>
      <c r="AB430" s="102" t="str">
        <f t="shared" si="26"/>
        <v/>
      </c>
      <c r="AC430" s="156" t="str">
        <f t="shared" si="27"/>
        <v/>
      </c>
      <c r="AD430" s="162" t="str">
        <f>IF($D430="","",GLOBAL!$B$5)</f>
        <v/>
      </c>
      <c r="AE430" s="197" t="str">
        <f t="shared" si="28"/>
        <v/>
      </c>
      <c r="AF430" s="198" t="str">
        <f t="shared" si="29"/>
        <v/>
      </c>
      <c r="AG430" s="202"/>
    </row>
    <row r="431" spans="1:33" x14ac:dyDescent="0.25">
      <c r="A431" s="2"/>
      <c r="C431" s="3"/>
      <c r="D431" s="2"/>
      <c r="E431" s="2"/>
      <c r="F431" s="107"/>
      <c r="G431" s="100" t="str">
        <f>IFERROR(VLOOKUP($D431,Notes!$A$7:$K$67,2,FALSE),"")</f>
        <v/>
      </c>
      <c r="H431" s="97" t="str">
        <f>IFERROR(VLOOKUP($D431,Notes!$A$7:$K$67,3,FALSE),"")</f>
        <v/>
      </c>
      <c r="I431" s="98" t="str">
        <f>IFERROR(VLOOKUP($D431,Notes!$A$7:$K$67,4,FALSE),"")</f>
        <v/>
      </c>
      <c r="J431" s="104"/>
      <c r="K431" s="104"/>
      <c r="L431" s="104"/>
      <c r="M431" s="106" t="str">
        <f>IF($D431="","",VLOOKUP($A431,python_output!$A$4:$AM$257,21,FALSE))</f>
        <v/>
      </c>
      <c r="N431" s="3" t="str">
        <f>IF($D431="","",VLOOKUP($A431,python_output!$A$4:$AM$257,22,FALSE))</f>
        <v/>
      </c>
      <c r="O431" s="105" t="str">
        <f>IF($D431="","",VLOOKUP($A431,python_output!$A$4:$AM$257,23,FALSE))</f>
        <v/>
      </c>
      <c r="P431" s="2" t="str">
        <f>IF($D431="","",VLOOKUP($A431,python_output!$A$4:$AM$257,24,FALSE))</f>
        <v/>
      </c>
      <c r="Q431" s="2" t="str">
        <f>IF($D431="","",VLOOKUP($A431,python_output!$A$4:$AM$257,25,FALSE))</f>
        <v/>
      </c>
      <c r="R431" s="2" t="str">
        <f>IF($D431="","",VLOOKUP($A431,python_output!$A$4:$AM$257,26,FALSE))</f>
        <v/>
      </c>
      <c r="S431" s="160" t="str">
        <f>IF(D431="","",IF($C431="initial",VLOOKUP($D431,Notes!$A$7:$S$67,12,FALSE),VLOOKUP($A431,python_output!$A$4:$AP$256,27,FALSE)))</f>
        <v/>
      </c>
      <c r="T431" s="158" t="str">
        <f>IF(D431="","",IF($C431="initial",VLOOKUP($D431,Notes!$A$7:$S$67,13,FALSE),VLOOKUP($A431,python_output!$A$4:$AP$256,28,FALSE)))</f>
        <v/>
      </c>
      <c r="U431" s="159" t="str">
        <f>IF(D431="","",IF($C431="initial",VLOOKUP($D431,Notes!$A$7:$S$67,14,FALSE),VLOOKUP($A431,python_output!$A$4:$AP$256,29,FALSE)))</f>
        <v/>
      </c>
      <c r="V431" s="155" t="str">
        <f>IF(D431="","",IF($C431="initial","",VLOOKUP($A431,python_output!$A$4:$AS$256,30,FALSE)))</f>
        <v/>
      </c>
      <c r="W431" s="155" t="str">
        <f>IF(D431="","",IFERROR(IF($C431="initial","",VLOOKUP($A431,python_output!$A$4:$AS$256,30,FALSE)),""))</f>
        <v/>
      </c>
      <c r="X431" s="155" t="str">
        <f>IF(D431="","",IFERROR(IF($C431="initial","",VLOOKUP($A431,python_output!$A$4:$AS$256,30,FALSE)),""))</f>
        <v/>
      </c>
      <c r="Y431" s="196"/>
      <c r="Z431" s="97" t="str">
        <f>IFERROR(VLOOKUP($D431,Notes!$A$7:$K$67,10,FALSE),"")</f>
        <v/>
      </c>
      <c r="AA431" s="102" t="str">
        <f>IFERROR(VLOOKUP($D431,Notes!$A$7:$K$67,11,FALSE),"")</f>
        <v/>
      </c>
      <c r="AB431" s="102" t="str">
        <f t="shared" si="26"/>
        <v/>
      </c>
      <c r="AC431" s="156" t="str">
        <f t="shared" si="27"/>
        <v/>
      </c>
      <c r="AD431" s="162" t="str">
        <f>IF($D431="","",GLOBAL!$B$5)</f>
        <v/>
      </c>
      <c r="AE431" s="197" t="str">
        <f t="shared" si="28"/>
        <v/>
      </c>
      <c r="AF431" s="198" t="str">
        <f t="shared" si="29"/>
        <v/>
      </c>
      <c r="AG431" s="202"/>
    </row>
    <row r="432" spans="1:33" x14ac:dyDescent="0.25">
      <c r="A432" s="2"/>
      <c r="C432" s="3"/>
      <c r="D432" s="2"/>
      <c r="E432" s="2"/>
      <c r="F432" s="107"/>
      <c r="G432" s="100" t="str">
        <f>IFERROR(VLOOKUP($D432,Notes!$A$7:$K$67,2,FALSE),"")</f>
        <v/>
      </c>
      <c r="H432" s="97" t="str">
        <f>IFERROR(VLOOKUP($D432,Notes!$A$7:$K$67,3,FALSE),"")</f>
        <v/>
      </c>
      <c r="I432" s="98" t="str">
        <f>IFERROR(VLOOKUP($D432,Notes!$A$7:$K$67,4,FALSE),"")</f>
        <v/>
      </c>
      <c r="J432" s="104"/>
      <c r="K432" s="104"/>
      <c r="L432" s="104"/>
      <c r="M432" s="106" t="str">
        <f>IF($D432="","",VLOOKUP($A432,python_output!$A$4:$AM$257,21,FALSE))</f>
        <v/>
      </c>
      <c r="N432" s="3" t="str">
        <f>IF($D432="","",VLOOKUP($A432,python_output!$A$4:$AM$257,22,FALSE))</f>
        <v/>
      </c>
      <c r="O432" s="105" t="str">
        <f>IF($D432="","",VLOOKUP($A432,python_output!$A$4:$AM$257,23,FALSE))</f>
        <v/>
      </c>
      <c r="P432" s="2" t="str">
        <f>IF($D432="","",VLOOKUP($A432,python_output!$A$4:$AM$257,24,FALSE))</f>
        <v/>
      </c>
      <c r="Q432" s="2" t="str">
        <f>IF($D432="","",VLOOKUP($A432,python_output!$A$4:$AM$257,25,FALSE))</f>
        <v/>
      </c>
      <c r="R432" s="2" t="str">
        <f>IF($D432="","",VLOOKUP($A432,python_output!$A$4:$AM$257,26,FALSE))</f>
        <v/>
      </c>
      <c r="S432" s="160" t="str">
        <f>IF(D432="","",IF($C432="initial",VLOOKUP($D432,Notes!$A$7:$S$67,12,FALSE),VLOOKUP($A432,python_output!$A$4:$AP$256,27,FALSE)))</f>
        <v/>
      </c>
      <c r="T432" s="158" t="str">
        <f>IF(D432="","",IF($C432="initial",VLOOKUP($D432,Notes!$A$7:$S$67,13,FALSE),VLOOKUP($A432,python_output!$A$4:$AP$256,28,FALSE)))</f>
        <v/>
      </c>
      <c r="U432" s="159" t="str">
        <f>IF(D432="","",IF($C432="initial",VLOOKUP($D432,Notes!$A$7:$S$67,14,FALSE),VLOOKUP($A432,python_output!$A$4:$AP$256,29,FALSE)))</f>
        <v/>
      </c>
      <c r="V432" s="155" t="str">
        <f>IF(D432="","",IF($C432="initial","",VLOOKUP($A432,python_output!$A$4:$AS$256,30,FALSE)))</f>
        <v/>
      </c>
      <c r="W432" s="155" t="str">
        <f>IF(D432="","",IFERROR(IF($C432="initial","",VLOOKUP($A432,python_output!$A$4:$AS$256,30,FALSE)),""))</f>
        <v/>
      </c>
      <c r="X432" s="155" t="str">
        <f>IF(D432="","",IFERROR(IF($C432="initial","",VLOOKUP($A432,python_output!$A$4:$AS$256,30,FALSE)),""))</f>
        <v/>
      </c>
      <c r="Y432" s="196"/>
      <c r="Z432" s="97" t="str">
        <f>IFERROR(VLOOKUP($D432,Notes!$A$7:$K$67,10,FALSE),"")</f>
        <v/>
      </c>
      <c r="AA432" s="102" t="str">
        <f>IFERROR(VLOOKUP($D432,Notes!$A$7:$K$67,11,FALSE),"")</f>
        <v/>
      </c>
      <c r="AB432" s="102" t="str">
        <f t="shared" si="26"/>
        <v/>
      </c>
      <c r="AC432" s="156" t="str">
        <f t="shared" si="27"/>
        <v/>
      </c>
      <c r="AD432" s="162" t="str">
        <f>IF($D432="","",GLOBAL!$B$5)</f>
        <v/>
      </c>
      <c r="AE432" s="197" t="str">
        <f t="shared" si="28"/>
        <v/>
      </c>
      <c r="AF432" s="198" t="str">
        <f t="shared" si="29"/>
        <v/>
      </c>
      <c r="AG432" s="202"/>
    </row>
    <row r="433" spans="1:33" x14ac:dyDescent="0.25">
      <c r="A433" s="2"/>
      <c r="C433" s="3"/>
      <c r="D433" s="2"/>
      <c r="E433" s="2"/>
      <c r="F433" s="107"/>
      <c r="G433" s="100" t="str">
        <f>IFERROR(VLOOKUP($D433,Notes!$A$7:$K$67,2,FALSE),"")</f>
        <v/>
      </c>
      <c r="H433" s="97" t="str">
        <f>IFERROR(VLOOKUP($D433,Notes!$A$7:$K$67,3,FALSE),"")</f>
        <v/>
      </c>
      <c r="I433" s="98" t="str">
        <f>IFERROR(VLOOKUP($D433,Notes!$A$7:$K$67,4,FALSE),"")</f>
        <v/>
      </c>
      <c r="J433" s="104"/>
      <c r="K433" s="104"/>
      <c r="L433" s="104"/>
      <c r="M433" s="106" t="str">
        <f>IF($D433="","",VLOOKUP($A433,python_output!$A$4:$AM$257,21,FALSE))</f>
        <v/>
      </c>
      <c r="N433" s="3" t="str">
        <f>IF($D433="","",VLOOKUP($A433,python_output!$A$4:$AM$257,22,FALSE))</f>
        <v/>
      </c>
      <c r="O433" s="105" t="str">
        <f>IF($D433="","",VLOOKUP($A433,python_output!$A$4:$AM$257,23,FALSE))</f>
        <v/>
      </c>
      <c r="P433" s="2" t="str">
        <f>IF($D433="","",VLOOKUP($A433,python_output!$A$4:$AM$257,24,FALSE))</f>
        <v/>
      </c>
      <c r="Q433" s="2" t="str">
        <f>IF($D433="","",VLOOKUP($A433,python_output!$A$4:$AM$257,25,FALSE))</f>
        <v/>
      </c>
      <c r="R433" s="2" t="str">
        <f>IF($D433="","",VLOOKUP($A433,python_output!$A$4:$AM$257,26,FALSE))</f>
        <v/>
      </c>
      <c r="S433" s="160" t="str">
        <f>IF(D433="","",IF($C433="initial",VLOOKUP($D433,Notes!$A$7:$S$67,12,FALSE),VLOOKUP($A433,python_output!$A$4:$AP$256,27,FALSE)))</f>
        <v/>
      </c>
      <c r="T433" s="158" t="str">
        <f>IF(D433="","",IF($C433="initial",VLOOKUP($D433,Notes!$A$7:$S$67,13,FALSE),VLOOKUP($A433,python_output!$A$4:$AP$256,28,FALSE)))</f>
        <v/>
      </c>
      <c r="U433" s="159" t="str">
        <f>IF(D433="","",IF($C433="initial",VLOOKUP($D433,Notes!$A$7:$S$67,14,FALSE),VLOOKUP($A433,python_output!$A$4:$AP$256,29,FALSE)))</f>
        <v/>
      </c>
      <c r="V433" s="155" t="str">
        <f>IF(D433="","",IF($C433="initial","",VLOOKUP($A433,python_output!$A$4:$AS$256,30,FALSE)))</f>
        <v/>
      </c>
      <c r="W433" s="155" t="str">
        <f>IF(D433="","",IFERROR(IF($C433="initial","",VLOOKUP($A433,python_output!$A$4:$AS$256,30,FALSE)),""))</f>
        <v/>
      </c>
      <c r="X433" s="155" t="str">
        <f>IF(D433="","",IFERROR(IF($C433="initial","",VLOOKUP($A433,python_output!$A$4:$AS$256,30,FALSE)),""))</f>
        <v/>
      </c>
      <c r="Y433" s="196"/>
      <c r="Z433" s="97" t="str">
        <f>IFERROR(VLOOKUP($D433,Notes!$A$7:$K$67,10,FALSE),"")</f>
        <v/>
      </c>
      <c r="AA433" s="102" t="str">
        <f>IFERROR(VLOOKUP($D433,Notes!$A$7:$K$67,11,FALSE),"")</f>
        <v/>
      </c>
      <c r="AB433" s="102" t="str">
        <f t="shared" si="26"/>
        <v/>
      </c>
      <c r="AC433" s="156" t="str">
        <f t="shared" si="27"/>
        <v/>
      </c>
      <c r="AD433" s="162" t="str">
        <f>IF($D433="","",GLOBAL!$B$5)</f>
        <v/>
      </c>
      <c r="AE433" s="197" t="str">
        <f t="shared" si="28"/>
        <v/>
      </c>
      <c r="AF433" s="198" t="str">
        <f t="shared" si="29"/>
        <v/>
      </c>
      <c r="AG433" s="202"/>
    </row>
    <row r="434" spans="1:33" x14ac:dyDescent="0.25">
      <c r="A434" s="2"/>
      <c r="C434" s="3"/>
      <c r="D434" s="2"/>
      <c r="E434" s="2"/>
      <c r="F434" s="107"/>
      <c r="G434" s="100" t="str">
        <f>IFERROR(VLOOKUP($D434,Notes!$A$7:$K$67,2,FALSE),"")</f>
        <v/>
      </c>
      <c r="H434" s="97" t="str">
        <f>IFERROR(VLOOKUP($D434,Notes!$A$7:$K$67,3,FALSE),"")</f>
        <v/>
      </c>
      <c r="I434" s="98" t="str">
        <f>IFERROR(VLOOKUP($D434,Notes!$A$7:$K$67,4,FALSE),"")</f>
        <v/>
      </c>
      <c r="J434" s="104"/>
      <c r="K434" s="104"/>
      <c r="L434" s="104"/>
      <c r="M434" s="106" t="str">
        <f>IF($D434="","",VLOOKUP($A434,python_output!$A$4:$AM$257,21,FALSE))</f>
        <v/>
      </c>
      <c r="N434" s="3" t="str">
        <f>IF($D434="","",VLOOKUP($A434,python_output!$A$4:$AM$257,22,FALSE))</f>
        <v/>
      </c>
      <c r="O434" s="105" t="str">
        <f>IF($D434="","",VLOOKUP($A434,python_output!$A$4:$AM$257,23,FALSE))</f>
        <v/>
      </c>
      <c r="P434" s="2" t="str">
        <f>IF($D434="","",VLOOKUP($A434,python_output!$A$4:$AM$257,24,FALSE))</f>
        <v/>
      </c>
      <c r="Q434" s="2" t="str">
        <f>IF($D434="","",VLOOKUP($A434,python_output!$A$4:$AM$257,25,FALSE))</f>
        <v/>
      </c>
      <c r="R434" s="2" t="str">
        <f>IF($D434="","",VLOOKUP($A434,python_output!$A$4:$AM$257,26,FALSE))</f>
        <v/>
      </c>
      <c r="S434" s="160" t="str">
        <f>IF(D434="","",IF($C434="initial",VLOOKUP($D434,Notes!$A$7:$S$67,12,FALSE),VLOOKUP($A434,python_output!$A$4:$AP$256,27,FALSE)))</f>
        <v/>
      </c>
      <c r="T434" s="158" t="str">
        <f>IF(D434="","",IF($C434="initial",VLOOKUP($D434,Notes!$A$7:$S$67,13,FALSE),VLOOKUP($A434,python_output!$A$4:$AP$256,28,FALSE)))</f>
        <v/>
      </c>
      <c r="U434" s="159" t="str">
        <f>IF(D434="","",IF($C434="initial",VLOOKUP($D434,Notes!$A$7:$S$67,14,FALSE),VLOOKUP($A434,python_output!$A$4:$AP$256,29,FALSE)))</f>
        <v/>
      </c>
      <c r="V434" s="155" t="str">
        <f>IF(D434="","",IF($C434="initial","",VLOOKUP($A434,python_output!$A$4:$AS$256,30,FALSE)))</f>
        <v/>
      </c>
      <c r="W434" s="155" t="str">
        <f>IF(D434="","",IFERROR(IF($C434="initial","",VLOOKUP($A434,python_output!$A$4:$AS$256,30,FALSE)),""))</f>
        <v/>
      </c>
      <c r="X434" s="155" t="str">
        <f>IF(D434="","",IFERROR(IF($C434="initial","",VLOOKUP($A434,python_output!$A$4:$AS$256,30,FALSE)),""))</f>
        <v/>
      </c>
      <c r="Y434" s="196"/>
      <c r="Z434" s="97" t="str">
        <f>IFERROR(VLOOKUP($D434,Notes!$A$7:$K$67,10,FALSE),"")</f>
        <v/>
      </c>
      <c r="AA434" s="102" t="str">
        <f>IFERROR(VLOOKUP($D434,Notes!$A$7:$K$67,11,FALSE),"")</f>
        <v/>
      </c>
      <c r="AB434" s="102" t="str">
        <f t="shared" si="26"/>
        <v/>
      </c>
      <c r="AC434" s="156" t="str">
        <f t="shared" si="27"/>
        <v/>
      </c>
      <c r="AD434" s="162" t="str">
        <f>IF($D434="","",GLOBAL!$B$5)</f>
        <v/>
      </c>
      <c r="AE434" s="197" t="str">
        <f t="shared" si="28"/>
        <v/>
      </c>
      <c r="AF434" s="198" t="str">
        <f t="shared" si="29"/>
        <v/>
      </c>
      <c r="AG434" s="202"/>
    </row>
    <row r="435" spans="1:33" x14ac:dyDescent="0.25">
      <c r="A435" s="2"/>
      <c r="C435" s="3"/>
      <c r="D435" s="2"/>
      <c r="E435" s="2"/>
      <c r="F435" s="107"/>
      <c r="G435" s="100" t="str">
        <f>IFERROR(VLOOKUP($D435,Notes!$A$7:$K$67,2,FALSE),"")</f>
        <v/>
      </c>
      <c r="H435" s="97" t="str">
        <f>IFERROR(VLOOKUP($D435,Notes!$A$7:$K$67,3,FALSE),"")</f>
        <v/>
      </c>
      <c r="I435" s="98" t="str">
        <f>IFERROR(VLOOKUP($D435,Notes!$A$7:$K$67,4,FALSE),"")</f>
        <v/>
      </c>
      <c r="J435" s="104"/>
      <c r="K435" s="104"/>
      <c r="L435" s="104"/>
      <c r="M435" s="106" t="str">
        <f>IF($D435="","",VLOOKUP($A435,python_output!$A$4:$AM$257,21,FALSE))</f>
        <v/>
      </c>
      <c r="N435" s="3" t="str">
        <f>IF($D435="","",VLOOKUP($A435,python_output!$A$4:$AM$257,22,FALSE))</f>
        <v/>
      </c>
      <c r="O435" s="105" t="str">
        <f>IF($D435="","",VLOOKUP($A435,python_output!$A$4:$AM$257,23,FALSE))</f>
        <v/>
      </c>
      <c r="P435" s="2" t="str">
        <f>IF($D435="","",VLOOKUP($A435,python_output!$A$4:$AM$257,24,FALSE))</f>
        <v/>
      </c>
      <c r="Q435" s="2" t="str">
        <f>IF($D435="","",VLOOKUP($A435,python_output!$A$4:$AM$257,25,FALSE))</f>
        <v/>
      </c>
      <c r="R435" s="2" t="str">
        <f>IF($D435="","",VLOOKUP($A435,python_output!$A$4:$AM$257,26,FALSE))</f>
        <v/>
      </c>
      <c r="S435" s="160" t="str">
        <f>IF(D435="","",IF($C435="initial",VLOOKUP($D435,Notes!$A$7:$S$67,12,FALSE),VLOOKUP($A435,python_output!$A$4:$AP$256,27,FALSE)))</f>
        <v/>
      </c>
      <c r="T435" s="158" t="str">
        <f>IF(D435="","",IF($C435="initial",VLOOKUP($D435,Notes!$A$7:$S$67,13,FALSE),VLOOKUP($A435,python_output!$A$4:$AP$256,28,FALSE)))</f>
        <v/>
      </c>
      <c r="U435" s="159" t="str">
        <f>IF(D435="","",IF($C435="initial",VLOOKUP($D435,Notes!$A$7:$S$67,14,FALSE),VLOOKUP($A435,python_output!$A$4:$AP$256,29,FALSE)))</f>
        <v/>
      </c>
      <c r="V435" s="155" t="str">
        <f>IF(D435="","",IF($C435="initial","",VLOOKUP($A435,python_output!$A$4:$AS$256,30,FALSE)))</f>
        <v/>
      </c>
      <c r="W435" s="155" t="str">
        <f>IF(D435="","",IFERROR(IF($C435="initial","",VLOOKUP($A435,python_output!$A$4:$AS$256,30,FALSE)),""))</f>
        <v/>
      </c>
      <c r="X435" s="155" t="str">
        <f>IF(D435="","",IFERROR(IF($C435="initial","",VLOOKUP($A435,python_output!$A$4:$AS$256,30,FALSE)),""))</f>
        <v/>
      </c>
      <c r="Y435" s="196"/>
      <c r="Z435" s="97" t="str">
        <f>IFERROR(VLOOKUP($D435,Notes!$A$7:$K$67,10,FALSE),"")</f>
        <v/>
      </c>
      <c r="AA435" s="102" t="str">
        <f>IFERROR(VLOOKUP($D435,Notes!$A$7:$K$67,11,FALSE),"")</f>
        <v/>
      </c>
      <c r="AB435" s="102" t="str">
        <f t="shared" si="26"/>
        <v/>
      </c>
      <c r="AC435" s="156" t="str">
        <f t="shared" si="27"/>
        <v/>
      </c>
      <c r="AD435" s="162" t="str">
        <f>IF($D435="","",GLOBAL!$B$5)</f>
        <v/>
      </c>
      <c r="AE435" s="197" t="str">
        <f t="shared" si="28"/>
        <v/>
      </c>
      <c r="AF435" s="198" t="str">
        <f t="shared" si="29"/>
        <v/>
      </c>
      <c r="AG435" s="202"/>
    </row>
    <row r="436" spans="1:33" x14ac:dyDescent="0.25">
      <c r="A436" s="2"/>
      <c r="C436" s="3"/>
      <c r="D436" s="2"/>
      <c r="E436" s="2"/>
      <c r="F436" s="107"/>
      <c r="G436" s="100" t="str">
        <f>IFERROR(VLOOKUP($D436,Notes!$A$7:$K$67,2,FALSE),"")</f>
        <v/>
      </c>
      <c r="H436" s="97" t="str">
        <f>IFERROR(VLOOKUP($D436,Notes!$A$7:$K$67,3,FALSE),"")</f>
        <v/>
      </c>
      <c r="I436" s="98" t="str">
        <f>IFERROR(VLOOKUP($D436,Notes!$A$7:$K$67,4,FALSE),"")</f>
        <v/>
      </c>
      <c r="J436" s="104"/>
      <c r="K436" s="104"/>
      <c r="L436" s="104"/>
      <c r="M436" s="106" t="str">
        <f>IF($D436="","",VLOOKUP($A436,python_output!$A$4:$AM$257,21,FALSE))</f>
        <v/>
      </c>
      <c r="N436" s="3" t="str">
        <f>IF($D436="","",VLOOKUP($A436,python_output!$A$4:$AM$257,22,FALSE))</f>
        <v/>
      </c>
      <c r="O436" s="105" t="str">
        <f>IF($D436="","",VLOOKUP($A436,python_output!$A$4:$AM$257,23,FALSE))</f>
        <v/>
      </c>
      <c r="P436" s="2" t="str">
        <f>IF($D436="","",VLOOKUP($A436,python_output!$A$4:$AM$257,24,FALSE))</f>
        <v/>
      </c>
      <c r="Q436" s="2" t="str">
        <f>IF($D436="","",VLOOKUP($A436,python_output!$A$4:$AM$257,25,FALSE))</f>
        <v/>
      </c>
      <c r="R436" s="2" t="str">
        <f>IF($D436="","",VLOOKUP($A436,python_output!$A$4:$AM$257,26,FALSE))</f>
        <v/>
      </c>
      <c r="S436" s="160" t="str">
        <f>IF(D436="","",IF($C436="initial",VLOOKUP($D436,Notes!$A$7:$S$67,12,FALSE),VLOOKUP($A436,python_output!$A$4:$AP$256,27,FALSE)))</f>
        <v/>
      </c>
      <c r="T436" s="158" t="str">
        <f>IF(D436="","",IF($C436="initial",VLOOKUP($D436,Notes!$A$7:$S$67,13,FALSE),VLOOKUP($A436,python_output!$A$4:$AP$256,28,FALSE)))</f>
        <v/>
      </c>
      <c r="U436" s="159" t="str">
        <f>IF(D436="","",IF($C436="initial",VLOOKUP($D436,Notes!$A$7:$S$67,14,FALSE),VLOOKUP($A436,python_output!$A$4:$AP$256,29,FALSE)))</f>
        <v/>
      </c>
      <c r="V436" s="155" t="str">
        <f>IF(D436="","",IF($C436="initial","",VLOOKUP($A436,python_output!$A$4:$AS$256,30,FALSE)))</f>
        <v/>
      </c>
      <c r="W436" s="155" t="str">
        <f>IF(D436="","",IFERROR(IF($C436="initial","",VLOOKUP($A436,python_output!$A$4:$AS$256,30,FALSE)),""))</f>
        <v/>
      </c>
      <c r="X436" s="155" t="str">
        <f>IF(D436="","",IFERROR(IF($C436="initial","",VLOOKUP($A436,python_output!$A$4:$AS$256,30,FALSE)),""))</f>
        <v/>
      </c>
      <c r="Y436" s="196"/>
      <c r="Z436" s="97" t="str">
        <f>IFERROR(VLOOKUP($D436,Notes!$A$7:$K$67,10,FALSE),"")</f>
        <v/>
      </c>
      <c r="AA436" s="102" t="str">
        <f>IFERROR(VLOOKUP($D436,Notes!$A$7:$K$67,11,FALSE),"")</f>
        <v/>
      </c>
      <c r="AB436" s="102" t="str">
        <f t="shared" si="26"/>
        <v/>
      </c>
      <c r="AC436" s="156" t="str">
        <f t="shared" si="27"/>
        <v/>
      </c>
      <c r="AD436" s="162" t="str">
        <f>IF($D436="","",GLOBAL!$B$5)</f>
        <v/>
      </c>
      <c r="AE436" s="197" t="str">
        <f t="shared" si="28"/>
        <v/>
      </c>
      <c r="AF436" s="198" t="str">
        <f t="shared" si="29"/>
        <v/>
      </c>
      <c r="AG436" s="202"/>
    </row>
    <row r="437" spans="1:33" x14ac:dyDescent="0.25">
      <c r="A437" s="2"/>
      <c r="C437" s="3"/>
      <c r="D437" s="2"/>
      <c r="E437" s="2"/>
      <c r="F437" s="107"/>
      <c r="G437" s="100" t="str">
        <f>IFERROR(VLOOKUP($D437,Notes!$A$7:$K$67,2,FALSE),"")</f>
        <v/>
      </c>
      <c r="H437" s="97" t="str">
        <f>IFERROR(VLOOKUP($D437,Notes!$A$7:$K$67,3,FALSE),"")</f>
        <v/>
      </c>
      <c r="I437" s="98" t="str">
        <f>IFERROR(VLOOKUP($D437,Notes!$A$7:$K$67,4,FALSE),"")</f>
        <v/>
      </c>
      <c r="J437" s="104"/>
      <c r="K437" s="104"/>
      <c r="L437" s="104"/>
      <c r="M437" s="106" t="str">
        <f>IF($D437="","",VLOOKUP($A437,python_output!$A$4:$AM$257,21,FALSE))</f>
        <v/>
      </c>
      <c r="N437" s="3" t="str">
        <f>IF($D437="","",VLOOKUP($A437,python_output!$A$4:$AM$257,22,FALSE))</f>
        <v/>
      </c>
      <c r="O437" s="105" t="str">
        <f>IF($D437="","",VLOOKUP($A437,python_output!$A$4:$AM$257,23,FALSE))</f>
        <v/>
      </c>
      <c r="P437" s="2" t="str">
        <f>IF($D437="","",VLOOKUP($A437,python_output!$A$4:$AM$257,24,FALSE))</f>
        <v/>
      </c>
      <c r="Q437" s="2" t="str">
        <f>IF($D437="","",VLOOKUP($A437,python_output!$A$4:$AM$257,25,FALSE))</f>
        <v/>
      </c>
      <c r="R437" s="2" t="str">
        <f>IF($D437="","",VLOOKUP($A437,python_output!$A$4:$AM$257,26,FALSE))</f>
        <v/>
      </c>
      <c r="S437" s="160" t="str">
        <f>IF(D437="","",IF($C437="initial",VLOOKUP($D437,Notes!$A$7:$S$67,12,FALSE),VLOOKUP($A437,python_output!$A$4:$AP$256,27,FALSE)))</f>
        <v/>
      </c>
      <c r="T437" s="158" t="str">
        <f>IF(D437="","",IF($C437="initial",VLOOKUP($D437,Notes!$A$7:$S$67,13,FALSE),VLOOKUP($A437,python_output!$A$4:$AP$256,28,FALSE)))</f>
        <v/>
      </c>
      <c r="U437" s="159" t="str">
        <f>IF(D437="","",IF($C437="initial",VLOOKUP($D437,Notes!$A$7:$S$67,14,FALSE),VLOOKUP($A437,python_output!$A$4:$AP$256,29,FALSE)))</f>
        <v/>
      </c>
      <c r="V437" s="155" t="str">
        <f>IF(D437="","",IF($C437="initial","",VLOOKUP($A437,python_output!$A$4:$AS$256,30,FALSE)))</f>
        <v/>
      </c>
      <c r="W437" s="155" t="str">
        <f>IF(D437="","",IFERROR(IF($C437="initial","",VLOOKUP($A437,python_output!$A$4:$AS$256,30,FALSE)),""))</f>
        <v/>
      </c>
      <c r="X437" s="155" t="str">
        <f>IF(D437="","",IFERROR(IF($C437="initial","",VLOOKUP($A437,python_output!$A$4:$AS$256,30,FALSE)),""))</f>
        <v/>
      </c>
      <c r="Y437" s="196"/>
      <c r="Z437" s="97" t="str">
        <f>IFERROR(VLOOKUP($D437,Notes!$A$7:$K$67,10,FALSE),"")</f>
        <v/>
      </c>
      <c r="AA437" s="102" t="str">
        <f>IFERROR(VLOOKUP($D437,Notes!$A$7:$K$67,11,FALSE),"")</f>
        <v/>
      </c>
      <c r="AB437" s="102" t="str">
        <f t="shared" si="26"/>
        <v/>
      </c>
      <c r="AC437" s="156" t="str">
        <f t="shared" si="27"/>
        <v/>
      </c>
      <c r="AD437" s="162" t="str">
        <f>IF($D437="","",GLOBAL!$B$5)</f>
        <v/>
      </c>
      <c r="AE437" s="197" t="str">
        <f t="shared" si="28"/>
        <v/>
      </c>
      <c r="AF437" s="198" t="str">
        <f t="shared" si="29"/>
        <v/>
      </c>
      <c r="AG437" s="202"/>
    </row>
    <row r="438" spans="1:33" x14ac:dyDescent="0.25">
      <c r="A438" s="2"/>
      <c r="C438" s="3"/>
      <c r="D438" s="2"/>
      <c r="E438" s="2"/>
      <c r="F438" s="107"/>
      <c r="G438" s="100" t="str">
        <f>IFERROR(VLOOKUP($D438,Notes!$A$7:$K$67,2,FALSE),"")</f>
        <v/>
      </c>
      <c r="H438" s="97" t="str">
        <f>IFERROR(VLOOKUP($D438,Notes!$A$7:$K$67,3,FALSE),"")</f>
        <v/>
      </c>
      <c r="I438" s="98" t="str">
        <f>IFERROR(VLOOKUP($D438,Notes!$A$7:$K$67,4,FALSE),"")</f>
        <v/>
      </c>
      <c r="J438" s="104"/>
      <c r="K438" s="104"/>
      <c r="L438" s="104"/>
      <c r="M438" s="106" t="str">
        <f>IF($D438="","",VLOOKUP($A438,python_output!$A$4:$AM$257,21,FALSE))</f>
        <v/>
      </c>
      <c r="N438" s="3" t="str">
        <f>IF($D438="","",VLOOKUP($A438,python_output!$A$4:$AM$257,22,FALSE))</f>
        <v/>
      </c>
      <c r="O438" s="105" t="str">
        <f>IF($D438="","",VLOOKUP($A438,python_output!$A$4:$AM$257,23,FALSE))</f>
        <v/>
      </c>
      <c r="P438" s="2" t="str">
        <f>IF($D438="","",VLOOKUP($A438,python_output!$A$4:$AM$257,24,FALSE))</f>
        <v/>
      </c>
      <c r="Q438" s="2" t="str">
        <f>IF($D438="","",VLOOKUP($A438,python_output!$A$4:$AM$257,25,FALSE))</f>
        <v/>
      </c>
      <c r="R438" s="2" t="str">
        <f>IF($D438="","",VLOOKUP($A438,python_output!$A$4:$AM$257,26,FALSE))</f>
        <v/>
      </c>
      <c r="S438" s="160" t="str">
        <f>IF(D438="","",IF($C438="initial",VLOOKUP($D438,Notes!$A$7:$S$67,12,FALSE),VLOOKUP($A438,python_output!$A$4:$AP$256,27,FALSE)))</f>
        <v/>
      </c>
      <c r="T438" s="158" t="str">
        <f>IF(D438="","",IF($C438="initial",VLOOKUP($D438,Notes!$A$7:$S$67,13,FALSE),VLOOKUP($A438,python_output!$A$4:$AP$256,28,FALSE)))</f>
        <v/>
      </c>
      <c r="U438" s="159" t="str">
        <f>IF(D438="","",IF($C438="initial",VLOOKUP($D438,Notes!$A$7:$S$67,14,FALSE),VLOOKUP($A438,python_output!$A$4:$AP$256,29,FALSE)))</f>
        <v/>
      </c>
      <c r="V438" s="155" t="str">
        <f>IF(D438="","",IF($C438="initial","",VLOOKUP($A438,python_output!$A$4:$AS$256,30,FALSE)))</f>
        <v/>
      </c>
      <c r="W438" s="155" t="str">
        <f>IF(D438="","",IFERROR(IF($C438="initial","",VLOOKUP($A438,python_output!$A$4:$AS$256,30,FALSE)),""))</f>
        <v/>
      </c>
      <c r="X438" s="155" t="str">
        <f>IF(D438="","",IFERROR(IF($C438="initial","",VLOOKUP($A438,python_output!$A$4:$AS$256,30,FALSE)),""))</f>
        <v/>
      </c>
      <c r="Y438" s="196"/>
      <c r="Z438" s="97" t="str">
        <f>IFERROR(VLOOKUP($D438,Notes!$A$7:$K$67,10,FALSE),"")</f>
        <v/>
      </c>
      <c r="AA438" s="102" t="str">
        <f>IFERROR(VLOOKUP($D438,Notes!$A$7:$K$67,11,FALSE),"")</f>
        <v/>
      </c>
      <c r="AB438" s="102" t="str">
        <f t="shared" si="26"/>
        <v/>
      </c>
      <c r="AC438" s="156" t="str">
        <f t="shared" si="27"/>
        <v/>
      </c>
      <c r="AD438" s="162" t="str">
        <f>IF($D438="","",GLOBAL!$B$5)</f>
        <v/>
      </c>
      <c r="AE438" s="197" t="str">
        <f t="shared" si="28"/>
        <v/>
      </c>
      <c r="AF438" s="198" t="str">
        <f t="shared" si="29"/>
        <v/>
      </c>
      <c r="AG438" s="202"/>
    </row>
    <row r="439" spans="1:33" x14ac:dyDescent="0.25">
      <c r="A439" s="2"/>
      <c r="C439" s="3"/>
      <c r="D439" s="2"/>
      <c r="E439" s="2"/>
      <c r="F439" s="107"/>
      <c r="G439" s="100" t="str">
        <f>IFERROR(VLOOKUP($D439,Notes!$A$7:$K$67,2,FALSE),"")</f>
        <v/>
      </c>
      <c r="H439" s="97" t="str">
        <f>IFERROR(VLOOKUP($D439,Notes!$A$7:$K$67,3,FALSE),"")</f>
        <v/>
      </c>
      <c r="I439" s="98" t="str">
        <f>IFERROR(VLOOKUP($D439,Notes!$A$7:$K$67,4,FALSE),"")</f>
        <v/>
      </c>
      <c r="J439" s="104"/>
      <c r="K439" s="104"/>
      <c r="L439" s="104"/>
      <c r="M439" s="106" t="str">
        <f>IF($D439="","",VLOOKUP($A439,python_output!$A$4:$AM$257,21,FALSE))</f>
        <v/>
      </c>
      <c r="N439" s="3" t="str">
        <f>IF($D439="","",VLOOKUP($A439,python_output!$A$4:$AM$257,22,FALSE))</f>
        <v/>
      </c>
      <c r="O439" s="105" t="str">
        <f>IF($D439="","",VLOOKUP($A439,python_output!$A$4:$AM$257,23,FALSE))</f>
        <v/>
      </c>
      <c r="P439" s="2" t="str">
        <f>IF($D439="","",VLOOKUP($A439,python_output!$A$4:$AM$257,24,FALSE))</f>
        <v/>
      </c>
      <c r="Q439" s="2" t="str">
        <f>IF($D439="","",VLOOKUP($A439,python_output!$A$4:$AM$257,25,FALSE))</f>
        <v/>
      </c>
      <c r="R439" s="2" t="str">
        <f>IF($D439="","",VLOOKUP($A439,python_output!$A$4:$AM$257,26,FALSE))</f>
        <v/>
      </c>
      <c r="S439" s="160" t="str">
        <f>IF(D439="","",IF($C439="initial",VLOOKUP($D439,Notes!$A$7:$S$67,12,FALSE),VLOOKUP($A439,python_output!$A$4:$AP$256,27,FALSE)))</f>
        <v/>
      </c>
      <c r="T439" s="158" t="str">
        <f>IF(D439="","",IF($C439="initial",VLOOKUP($D439,Notes!$A$7:$S$67,13,FALSE),VLOOKUP($A439,python_output!$A$4:$AP$256,28,FALSE)))</f>
        <v/>
      </c>
      <c r="U439" s="159" t="str">
        <f>IF(D439="","",IF($C439="initial",VLOOKUP($D439,Notes!$A$7:$S$67,14,FALSE),VLOOKUP($A439,python_output!$A$4:$AP$256,29,FALSE)))</f>
        <v/>
      </c>
      <c r="V439" s="155" t="str">
        <f>IF(D439="","",IF($C439="initial","",VLOOKUP($A439,python_output!$A$4:$AS$256,30,FALSE)))</f>
        <v/>
      </c>
      <c r="W439" s="155" t="str">
        <f>IF(D439="","",IFERROR(IF($C439="initial","",VLOOKUP($A439,python_output!$A$4:$AS$256,30,FALSE)),""))</f>
        <v/>
      </c>
      <c r="X439" s="155" t="str">
        <f>IF(D439="","",IFERROR(IF($C439="initial","",VLOOKUP($A439,python_output!$A$4:$AS$256,30,FALSE)),""))</f>
        <v/>
      </c>
      <c r="Y439" s="196"/>
      <c r="Z439" s="97" t="str">
        <f>IFERROR(VLOOKUP($D439,Notes!$A$7:$K$67,10,FALSE),"")</f>
        <v/>
      </c>
      <c r="AA439" s="102" t="str">
        <f>IFERROR(VLOOKUP($D439,Notes!$A$7:$K$67,11,FALSE),"")</f>
        <v/>
      </c>
      <c r="AB439" s="102" t="str">
        <f t="shared" si="26"/>
        <v/>
      </c>
      <c r="AC439" s="156" t="str">
        <f t="shared" si="27"/>
        <v/>
      </c>
      <c r="AD439" s="162" t="str">
        <f>IF($D439="","",GLOBAL!$B$5)</f>
        <v/>
      </c>
      <c r="AE439" s="197" t="str">
        <f t="shared" si="28"/>
        <v/>
      </c>
      <c r="AF439" s="198" t="str">
        <f t="shared" si="29"/>
        <v/>
      </c>
      <c r="AG439" s="202"/>
    </row>
    <row r="440" spans="1:33" x14ac:dyDescent="0.25">
      <c r="A440" s="2"/>
      <c r="C440" s="3"/>
      <c r="D440" s="2"/>
      <c r="E440" s="2"/>
      <c r="F440" s="107"/>
      <c r="G440" s="100" t="str">
        <f>IFERROR(VLOOKUP($D440,Notes!$A$7:$K$67,2,FALSE),"")</f>
        <v/>
      </c>
      <c r="H440" s="97" t="str">
        <f>IFERROR(VLOOKUP($D440,Notes!$A$7:$K$67,3,FALSE),"")</f>
        <v/>
      </c>
      <c r="I440" s="98" t="str">
        <f>IFERROR(VLOOKUP($D440,Notes!$A$7:$K$67,4,FALSE),"")</f>
        <v/>
      </c>
      <c r="J440" s="104"/>
      <c r="K440" s="104"/>
      <c r="L440" s="104"/>
      <c r="M440" s="106" t="str">
        <f>IF($D440="","",VLOOKUP($A440,python_output!$A$4:$AM$257,21,FALSE))</f>
        <v/>
      </c>
      <c r="N440" s="3" t="str">
        <f>IF($D440="","",VLOOKUP($A440,python_output!$A$4:$AM$257,22,FALSE))</f>
        <v/>
      </c>
      <c r="O440" s="105" t="str">
        <f>IF($D440="","",VLOOKUP($A440,python_output!$A$4:$AM$257,23,FALSE))</f>
        <v/>
      </c>
      <c r="P440" s="2" t="str">
        <f>IF($D440="","",VLOOKUP($A440,python_output!$A$4:$AM$257,24,FALSE))</f>
        <v/>
      </c>
      <c r="Q440" s="2" t="str">
        <f>IF($D440="","",VLOOKUP($A440,python_output!$A$4:$AM$257,25,FALSE))</f>
        <v/>
      </c>
      <c r="R440" s="2" t="str">
        <f>IF($D440="","",VLOOKUP($A440,python_output!$A$4:$AM$257,26,FALSE))</f>
        <v/>
      </c>
      <c r="S440" s="160" t="str">
        <f>IF(D440="","",IF($C440="initial",VLOOKUP($D440,Notes!$A$7:$S$67,12,FALSE),VLOOKUP($A440,python_output!$A$4:$AP$256,27,FALSE)))</f>
        <v/>
      </c>
      <c r="T440" s="158" t="str">
        <f>IF(D440="","",IF($C440="initial",VLOOKUP($D440,Notes!$A$7:$S$67,13,FALSE),VLOOKUP($A440,python_output!$A$4:$AP$256,28,FALSE)))</f>
        <v/>
      </c>
      <c r="U440" s="159" t="str">
        <f>IF(D440="","",IF($C440="initial",VLOOKUP($D440,Notes!$A$7:$S$67,14,FALSE),VLOOKUP($A440,python_output!$A$4:$AP$256,29,FALSE)))</f>
        <v/>
      </c>
      <c r="V440" s="155" t="str">
        <f>IF(D440="","",IF($C440="initial","",VLOOKUP($A440,python_output!$A$4:$AS$256,30,FALSE)))</f>
        <v/>
      </c>
      <c r="W440" s="155" t="str">
        <f>IF(D440="","",IFERROR(IF($C440="initial","",VLOOKUP($A440,python_output!$A$4:$AS$256,30,FALSE)),""))</f>
        <v/>
      </c>
      <c r="X440" s="155" t="str">
        <f>IF(D440="","",IFERROR(IF($C440="initial","",VLOOKUP($A440,python_output!$A$4:$AS$256,30,FALSE)),""))</f>
        <v/>
      </c>
      <c r="Y440" s="196"/>
      <c r="Z440" s="97" t="str">
        <f>IFERROR(VLOOKUP($D440,Notes!$A$7:$K$67,10,FALSE),"")</f>
        <v/>
      </c>
      <c r="AA440" s="102" t="str">
        <f>IFERROR(VLOOKUP($D440,Notes!$A$7:$K$67,11,FALSE),"")</f>
        <v/>
      </c>
      <c r="AB440" s="102" t="str">
        <f t="shared" si="26"/>
        <v/>
      </c>
      <c r="AC440" s="156" t="str">
        <f t="shared" si="27"/>
        <v/>
      </c>
      <c r="AD440" s="162" t="str">
        <f>IF($D440="","",GLOBAL!$B$5)</f>
        <v/>
      </c>
      <c r="AE440" s="197" t="str">
        <f t="shared" si="28"/>
        <v/>
      </c>
      <c r="AF440" s="198" t="str">
        <f t="shared" si="29"/>
        <v/>
      </c>
      <c r="AG440" s="202"/>
    </row>
    <row r="441" spans="1:33" x14ac:dyDescent="0.25">
      <c r="A441" s="2"/>
      <c r="C441" s="3"/>
      <c r="D441" s="2"/>
      <c r="E441" s="2"/>
      <c r="F441" s="107"/>
      <c r="G441" s="100" t="str">
        <f>IFERROR(VLOOKUP($D441,Notes!$A$7:$K$67,2,FALSE),"")</f>
        <v/>
      </c>
      <c r="H441" s="97" t="str">
        <f>IFERROR(VLOOKUP($D441,Notes!$A$7:$K$67,3,FALSE),"")</f>
        <v/>
      </c>
      <c r="I441" s="98" t="str">
        <f>IFERROR(VLOOKUP($D441,Notes!$A$7:$K$67,4,FALSE),"")</f>
        <v/>
      </c>
      <c r="J441" s="104"/>
      <c r="K441" s="104"/>
      <c r="L441" s="104"/>
      <c r="M441" s="106" t="str">
        <f>IF($D441="","",VLOOKUP($A441,python_output!$A$4:$AM$257,21,FALSE))</f>
        <v/>
      </c>
      <c r="N441" s="3" t="str">
        <f>IF($D441="","",VLOOKUP($A441,python_output!$A$4:$AM$257,22,FALSE))</f>
        <v/>
      </c>
      <c r="O441" s="105" t="str">
        <f>IF($D441="","",VLOOKUP($A441,python_output!$A$4:$AM$257,23,FALSE))</f>
        <v/>
      </c>
      <c r="P441" s="2" t="str">
        <f>IF($D441="","",VLOOKUP($A441,python_output!$A$4:$AM$257,24,FALSE))</f>
        <v/>
      </c>
      <c r="Q441" s="2" t="str">
        <f>IF($D441="","",VLOOKUP($A441,python_output!$A$4:$AM$257,25,FALSE))</f>
        <v/>
      </c>
      <c r="R441" s="2" t="str">
        <f>IF($D441="","",VLOOKUP($A441,python_output!$A$4:$AM$257,26,FALSE))</f>
        <v/>
      </c>
      <c r="S441" s="160" t="str">
        <f>IF(D441="","",IF($C441="initial",VLOOKUP($D441,Notes!$A$7:$S$67,12,FALSE),VLOOKUP($A441,python_output!$A$4:$AP$256,27,FALSE)))</f>
        <v/>
      </c>
      <c r="T441" s="158" t="str">
        <f>IF(D441="","",IF($C441="initial",VLOOKUP($D441,Notes!$A$7:$S$67,13,FALSE),VLOOKUP($A441,python_output!$A$4:$AP$256,28,FALSE)))</f>
        <v/>
      </c>
      <c r="U441" s="159" t="str">
        <f>IF(D441="","",IF($C441="initial",VLOOKUP($D441,Notes!$A$7:$S$67,14,FALSE),VLOOKUP($A441,python_output!$A$4:$AP$256,29,FALSE)))</f>
        <v/>
      </c>
      <c r="V441" s="155" t="str">
        <f>IF(D441="","",IF($C441="initial","",VLOOKUP($A441,python_output!$A$4:$AS$256,30,FALSE)))</f>
        <v/>
      </c>
      <c r="W441" s="155" t="str">
        <f>IF(D441="","",IFERROR(IF($C441="initial","",VLOOKUP($A441,python_output!$A$4:$AS$256,30,FALSE)),""))</f>
        <v/>
      </c>
      <c r="X441" s="155" t="str">
        <f>IF(D441="","",IFERROR(IF($C441="initial","",VLOOKUP($A441,python_output!$A$4:$AS$256,30,FALSE)),""))</f>
        <v/>
      </c>
      <c r="Y441" s="196"/>
      <c r="Z441" s="97" t="str">
        <f>IFERROR(VLOOKUP($D441,Notes!$A$7:$K$67,10,FALSE),"")</f>
        <v/>
      </c>
      <c r="AA441" s="102" t="str">
        <f>IFERROR(VLOOKUP($D441,Notes!$A$7:$K$67,11,FALSE),"")</f>
        <v/>
      </c>
      <c r="AB441" s="102" t="str">
        <f t="shared" si="26"/>
        <v/>
      </c>
      <c r="AC441" s="156" t="str">
        <f t="shared" si="27"/>
        <v/>
      </c>
      <c r="AD441" s="162" t="str">
        <f>IF($D441="","",GLOBAL!$B$5)</f>
        <v/>
      </c>
      <c r="AE441" s="197" t="str">
        <f t="shared" si="28"/>
        <v/>
      </c>
      <c r="AF441" s="198" t="str">
        <f t="shared" si="29"/>
        <v/>
      </c>
      <c r="AG441" s="202"/>
    </row>
    <row r="442" spans="1:33" x14ac:dyDescent="0.25">
      <c r="A442" s="2"/>
      <c r="C442" s="3"/>
      <c r="D442" s="2"/>
      <c r="E442" s="2"/>
      <c r="F442" s="107"/>
      <c r="G442" s="100" t="str">
        <f>IFERROR(VLOOKUP($D442,Notes!$A$7:$K$67,2,FALSE),"")</f>
        <v/>
      </c>
      <c r="H442" s="97" t="str">
        <f>IFERROR(VLOOKUP($D442,Notes!$A$7:$K$67,3,FALSE),"")</f>
        <v/>
      </c>
      <c r="I442" s="98" t="str">
        <f>IFERROR(VLOOKUP($D442,Notes!$A$7:$K$67,4,FALSE),"")</f>
        <v/>
      </c>
      <c r="J442" s="104"/>
      <c r="K442" s="104"/>
      <c r="L442" s="104"/>
      <c r="M442" s="106" t="str">
        <f>IF($D442="","",VLOOKUP($A442,python_output!$A$4:$AM$257,21,FALSE))</f>
        <v/>
      </c>
      <c r="N442" s="3" t="str">
        <f>IF($D442="","",VLOOKUP($A442,python_output!$A$4:$AM$257,22,FALSE))</f>
        <v/>
      </c>
      <c r="O442" s="105" t="str">
        <f>IF($D442="","",VLOOKUP($A442,python_output!$A$4:$AM$257,23,FALSE))</f>
        <v/>
      </c>
      <c r="P442" s="2" t="str">
        <f>IF($D442="","",VLOOKUP($A442,python_output!$A$4:$AM$257,24,FALSE))</f>
        <v/>
      </c>
      <c r="Q442" s="2" t="str">
        <f>IF($D442="","",VLOOKUP($A442,python_output!$A$4:$AM$257,25,FALSE))</f>
        <v/>
      </c>
      <c r="R442" s="2" t="str">
        <f>IF($D442="","",VLOOKUP($A442,python_output!$A$4:$AM$257,26,FALSE))</f>
        <v/>
      </c>
      <c r="S442" s="160" t="str">
        <f>IF(D442="","",IF($C442="initial",VLOOKUP($D442,Notes!$A$7:$S$67,12,FALSE),VLOOKUP($A442,python_output!$A$4:$AP$256,27,FALSE)))</f>
        <v/>
      </c>
      <c r="T442" s="158" t="str">
        <f>IF(D442="","",IF($C442="initial",VLOOKUP($D442,Notes!$A$7:$S$67,13,FALSE),VLOOKUP($A442,python_output!$A$4:$AP$256,28,FALSE)))</f>
        <v/>
      </c>
      <c r="U442" s="159" t="str">
        <f>IF(D442="","",IF($C442="initial",VLOOKUP($D442,Notes!$A$7:$S$67,14,FALSE),VLOOKUP($A442,python_output!$A$4:$AP$256,29,FALSE)))</f>
        <v/>
      </c>
      <c r="V442" s="155" t="str">
        <f>IF(D442="","",IF($C442="initial","",VLOOKUP($A442,python_output!$A$4:$AS$256,30,FALSE)))</f>
        <v/>
      </c>
      <c r="W442" s="155" t="str">
        <f>IF(D442="","",IFERROR(IF($C442="initial","",VLOOKUP($A442,python_output!$A$4:$AS$256,30,FALSE)),""))</f>
        <v/>
      </c>
      <c r="X442" s="155" t="str">
        <f>IF(D442="","",IFERROR(IF($C442="initial","",VLOOKUP($A442,python_output!$A$4:$AS$256,30,FALSE)),""))</f>
        <v/>
      </c>
      <c r="Y442" s="196"/>
      <c r="Z442" s="97" t="str">
        <f>IFERROR(VLOOKUP($D442,Notes!$A$7:$K$67,10,FALSE),"")</f>
        <v/>
      </c>
      <c r="AA442" s="102" t="str">
        <f>IFERROR(VLOOKUP($D442,Notes!$A$7:$K$67,11,FALSE),"")</f>
        <v/>
      </c>
      <c r="AB442" s="102" t="str">
        <f t="shared" si="26"/>
        <v/>
      </c>
      <c r="AC442" s="156" t="str">
        <f t="shared" si="27"/>
        <v/>
      </c>
      <c r="AD442" s="162" t="str">
        <f>IF($D442="","",GLOBAL!$B$5)</f>
        <v/>
      </c>
      <c r="AE442" s="197" t="str">
        <f t="shared" si="28"/>
        <v/>
      </c>
      <c r="AF442" s="198" t="str">
        <f t="shared" si="29"/>
        <v/>
      </c>
      <c r="AG442" s="202"/>
    </row>
    <row r="443" spans="1:33" x14ac:dyDescent="0.25">
      <c r="A443" s="2"/>
      <c r="C443" s="3"/>
      <c r="D443" s="2"/>
      <c r="E443" s="2"/>
      <c r="F443" s="107"/>
      <c r="G443" s="100" t="str">
        <f>IFERROR(VLOOKUP($D443,Notes!$A$7:$K$67,2,FALSE),"")</f>
        <v/>
      </c>
      <c r="H443" s="97" t="str">
        <f>IFERROR(VLOOKUP($D443,Notes!$A$7:$K$67,3,FALSE),"")</f>
        <v/>
      </c>
      <c r="I443" s="98" t="str">
        <f>IFERROR(VLOOKUP($D443,Notes!$A$7:$K$67,4,FALSE),"")</f>
        <v/>
      </c>
      <c r="J443" s="104"/>
      <c r="K443" s="104"/>
      <c r="L443" s="104"/>
      <c r="M443" s="106" t="str">
        <f>IF($D443="","",VLOOKUP($A443,python_output!$A$4:$AM$257,21,FALSE))</f>
        <v/>
      </c>
      <c r="N443" s="3" t="str">
        <f>IF($D443="","",VLOOKUP($A443,python_output!$A$4:$AM$257,22,FALSE))</f>
        <v/>
      </c>
      <c r="O443" s="105" t="str">
        <f>IF($D443="","",VLOOKUP($A443,python_output!$A$4:$AM$257,23,FALSE))</f>
        <v/>
      </c>
      <c r="P443" s="2" t="str">
        <f>IF($D443="","",VLOOKUP($A443,python_output!$A$4:$AM$257,24,FALSE))</f>
        <v/>
      </c>
      <c r="Q443" s="2" t="str">
        <f>IF($D443="","",VLOOKUP($A443,python_output!$A$4:$AM$257,25,FALSE))</f>
        <v/>
      </c>
      <c r="R443" s="2" t="str">
        <f>IF($D443="","",VLOOKUP($A443,python_output!$A$4:$AM$257,26,FALSE))</f>
        <v/>
      </c>
      <c r="S443" s="160" t="str">
        <f>IF(D443="","",IF($C443="initial",VLOOKUP($D443,Notes!$A$7:$S$67,12,FALSE),VLOOKUP($A443,python_output!$A$4:$AP$256,27,FALSE)))</f>
        <v/>
      </c>
      <c r="T443" s="158" t="str">
        <f>IF(D443="","",IF($C443="initial",VLOOKUP($D443,Notes!$A$7:$S$67,13,FALSE),VLOOKUP($A443,python_output!$A$4:$AP$256,28,FALSE)))</f>
        <v/>
      </c>
      <c r="U443" s="159" t="str">
        <f>IF(D443="","",IF($C443="initial",VLOOKUP($D443,Notes!$A$7:$S$67,14,FALSE),VLOOKUP($A443,python_output!$A$4:$AP$256,29,FALSE)))</f>
        <v/>
      </c>
      <c r="V443" s="155" t="str">
        <f>IF(D443="","",IF($C443="initial","",VLOOKUP($A443,python_output!$A$4:$AS$256,30,FALSE)))</f>
        <v/>
      </c>
      <c r="W443" s="155" t="str">
        <f>IF(D443="","",IFERROR(IF($C443="initial","",VLOOKUP($A443,python_output!$A$4:$AS$256,30,FALSE)),""))</f>
        <v/>
      </c>
      <c r="X443" s="155" t="str">
        <f>IF(D443="","",IFERROR(IF($C443="initial","",VLOOKUP($A443,python_output!$A$4:$AS$256,30,FALSE)),""))</f>
        <v/>
      </c>
      <c r="Y443" s="196"/>
      <c r="Z443" s="97" t="str">
        <f>IFERROR(VLOOKUP($D443,Notes!$A$7:$K$67,10,FALSE),"")</f>
        <v/>
      </c>
      <c r="AA443" s="102" t="str">
        <f>IFERROR(VLOOKUP($D443,Notes!$A$7:$K$67,11,FALSE),"")</f>
        <v/>
      </c>
      <c r="AB443" s="102" t="str">
        <f t="shared" si="26"/>
        <v/>
      </c>
      <c r="AC443" s="156" t="str">
        <f t="shared" si="27"/>
        <v/>
      </c>
      <c r="AD443" s="162" t="str">
        <f>IF($D443="","",GLOBAL!$B$5)</f>
        <v/>
      </c>
      <c r="AE443" s="197" t="str">
        <f t="shared" si="28"/>
        <v/>
      </c>
      <c r="AF443" s="198" t="str">
        <f t="shared" si="29"/>
        <v/>
      </c>
      <c r="AG443" s="202"/>
    </row>
    <row r="444" spans="1:33" x14ac:dyDescent="0.25">
      <c r="A444" s="2"/>
      <c r="C444" s="3"/>
      <c r="D444" s="2"/>
      <c r="E444" s="2"/>
      <c r="F444" s="107"/>
      <c r="G444" s="100" t="str">
        <f>IFERROR(VLOOKUP($D444,Notes!$A$7:$K$67,2,FALSE),"")</f>
        <v/>
      </c>
      <c r="H444" s="97" t="str">
        <f>IFERROR(VLOOKUP($D444,Notes!$A$7:$K$67,3,FALSE),"")</f>
        <v/>
      </c>
      <c r="I444" s="98" t="str">
        <f>IFERROR(VLOOKUP($D444,Notes!$A$7:$K$67,4,FALSE),"")</f>
        <v/>
      </c>
      <c r="J444" s="104"/>
      <c r="K444" s="104"/>
      <c r="L444" s="104"/>
      <c r="M444" s="106" t="str">
        <f>IF($D444="","",VLOOKUP($A444,python_output!$A$4:$AM$257,21,FALSE))</f>
        <v/>
      </c>
      <c r="N444" s="3" t="str">
        <f>IF($D444="","",VLOOKUP($A444,python_output!$A$4:$AM$257,22,FALSE))</f>
        <v/>
      </c>
      <c r="O444" s="105" t="str">
        <f>IF($D444="","",VLOOKUP($A444,python_output!$A$4:$AM$257,23,FALSE))</f>
        <v/>
      </c>
      <c r="P444" s="2" t="str">
        <f>IF($D444="","",VLOOKUP($A444,python_output!$A$4:$AM$257,24,FALSE))</f>
        <v/>
      </c>
      <c r="Q444" s="2" t="str">
        <f>IF($D444="","",VLOOKUP($A444,python_output!$A$4:$AM$257,25,FALSE))</f>
        <v/>
      </c>
      <c r="R444" s="2" t="str">
        <f>IF($D444="","",VLOOKUP($A444,python_output!$A$4:$AM$257,26,FALSE))</f>
        <v/>
      </c>
      <c r="S444" s="160" t="str">
        <f>IF(D444="","",IF($C444="initial",VLOOKUP($D444,Notes!$A$7:$S$67,12,FALSE),VLOOKUP($A444,python_output!$A$4:$AP$256,27,FALSE)))</f>
        <v/>
      </c>
      <c r="T444" s="158" t="str">
        <f>IF(D444="","",IF($C444="initial",VLOOKUP($D444,Notes!$A$7:$S$67,13,FALSE),VLOOKUP($A444,python_output!$A$4:$AP$256,28,FALSE)))</f>
        <v/>
      </c>
      <c r="U444" s="159" t="str">
        <f>IF(D444="","",IF($C444="initial",VLOOKUP($D444,Notes!$A$7:$S$67,14,FALSE),VLOOKUP($A444,python_output!$A$4:$AP$256,29,FALSE)))</f>
        <v/>
      </c>
      <c r="V444" s="155" t="str">
        <f>IF(D444="","",IF($C444="initial","",VLOOKUP($A444,python_output!$A$4:$AS$256,30,FALSE)))</f>
        <v/>
      </c>
      <c r="W444" s="155" t="str">
        <f>IF(D444="","",IFERROR(IF($C444="initial","",VLOOKUP($A444,python_output!$A$4:$AS$256,30,FALSE)),""))</f>
        <v/>
      </c>
      <c r="X444" s="155" t="str">
        <f>IF(D444="","",IFERROR(IF($C444="initial","",VLOOKUP($A444,python_output!$A$4:$AS$256,30,FALSE)),""))</f>
        <v/>
      </c>
      <c r="Y444" s="196"/>
      <c r="Z444" s="97" t="str">
        <f>IFERROR(VLOOKUP($D444,Notes!$A$7:$K$67,10,FALSE),"")</f>
        <v/>
      </c>
      <c r="AA444" s="102" t="str">
        <f>IFERROR(VLOOKUP($D444,Notes!$A$7:$K$67,11,FALSE),"")</f>
        <v/>
      </c>
      <c r="AB444" s="102" t="str">
        <f t="shared" si="26"/>
        <v/>
      </c>
      <c r="AC444" s="156" t="str">
        <f t="shared" si="27"/>
        <v/>
      </c>
      <c r="AD444" s="162" t="str">
        <f>IF($D444="","",GLOBAL!$B$5)</f>
        <v/>
      </c>
      <c r="AE444" s="197" t="str">
        <f t="shared" si="28"/>
        <v/>
      </c>
      <c r="AF444" s="198" t="str">
        <f t="shared" si="29"/>
        <v/>
      </c>
      <c r="AG444" s="202"/>
    </row>
    <row r="445" spans="1:33" x14ac:dyDescent="0.25">
      <c r="A445" s="2"/>
      <c r="C445" s="3"/>
      <c r="D445" s="2"/>
      <c r="E445" s="2"/>
      <c r="F445" s="107"/>
      <c r="G445" s="100" t="str">
        <f>IFERROR(VLOOKUP($D445,Notes!$A$7:$K$67,2,FALSE),"")</f>
        <v/>
      </c>
      <c r="H445" s="97" t="str">
        <f>IFERROR(VLOOKUP($D445,Notes!$A$7:$K$67,3,FALSE),"")</f>
        <v/>
      </c>
      <c r="I445" s="98" t="str">
        <f>IFERROR(VLOOKUP($D445,Notes!$A$7:$K$67,4,FALSE),"")</f>
        <v/>
      </c>
      <c r="J445" s="104"/>
      <c r="K445" s="104"/>
      <c r="L445" s="104"/>
      <c r="M445" s="106" t="str">
        <f>IF($D445="","",VLOOKUP($A445,python_output!$A$4:$AM$257,21,FALSE))</f>
        <v/>
      </c>
      <c r="N445" s="3" t="str">
        <f>IF($D445="","",VLOOKUP($A445,python_output!$A$4:$AM$257,22,FALSE))</f>
        <v/>
      </c>
      <c r="O445" s="105" t="str">
        <f>IF($D445="","",VLOOKUP($A445,python_output!$A$4:$AM$257,23,FALSE))</f>
        <v/>
      </c>
      <c r="P445" s="2" t="str">
        <f>IF($D445="","",VLOOKUP($A445,python_output!$A$4:$AM$257,24,FALSE))</f>
        <v/>
      </c>
      <c r="Q445" s="2" t="str">
        <f>IF($D445="","",VLOOKUP($A445,python_output!$A$4:$AM$257,25,FALSE))</f>
        <v/>
      </c>
      <c r="R445" s="2" t="str">
        <f>IF($D445="","",VLOOKUP($A445,python_output!$A$4:$AM$257,26,FALSE))</f>
        <v/>
      </c>
      <c r="S445" s="160" t="str">
        <f>IF(D445="","",IF($C445="initial",VLOOKUP($D445,Notes!$A$7:$S$67,12,FALSE),VLOOKUP($A445,python_output!$A$4:$AP$256,27,FALSE)))</f>
        <v/>
      </c>
      <c r="T445" s="158" t="str">
        <f>IF(D445="","",IF($C445="initial",VLOOKUP($D445,Notes!$A$7:$S$67,13,FALSE),VLOOKUP($A445,python_output!$A$4:$AP$256,28,FALSE)))</f>
        <v/>
      </c>
      <c r="U445" s="159" t="str">
        <f>IF(D445="","",IF($C445="initial",VLOOKUP($D445,Notes!$A$7:$S$67,14,FALSE),VLOOKUP($A445,python_output!$A$4:$AP$256,29,FALSE)))</f>
        <v/>
      </c>
      <c r="V445" s="155" t="str">
        <f>IF(D445="","",IF($C445="initial","",VLOOKUP($A445,python_output!$A$4:$AS$256,30,FALSE)))</f>
        <v/>
      </c>
      <c r="W445" s="155" t="str">
        <f>IF(D445="","",IFERROR(IF($C445="initial","",VLOOKUP($A445,python_output!$A$4:$AS$256,30,FALSE)),""))</f>
        <v/>
      </c>
      <c r="X445" s="155" t="str">
        <f>IF(D445="","",IFERROR(IF($C445="initial","",VLOOKUP($A445,python_output!$A$4:$AS$256,30,FALSE)),""))</f>
        <v/>
      </c>
      <c r="Y445" s="196"/>
      <c r="Z445" s="97" t="str">
        <f>IFERROR(VLOOKUP($D445,Notes!$A$7:$K$67,10,FALSE),"")</f>
        <v/>
      </c>
      <c r="AA445" s="102" t="str">
        <f>IFERROR(VLOOKUP($D445,Notes!$A$7:$K$67,11,FALSE),"")</f>
        <v/>
      </c>
      <c r="AB445" s="102" t="str">
        <f t="shared" si="26"/>
        <v/>
      </c>
      <c r="AC445" s="156" t="str">
        <f t="shared" si="27"/>
        <v/>
      </c>
      <c r="AD445" s="162" t="str">
        <f>IF($D445="","",GLOBAL!$B$5)</f>
        <v/>
      </c>
      <c r="AE445" s="197" t="str">
        <f t="shared" si="28"/>
        <v/>
      </c>
      <c r="AF445" s="198" t="str">
        <f t="shared" si="29"/>
        <v/>
      </c>
      <c r="AG445" s="202"/>
    </row>
    <row r="446" spans="1:33" x14ac:dyDescent="0.25">
      <c r="A446" s="2"/>
      <c r="C446" s="3"/>
      <c r="D446" s="2"/>
      <c r="E446" s="2"/>
      <c r="F446" s="107"/>
      <c r="G446" s="100" t="str">
        <f>IFERROR(VLOOKUP($D446,Notes!$A$7:$K$67,2,FALSE),"")</f>
        <v/>
      </c>
      <c r="H446" s="97" t="str">
        <f>IFERROR(VLOOKUP($D446,Notes!$A$7:$K$67,3,FALSE),"")</f>
        <v/>
      </c>
      <c r="I446" s="98" t="str">
        <f>IFERROR(VLOOKUP($D446,Notes!$A$7:$K$67,4,FALSE),"")</f>
        <v/>
      </c>
      <c r="J446" s="104"/>
      <c r="K446" s="104"/>
      <c r="L446" s="104"/>
      <c r="M446" s="106" t="str">
        <f>IF($D446="","",VLOOKUP($A446,python_output!$A$4:$AM$257,21,FALSE))</f>
        <v/>
      </c>
      <c r="N446" s="3" t="str">
        <f>IF($D446="","",VLOOKUP($A446,python_output!$A$4:$AM$257,22,FALSE))</f>
        <v/>
      </c>
      <c r="O446" s="105" t="str">
        <f>IF($D446="","",VLOOKUP($A446,python_output!$A$4:$AM$257,23,FALSE))</f>
        <v/>
      </c>
      <c r="P446" s="2" t="str">
        <f>IF($D446="","",VLOOKUP($A446,python_output!$A$4:$AM$257,24,FALSE))</f>
        <v/>
      </c>
      <c r="Q446" s="2" t="str">
        <f>IF($D446="","",VLOOKUP($A446,python_output!$A$4:$AM$257,25,FALSE))</f>
        <v/>
      </c>
      <c r="R446" s="2" t="str">
        <f>IF($D446="","",VLOOKUP($A446,python_output!$A$4:$AM$257,26,FALSE))</f>
        <v/>
      </c>
      <c r="S446" s="160" t="str">
        <f>IF(D446="","",IF($C446="initial",VLOOKUP($D446,Notes!$A$7:$S$67,12,FALSE),VLOOKUP($A446,python_output!$A$4:$AP$256,27,FALSE)))</f>
        <v/>
      </c>
      <c r="T446" s="158" t="str">
        <f>IF(D446="","",IF($C446="initial",VLOOKUP($D446,Notes!$A$7:$S$67,13,FALSE),VLOOKUP($A446,python_output!$A$4:$AP$256,28,FALSE)))</f>
        <v/>
      </c>
      <c r="U446" s="159" t="str">
        <f>IF(D446="","",IF($C446="initial",VLOOKUP($D446,Notes!$A$7:$S$67,14,FALSE),VLOOKUP($A446,python_output!$A$4:$AP$256,29,FALSE)))</f>
        <v/>
      </c>
      <c r="V446" s="155" t="str">
        <f>IF(D446="","",IF($C446="initial","",VLOOKUP($A446,python_output!$A$4:$AS$256,30,FALSE)))</f>
        <v/>
      </c>
      <c r="W446" s="155" t="str">
        <f>IF(D446="","",IFERROR(IF($C446="initial","",VLOOKUP($A446,python_output!$A$4:$AS$256,30,FALSE)),""))</f>
        <v/>
      </c>
      <c r="X446" s="155" t="str">
        <f>IF(D446="","",IFERROR(IF($C446="initial","",VLOOKUP($A446,python_output!$A$4:$AS$256,30,FALSE)),""))</f>
        <v/>
      </c>
      <c r="Y446" s="196"/>
      <c r="Z446" s="97" t="str">
        <f>IFERROR(VLOOKUP($D446,Notes!$A$7:$K$67,10,FALSE),"")</f>
        <v/>
      </c>
      <c r="AA446" s="102" t="str">
        <f>IFERROR(VLOOKUP($D446,Notes!$A$7:$K$67,11,FALSE),"")</f>
        <v/>
      </c>
      <c r="AB446" s="102" t="str">
        <f t="shared" si="26"/>
        <v/>
      </c>
      <c r="AC446" s="156" t="str">
        <f t="shared" si="27"/>
        <v/>
      </c>
      <c r="AD446" s="162" t="str">
        <f>IF($D446="","",GLOBAL!$B$5)</f>
        <v/>
      </c>
      <c r="AE446" s="197" t="str">
        <f t="shared" si="28"/>
        <v/>
      </c>
      <c r="AF446" s="198" t="str">
        <f t="shared" si="29"/>
        <v/>
      </c>
      <c r="AG446" s="202"/>
    </row>
    <row r="447" spans="1:33" x14ac:dyDescent="0.25">
      <c r="A447" s="2"/>
      <c r="C447" s="3"/>
      <c r="D447" s="2"/>
      <c r="E447" s="2"/>
      <c r="F447" s="107"/>
      <c r="G447" s="100" t="str">
        <f>IFERROR(VLOOKUP($D447,Notes!$A$7:$K$67,2,FALSE),"")</f>
        <v/>
      </c>
      <c r="H447" s="97" t="str">
        <f>IFERROR(VLOOKUP($D447,Notes!$A$7:$K$67,3,FALSE),"")</f>
        <v/>
      </c>
      <c r="I447" s="98" t="str">
        <f>IFERROR(VLOOKUP($D447,Notes!$A$7:$K$67,4,FALSE),"")</f>
        <v/>
      </c>
      <c r="J447" s="104"/>
      <c r="K447" s="104"/>
      <c r="L447" s="104"/>
      <c r="M447" s="106" t="str">
        <f>IF($D447="","",VLOOKUP($A447,python_output!$A$4:$AM$257,21,FALSE))</f>
        <v/>
      </c>
      <c r="N447" s="3" t="str">
        <f>IF($D447="","",VLOOKUP($A447,python_output!$A$4:$AM$257,22,FALSE))</f>
        <v/>
      </c>
      <c r="O447" s="105" t="str">
        <f>IF($D447="","",VLOOKUP($A447,python_output!$A$4:$AM$257,23,FALSE))</f>
        <v/>
      </c>
      <c r="P447" s="2" t="str">
        <f>IF($D447="","",VLOOKUP($A447,python_output!$A$4:$AM$257,24,FALSE))</f>
        <v/>
      </c>
      <c r="Q447" s="2" t="str">
        <f>IF($D447="","",VLOOKUP($A447,python_output!$A$4:$AM$257,25,FALSE))</f>
        <v/>
      </c>
      <c r="R447" s="2" t="str">
        <f>IF($D447="","",VLOOKUP($A447,python_output!$A$4:$AM$257,26,FALSE))</f>
        <v/>
      </c>
      <c r="S447" s="160" t="str">
        <f>IF(D447="","",IF($C447="initial",VLOOKUP($D447,Notes!$A$7:$S$67,12,FALSE),VLOOKUP($A447,python_output!$A$4:$AP$256,27,FALSE)))</f>
        <v/>
      </c>
      <c r="T447" s="158" t="str">
        <f>IF(D447="","",IF($C447="initial",VLOOKUP($D447,Notes!$A$7:$S$67,13,FALSE),VLOOKUP($A447,python_output!$A$4:$AP$256,28,FALSE)))</f>
        <v/>
      </c>
      <c r="U447" s="159" t="str">
        <f>IF(D447="","",IF($C447="initial",VLOOKUP($D447,Notes!$A$7:$S$67,14,FALSE),VLOOKUP($A447,python_output!$A$4:$AP$256,29,FALSE)))</f>
        <v/>
      </c>
      <c r="V447" s="155" t="str">
        <f>IF(D447="","",IF($C447="initial","",VLOOKUP($A447,python_output!$A$4:$AS$256,30,FALSE)))</f>
        <v/>
      </c>
      <c r="W447" s="155" t="str">
        <f>IF(D447="","",IFERROR(IF($C447="initial","",VLOOKUP($A447,python_output!$A$4:$AS$256,30,FALSE)),""))</f>
        <v/>
      </c>
      <c r="X447" s="155" t="str">
        <f>IF(D447="","",IFERROR(IF($C447="initial","",VLOOKUP($A447,python_output!$A$4:$AS$256,30,FALSE)),""))</f>
        <v/>
      </c>
      <c r="Y447" s="196"/>
      <c r="Z447" s="97" t="str">
        <f>IFERROR(VLOOKUP($D447,Notes!$A$7:$K$67,10,FALSE),"")</f>
        <v/>
      </c>
      <c r="AA447" s="102" t="str">
        <f>IFERROR(VLOOKUP($D447,Notes!$A$7:$K$67,11,FALSE),"")</f>
        <v/>
      </c>
      <c r="AB447" s="102" t="str">
        <f t="shared" si="26"/>
        <v/>
      </c>
      <c r="AC447" s="156" t="str">
        <f t="shared" si="27"/>
        <v/>
      </c>
      <c r="AD447" s="162" t="str">
        <f>IF($D447="","",GLOBAL!$B$5)</f>
        <v/>
      </c>
      <c r="AE447" s="197" t="str">
        <f t="shared" si="28"/>
        <v/>
      </c>
      <c r="AF447" s="198" t="str">
        <f t="shared" si="29"/>
        <v/>
      </c>
      <c r="AG447" s="202"/>
    </row>
    <row r="448" spans="1:33" x14ac:dyDescent="0.25">
      <c r="A448" s="2"/>
      <c r="C448" s="3"/>
      <c r="D448" s="2"/>
      <c r="E448" s="2"/>
      <c r="F448" s="107"/>
      <c r="G448" s="100" t="str">
        <f>IFERROR(VLOOKUP($D448,Notes!$A$7:$K$67,2,FALSE),"")</f>
        <v/>
      </c>
      <c r="H448" s="97" t="str">
        <f>IFERROR(VLOOKUP($D448,Notes!$A$7:$K$67,3,FALSE),"")</f>
        <v/>
      </c>
      <c r="I448" s="98" t="str">
        <f>IFERROR(VLOOKUP($D448,Notes!$A$7:$K$67,4,FALSE),"")</f>
        <v/>
      </c>
      <c r="J448" s="104"/>
      <c r="K448" s="104"/>
      <c r="L448" s="104"/>
      <c r="M448" s="106" t="str">
        <f>IF($D448="","",VLOOKUP($A448,python_output!$A$4:$AM$257,21,FALSE))</f>
        <v/>
      </c>
      <c r="N448" s="3" t="str">
        <f>IF($D448="","",VLOOKUP($A448,python_output!$A$4:$AM$257,22,FALSE))</f>
        <v/>
      </c>
      <c r="O448" s="105" t="str">
        <f>IF($D448="","",VLOOKUP($A448,python_output!$A$4:$AM$257,23,FALSE))</f>
        <v/>
      </c>
      <c r="P448" s="2" t="str">
        <f>IF($D448="","",VLOOKUP($A448,python_output!$A$4:$AM$257,24,FALSE))</f>
        <v/>
      </c>
      <c r="Q448" s="2" t="str">
        <f>IF($D448="","",VLOOKUP($A448,python_output!$A$4:$AM$257,25,FALSE))</f>
        <v/>
      </c>
      <c r="R448" s="2" t="str">
        <f>IF($D448="","",VLOOKUP($A448,python_output!$A$4:$AM$257,26,FALSE))</f>
        <v/>
      </c>
      <c r="S448" s="160" t="str">
        <f>IF(D448="","",IF($C448="initial",VLOOKUP($D448,Notes!$A$7:$S$67,12,FALSE),VLOOKUP($A448,python_output!$A$4:$AP$256,27,FALSE)))</f>
        <v/>
      </c>
      <c r="T448" s="158" t="str">
        <f>IF(D448="","",IF($C448="initial",VLOOKUP($D448,Notes!$A$7:$S$67,13,FALSE),VLOOKUP($A448,python_output!$A$4:$AP$256,28,FALSE)))</f>
        <v/>
      </c>
      <c r="U448" s="159" t="str">
        <f>IF(D448="","",IF($C448="initial",VLOOKUP($D448,Notes!$A$7:$S$67,14,FALSE),VLOOKUP($A448,python_output!$A$4:$AP$256,29,FALSE)))</f>
        <v/>
      </c>
      <c r="V448" s="155" t="str">
        <f>IF(D448="","",IF($C448="initial","",VLOOKUP($A448,python_output!$A$4:$AS$256,30,FALSE)))</f>
        <v/>
      </c>
      <c r="W448" s="155" t="str">
        <f>IF(D448="","",IFERROR(IF($C448="initial","",VLOOKUP($A448,python_output!$A$4:$AS$256,30,FALSE)),""))</f>
        <v/>
      </c>
      <c r="X448" s="155" t="str">
        <f>IF(D448="","",IFERROR(IF($C448="initial","",VLOOKUP($A448,python_output!$A$4:$AS$256,30,FALSE)),""))</f>
        <v/>
      </c>
      <c r="Y448" s="196"/>
      <c r="Z448" s="97" t="str">
        <f>IFERROR(VLOOKUP($D448,Notes!$A$7:$K$67,10,FALSE),"")</f>
        <v/>
      </c>
      <c r="AA448" s="102" t="str">
        <f>IFERROR(VLOOKUP($D448,Notes!$A$7:$K$67,11,FALSE),"")</f>
        <v/>
      </c>
      <c r="AB448" s="102" t="str">
        <f t="shared" si="26"/>
        <v/>
      </c>
      <c r="AC448" s="156" t="str">
        <f t="shared" si="27"/>
        <v/>
      </c>
      <c r="AD448" s="162" t="str">
        <f>IF($D448="","",GLOBAL!$B$5)</f>
        <v/>
      </c>
      <c r="AE448" s="197" t="str">
        <f t="shared" si="28"/>
        <v/>
      </c>
      <c r="AF448" s="198" t="str">
        <f t="shared" si="29"/>
        <v/>
      </c>
      <c r="AG448" s="202"/>
    </row>
    <row r="449" spans="1:33" x14ac:dyDescent="0.25">
      <c r="A449" s="2"/>
      <c r="C449" s="3"/>
      <c r="D449" s="2"/>
      <c r="E449" s="2"/>
      <c r="F449" s="107"/>
      <c r="G449" s="100" t="str">
        <f>IFERROR(VLOOKUP($D449,Notes!$A$7:$K$67,2,FALSE),"")</f>
        <v/>
      </c>
      <c r="H449" s="97" t="str">
        <f>IFERROR(VLOOKUP($D449,Notes!$A$7:$K$67,3,FALSE),"")</f>
        <v/>
      </c>
      <c r="I449" s="98" t="str">
        <f>IFERROR(VLOOKUP($D449,Notes!$A$7:$K$67,4,FALSE),"")</f>
        <v/>
      </c>
      <c r="J449" s="104"/>
      <c r="K449" s="104"/>
      <c r="L449" s="104"/>
      <c r="M449" s="106" t="str">
        <f>IF($D449="","",VLOOKUP($A449,python_output!$A$4:$AM$257,21,FALSE))</f>
        <v/>
      </c>
      <c r="N449" s="3" t="str">
        <f>IF($D449="","",VLOOKUP($A449,python_output!$A$4:$AM$257,22,FALSE))</f>
        <v/>
      </c>
      <c r="O449" s="105" t="str">
        <f>IF($D449="","",VLOOKUP($A449,python_output!$A$4:$AM$257,23,FALSE))</f>
        <v/>
      </c>
      <c r="P449" s="2" t="str">
        <f>IF($D449="","",VLOOKUP($A449,python_output!$A$4:$AM$257,24,FALSE))</f>
        <v/>
      </c>
      <c r="Q449" s="2" t="str">
        <f>IF($D449="","",VLOOKUP($A449,python_output!$A$4:$AM$257,25,FALSE))</f>
        <v/>
      </c>
      <c r="R449" s="2" t="str">
        <f>IF($D449="","",VLOOKUP($A449,python_output!$A$4:$AM$257,26,FALSE))</f>
        <v/>
      </c>
      <c r="S449" s="160" t="str">
        <f>IF(D449="","",IF($C449="initial",VLOOKUP($D449,Notes!$A$7:$S$67,12,FALSE),VLOOKUP($A449,python_output!$A$4:$AP$256,27,FALSE)))</f>
        <v/>
      </c>
      <c r="T449" s="158" t="str">
        <f>IF(D449="","",IF($C449="initial",VLOOKUP($D449,Notes!$A$7:$S$67,13,FALSE),VLOOKUP($A449,python_output!$A$4:$AP$256,28,FALSE)))</f>
        <v/>
      </c>
      <c r="U449" s="159" t="str">
        <f>IF(D449="","",IF($C449="initial",VLOOKUP($D449,Notes!$A$7:$S$67,14,FALSE),VLOOKUP($A449,python_output!$A$4:$AP$256,29,FALSE)))</f>
        <v/>
      </c>
      <c r="V449" s="155" t="str">
        <f>IF(D449="","",IF($C449="initial","",VLOOKUP($A449,python_output!$A$4:$AS$256,30,FALSE)))</f>
        <v/>
      </c>
      <c r="W449" s="155" t="str">
        <f>IF(D449="","",IFERROR(IF($C449="initial","",VLOOKUP($A449,python_output!$A$4:$AS$256,30,FALSE)),""))</f>
        <v/>
      </c>
      <c r="X449" s="155" t="str">
        <f>IF(D449="","",IFERROR(IF($C449="initial","",VLOOKUP($A449,python_output!$A$4:$AS$256,30,FALSE)),""))</f>
        <v/>
      </c>
      <c r="Y449" s="196"/>
      <c r="Z449" s="97" t="str">
        <f>IFERROR(VLOOKUP($D449,Notes!$A$7:$K$67,10,FALSE),"")</f>
        <v/>
      </c>
      <c r="AA449" s="102" t="str">
        <f>IFERROR(VLOOKUP($D449,Notes!$A$7:$K$67,11,FALSE),"")</f>
        <v/>
      </c>
      <c r="AB449" s="102" t="str">
        <f t="shared" si="26"/>
        <v/>
      </c>
      <c r="AC449" s="156" t="str">
        <f t="shared" si="27"/>
        <v/>
      </c>
      <c r="AD449" s="162" t="str">
        <f>IF($D449="","",GLOBAL!$B$5)</f>
        <v/>
      </c>
      <c r="AE449" s="197" t="str">
        <f t="shared" si="28"/>
        <v/>
      </c>
      <c r="AF449" s="198" t="str">
        <f t="shared" si="29"/>
        <v/>
      </c>
      <c r="AG449" s="202"/>
    </row>
    <row r="450" spans="1:33" x14ac:dyDescent="0.25">
      <c r="A450" s="2"/>
      <c r="C450" s="3"/>
      <c r="D450" s="2"/>
      <c r="E450" s="2"/>
      <c r="F450" s="107"/>
      <c r="G450" s="100" t="str">
        <f>IFERROR(VLOOKUP($D450,Notes!$A$7:$K$67,2,FALSE),"")</f>
        <v/>
      </c>
      <c r="H450" s="97" t="str">
        <f>IFERROR(VLOOKUP($D450,Notes!$A$7:$K$67,3,FALSE),"")</f>
        <v/>
      </c>
      <c r="I450" s="98" t="str">
        <f>IFERROR(VLOOKUP($D450,Notes!$A$7:$K$67,4,FALSE),"")</f>
        <v/>
      </c>
      <c r="J450" s="104"/>
      <c r="K450" s="104"/>
      <c r="L450" s="104"/>
      <c r="M450" s="106" t="str">
        <f>IF($D450="","",VLOOKUP($A450,python_output!$A$4:$AM$257,21,FALSE))</f>
        <v/>
      </c>
      <c r="N450" s="3" t="str">
        <f>IF($D450="","",VLOOKUP($A450,python_output!$A$4:$AM$257,22,FALSE))</f>
        <v/>
      </c>
      <c r="O450" s="105" t="str">
        <f>IF($D450="","",VLOOKUP($A450,python_output!$A$4:$AM$257,23,FALSE))</f>
        <v/>
      </c>
      <c r="P450" s="2" t="str">
        <f>IF($D450="","",VLOOKUP($A450,python_output!$A$4:$AM$257,24,FALSE))</f>
        <v/>
      </c>
      <c r="Q450" s="2" t="str">
        <f>IF($D450="","",VLOOKUP($A450,python_output!$A$4:$AM$257,25,FALSE))</f>
        <v/>
      </c>
      <c r="R450" s="2" t="str">
        <f>IF($D450="","",VLOOKUP($A450,python_output!$A$4:$AM$257,26,FALSE))</f>
        <v/>
      </c>
      <c r="S450" s="160" t="str">
        <f>IF(D450="","",IF($C450="initial",VLOOKUP($D450,Notes!$A$7:$S$67,12,FALSE),VLOOKUP($A450,python_output!$A$4:$AP$256,27,FALSE)))</f>
        <v/>
      </c>
      <c r="T450" s="158" t="str">
        <f>IF(D450="","",IF($C450="initial",VLOOKUP($D450,Notes!$A$7:$S$67,13,FALSE),VLOOKUP($A450,python_output!$A$4:$AP$256,28,FALSE)))</f>
        <v/>
      </c>
      <c r="U450" s="159" t="str">
        <f>IF(D450="","",IF($C450="initial",VLOOKUP($D450,Notes!$A$7:$S$67,14,FALSE),VLOOKUP($A450,python_output!$A$4:$AP$256,29,FALSE)))</f>
        <v/>
      </c>
      <c r="V450" s="155" t="str">
        <f>IF(D450="","",IF($C450="initial","",VLOOKUP($A450,python_output!$A$4:$AS$256,30,FALSE)))</f>
        <v/>
      </c>
      <c r="W450" s="155" t="str">
        <f>IF(D450="","",IFERROR(IF($C450="initial","",VLOOKUP($A450,python_output!$A$4:$AS$256,30,FALSE)),""))</f>
        <v/>
      </c>
      <c r="X450" s="155" t="str">
        <f>IF(D450="","",IFERROR(IF($C450="initial","",VLOOKUP($A450,python_output!$A$4:$AS$256,30,FALSE)),""))</f>
        <v/>
      </c>
      <c r="Y450" s="196"/>
      <c r="Z450" s="97" t="str">
        <f>IFERROR(VLOOKUP($D450,Notes!$A$7:$K$67,10,FALSE),"")</f>
        <v/>
      </c>
      <c r="AA450" s="102" t="str">
        <f>IFERROR(VLOOKUP($D450,Notes!$A$7:$K$67,11,FALSE),"")</f>
        <v/>
      </c>
      <c r="AB450" s="102" t="str">
        <f t="shared" si="26"/>
        <v/>
      </c>
      <c r="AC450" s="156" t="str">
        <f t="shared" si="27"/>
        <v/>
      </c>
      <c r="AD450" s="162" t="str">
        <f>IF($D450="","",GLOBAL!$B$5)</f>
        <v/>
      </c>
      <c r="AE450" s="197" t="str">
        <f t="shared" si="28"/>
        <v/>
      </c>
      <c r="AF450" s="198" t="str">
        <f t="shared" si="29"/>
        <v/>
      </c>
      <c r="AG450" s="202"/>
    </row>
    <row r="451" spans="1:33" x14ac:dyDescent="0.25">
      <c r="A451" s="2"/>
      <c r="C451" s="3"/>
      <c r="D451" s="2"/>
      <c r="E451" s="2"/>
      <c r="F451" s="107"/>
      <c r="G451" s="100" t="str">
        <f>IFERROR(VLOOKUP($D451,Notes!$A$7:$K$67,2,FALSE),"")</f>
        <v/>
      </c>
      <c r="H451" s="97" t="str">
        <f>IFERROR(VLOOKUP($D451,Notes!$A$7:$K$67,3,FALSE),"")</f>
        <v/>
      </c>
      <c r="I451" s="98" t="str">
        <f>IFERROR(VLOOKUP($D451,Notes!$A$7:$K$67,4,FALSE),"")</f>
        <v/>
      </c>
      <c r="J451" s="104"/>
      <c r="K451" s="104"/>
      <c r="L451" s="104"/>
      <c r="M451" s="106" t="str">
        <f>IF($D451="","",VLOOKUP($A451,python_output!$A$4:$AM$257,21,FALSE))</f>
        <v/>
      </c>
      <c r="N451" s="3" t="str">
        <f>IF($D451="","",VLOOKUP($A451,python_output!$A$4:$AM$257,22,FALSE))</f>
        <v/>
      </c>
      <c r="O451" s="105" t="str">
        <f>IF($D451="","",VLOOKUP($A451,python_output!$A$4:$AM$257,23,FALSE))</f>
        <v/>
      </c>
      <c r="P451" s="2" t="str">
        <f>IF($D451="","",VLOOKUP($A451,python_output!$A$4:$AM$257,24,FALSE))</f>
        <v/>
      </c>
      <c r="Q451" s="2" t="str">
        <f>IF($D451="","",VLOOKUP($A451,python_output!$A$4:$AM$257,25,FALSE))</f>
        <v/>
      </c>
      <c r="R451" s="2" t="str">
        <f>IF($D451="","",VLOOKUP($A451,python_output!$A$4:$AM$257,26,FALSE))</f>
        <v/>
      </c>
      <c r="S451" s="160" t="str">
        <f>IF(D451="","",IF($C451="initial",VLOOKUP($D451,Notes!$A$7:$S$67,12,FALSE),VLOOKUP($A451,python_output!$A$4:$AP$256,27,FALSE)))</f>
        <v/>
      </c>
      <c r="T451" s="158" t="str">
        <f>IF(D451="","",IF($C451="initial",VLOOKUP($D451,Notes!$A$7:$S$67,13,FALSE),VLOOKUP($A451,python_output!$A$4:$AP$256,28,FALSE)))</f>
        <v/>
      </c>
      <c r="U451" s="159" t="str">
        <f>IF(D451="","",IF($C451="initial",VLOOKUP($D451,Notes!$A$7:$S$67,14,FALSE),VLOOKUP($A451,python_output!$A$4:$AP$256,29,FALSE)))</f>
        <v/>
      </c>
      <c r="V451" s="155" t="str">
        <f>IF(D451="","",IF($C451="initial","",VLOOKUP($A451,python_output!$A$4:$AS$256,30,FALSE)))</f>
        <v/>
      </c>
      <c r="W451" s="155" t="str">
        <f>IF(D451="","",IFERROR(IF($C451="initial","",VLOOKUP($A451,python_output!$A$4:$AS$256,30,FALSE)),""))</f>
        <v/>
      </c>
      <c r="X451" s="155" t="str">
        <f>IF(D451="","",IFERROR(IF($C451="initial","",VLOOKUP($A451,python_output!$A$4:$AS$256,30,FALSE)),""))</f>
        <v/>
      </c>
      <c r="Y451" s="196"/>
      <c r="Z451" s="97" t="str">
        <f>IFERROR(VLOOKUP($D451,Notes!$A$7:$K$67,10,FALSE),"")</f>
        <v/>
      </c>
      <c r="AA451" s="102" t="str">
        <f>IFERROR(VLOOKUP($D451,Notes!$A$7:$K$67,11,FALSE),"")</f>
        <v/>
      </c>
      <c r="AB451" s="102" t="str">
        <f t="shared" si="26"/>
        <v/>
      </c>
      <c r="AC451" s="156" t="str">
        <f t="shared" si="27"/>
        <v/>
      </c>
      <c r="AD451" s="162" t="str">
        <f>IF($D451="","",GLOBAL!$B$5)</f>
        <v/>
      </c>
      <c r="AE451" s="197" t="str">
        <f t="shared" si="28"/>
        <v/>
      </c>
      <c r="AF451" s="198" t="str">
        <f t="shared" si="29"/>
        <v/>
      </c>
      <c r="AG451" s="202"/>
    </row>
    <row r="452" spans="1:33" x14ac:dyDescent="0.25">
      <c r="A452" s="2"/>
      <c r="C452" s="3"/>
      <c r="D452" s="2"/>
      <c r="E452" s="2"/>
      <c r="F452" s="107"/>
      <c r="G452" s="100" t="str">
        <f>IFERROR(VLOOKUP($D452,Notes!$A$7:$K$67,2,FALSE),"")</f>
        <v/>
      </c>
      <c r="H452" s="97" t="str">
        <f>IFERROR(VLOOKUP($D452,Notes!$A$7:$K$67,3,FALSE),"")</f>
        <v/>
      </c>
      <c r="I452" s="98" t="str">
        <f>IFERROR(VLOOKUP($D452,Notes!$A$7:$K$67,4,FALSE),"")</f>
        <v/>
      </c>
      <c r="J452" s="104"/>
      <c r="K452" s="104"/>
      <c r="L452" s="104"/>
      <c r="M452" s="106" t="str">
        <f>IF($D452="","",VLOOKUP($A452,python_output!$A$4:$AM$257,21,FALSE))</f>
        <v/>
      </c>
      <c r="N452" s="3" t="str">
        <f>IF($D452="","",VLOOKUP($A452,python_output!$A$4:$AM$257,22,FALSE))</f>
        <v/>
      </c>
      <c r="O452" s="105" t="str">
        <f>IF($D452="","",VLOOKUP($A452,python_output!$A$4:$AM$257,23,FALSE))</f>
        <v/>
      </c>
      <c r="P452" s="2" t="str">
        <f>IF($D452="","",VLOOKUP($A452,python_output!$A$4:$AM$257,24,FALSE))</f>
        <v/>
      </c>
      <c r="Q452" s="2" t="str">
        <f>IF($D452="","",VLOOKUP($A452,python_output!$A$4:$AM$257,25,FALSE))</f>
        <v/>
      </c>
      <c r="R452" s="2" t="str">
        <f>IF($D452="","",VLOOKUP($A452,python_output!$A$4:$AM$257,26,FALSE))</f>
        <v/>
      </c>
      <c r="S452" s="160" t="str">
        <f>IF(D452="","",IF($C452="initial",VLOOKUP($D452,Notes!$A$7:$S$67,12,FALSE),VLOOKUP($A452,python_output!$A$4:$AP$256,27,FALSE)))</f>
        <v/>
      </c>
      <c r="T452" s="158" t="str">
        <f>IF(D452="","",IF($C452="initial",VLOOKUP($D452,Notes!$A$7:$S$67,13,FALSE),VLOOKUP($A452,python_output!$A$4:$AP$256,28,FALSE)))</f>
        <v/>
      </c>
      <c r="U452" s="159" t="str">
        <f>IF(D452="","",IF($C452="initial",VLOOKUP($D452,Notes!$A$7:$S$67,14,FALSE),VLOOKUP($A452,python_output!$A$4:$AP$256,29,FALSE)))</f>
        <v/>
      </c>
      <c r="V452" s="155" t="str">
        <f>IF(D452="","",IF($C452="initial","",VLOOKUP($A452,python_output!$A$4:$AS$256,30,FALSE)))</f>
        <v/>
      </c>
      <c r="W452" s="155" t="str">
        <f>IF(D452="","",IFERROR(IF($C452="initial","",VLOOKUP($A452,python_output!$A$4:$AS$256,30,FALSE)),""))</f>
        <v/>
      </c>
      <c r="X452" s="155" t="str">
        <f>IF(D452="","",IFERROR(IF($C452="initial","",VLOOKUP($A452,python_output!$A$4:$AS$256,30,FALSE)),""))</f>
        <v/>
      </c>
      <c r="Y452" s="196"/>
      <c r="Z452" s="97" t="str">
        <f>IFERROR(VLOOKUP($D452,Notes!$A$7:$K$67,10,FALSE),"")</f>
        <v/>
      </c>
      <c r="AA452" s="102" t="str">
        <f>IFERROR(VLOOKUP($D452,Notes!$A$7:$K$67,11,FALSE),"")</f>
        <v/>
      </c>
      <c r="AB452" s="102" t="str">
        <f t="shared" si="26"/>
        <v/>
      </c>
      <c r="AC452" s="156" t="str">
        <f t="shared" si="27"/>
        <v/>
      </c>
      <c r="AD452" s="162" t="str">
        <f>IF($D452="","",GLOBAL!$B$5)</f>
        <v/>
      </c>
      <c r="AE452" s="197" t="str">
        <f t="shared" si="28"/>
        <v/>
      </c>
      <c r="AF452" s="198" t="str">
        <f t="shared" si="29"/>
        <v/>
      </c>
      <c r="AG452" s="202"/>
    </row>
    <row r="453" spans="1:33" x14ac:dyDescent="0.25">
      <c r="A453" s="2"/>
      <c r="C453" s="3"/>
      <c r="D453" s="2"/>
      <c r="E453" s="2"/>
      <c r="F453" s="107"/>
      <c r="G453" s="100" t="str">
        <f>IFERROR(VLOOKUP($D453,Notes!$A$7:$K$67,2,FALSE),"")</f>
        <v/>
      </c>
      <c r="H453" s="97" t="str">
        <f>IFERROR(VLOOKUP($D453,Notes!$A$7:$K$67,3,FALSE),"")</f>
        <v/>
      </c>
      <c r="I453" s="98" t="str">
        <f>IFERROR(VLOOKUP($D453,Notes!$A$7:$K$67,4,FALSE),"")</f>
        <v/>
      </c>
      <c r="J453" s="104"/>
      <c r="K453" s="104"/>
      <c r="L453" s="104"/>
      <c r="M453" s="106" t="str">
        <f>IF($D453="","",VLOOKUP($A453,python_output!$A$4:$AM$257,21,FALSE))</f>
        <v/>
      </c>
      <c r="N453" s="3" t="str">
        <f>IF($D453="","",VLOOKUP($A453,python_output!$A$4:$AM$257,22,FALSE))</f>
        <v/>
      </c>
      <c r="O453" s="105" t="str">
        <f>IF($D453="","",VLOOKUP($A453,python_output!$A$4:$AM$257,23,FALSE))</f>
        <v/>
      </c>
      <c r="P453" s="2" t="str">
        <f>IF($D453="","",VLOOKUP($A453,python_output!$A$4:$AM$257,24,FALSE))</f>
        <v/>
      </c>
      <c r="Q453" s="2" t="str">
        <f>IF($D453="","",VLOOKUP($A453,python_output!$A$4:$AM$257,25,FALSE))</f>
        <v/>
      </c>
      <c r="R453" s="2" t="str">
        <f>IF($D453="","",VLOOKUP($A453,python_output!$A$4:$AM$257,26,FALSE))</f>
        <v/>
      </c>
      <c r="S453" s="160" t="str">
        <f>IF(D453="","",IF($C453="initial",VLOOKUP($D453,Notes!$A$7:$S$67,12,FALSE),VLOOKUP($A453,python_output!$A$4:$AP$256,27,FALSE)))</f>
        <v/>
      </c>
      <c r="T453" s="158" t="str">
        <f>IF(D453="","",IF($C453="initial",VLOOKUP($D453,Notes!$A$7:$S$67,13,FALSE),VLOOKUP($A453,python_output!$A$4:$AP$256,28,FALSE)))</f>
        <v/>
      </c>
      <c r="U453" s="159" t="str">
        <f>IF(D453="","",IF($C453="initial",VLOOKUP($D453,Notes!$A$7:$S$67,14,FALSE),VLOOKUP($A453,python_output!$A$4:$AP$256,29,FALSE)))</f>
        <v/>
      </c>
      <c r="V453" s="155" t="str">
        <f>IF(D453="","",IF($C453="initial","",VLOOKUP($A453,python_output!$A$4:$AS$256,30,FALSE)))</f>
        <v/>
      </c>
      <c r="W453" s="155" t="str">
        <f>IF(D453="","",IFERROR(IF($C453="initial","",VLOOKUP($A453,python_output!$A$4:$AS$256,30,FALSE)),""))</f>
        <v/>
      </c>
      <c r="X453" s="155" t="str">
        <f>IF(D453="","",IFERROR(IF($C453="initial","",VLOOKUP($A453,python_output!$A$4:$AS$256,30,FALSE)),""))</f>
        <v/>
      </c>
      <c r="Y453" s="196"/>
      <c r="Z453" s="97" t="str">
        <f>IFERROR(VLOOKUP($D453,Notes!$A$7:$K$67,10,FALSE),"")</f>
        <v/>
      </c>
      <c r="AA453" s="102" t="str">
        <f>IFERROR(VLOOKUP($D453,Notes!$A$7:$K$67,11,FALSE),"")</f>
        <v/>
      </c>
      <c r="AB453" s="102" t="str">
        <f t="shared" si="26"/>
        <v/>
      </c>
      <c r="AC453" s="156" t="str">
        <f t="shared" si="27"/>
        <v/>
      </c>
      <c r="AD453" s="162" t="str">
        <f>IF($D453="","",GLOBAL!$B$5)</f>
        <v/>
      </c>
      <c r="AE453" s="197" t="str">
        <f t="shared" si="28"/>
        <v/>
      </c>
      <c r="AF453" s="198" t="str">
        <f t="shared" si="29"/>
        <v/>
      </c>
      <c r="AG453" s="202"/>
    </row>
    <row r="454" spans="1:33" x14ac:dyDescent="0.25">
      <c r="A454" s="2"/>
      <c r="C454" s="3"/>
      <c r="D454" s="2"/>
      <c r="E454" s="2"/>
      <c r="F454" s="107"/>
      <c r="G454" s="100" t="str">
        <f>IFERROR(VLOOKUP($D454,Notes!$A$7:$K$67,2,FALSE),"")</f>
        <v/>
      </c>
      <c r="H454" s="97" t="str">
        <f>IFERROR(VLOOKUP($D454,Notes!$A$7:$K$67,3,FALSE),"")</f>
        <v/>
      </c>
      <c r="I454" s="98" t="str">
        <f>IFERROR(VLOOKUP($D454,Notes!$A$7:$K$67,4,FALSE),"")</f>
        <v/>
      </c>
      <c r="J454" s="104"/>
      <c r="K454" s="104"/>
      <c r="L454" s="104"/>
      <c r="M454" s="106" t="str">
        <f>IF($D454="","",VLOOKUP($A454,python_output!$A$4:$AM$257,21,FALSE))</f>
        <v/>
      </c>
      <c r="N454" s="3" t="str">
        <f>IF($D454="","",VLOOKUP($A454,python_output!$A$4:$AM$257,22,FALSE))</f>
        <v/>
      </c>
      <c r="O454" s="105" t="str">
        <f>IF($D454="","",VLOOKUP($A454,python_output!$A$4:$AM$257,23,FALSE))</f>
        <v/>
      </c>
      <c r="P454" s="2" t="str">
        <f>IF($D454="","",VLOOKUP($A454,python_output!$A$4:$AM$257,24,FALSE))</f>
        <v/>
      </c>
      <c r="Q454" s="2" t="str">
        <f>IF($D454="","",VLOOKUP($A454,python_output!$A$4:$AM$257,25,FALSE))</f>
        <v/>
      </c>
      <c r="R454" s="2" t="str">
        <f>IF($D454="","",VLOOKUP($A454,python_output!$A$4:$AM$257,26,FALSE))</f>
        <v/>
      </c>
      <c r="S454" s="160" t="str">
        <f>IF(D454="","",IF($C454="initial",VLOOKUP($D454,Notes!$A$7:$S$67,12,FALSE),VLOOKUP($A454,python_output!$A$4:$AP$256,27,FALSE)))</f>
        <v/>
      </c>
      <c r="T454" s="158" t="str">
        <f>IF(D454="","",IF($C454="initial",VLOOKUP($D454,Notes!$A$7:$S$67,13,FALSE),VLOOKUP($A454,python_output!$A$4:$AP$256,28,FALSE)))</f>
        <v/>
      </c>
      <c r="U454" s="159" t="str">
        <f>IF(D454="","",IF($C454="initial",VLOOKUP($D454,Notes!$A$7:$S$67,14,FALSE),VLOOKUP($A454,python_output!$A$4:$AP$256,29,FALSE)))</f>
        <v/>
      </c>
      <c r="V454" s="155" t="str">
        <f>IF(D454="","",IF($C454="initial","",VLOOKUP($A454,python_output!$A$4:$AS$256,30,FALSE)))</f>
        <v/>
      </c>
      <c r="W454" s="155" t="str">
        <f>IF(D454="","",IFERROR(IF($C454="initial","",VLOOKUP($A454,python_output!$A$4:$AS$256,30,FALSE)),""))</f>
        <v/>
      </c>
      <c r="X454" s="155" t="str">
        <f>IF(D454="","",IFERROR(IF($C454="initial","",VLOOKUP($A454,python_output!$A$4:$AS$256,30,FALSE)),""))</f>
        <v/>
      </c>
      <c r="Y454" s="196"/>
      <c r="Z454" s="97" t="str">
        <f>IFERROR(VLOOKUP($D454,Notes!$A$7:$K$67,10,FALSE),"")</f>
        <v/>
      </c>
      <c r="AA454" s="102" t="str">
        <f>IFERROR(VLOOKUP($D454,Notes!$A$7:$K$67,11,FALSE),"")</f>
        <v/>
      </c>
      <c r="AB454" s="102" t="str">
        <f t="shared" si="26"/>
        <v/>
      </c>
      <c r="AC454" s="156" t="str">
        <f t="shared" si="27"/>
        <v/>
      </c>
      <c r="AD454" s="162" t="str">
        <f>IF($D454="","",GLOBAL!$B$5)</f>
        <v/>
      </c>
      <c r="AE454" s="197" t="str">
        <f t="shared" si="28"/>
        <v/>
      </c>
      <c r="AF454" s="198" t="str">
        <f t="shared" si="29"/>
        <v/>
      </c>
      <c r="AG454" s="202"/>
    </row>
    <row r="455" spans="1:33" x14ac:dyDescent="0.25">
      <c r="A455" s="2"/>
      <c r="C455" s="3"/>
      <c r="D455" s="2"/>
      <c r="E455" s="2"/>
      <c r="F455" s="107"/>
      <c r="G455" s="100" t="str">
        <f>IFERROR(VLOOKUP($D455,Notes!$A$7:$K$67,2,FALSE),"")</f>
        <v/>
      </c>
      <c r="H455" s="97" t="str">
        <f>IFERROR(VLOOKUP($D455,Notes!$A$7:$K$67,3,FALSE),"")</f>
        <v/>
      </c>
      <c r="I455" s="98" t="str">
        <f>IFERROR(VLOOKUP($D455,Notes!$A$7:$K$67,4,FALSE),"")</f>
        <v/>
      </c>
      <c r="J455" s="104"/>
      <c r="K455" s="104"/>
      <c r="L455" s="104"/>
      <c r="M455" s="106" t="str">
        <f>IF($D455="","",VLOOKUP($A455,python_output!$A$4:$AM$257,21,FALSE))</f>
        <v/>
      </c>
      <c r="N455" s="3" t="str">
        <f>IF($D455="","",VLOOKUP($A455,python_output!$A$4:$AM$257,22,FALSE))</f>
        <v/>
      </c>
      <c r="O455" s="105" t="str">
        <f>IF($D455="","",VLOOKUP($A455,python_output!$A$4:$AM$257,23,FALSE))</f>
        <v/>
      </c>
      <c r="P455" s="2" t="str">
        <f>IF($D455="","",VLOOKUP($A455,python_output!$A$4:$AM$257,24,FALSE))</f>
        <v/>
      </c>
      <c r="Q455" s="2" t="str">
        <f>IF($D455="","",VLOOKUP($A455,python_output!$A$4:$AM$257,25,FALSE))</f>
        <v/>
      </c>
      <c r="R455" s="2" t="str">
        <f>IF($D455="","",VLOOKUP($A455,python_output!$A$4:$AM$257,26,FALSE))</f>
        <v/>
      </c>
      <c r="S455" s="160" t="str">
        <f>IF(D455="","",IF($C455="initial",VLOOKUP($D455,Notes!$A$7:$S$67,12,FALSE),VLOOKUP($A455,python_output!$A$4:$AP$256,27,FALSE)))</f>
        <v/>
      </c>
      <c r="T455" s="158" t="str">
        <f>IF(D455="","",IF($C455="initial",VLOOKUP($D455,Notes!$A$7:$S$67,13,FALSE),VLOOKUP($A455,python_output!$A$4:$AP$256,28,FALSE)))</f>
        <v/>
      </c>
      <c r="U455" s="159" t="str">
        <f>IF(D455="","",IF($C455="initial",VLOOKUP($D455,Notes!$A$7:$S$67,14,FALSE),VLOOKUP($A455,python_output!$A$4:$AP$256,29,FALSE)))</f>
        <v/>
      </c>
      <c r="V455" s="155" t="str">
        <f>IF(D455="","",IF($C455="initial","",VLOOKUP($A455,python_output!$A$4:$AS$256,30,FALSE)))</f>
        <v/>
      </c>
      <c r="W455" s="155" t="str">
        <f>IF(D455="","",IFERROR(IF($C455="initial","",VLOOKUP($A455,python_output!$A$4:$AS$256,30,FALSE)),""))</f>
        <v/>
      </c>
      <c r="X455" s="155" t="str">
        <f>IF(D455="","",IFERROR(IF($C455="initial","",VLOOKUP($A455,python_output!$A$4:$AS$256,30,FALSE)),""))</f>
        <v/>
      </c>
      <c r="Y455" s="196"/>
      <c r="Z455" s="97" t="str">
        <f>IFERROR(VLOOKUP($D455,Notes!$A$7:$K$67,10,FALSE),"")</f>
        <v/>
      </c>
      <c r="AA455" s="102" t="str">
        <f>IFERROR(VLOOKUP($D455,Notes!$A$7:$K$67,11,FALSE),"")</f>
        <v/>
      </c>
      <c r="AB455" s="102" t="str">
        <f t="shared" si="26"/>
        <v/>
      </c>
      <c r="AC455" s="156" t="str">
        <f t="shared" si="27"/>
        <v/>
      </c>
      <c r="AD455" s="162" t="str">
        <f>IF($D455="","",GLOBAL!$B$5)</f>
        <v/>
      </c>
      <c r="AE455" s="197" t="str">
        <f t="shared" si="28"/>
        <v/>
      </c>
      <c r="AF455" s="198" t="str">
        <f t="shared" si="29"/>
        <v/>
      </c>
      <c r="AG455" s="202"/>
    </row>
    <row r="456" spans="1:33" x14ac:dyDescent="0.25">
      <c r="A456" s="2"/>
      <c r="C456" s="3"/>
      <c r="D456" s="2"/>
      <c r="E456" s="2"/>
      <c r="F456" s="107"/>
      <c r="G456" s="100" t="str">
        <f>IFERROR(VLOOKUP($D456,Notes!$A$7:$K$67,2,FALSE),"")</f>
        <v/>
      </c>
      <c r="H456" s="97" t="str">
        <f>IFERROR(VLOOKUP($D456,Notes!$A$7:$K$67,3,FALSE),"")</f>
        <v/>
      </c>
      <c r="I456" s="98" t="str">
        <f>IFERROR(VLOOKUP($D456,Notes!$A$7:$K$67,4,FALSE),"")</f>
        <v/>
      </c>
      <c r="J456" s="104"/>
      <c r="K456" s="104"/>
      <c r="L456" s="104"/>
      <c r="M456" s="106" t="str">
        <f>IF($D456="","",VLOOKUP($A456,python_output!$A$4:$AM$257,21,FALSE))</f>
        <v/>
      </c>
      <c r="N456" s="3" t="str">
        <f>IF($D456="","",VLOOKUP($A456,python_output!$A$4:$AM$257,22,FALSE))</f>
        <v/>
      </c>
      <c r="O456" s="105" t="str">
        <f>IF($D456="","",VLOOKUP($A456,python_output!$A$4:$AM$257,23,FALSE))</f>
        <v/>
      </c>
      <c r="P456" s="2" t="str">
        <f>IF($D456="","",VLOOKUP($A456,python_output!$A$4:$AM$257,24,FALSE))</f>
        <v/>
      </c>
      <c r="Q456" s="2" t="str">
        <f>IF($D456="","",VLOOKUP($A456,python_output!$A$4:$AM$257,25,FALSE))</f>
        <v/>
      </c>
      <c r="R456" s="2" t="str">
        <f>IF($D456="","",VLOOKUP($A456,python_output!$A$4:$AM$257,26,FALSE))</f>
        <v/>
      </c>
      <c r="S456" s="160" t="str">
        <f>IF(D456="","",IF($C456="initial",VLOOKUP($D456,Notes!$A$7:$S$67,12,FALSE),VLOOKUP($A456,python_output!$A$4:$AP$256,27,FALSE)))</f>
        <v/>
      </c>
      <c r="T456" s="158" t="str">
        <f>IF(D456="","",IF($C456="initial",VLOOKUP($D456,Notes!$A$7:$S$67,13,FALSE),VLOOKUP($A456,python_output!$A$4:$AP$256,28,FALSE)))</f>
        <v/>
      </c>
      <c r="U456" s="159" t="str">
        <f>IF(D456="","",IF($C456="initial",VLOOKUP($D456,Notes!$A$7:$S$67,14,FALSE),VLOOKUP($A456,python_output!$A$4:$AP$256,29,FALSE)))</f>
        <v/>
      </c>
      <c r="V456" s="155" t="str">
        <f>IF(D456="","",IF($C456="initial","",VLOOKUP($A456,python_output!$A$4:$AS$256,30,FALSE)))</f>
        <v/>
      </c>
      <c r="W456" s="155" t="str">
        <f>IF(D456="","",IFERROR(IF($C456="initial","",VLOOKUP($A456,python_output!$A$4:$AS$256,30,FALSE)),""))</f>
        <v/>
      </c>
      <c r="X456" s="155" t="str">
        <f>IF(D456="","",IFERROR(IF($C456="initial","",VLOOKUP($A456,python_output!$A$4:$AS$256,30,FALSE)),""))</f>
        <v/>
      </c>
      <c r="Y456" s="196"/>
      <c r="Z456" s="97" t="str">
        <f>IFERROR(VLOOKUP($D456,Notes!$A$7:$K$67,10,FALSE),"")</f>
        <v/>
      </c>
      <c r="AA456" s="102" t="str">
        <f>IFERROR(VLOOKUP($D456,Notes!$A$7:$K$67,11,FALSE),"")</f>
        <v/>
      </c>
      <c r="AB456" s="102" t="str">
        <f t="shared" si="26"/>
        <v/>
      </c>
      <c r="AC456" s="156" t="str">
        <f t="shared" si="27"/>
        <v/>
      </c>
      <c r="AD456" s="162" t="str">
        <f>IF($D456="","",GLOBAL!$B$5)</f>
        <v/>
      </c>
      <c r="AE456" s="197" t="str">
        <f t="shared" si="28"/>
        <v/>
      </c>
      <c r="AF456" s="198" t="str">
        <f t="shared" si="29"/>
        <v/>
      </c>
      <c r="AG456" s="202"/>
    </row>
    <row r="457" spans="1:33" x14ac:dyDescent="0.25">
      <c r="A457" s="2"/>
      <c r="C457" s="3"/>
      <c r="D457" s="2"/>
      <c r="E457" s="2"/>
      <c r="F457" s="107"/>
      <c r="G457" s="100" t="str">
        <f>IFERROR(VLOOKUP($D457,Notes!$A$7:$K$67,2,FALSE),"")</f>
        <v/>
      </c>
      <c r="H457" s="97" t="str">
        <f>IFERROR(VLOOKUP($D457,Notes!$A$7:$K$67,3,FALSE),"")</f>
        <v/>
      </c>
      <c r="I457" s="98" t="str">
        <f>IFERROR(VLOOKUP($D457,Notes!$A$7:$K$67,4,FALSE),"")</f>
        <v/>
      </c>
      <c r="J457" s="104"/>
      <c r="K457" s="104"/>
      <c r="L457" s="104"/>
      <c r="M457" s="106" t="str">
        <f>IF($D457="","",VLOOKUP($A457,python_output!$A$4:$AM$257,21,FALSE))</f>
        <v/>
      </c>
      <c r="N457" s="3" t="str">
        <f>IF($D457="","",VLOOKUP($A457,python_output!$A$4:$AM$257,22,FALSE))</f>
        <v/>
      </c>
      <c r="O457" s="105" t="str">
        <f>IF($D457="","",VLOOKUP($A457,python_output!$A$4:$AM$257,23,FALSE))</f>
        <v/>
      </c>
      <c r="P457" s="2" t="str">
        <f>IF($D457="","",VLOOKUP($A457,python_output!$A$4:$AM$257,24,FALSE))</f>
        <v/>
      </c>
      <c r="Q457" s="2" t="str">
        <f>IF($D457="","",VLOOKUP($A457,python_output!$A$4:$AM$257,25,FALSE))</f>
        <v/>
      </c>
      <c r="R457" s="2" t="str">
        <f>IF($D457="","",VLOOKUP($A457,python_output!$A$4:$AM$257,26,FALSE))</f>
        <v/>
      </c>
      <c r="S457" s="160" t="str">
        <f>IF(D457="","",IF($C457="initial",VLOOKUP($D457,Notes!$A$7:$S$67,12,FALSE),VLOOKUP($A457,python_output!$A$4:$AP$256,27,FALSE)))</f>
        <v/>
      </c>
      <c r="T457" s="158" t="str">
        <f>IF(D457="","",IF($C457="initial",VLOOKUP($D457,Notes!$A$7:$S$67,13,FALSE),VLOOKUP($A457,python_output!$A$4:$AP$256,28,FALSE)))</f>
        <v/>
      </c>
      <c r="U457" s="159" t="str">
        <f>IF(D457="","",IF($C457="initial",VLOOKUP($D457,Notes!$A$7:$S$67,14,FALSE),VLOOKUP($A457,python_output!$A$4:$AP$256,29,FALSE)))</f>
        <v/>
      </c>
      <c r="V457" s="155" t="str">
        <f>IF(D457="","",IF($C457="initial","",VLOOKUP($A457,python_output!$A$4:$AS$256,30,FALSE)))</f>
        <v/>
      </c>
      <c r="W457" s="155" t="str">
        <f>IF(D457="","",IFERROR(IF($C457="initial","",VLOOKUP($A457,python_output!$A$4:$AS$256,30,FALSE)),""))</f>
        <v/>
      </c>
      <c r="X457" s="155" t="str">
        <f>IF(D457="","",IFERROR(IF($C457="initial","",VLOOKUP($A457,python_output!$A$4:$AS$256,30,FALSE)),""))</f>
        <v/>
      </c>
      <c r="Y457" s="196"/>
      <c r="Z457" s="97" t="str">
        <f>IFERROR(VLOOKUP($D457,Notes!$A$7:$K$67,10,FALSE),"")</f>
        <v/>
      </c>
      <c r="AA457" s="102" t="str">
        <f>IFERROR(VLOOKUP($D457,Notes!$A$7:$K$67,11,FALSE),"")</f>
        <v/>
      </c>
      <c r="AB457" s="102" t="str">
        <f t="shared" si="26"/>
        <v/>
      </c>
      <c r="AC457" s="156" t="str">
        <f t="shared" si="27"/>
        <v/>
      </c>
      <c r="AD457" s="162" t="str">
        <f>IF($D457="","",GLOBAL!$B$5)</f>
        <v/>
      </c>
      <c r="AE457" s="197" t="str">
        <f t="shared" si="28"/>
        <v/>
      </c>
      <c r="AF457" s="198" t="str">
        <f t="shared" si="29"/>
        <v/>
      </c>
      <c r="AG457" s="202"/>
    </row>
    <row r="458" spans="1:33" x14ac:dyDescent="0.25">
      <c r="A458" s="2"/>
      <c r="C458" s="3"/>
      <c r="D458" s="2"/>
      <c r="E458" s="2"/>
      <c r="F458" s="107"/>
      <c r="G458" s="100" t="str">
        <f>IFERROR(VLOOKUP($D458,Notes!$A$7:$K$67,2,FALSE),"")</f>
        <v/>
      </c>
      <c r="H458" s="97" t="str">
        <f>IFERROR(VLOOKUP($D458,Notes!$A$7:$K$67,3,FALSE),"")</f>
        <v/>
      </c>
      <c r="I458" s="98" t="str">
        <f>IFERROR(VLOOKUP($D458,Notes!$A$7:$K$67,4,FALSE),"")</f>
        <v/>
      </c>
      <c r="J458" s="104"/>
      <c r="K458" s="104"/>
      <c r="L458" s="104"/>
      <c r="M458" s="106" t="str">
        <f>IF($D458="","",VLOOKUP($A458,python_output!$A$4:$AM$257,21,FALSE))</f>
        <v/>
      </c>
      <c r="N458" s="3" t="str">
        <f>IF($D458="","",VLOOKUP($A458,python_output!$A$4:$AM$257,22,FALSE))</f>
        <v/>
      </c>
      <c r="O458" s="105" t="str">
        <f>IF($D458="","",VLOOKUP($A458,python_output!$A$4:$AM$257,23,FALSE))</f>
        <v/>
      </c>
      <c r="P458" s="2" t="str">
        <f>IF($D458="","",VLOOKUP($A458,python_output!$A$4:$AM$257,24,FALSE))</f>
        <v/>
      </c>
      <c r="Q458" s="2" t="str">
        <f>IF($D458="","",VLOOKUP($A458,python_output!$A$4:$AM$257,25,FALSE))</f>
        <v/>
      </c>
      <c r="R458" s="2" t="str">
        <f>IF($D458="","",VLOOKUP($A458,python_output!$A$4:$AM$257,26,FALSE))</f>
        <v/>
      </c>
      <c r="S458" s="160" t="str">
        <f>IF(D458="","",IF($C458="initial",VLOOKUP($D458,Notes!$A$7:$S$67,12,FALSE),VLOOKUP($A458,python_output!$A$4:$AP$256,27,FALSE)))</f>
        <v/>
      </c>
      <c r="T458" s="158" t="str">
        <f>IF(D458="","",IF($C458="initial",VLOOKUP($D458,Notes!$A$7:$S$67,13,FALSE),VLOOKUP($A458,python_output!$A$4:$AP$256,28,FALSE)))</f>
        <v/>
      </c>
      <c r="U458" s="159" t="str">
        <f>IF(D458="","",IF($C458="initial",VLOOKUP($D458,Notes!$A$7:$S$67,14,FALSE),VLOOKUP($A458,python_output!$A$4:$AP$256,29,FALSE)))</f>
        <v/>
      </c>
      <c r="V458" s="155" t="str">
        <f>IF(D458="","",IF($C458="initial","",VLOOKUP($A458,python_output!$A$4:$AS$256,30,FALSE)))</f>
        <v/>
      </c>
      <c r="W458" s="155" t="str">
        <f>IF(D458="","",IFERROR(IF($C458="initial","",VLOOKUP($A458,python_output!$A$4:$AS$256,30,FALSE)),""))</f>
        <v/>
      </c>
      <c r="X458" s="155" t="str">
        <f>IF(D458="","",IFERROR(IF($C458="initial","",VLOOKUP($A458,python_output!$A$4:$AS$256,30,FALSE)),""))</f>
        <v/>
      </c>
      <c r="Y458" s="196"/>
      <c r="Z458" s="97" t="str">
        <f>IFERROR(VLOOKUP($D458,Notes!$A$7:$K$67,10,FALSE),"")</f>
        <v/>
      </c>
      <c r="AA458" s="102" t="str">
        <f>IFERROR(VLOOKUP($D458,Notes!$A$7:$K$67,11,FALSE),"")</f>
        <v/>
      </c>
      <c r="AB458" s="102" t="str">
        <f t="shared" si="26"/>
        <v/>
      </c>
      <c r="AC458" s="156" t="str">
        <f t="shared" si="27"/>
        <v/>
      </c>
      <c r="AD458" s="162" t="str">
        <f>IF($D458="","",GLOBAL!$B$5)</f>
        <v/>
      </c>
      <c r="AE458" s="197" t="str">
        <f t="shared" si="28"/>
        <v/>
      </c>
      <c r="AF458" s="198" t="str">
        <f t="shared" si="29"/>
        <v/>
      </c>
      <c r="AG458" s="202"/>
    </row>
    <row r="459" spans="1:33" x14ac:dyDescent="0.25">
      <c r="A459" s="2"/>
      <c r="C459" s="3"/>
      <c r="D459" s="2"/>
      <c r="E459" s="2"/>
      <c r="F459" s="107"/>
      <c r="G459" s="100" t="str">
        <f>IFERROR(VLOOKUP($D459,Notes!$A$7:$K$67,2,FALSE),"")</f>
        <v/>
      </c>
      <c r="H459" s="97" t="str">
        <f>IFERROR(VLOOKUP($D459,Notes!$A$7:$K$67,3,FALSE),"")</f>
        <v/>
      </c>
      <c r="I459" s="98" t="str">
        <f>IFERROR(VLOOKUP($D459,Notes!$A$7:$K$67,4,FALSE),"")</f>
        <v/>
      </c>
      <c r="J459" s="104"/>
      <c r="K459" s="104"/>
      <c r="L459" s="104"/>
      <c r="M459" s="106" t="str">
        <f>IF($D459="","",VLOOKUP($A459,python_output!$A$4:$AM$257,21,FALSE))</f>
        <v/>
      </c>
      <c r="N459" s="3" t="str">
        <f>IF($D459="","",VLOOKUP($A459,python_output!$A$4:$AM$257,22,FALSE))</f>
        <v/>
      </c>
      <c r="O459" s="105" t="str">
        <f>IF($D459="","",VLOOKUP($A459,python_output!$A$4:$AM$257,23,FALSE))</f>
        <v/>
      </c>
      <c r="P459" s="2" t="str">
        <f>IF($D459="","",VLOOKUP($A459,python_output!$A$4:$AM$257,24,FALSE))</f>
        <v/>
      </c>
      <c r="Q459" s="2" t="str">
        <f>IF($D459="","",VLOOKUP($A459,python_output!$A$4:$AM$257,25,FALSE))</f>
        <v/>
      </c>
      <c r="R459" s="2" t="str">
        <f>IF($D459="","",VLOOKUP($A459,python_output!$A$4:$AM$257,26,FALSE))</f>
        <v/>
      </c>
      <c r="S459" s="160" t="str">
        <f>IF(D459="","",IF($C459="initial",VLOOKUP($D459,Notes!$A$7:$S$67,12,FALSE),VLOOKUP($A459,python_output!$A$4:$AP$256,27,FALSE)))</f>
        <v/>
      </c>
      <c r="T459" s="158" t="str">
        <f>IF(D459="","",IF($C459="initial",VLOOKUP($D459,Notes!$A$7:$S$67,13,FALSE),VLOOKUP($A459,python_output!$A$4:$AP$256,28,FALSE)))</f>
        <v/>
      </c>
      <c r="U459" s="159" t="str">
        <f>IF(D459="","",IF($C459="initial",VLOOKUP($D459,Notes!$A$7:$S$67,14,FALSE),VLOOKUP($A459,python_output!$A$4:$AP$256,29,FALSE)))</f>
        <v/>
      </c>
      <c r="V459" s="155" t="str">
        <f>IF(D459="","",IF($C459="initial","",VLOOKUP($A459,python_output!$A$4:$AS$256,30,FALSE)))</f>
        <v/>
      </c>
      <c r="W459" s="155" t="str">
        <f>IF(D459="","",IFERROR(IF($C459="initial","",VLOOKUP($A459,python_output!$A$4:$AS$256,30,FALSE)),""))</f>
        <v/>
      </c>
      <c r="X459" s="155" t="str">
        <f>IF(D459="","",IFERROR(IF($C459="initial","",VLOOKUP($A459,python_output!$A$4:$AS$256,30,FALSE)),""))</f>
        <v/>
      </c>
      <c r="Y459" s="196"/>
      <c r="Z459" s="97" t="str">
        <f>IFERROR(VLOOKUP($D459,Notes!$A$7:$K$67,10,FALSE),"")</f>
        <v/>
      </c>
      <c r="AA459" s="102" t="str">
        <f>IFERROR(VLOOKUP($D459,Notes!$A$7:$K$67,11,FALSE),"")</f>
        <v/>
      </c>
      <c r="AB459" s="102" t="str">
        <f t="shared" si="26"/>
        <v/>
      </c>
      <c r="AC459" s="156" t="str">
        <f t="shared" si="27"/>
        <v/>
      </c>
      <c r="AD459" s="162" t="str">
        <f>IF($D459="","",GLOBAL!$B$5)</f>
        <v/>
      </c>
      <c r="AE459" s="197" t="str">
        <f t="shared" si="28"/>
        <v/>
      </c>
      <c r="AF459" s="198" t="str">
        <f t="shared" si="29"/>
        <v/>
      </c>
      <c r="AG459" s="202"/>
    </row>
    <row r="460" spans="1:33" x14ac:dyDescent="0.25">
      <c r="A460" s="2"/>
      <c r="C460" s="3"/>
      <c r="D460" s="2"/>
      <c r="E460" s="2"/>
      <c r="F460" s="107"/>
      <c r="G460" s="100" t="str">
        <f>IFERROR(VLOOKUP($D460,Notes!$A$7:$K$67,2,FALSE),"")</f>
        <v/>
      </c>
      <c r="H460" s="97" t="str">
        <f>IFERROR(VLOOKUP($D460,Notes!$A$7:$K$67,3,FALSE),"")</f>
        <v/>
      </c>
      <c r="I460" s="98" t="str">
        <f>IFERROR(VLOOKUP($D460,Notes!$A$7:$K$67,4,FALSE),"")</f>
        <v/>
      </c>
      <c r="J460" s="104"/>
      <c r="K460" s="104"/>
      <c r="L460" s="104"/>
      <c r="M460" s="106" t="str">
        <f>IF($D460="","",VLOOKUP($A460,python_output!$A$4:$AM$257,21,FALSE))</f>
        <v/>
      </c>
      <c r="N460" s="3" t="str">
        <f>IF($D460="","",VLOOKUP($A460,python_output!$A$4:$AM$257,22,FALSE))</f>
        <v/>
      </c>
      <c r="O460" s="105" t="str">
        <f>IF($D460="","",VLOOKUP($A460,python_output!$A$4:$AM$257,23,FALSE))</f>
        <v/>
      </c>
      <c r="P460" s="2" t="str">
        <f>IF($D460="","",VLOOKUP($A460,python_output!$A$4:$AM$257,24,FALSE))</f>
        <v/>
      </c>
      <c r="Q460" s="2" t="str">
        <f>IF($D460="","",VLOOKUP($A460,python_output!$A$4:$AM$257,25,FALSE))</f>
        <v/>
      </c>
      <c r="R460" s="2" t="str">
        <f>IF($D460="","",VLOOKUP($A460,python_output!$A$4:$AM$257,26,FALSE))</f>
        <v/>
      </c>
      <c r="S460" s="160" t="str">
        <f>IF(D460="","",IF($C460="initial",VLOOKUP($D460,Notes!$A$7:$S$67,12,FALSE),VLOOKUP($A460,python_output!$A$4:$AP$256,27,FALSE)))</f>
        <v/>
      </c>
      <c r="T460" s="158" t="str">
        <f>IF(D460="","",IF($C460="initial",VLOOKUP($D460,Notes!$A$7:$S$67,13,FALSE),VLOOKUP($A460,python_output!$A$4:$AP$256,28,FALSE)))</f>
        <v/>
      </c>
      <c r="U460" s="159" t="str">
        <f>IF(D460="","",IF($C460="initial",VLOOKUP($D460,Notes!$A$7:$S$67,14,FALSE),VLOOKUP($A460,python_output!$A$4:$AP$256,29,FALSE)))</f>
        <v/>
      </c>
      <c r="V460" s="155" t="str">
        <f>IF(D460="","",IF($C460="initial","",VLOOKUP($A460,python_output!$A$4:$AS$256,30,FALSE)))</f>
        <v/>
      </c>
      <c r="W460" s="155" t="str">
        <f>IF(D460="","",IFERROR(IF($C460="initial","",VLOOKUP($A460,python_output!$A$4:$AS$256,30,FALSE)),""))</f>
        <v/>
      </c>
      <c r="X460" s="155" t="str">
        <f>IF(D460="","",IFERROR(IF($C460="initial","",VLOOKUP($A460,python_output!$A$4:$AS$256,30,FALSE)),""))</f>
        <v/>
      </c>
      <c r="Y460" s="196"/>
      <c r="Z460" s="97" t="str">
        <f>IFERROR(VLOOKUP($D460,Notes!$A$7:$K$67,10,FALSE),"")</f>
        <v/>
      </c>
      <c r="AA460" s="102" t="str">
        <f>IFERROR(VLOOKUP($D460,Notes!$A$7:$K$67,11,FALSE),"")</f>
        <v/>
      </c>
      <c r="AB460" s="102" t="str">
        <f t="shared" si="26"/>
        <v/>
      </c>
      <c r="AC460" s="156" t="str">
        <f t="shared" si="27"/>
        <v/>
      </c>
      <c r="AD460" s="162" t="str">
        <f>IF($D460="","",GLOBAL!$B$5)</f>
        <v/>
      </c>
      <c r="AE460" s="197" t="str">
        <f t="shared" si="28"/>
        <v/>
      </c>
      <c r="AF460" s="198" t="str">
        <f t="shared" si="29"/>
        <v/>
      </c>
      <c r="AG460" s="202"/>
    </row>
    <row r="461" spans="1:33" x14ac:dyDescent="0.25">
      <c r="A461" s="2"/>
      <c r="C461" s="3"/>
      <c r="D461" s="2"/>
      <c r="E461" s="2"/>
      <c r="F461" s="107"/>
      <c r="G461" s="100" t="str">
        <f>IFERROR(VLOOKUP($D461,Notes!$A$7:$K$67,2,FALSE),"")</f>
        <v/>
      </c>
      <c r="H461" s="97" t="str">
        <f>IFERROR(VLOOKUP($D461,Notes!$A$7:$K$67,3,FALSE),"")</f>
        <v/>
      </c>
      <c r="I461" s="98" t="str">
        <f>IFERROR(VLOOKUP($D461,Notes!$A$7:$K$67,4,FALSE),"")</f>
        <v/>
      </c>
      <c r="J461" s="104"/>
      <c r="K461" s="104"/>
      <c r="L461" s="104"/>
      <c r="M461" s="106" t="str">
        <f>IF($D461="","",VLOOKUP($A461,python_output!$A$4:$AM$257,21,FALSE))</f>
        <v/>
      </c>
      <c r="N461" s="3" t="str">
        <f>IF($D461="","",VLOOKUP($A461,python_output!$A$4:$AM$257,22,FALSE))</f>
        <v/>
      </c>
      <c r="O461" s="105" t="str">
        <f>IF($D461="","",VLOOKUP($A461,python_output!$A$4:$AM$257,23,FALSE))</f>
        <v/>
      </c>
      <c r="P461" s="2" t="str">
        <f>IF($D461="","",VLOOKUP($A461,python_output!$A$4:$AM$257,24,FALSE))</f>
        <v/>
      </c>
      <c r="Q461" s="2" t="str">
        <f>IF($D461="","",VLOOKUP($A461,python_output!$A$4:$AM$257,25,FALSE))</f>
        <v/>
      </c>
      <c r="R461" s="2" t="str">
        <f>IF($D461="","",VLOOKUP($A461,python_output!$A$4:$AM$257,26,FALSE))</f>
        <v/>
      </c>
      <c r="S461" s="160" t="str">
        <f>IF(D461="","",IF($C461="initial",VLOOKUP($D461,Notes!$A$7:$S$67,12,FALSE),VLOOKUP($A461,python_output!$A$4:$AP$256,27,FALSE)))</f>
        <v/>
      </c>
      <c r="T461" s="158" t="str">
        <f>IF(D461="","",IF($C461="initial",VLOOKUP($D461,Notes!$A$7:$S$67,13,FALSE),VLOOKUP($A461,python_output!$A$4:$AP$256,28,FALSE)))</f>
        <v/>
      </c>
      <c r="U461" s="159" t="str">
        <f>IF(D461="","",IF($C461="initial",VLOOKUP($D461,Notes!$A$7:$S$67,14,FALSE),VLOOKUP($A461,python_output!$A$4:$AP$256,29,FALSE)))</f>
        <v/>
      </c>
      <c r="V461" s="155" t="str">
        <f>IF(D461="","",IF($C461="initial","",VLOOKUP($A461,python_output!$A$4:$AS$256,30,FALSE)))</f>
        <v/>
      </c>
      <c r="W461" s="155" t="str">
        <f>IF(D461="","",IFERROR(IF($C461="initial","",VLOOKUP($A461,python_output!$A$4:$AS$256,30,FALSE)),""))</f>
        <v/>
      </c>
      <c r="X461" s="155" t="str">
        <f>IF(D461="","",IFERROR(IF($C461="initial","",VLOOKUP($A461,python_output!$A$4:$AS$256,30,FALSE)),""))</f>
        <v/>
      </c>
      <c r="Y461" s="196"/>
      <c r="Z461" s="97" t="str">
        <f>IFERROR(VLOOKUP($D461,Notes!$A$7:$K$67,10,FALSE),"")</f>
        <v/>
      </c>
      <c r="AA461" s="102" t="str">
        <f>IFERROR(VLOOKUP($D461,Notes!$A$7:$K$67,11,FALSE),"")</f>
        <v/>
      </c>
      <c r="AB461" s="102" t="str">
        <f t="shared" ref="AB461:AB518" si="30">IF($D461="","",AB460)</f>
        <v/>
      </c>
      <c r="AC461" s="156" t="str">
        <f t="shared" ref="AC461:AC518" si="31">IF($D461="","",AC460)</f>
        <v/>
      </c>
      <c r="AD461" s="162" t="str">
        <f>IF($D461="","",GLOBAL!$B$5)</f>
        <v/>
      </c>
      <c r="AE461" s="197" t="str">
        <f t="shared" ref="AE461:AE518" si="32">IF($D461="","",AE460)</f>
        <v/>
      </c>
      <c r="AF461" s="198" t="str">
        <f t="shared" ref="AF461:AF518" si="33">IF($D461="","",AF460)</f>
        <v/>
      </c>
      <c r="AG461" s="202"/>
    </row>
    <row r="462" spans="1:33" x14ac:dyDescent="0.25">
      <c r="A462" s="2"/>
      <c r="C462" s="3"/>
      <c r="D462" s="2"/>
      <c r="E462" s="2"/>
      <c r="F462" s="107"/>
      <c r="G462" s="100" t="str">
        <f>IFERROR(VLOOKUP($D462,Notes!$A$7:$K$67,2,FALSE),"")</f>
        <v/>
      </c>
      <c r="H462" s="97" t="str">
        <f>IFERROR(VLOOKUP($D462,Notes!$A$7:$K$67,3,FALSE),"")</f>
        <v/>
      </c>
      <c r="I462" s="98" t="str">
        <f>IFERROR(VLOOKUP($D462,Notes!$A$7:$K$67,4,FALSE),"")</f>
        <v/>
      </c>
      <c r="J462" s="104"/>
      <c r="K462" s="104"/>
      <c r="L462" s="104"/>
      <c r="M462" s="106" t="str">
        <f>IF($D462="","",VLOOKUP($A462,python_output!$A$4:$AM$257,21,FALSE))</f>
        <v/>
      </c>
      <c r="N462" s="3" t="str">
        <f>IF($D462="","",VLOOKUP($A462,python_output!$A$4:$AM$257,22,FALSE))</f>
        <v/>
      </c>
      <c r="O462" s="105" t="str">
        <f>IF($D462="","",VLOOKUP($A462,python_output!$A$4:$AM$257,23,FALSE))</f>
        <v/>
      </c>
      <c r="P462" s="2" t="str">
        <f>IF($D462="","",VLOOKUP($A462,python_output!$A$4:$AM$257,24,FALSE))</f>
        <v/>
      </c>
      <c r="Q462" s="2" t="str">
        <f>IF($D462="","",VLOOKUP($A462,python_output!$A$4:$AM$257,25,FALSE))</f>
        <v/>
      </c>
      <c r="R462" s="2" t="str">
        <f>IF($D462="","",VLOOKUP($A462,python_output!$A$4:$AM$257,26,FALSE))</f>
        <v/>
      </c>
      <c r="S462" s="160" t="str">
        <f>IF(D462="","",IF($C462="initial",VLOOKUP($D462,Notes!$A$7:$S$67,12,FALSE),VLOOKUP($A462,python_output!$A$4:$AP$256,27,FALSE)))</f>
        <v/>
      </c>
      <c r="T462" s="158" t="str">
        <f>IF(D462="","",IF($C462="initial",VLOOKUP($D462,Notes!$A$7:$S$67,13,FALSE),VLOOKUP($A462,python_output!$A$4:$AP$256,28,FALSE)))</f>
        <v/>
      </c>
      <c r="U462" s="159" t="str">
        <f>IF(D462="","",IF($C462="initial",VLOOKUP($D462,Notes!$A$7:$S$67,14,FALSE),VLOOKUP($A462,python_output!$A$4:$AP$256,29,FALSE)))</f>
        <v/>
      </c>
      <c r="V462" s="155" t="str">
        <f>IF(D462="","",IF($C462="initial","",VLOOKUP($A462,python_output!$A$4:$AS$256,30,FALSE)))</f>
        <v/>
      </c>
      <c r="W462" s="155" t="str">
        <f>IF(D462="","",IFERROR(IF($C462="initial","",VLOOKUP($A462,python_output!$A$4:$AS$256,30,FALSE)),""))</f>
        <v/>
      </c>
      <c r="X462" s="155" t="str">
        <f>IF(D462="","",IFERROR(IF($C462="initial","",VLOOKUP($A462,python_output!$A$4:$AS$256,30,FALSE)),""))</f>
        <v/>
      </c>
      <c r="Y462" s="196"/>
      <c r="Z462" s="97" t="str">
        <f>IFERROR(VLOOKUP($D462,Notes!$A$7:$K$67,10,FALSE),"")</f>
        <v/>
      </c>
      <c r="AA462" s="102" t="str">
        <f>IFERROR(VLOOKUP($D462,Notes!$A$7:$K$67,11,FALSE),"")</f>
        <v/>
      </c>
      <c r="AB462" s="102" t="str">
        <f t="shared" si="30"/>
        <v/>
      </c>
      <c r="AC462" s="156" t="str">
        <f t="shared" si="31"/>
        <v/>
      </c>
      <c r="AD462" s="162" t="str">
        <f>IF($D462="","",GLOBAL!$B$5)</f>
        <v/>
      </c>
      <c r="AE462" s="197" t="str">
        <f t="shared" si="32"/>
        <v/>
      </c>
      <c r="AF462" s="198" t="str">
        <f t="shared" si="33"/>
        <v/>
      </c>
      <c r="AG462" s="202"/>
    </row>
    <row r="463" spans="1:33" x14ac:dyDescent="0.25">
      <c r="A463" s="2"/>
      <c r="C463" s="3"/>
      <c r="D463" s="2"/>
      <c r="E463" s="2"/>
      <c r="F463" s="107"/>
      <c r="G463" s="100" t="str">
        <f>IFERROR(VLOOKUP($D463,Notes!$A$7:$K$67,2,FALSE),"")</f>
        <v/>
      </c>
      <c r="H463" s="97" t="str">
        <f>IFERROR(VLOOKUP($D463,Notes!$A$7:$K$67,3,FALSE),"")</f>
        <v/>
      </c>
      <c r="I463" s="98" t="str">
        <f>IFERROR(VLOOKUP($D463,Notes!$A$7:$K$67,4,FALSE),"")</f>
        <v/>
      </c>
      <c r="J463" s="104"/>
      <c r="K463" s="104"/>
      <c r="L463" s="104"/>
      <c r="M463" s="106" t="str">
        <f>IF($D463="","",VLOOKUP($A463,python_output!$A$4:$AM$257,21,FALSE))</f>
        <v/>
      </c>
      <c r="N463" s="3" t="str">
        <f>IF($D463="","",VLOOKUP($A463,python_output!$A$4:$AM$257,22,FALSE))</f>
        <v/>
      </c>
      <c r="O463" s="105" t="str">
        <f>IF($D463="","",VLOOKUP($A463,python_output!$A$4:$AM$257,23,FALSE))</f>
        <v/>
      </c>
      <c r="P463" s="2" t="str">
        <f>IF($D463="","",VLOOKUP($A463,python_output!$A$4:$AM$257,24,FALSE))</f>
        <v/>
      </c>
      <c r="Q463" s="2" t="str">
        <f>IF($D463="","",VLOOKUP($A463,python_output!$A$4:$AM$257,25,FALSE))</f>
        <v/>
      </c>
      <c r="R463" s="2" t="str">
        <f>IF($D463="","",VLOOKUP($A463,python_output!$A$4:$AM$257,26,FALSE))</f>
        <v/>
      </c>
      <c r="S463" s="160" t="str">
        <f>IF(D463="","",IF($C463="initial",VLOOKUP($D463,Notes!$A$7:$S$67,12,FALSE),VLOOKUP($A463,python_output!$A$4:$AP$256,27,FALSE)))</f>
        <v/>
      </c>
      <c r="T463" s="158" t="str">
        <f>IF(D463="","",IF($C463="initial",VLOOKUP($D463,Notes!$A$7:$S$67,13,FALSE),VLOOKUP($A463,python_output!$A$4:$AP$256,28,FALSE)))</f>
        <v/>
      </c>
      <c r="U463" s="159" t="str">
        <f>IF(D463="","",IF($C463="initial",VLOOKUP($D463,Notes!$A$7:$S$67,14,FALSE),VLOOKUP($A463,python_output!$A$4:$AP$256,29,FALSE)))</f>
        <v/>
      </c>
      <c r="V463" s="155" t="str">
        <f>IF(D463="","",IF($C463="initial","",VLOOKUP($A463,python_output!$A$4:$AS$256,30,FALSE)))</f>
        <v/>
      </c>
      <c r="W463" s="155" t="str">
        <f>IF(D463="","",IFERROR(IF($C463="initial","",VLOOKUP($A463,python_output!$A$4:$AS$256,30,FALSE)),""))</f>
        <v/>
      </c>
      <c r="X463" s="155" t="str">
        <f>IF(D463="","",IFERROR(IF($C463="initial","",VLOOKUP($A463,python_output!$A$4:$AS$256,30,FALSE)),""))</f>
        <v/>
      </c>
      <c r="Y463" s="196"/>
      <c r="Z463" s="97" t="str">
        <f>IFERROR(VLOOKUP($D463,Notes!$A$7:$K$67,10,FALSE),"")</f>
        <v/>
      </c>
      <c r="AA463" s="102" t="str">
        <f>IFERROR(VLOOKUP($D463,Notes!$A$7:$K$67,11,FALSE),"")</f>
        <v/>
      </c>
      <c r="AB463" s="102" t="str">
        <f t="shared" si="30"/>
        <v/>
      </c>
      <c r="AC463" s="156" t="str">
        <f t="shared" si="31"/>
        <v/>
      </c>
      <c r="AD463" s="162" t="str">
        <f>IF($D463="","",GLOBAL!$B$5)</f>
        <v/>
      </c>
      <c r="AE463" s="197" t="str">
        <f t="shared" si="32"/>
        <v/>
      </c>
      <c r="AF463" s="198" t="str">
        <f t="shared" si="33"/>
        <v/>
      </c>
      <c r="AG463" s="202"/>
    </row>
    <row r="464" spans="1:33" x14ac:dyDescent="0.25">
      <c r="A464" s="2"/>
      <c r="C464" s="3"/>
      <c r="D464" s="2"/>
      <c r="E464" s="2"/>
      <c r="F464" s="107"/>
      <c r="G464" s="100" t="str">
        <f>IFERROR(VLOOKUP($D464,Notes!$A$7:$K$67,2,FALSE),"")</f>
        <v/>
      </c>
      <c r="H464" s="97" t="str">
        <f>IFERROR(VLOOKUP($D464,Notes!$A$7:$K$67,3,FALSE),"")</f>
        <v/>
      </c>
      <c r="I464" s="98" t="str">
        <f>IFERROR(VLOOKUP($D464,Notes!$A$7:$K$67,4,FALSE),"")</f>
        <v/>
      </c>
      <c r="J464" s="104"/>
      <c r="K464" s="104"/>
      <c r="L464" s="104"/>
      <c r="M464" s="106" t="str">
        <f>IF($D464="","",VLOOKUP($A464,python_output!$A$4:$AM$257,21,FALSE))</f>
        <v/>
      </c>
      <c r="N464" s="3" t="str">
        <f>IF($D464="","",VLOOKUP($A464,python_output!$A$4:$AM$257,22,FALSE))</f>
        <v/>
      </c>
      <c r="O464" s="105" t="str">
        <f>IF($D464="","",VLOOKUP($A464,python_output!$A$4:$AM$257,23,FALSE))</f>
        <v/>
      </c>
      <c r="P464" s="2" t="str">
        <f>IF($D464="","",VLOOKUP($A464,python_output!$A$4:$AM$257,24,FALSE))</f>
        <v/>
      </c>
      <c r="Q464" s="2" t="str">
        <f>IF($D464="","",VLOOKUP($A464,python_output!$A$4:$AM$257,25,FALSE))</f>
        <v/>
      </c>
      <c r="R464" s="2" t="str">
        <f>IF($D464="","",VLOOKUP($A464,python_output!$A$4:$AM$257,26,FALSE))</f>
        <v/>
      </c>
      <c r="S464" s="160" t="str">
        <f>IF(D464="","",IF($C464="initial",VLOOKUP($D464,Notes!$A$7:$S$67,12,FALSE),VLOOKUP($A464,python_output!$A$4:$AP$256,27,FALSE)))</f>
        <v/>
      </c>
      <c r="T464" s="158" t="str">
        <f>IF(D464="","",IF($C464="initial",VLOOKUP($D464,Notes!$A$7:$S$67,13,FALSE),VLOOKUP($A464,python_output!$A$4:$AP$256,28,FALSE)))</f>
        <v/>
      </c>
      <c r="U464" s="159" t="str">
        <f>IF(D464="","",IF($C464="initial",VLOOKUP($D464,Notes!$A$7:$S$67,14,FALSE),VLOOKUP($A464,python_output!$A$4:$AP$256,29,FALSE)))</f>
        <v/>
      </c>
      <c r="V464" s="155" t="str">
        <f>IF(D464="","",IF($C464="initial","",VLOOKUP($A464,python_output!$A$4:$AS$256,30,FALSE)))</f>
        <v/>
      </c>
      <c r="W464" s="155" t="str">
        <f>IF(D464="","",IFERROR(IF($C464="initial","",VLOOKUP($A464,python_output!$A$4:$AS$256,30,FALSE)),""))</f>
        <v/>
      </c>
      <c r="X464" s="155" t="str">
        <f>IF(D464="","",IFERROR(IF($C464="initial","",VLOOKUP($A464,python_output!$A$4:$AS$256,30,FALSE)),""))</f>
        <v/>
      </c>
      <c r="Y464" s="196"/>
      <c r="Z464" s="97" t="str">
        <f>IFERROR(VLOOKUP($D464,Notes!$A$7:$K$67,10,FALSE),"")</f>
        <v/>
      </c>
      <c r="AA464" s="102" t="str">
        <f>IFERROR(VLOOKUP($D464,Notes!$A$7:$K$67,11,FALSE),"")</f>
        <v/>
      </c>
      <c r="AB464" s="102" t="str">
        <f t="shared" si="30"/>
        <v/>
      </c>
      <c r="AC464" s="156" t="str">
        <f t="shared" si="31"/>
        <v/>
      </c>
      <c r="AD464" s="162" t="str">
        <f>IF($D464="","",GLOBAL!$B$5)</f>
        <v/>
      </c>
      <c r="AE464" s="197" t="str">
        <f t="shared" si="32"/>
        <v/>
      </c>
      <c r="AF464" s="198" t="str">
        <f t="shared" si="33"/>
        <v/>
      </c>
      <c r="AG464" s="202"/>
    </row>
    <row r="465" spans="1:33" x14ac:dyDescent="0.25">
      <c r="A465" s="2"/>
      <c r="C465" s="3"/>
      <c r="D465" s="2"/>
      <c r="E465" s="2"/>
      <c r="F465" s="107"/>
      <c r="G465" s="100" t="str">
        <f>IFERROR(VLOOKUP($D465,Notes!$A$7:$K$67,2,FALSE),"")</f>
        <v/>
      </c>
      <c r="H465" s="97" t="str">
        <f>IFERROR(VLOOKUP($D465,Notes!$A$7:$K$67,3,FALSE),"")</f>
        <v/>
      </c>
      <c r="I465" s="98" t="str">
        <f>IFERROR(VLOOKUP($D465,Notes!$A$7:$K$67,4,FALSE),"")</f>
        <v/>
      </c>
      <c r="J465" s="104"/>
      <c r="K465" s="104"/>
      <c r="L465" s="104"/>
      <c r="M465" s="106" t="str">
        <f>IF($D465="","",VLOOKUP($A465,python_output!$A$4:$AM$257,21,FALSE))</f>
        <v/>
      </c>
      <c r="N465" s="3" t="str">
        <f>IF($D465="","",VLOOKUP($A465,python_output!$A$4:$AM$257,22,FALSE))</f>
        <v/>
      </c>
      <c r="O465" s="105" t="str">
        <f>IF($D465="","",VLOOKUP($A465,python_output!$A$4:$AM$257,23,FALSE))</f>
        <v/>
      </c>
      <c r="P465" s="2" t="str">
        <f>IF($D465="","",VLOOKUP($A465,python_output!$A$4:$AM$257,24,FALSE))</f>
        <v/>
      </c>
      <c r="Q465" s="2" t="str">
        <f>IF($D465="","",VLOOKUP($A465,python_output!$A$4:$AM$257,25,FALSE))</f>
        <v/>
      </c>
      <c r="R465" s="2" t="str">
        <f>IF($D465="","",VLOOKUP($A465,python_output!$A$4:$AM$257,26,FALSE))</f>
        <v/>
      </c>
      <c r="S465" s="160" t="str">
        <f>IF(D465="","",IF($C465="initial",VLOOKUP($D465,Notes!$A$7:$S$67,12,FALSE),VLOOKUP($A465,python_output!$A$4:$AP$256,27,FALSE)))</f>
        <v/>
      </c>
      <c r="T465" s="158" t="str">
        <f>IF(D465="","",IF($C465="initial",VLOOKUP($D465,Notes!$A$7:$S$67,13,FALSE),VLOOKUP($A465,python_output!$A$4:$AP$256,28,FALSE)))</f>
        <v/>
      </c>
      <c r="U465" s="159" t="str">
        <f>IF(D465="","",IF($C465="initial",VLOOKUP($D465,Notes!$A$7:$S$67,14,FALSE),VLOOKUP($A465,python_output!$A$4:$AP$256,29,FALSE)))</f>
        <v/>
      </c>
      <c r="V465" s="155" t="str">
        <f>IF(D465="","",IF($C465="initial","",VLOOKUP($A465,python_output!$A$4:$AS$256,30,FALSE)))</f>
        <v/>
      </c>
      <c r="W465" s="155" t="str">
        <f>IF(D465="","",IFERROR(IF($C465="initial","",VLOOKUP($A465,python_output!$A$4:$AS$256,30,FALSE)),""))</f>
        <v/>
      </c>
      <c r="X465" s="155" t="str">
        <f>IF(D465="","",IFERROR(IF($C465="initial","",VLOOKUP($A465,python_output!$A$4:$AS$256,30,FALSE)),""))</f>
        <v/>
      </c>
      <c r="Y465" s="196"/>
      <c r="Z465" s="97" t="str">
        <f>IFERROR(VLOOKUP($D465,Notes!$A$7:$K$67,10,FALSE),"")</f>
        <v/>
      </c>
      <c r="AA465" s="102" t="str">
        <f>IFERROR(VLOOKUP($D465,Notes!$A$7:$K$67,11,FALSE),"")</f>
        <v/>
      </c>
      <c r="AB465" s="102" t="str">
        <f t="shared" si="30"/>
        <v/>
      </c>
      <c r="AC465" s="156" t="str">
        <f t="shared" si="31"/>
        <v/>
      </c>
      <c r="AD465" s="162" t="str">
        <f>IF($D465="","",GLOBAL!$B$5)</f>
        <v/>
      </c>
      <c r="AE465" s="197" t="str">
        <f t="shared" si="32"/>
        <v/>
      </c>
      <c r="AF465" s="198" t="str">
        <f t="shared" si="33"/>
        <v/>
      </c>
      <c r="AG465" s="202"/>
    </row>
    <row r="466" spans="1:33" x14ac:dyDescent="0.25">
      <c r="A466" s="2"/>
      <c r="C466" s="3"/>
      <c r="D466" s="2"/>
      <c r="E466" s="2"/>
      <c r="F466" s="107"/>
      <c r="G466" s="100" t="str">
        <f>IFERROR(VLOOKUP($D466,Notes!$A$7:$K$67,2,FALSE),"")</f>
        <v/>
      </c>
      <c r="H466" s="97" t="str">
        <f>IFERROR(VLOOKUP($D466,Notes!$A$7:$K$67,3,FALSE),"")</f>
        <v/>
      </c>
      <c r="I466" s="98" t="str">
        <f>IFERROR(VLOOKUP($D466,Notes!$A$7:$K$67,4,FALSE),"")</f>
        <v/>
      </c>
      <c r="J466" s="104"/>
      <c r="K466" s="104"/>
      <c r="L466" s="104"/>
      <c r="M466" s="106" t="str">
        <f>IF($D466="","",VLOOKUP($A466,python_output!$A$4:$AM$257,21,FALSE))</f>
        <v/>
      </c>
      <c r="N466" s="3" t="str">
        <f>IF($D466="","",VLOOKUP($A466,python_output!$A$4:$AM$257,22,FALSE))</f>
        <v/>
      </c>
      <c r="O466" s="105" t="str">
        <f>IF($D466="","",VLOOKUP($A466,python_output!$A$4:$AM$257,23,FALSE))</f>
        <v/>
      </c>
      <c r="P466" s="2" t="str">
        <f>IF($D466="","",VLOOKUP($A466,python_output!$A$4:$AM$257,24,FALSE))</f>
        <v/>
      </c>
      <c r="Q466" s="2" t="str">
        <f>IF($D466="","",VLOOKUP($A466,python_output!$A$4:$AM$257,25,FALSE))</f>
        <v/>
      </c>
      <c r="R466" s="2" t="str">
        <f>IF($D466="","",VLOOKUP($A466,python_output!$A$4:$AM$257,26,FALSE))</f>
        <v/>
      </c>
      <c r="S466" s="160" t="str">
        <f>IF(D466="","",IF($C466="initial",VLOOKUP($D466,Notes!$A$7:$S$67,12,FALSE),VLOOKUP($A466,python_output!$A$4:$AP$256,27,FALSE)))</f>
        <v/>
      </c>
      <c r="T466" s="158" t="str">
        <f>IF(D466="","",IF($C466="initial",VLOOKUP($D466,Notes!$A$7:$S$67,13,FALSE),VLOOKUP($A466,python_output!$A$4:$AP$256,28,FALSE)))</f>
        <v/>
      </c>
      <c r="U466" s="159" t="str">
        <f>IF(D466="","",IF($C466="initial",VLOOKUP($D466,Notes!$A$7:$S$67,14,FALSE),VLOOKUP($A466,python_output!$A$4:$AP$256,29,FALSE)))</f>
        <v/>
      </c>
      <c r="V466" s="155" t="str">
        <f>IF(D466="","",IF($C466="initial","",VLOOKUP($A466,python_output!$A$4:$AS$256,30,FALSE)))</f>
        <v/>
      </c>
      <c r="W466" s="155" t="str">
        <f>IF(D466="","",IFERROR(IF($C466="initial","",VLOOKUP($A466,python_output!$A$4:$AS$256,30,FALSE)),""))</f>
        <v/>
      </c>
      <c r="X466" s="155" t="str">
        <f>IF(D466="","",IFERROR(IF($C466="initial","",VLOOKUP($A466,python_output!$A$4:$AS$256,30,FALSE)),""))</f>
        <v/>
      </c>
      <c r="Y466" s="196"/>
      <c r="Z466" s="97" t="str">
        <f>IFERROR(VLOOKUP($D466,Notes!$A$7:$K$67,10,FALSE),"")</f>
        <v/>
      </c>
      <c r="AA466" s="102" t="str">
        <f>IFERROR(VLOOKUP($D466,Notes!$A$7:$K$67,11,FALSE),"")</f>
        <v/>
      </c>
      <c r="AB466" s="102" t="str">
        <f t="shared" si="30"/>
        <v/>
      </c>
      <c r="AC466" s="156" t="str">
        <f t="shared" si="31"/>
        <v/>
      </c>
      <c r="AD466" s="162" t="str">
        <f>IF($D466="","",GLOBAL!$B$5)</f>
        <v/>
      </c>
      <c r="AE466" s="197" t="str">
        <f t="shared" si="32"/>
        <v/>
      </c>
      <c r="AF466" s="198" t="str">
        <f t="shared" si="33"/>
        <v/>
      </c>
      <c r="AG466" s="202"/>
    </row>
    <row r="467" spans="1:33" x14ac:dyDescent="0.25">
      <c r="A467" s="2"/>
      <c r="C467" s="3"/>
      <c r="D467" s="2"/>
      <c r="E467" s="2"/>
      <c r="F467" s="107"/>
      <c r="G467" s="100" t="str">
        <f>IFERROR(VLOOKUP($D467,Notes!$A$7:$K$67,2,FALSE),"")</f>
        <v/>
      </c>
      <c r="H467" s="97" t="str">
        <f>IFERROR(VLOOKUP($D467,Notes!$A$7:$K$67,3,FALSE),"")</f>
        <v/>
      </c>
      <c r="I467" s="98" t="str">
        <f>IFERROR(VLOOKUP($D467,Notes!$A$7:$K$67,4,FALSE),"")</f>
        <v/>
      </c>
      <c r="J467" s="104"/>
      <c r="K467" s="104"/>
      <c r="L467" s="104"/>
      <c r="M467" s="106" t="str">
        <f>IF($D467="","",VLOOKUP($A467,python_output!$A$4:$AM$257,21,FALSE))</f>
        <v/>
      </c>
      <c r="N467" s="3" t="str">
        <f>IF($D467="","",VLOOKUP($A467,python_output!$A$4:$AM$257,22,FALSE))</f>
        <v/>
      </c>
      <c r="O467" s="105" t="str">
        <f>IF($D467="","",VLOOKUP($A467,python_output!$A$4:$AM$257,23,FALSE))</f>
        <v/>
      </c>
      <c r="P467" s="2" t="str">
        <f>IF($D467="","",VLOOKUP($A467,python_output!$A$4:$AM$257,24,FALSE))</f>
        <v/>
      </c>
      <c r="Q467" s="2" t="str">
        <f>IF($D467="","",VLOOKUP($A467,python_output!$A$4:$AM$257,25,FALSE))</f>
        <v/>
      </c>
      <c r="R467" s="2" t="str">
        <f>IF($D467="","",VLOOKUP($A467,python_output!$A$4:$AM$257,26,FALSE))</f>
        <v/>
      </c>
      <c r="S467" s="160" t="str">
        <f>IF(D467="","",IF($C467="initial",VLOOKUP($D467,Notes!$A$7:$S$67,12,FALSE),VLOOKUP($A467,python_output!$A$4:$AP$256,27,FALSE)))</f>
        <v/>
      </c>
      <c r="T467" s="158" t="str">
        <f>IF(D467="","",IF($C467="initial",VLOOKUP($D467,Notes!$A$7:$S$67,13,FALSE),VLOOKUP($A467,python_output!$A$4:$AP$256,28,FALSE)))</f>
        <v/>
      </c>
      <c r="U467" s="159" t="str">
        <f>IF(D467="","",IF($C467="initial",VLOOKUP($D467,Notes!$A$7:$S$67,14,FALSE),VLOOKUP($A467,python_output!$A$4:$AP$256,29,FALSE)))</f>
        <v/>
      </c>
      <c r="V467" s="155" t="str">
        <f>IF(D467="","",IF($C467="initial","",VLOOKUP($A467,python_output!$A$4:$AS$256,30,FALSE)))</f>
        <v/>
      </c>
      <c r="W467" s="155" t="str">
        <f>IF(D467="","",IFERROR(IF($C467="initial","",VLOOKUP($A467,python_output!$A$4:$AS$256,30,FALSE)),""))</f>
        <v/>
      </c>
      <c r="X467" s="155" t="str">
        <f>IF(D467="","",IFERROR(IF($C467="initial","",VLOOKUP($A467,python_output!$A$4:$AS$256,30,FALSE)),""))</f>
        <v/>
      </c>
      <c r="Y467" s="196"/>
      <c r="Z467" s="97" t="str">
        <f>IFERROR(VLOOKUP($D467,Notes!$A$7:$K$67,10,FALSE),"")</f>
        <v/>
      </c>
      <c r="AA467" s="102" t="str">
        <f>IFERROR(VLOOKUP($D467,Notes!$A$7:$K$67,11,FALSE),"")</f>
        <v/>
      </c>
      <c r="AB467" s="102" t="str">
        <f t="shared" si="30"/>
        <v/>
      </c>
      <c r="AC467" s="156" t="str">
        <f t="shared" si="31"/>
        <v/>
      </c>
      <c r="AD467" s="162" t="str">
        <f>IF($D467="","",GLOBAL!$B$5)</f>
        <v/>
      </c>
      <c r="AE467" s="197" t="str">
        <f t="shared" si="32"/>
        <v/>
      </c>
      <c r="AF467" s="198" t="str">
        <f t="shared" si="33"/>
        <v/>
      </c>
      <c r="AG467" s="202"/>
    </row>
    <row r="468" spans="1:33" x14ac:dyDescent="0.25">
      <c r="A468" s="2"/>
      <c r="C468" s="3"/>
      <c r="D468" s="2"/>
      <c r="E468" s="2"/>
      <c r="F468" s="107"/>
      <c r="G468" s="100" t="str">
        <f>IFERROR(VLOOKUP($D468,Notes!$A$7:$K$67,2,FALSE),"")</f>
        <v/>
      </c>
      <c r="H468" s="97" t="str">
        <f>IFERROR(VLOOKUP($D468,Notes!$A$7:$K$67,3,FALSE),"")</f>
        <v/>
      </c>
      <c r="I468" s="98" t="str">
        <f>IFERROR(VLOOKUP($D468,Notes!$A$7:$K$67,4,FALSE),"")</f>
        <v/>
      </c>
      <c r="J468" s="104"/>
      <c r="K468" s="104"/>
      <c r="L468" s="104"/>
      <c r="M468" s="106" t="str">
        <f>IF($D468="","",VLOOKUP($A468,python_output!$A$4:$AM$257,21,FALSE))</f>
        <v/>
      </c>
      <c r="N468" s="3" t="str">
        <f>IF($D468="","",VLOOKUP($A468,python_output!$A$4:$AM$257,22,FALSE))</f>
        <v/>
      </c>
      <c r="O468" s="105" t="str">
        <f>IF($D468="","",VLOOKUP($A468,python_output!$A$4:$AM$257,23,FALSE))</f>
        <v/>
      </c>
      <c r="P468" s="2" t="str">
        <f>IF($D468="","",VLOOKUP($A468,python_output!$A$4:$AM$257,24,FALSE))</f>
        <v/>
      </c>
      <c r="Q468" s="2" t="str">
        <f>IF($D468="","",VLOOKUP($A468,python_output!$A$4:$AM$257,25,FALSE))</f>
        <v/>
      </c>
      <c r="R468" s="2" t="str">
        <f>IF($D468="","",VLOOKUP($A468,python_output!$A$4:$AM$257,26,FALSE))</f>
        <v/>
      </c>
      <c r="S468" s="160" t="str">
        <f>IF(D468="","",IF($C468="initial",VLOOKUP($D468,Notes!$A$7:$S$67,12,FALSE),VLOOKUP($A468,python_output!$A$4:$AP$256,27,FALSE)))</f>
        <v/>
      </c>
      <c r="T468" s="158" t="str">
        <f>IF(D468="","",IF($C468="initial",VLOOKUP($D468,Notes!$A$7:$S$67,13,FALSE),VLOOKUP($A468,python_output!$A$4:$AP$256,28,FALSE)))</f>
        <v/>
      </c>
      <c r="U468" s="159" t="str">
        <f>IF(D468="","",IF($C468="initial",VLOOKUP($D468,Notes!$A$7:$S$67,14,FALSE),VLOOKUP($A468,python_output!$A$4:$AP$256,29,FALSE)))</f>
        <v/>
      </c>
      <c r="V468" s="155" t="str">
        <f>IF(D468="","",IF($C468="initial","",VLOOKUP($A468,python_output!$A$4:$AS$256,30,FALSE)))</f>
        <v/>
      </c>
      <c r="W468" s="155" t="str">
        <f>IF(D468="","",IFERROR(IF($C468="initial","",VLOOKUP($A468,python_output!$A$4:$AS$256,30,FALSE)),""))</f>
        <v/>
      </c>
      <c r="X468" s="155" t="str">
        <f>IF(D468="","",IFERROR(IF($C468="initial","",VLOOKUP($A468,python_output!$A$4:$AS$256,30,FALSE)),""))</f>
        <v/>
      </c>
      <c r="Y468" s="196"/>
      <c r="Z468" s="97" t="str">
        <f>IFERROR(VLOOKUP($D468,Notes!$A$7:$K$67,10,FALSE),"")</f>
        <v/>
      </c>
      <c r="AA468" s="102" t="str">
        <f>IFERROR(VLOOKUP($D468,Notes!$A$7:$K$67,11,FALSE),"")</f>
        <v/>
      </c>
      <c r="AB468" s="102" t="str">
        <f t="shared" si="30"/>
        <v/>
      </c>
      <c r="AC468" s="156" t="str">
        <f t="shared" si="31"/>
        <v/>
      </c>
      <c r="AD468" s="162" t="str">
        <f>IF($D468="","",GLOBAL!$B$5)</f>
        <v/>
      </c>
      <c r="AE468" s="197" t="str">
        <f t="shared" si="32"/>
        <v/>
      </c>
      <c r="AF468" s="198" t="str">
        <f t="shared" si="33"/>
        <v/>
      </c>
      <c r="AG468" s="202"/>
    </row>
    <row r="469" spans="1:33" x14ac:dyDescent="0.25">
      <c r="A469" s="2"/>
      <c r="C469" s="3"/>
      <c r="D469" s="2"/>
      <c r="E469" s="2"/>
      <c r="F469" s="107"/>
      <c r="G469" s="100" t="str">
        <f>IFERROR(VLOOKUP($D469,Notes!$A$7:$K$67,2,FALSE),"")</f>
        <v/>
      </c>
      <c r="H469" s="97" t="str">
        <f>IFERROR(VLOOKUP($D469,Notes!$A$7:$K$67,3,FALSE),"")</f>
        <v/>
      </c>
      <c r="I469" s="98" t="str">
        <f>IFERROR(VLOOKUP($D469,Notes!$A$7:$K$67,4,FALSE),"")</f>
        <v/>
      </c>
      <c r="J469" s="104"/>
      <c r="K469" s="104"/>
      <c r="L469" s="104"/>
      <c r="M469" s="106" t="str">
        <f>IF($D469="","",VLOOKUP($A469,python_output!$A$4:$AM$257,21,FALSE))</f>
        <v/>
      </c>
      <c r="N469" s="3" t="str">
        <f>IF($D469="","",VLOOKUP($A469,python_output!$A$4:$AM$257,22,FALSE))</f>
        <v/>
      </c>
      <c r="O469" s="105" t="str">
        <f>IF($D469="","",VLOOKUP($A469,python_output!$A$4:$AM$257,23,FALSE))</f>
        <v/>
      </c>
      <c r="P469" s="2" t="str">
        <f>IF($D469="","",VLOOKUP($A469,python_output!$A$4:$AM$257,24,FALSE))</f>
        <v/>
      </c>
      <c r="Q469" s="2" t="str">
        <f>IF($D469="","",VLOOKUP($A469,python_output!$A$4:$AM$257,25,FALSE))</f>
        <v/>
      </c>
      <c r="R469" s="2" t="str">
        <f>IF($D469="","",VLOOKUP($A469,python_output!$A$4:$AM$257,26,FALSE))</f>
        <v/>
      </c>
      <c r="S469" s="160" t="str">
        <f>IF(D469="","",IF($C469="initial",VLOOKUP($D469,Notes!$A$7:$S$67,12,FALSE),VLOOKUP($A469,python_output!$A$4:$AP$256,27,FALSE)))</f>
        <v/>
      </c>
      <c r="T469" s="158" t="str">
        <f>IF(D469="","",IF($C469="initial",VLOOKUP($D469,Notes!$A$7:$S$67,13,FALSE),VLOOKUP($A469,python_output!$A$4:$AP$256,28,FALSE)))</f>
        <v/>
      </c>
      <c r="U469" s="159" t="str">
        <f>IF(D469="","",IF($C469="initial",VLOOKUP($D469,Notes!$A$7:$S$67,14,FALSE),VLOOKUP($A469,python_output!$A$4:$AP$256,29,FALSE)))</f>
        <v/>
      </c>
      <c r="V469" s="155" t="str">
        <f>IF(D469="","",IF($C469="initial","",VLOOKUP($A469,python_output!$A$4:$AS$256,30,FALSE)))</f>
        <v/>
      </c>
      <c r="W469" s="155" t="str">
        <f>IF(D469="","",IFERROR(IF($C469="initial","",VLOOKUP($A469,python_output!$A$4:$AS$256,30,FALSE)),""))</f>
        <v/>
      </c>
      <c r="X469" s="155" t="str">
        <f>IF(D469="","",IFERROR(IF($C469="initial","",VLOOKUP($A469,python_output!$A$4:$AS$256,30,FALSE)),""))</f>
        <v/>
      </c>
      <c r="Y469" s="196"/>
      <c r="Z469" s="97" t="str">
        <f>IFERROR(VLOOKUP($D469,Notes!$A$7:$K$67,10,FALSE),"")</f>
        <v/>
      </c>
      <c r="AA469" s="102" t="str">
        <f>IFERROR(VLOOKUP($D469,Notes!$A$7:$K$67,11,FALSE),"")</f>
        <v/>
      </c>
      <c r="AB469" s="102" t="str">
        <f t="shared" si="30"/>
        <v/>
      </c>
      <c r="AC469" s="156" t="str">
        <f t="shared" si="31"/>
        <v/>
      </c>
      <c r="AD469" s="162" t="str">
        <f>IF($D469="","",GLOBAL!$B$5)</f>
        <v/>
      </c>
      <c r="AE469" s="197" t="str">
        <f t="shared" si="32"/>
        <v/>
      </c>
      <c r="AF469" s="198" t="str">
        <f t="shared" si="33"/>
        <v/>
      </c>
      <c r="AG469" s="202"/>
    </row>
    <row r="470" spans="1:33" x14ac:dyDescent="0.25">
      <c r="A470" s="2"/>
      <c r="C470" s="3"/>
      <c r="D470" s="2"/>
      <c r="E470" s="2"/>
      <c r="F470" s="107"/>
      <c r="G470" s="100" t="str">
        <f>IFERROR(VLOOKUP($D470,Notes!$A$7:$K$67,2,FALSE),"")</f>
        <v/>
      </c>
      <c r="H470" s="97" t="str">
        <f>IFERROR(VLOOKUP($D470,Notes!$A$7:$K$67,3,FALSE),"")</f>
        <v/>
      </c>
      <c r="I470" s="98" t="str">
        <f>IFERROR(VLOOKUP($D470,Notes!$A$7:$K$67,4,FALSE),"")</f>
        <v/>
      </c>
      <c r="J470" s="104"/>
      <c r="K470" s="104"/>
      <c r="L470" s="104"/>
      <c r="M470" s="106" t="str">
        <f>IF($D470="","",VLOOKUP($A470,python_output!$A$4:$AM$257,21,FALSE))</f>
        <v/>
      </c>
      <c r="N470" s="3" t="str">
        <f>IF($D470="","",VLOOKUP($A470,python_output!$A$4:$AM$257,22,FALSE))</f>
        <v/>
      </c>
      <c r="O470" s="105" t="str">
        <f>IF($D470="","",VLOOKUP($A470,python_output!$A$4:$AM$257,23,FALSE))</f>
        <v/>
      </c>
      <c r="P470" s="2" t="str">
        <f>IF($D470="","",VLOOKUP($A470,python_output!$A$4:$AM$257,24,FALSE))</f>
        <v/>
      </c>
      <c r="Q470" s="2" t="str">
        <f>IF($D470="","",VLOOKUP($A470,python_output!$A$4:$AM$257,25,FALSE))</f>
        <v/>
      </c>
      <c r="R470" s="2" t="str">
        <f>IF($D470="","",VLOOKUP($A470,python_output!$A$4:$AM$257,26,FALSE))</f>
        <v/>
      </c>
      <c r="S470" s="160" t="str">
        <f>IF(D470="","",IF($C470="initial",VLOOKUP($D470,Notes!$A$7:$S$67,12,FALSE),VLOOKUP($A470,python_output!$A$4:$AP$256,27,FALSE)))</f>
        <v/>
      </c>
      <c r="T470" s="158" t="str">
        <f>IF(D470="","",IF($C470="initial",VLOOKUP($D470,Notes!$A$7:$S$67,13,FALSE),VLOOKUP($A470,python_output!$A$4:$AP$256,28,FALSE)))</f>
        <v/>
      </c>
      <c r="U470" s="159" t="str">
        <f>IF(D470="","",IF($C470="initial",VLOOKUP($D470,Notes!$A$7:$S$67,14,FALSE),VLOOKUP($A470,python_output!$A$4:$AP$256,29,FALSE)))</f>
        <v/>
      </c>
      <c r="V470" s="155" t="str">
        <f>IF(D470="","",IF($C470="initial","",VLOOKUP($A470,python_output!$A$4:$AS$256,30,FALSE)))</f>
        <v/>
      </c>
      <c r="W470" s="155" t="str">
        <f>IF(D470="","",IFERROR(IF($C470="initial","",VLOOKUP($A470,python_output!$A$4:$AS$256,30,FALSE)),""))</f>
        <v/>
      </c>
      <c r="X470" s="155" t="str">
        <f>IF(D470="","",IFERROR(IF($C470="initial","",VLOOKUP($A470,python_output!$A$4:$AS$256,30,FALSE)),""))</f>
        <v/>
      </c>
      <c r="Y470" s="196"/>
      <c r="Z470" s="97" t="str">
        <f>IFERROR(VLOOKUP($D470,Notes!$A$7:$K$67,10,FALSE),"")</f>
        <v/>
      </c>
      <c r="AA470" s="102" t="str">
        <f>IFERROR(VLOOKUP($D470,Notes!$A$7:$K$67,11,FALSE),"")</f>
        <v/>
      </c>
      <c r="AB470" s="102" t="str">
        <f t="shared" si="30"/>
        <v/>
      </c>
      <c r="AC470" s="156" t="str">
        <f t="shared" si="31"/>
        <v/>
      </c>
      <c r="AD470" s="162" t="str">
        <f>IF($D470="","",GLOBAL!$B$5)</f>
        <v/>
      </c>
      <c r="AE470" s="197" t="str">
        <f t="shared" si="32"/>
        <v/>
      </c>
      <c r="AF470" s="198" t="str">
        <f t="shared" si="33"/>
        <v/>
      </c>
      <c r="AG470" s="202"/>
    </row>
    <row r="471" spans="1:33" x14ac:dyDescent="0.25">
      <c r="A471" s="2"/>
      <c r="C471" s="3"/>
      <c r="D471" s="2"/>
      <c r="E471" s="2"/>
      <c r="F471" s="107"/>
      <c r="G471" s="100" t="str">
        <f>IFERROR(VLOOKUP($D471,Notes!$A$7:$K$67,2,FALSE),"")</f>
        <v/>
      </c>
      <c r="H471" s="97" t="str">
        <f>IFERROR(VLOOKUP($D471,Notes!$A$7:$K$67,3,FALSE),"")</f>
        <v/>
      </c>
      <c r="I471" s="98" t="str">
        <f>IFERROR(VLOOKUP($D471,Notes!$A$7:$K$67,4,FALSE),"")</f>
        <v/>
      </c>
      <c r="J471" s="104"/>
      <c r="K471" s="104"/>
      <c r="L471" s="104"/>
      <c r="M471" s="106" t="str">
        <f>IF($D471="","",VLOOKUP($A471,python_output!$A$4:$AM$257,21,FALSE))</f>
        <v/>
      </c>
      <c r="N471" s="3" t="str">
        <f>IF($D471="","",VLOOKUP($A471,python_output!$A$4:$AM$257,22,FALSE))</f>
        <v/>
      </c>
      <c r="O471" s="105" t="str">
        <f>IF($D471="","",VLOOKUP($A471,python_output!$A$4:$AM$257,23,FALSE))</f>
        <v/>
      </c>
      <c r="P471" s="2" t="str">
        <f>IF($D471="","",VLOOKUP($A471,python_output!$A$4:$AM$257,24,FALSE))</f>
        <v/>
      </c>
      <c r="Q471" s="2" t="str">
        <f>IF($D471="","",VLOOKUP($A471,python_output!$A$4:$AM$257,25,FALSE))</f>
        <v/>
      </c>
      <c r="R471" s="2" t="str">
        <f>IF($D471="","",VLOOKUP($A471,python_output!$A$4:$AM$257,26,FALSE))</f>
        <v/>
      </c>
      <c r="S471" s="160" t="str">
        <f>IF(D471="","",IF($C471="initial",VLOOKUP($D471,Notes!$A$7:$S$67,12,FALSE),VLOOKUP($A471,python_output!$A$4:$AP$256,27,FALSE)))</f>
        <v/>
      </c>
      <c r="T471" s="158" t="str">
        <f>IF(D471="","",IF($C471="initial",VLOOKUP($D471,Notes!$A$7:$S$67,13,FALSE),VLOOKUP($A471,python_output!$A$4:$AP$256,28,FALSE)))</f>
        <v/>
      </c>
      <c r="U471" s="159" t="str">
        <f>IF(D471="","",IF($C471="initial",VLOOKUP($D471,Notes!$A$7:$S$67,14,FALSE),VLOOKUP($A471,python_output!$A$4:$AP$256,29,FALSE)))</f>
        <v/>
      </c>
      <c r="V471" s="155" t="str">
        <f>IF(D471="","",IF($C471="initial","",VLOOKUP($A471,python_output!$A$4:$AS$256,30,FALSE)))</f>
        <v/>
      </c>
      <c r="W471" s="155" t="str">
        <f>IF(D471="","",IFERROR(IF($C471="initial","",VLOOKUP($A471,python_output!$A$4:$AS$256,30,FALSE)),""))</f>
        <v/>
      </c>
      <c r="X471" s="155" t="str">
        <f>IF(D471="","",IFERROR(IF($C471="initial","",VLOOKUP($A471,python_output!$A$4:$AS$256,30,FALSE)),""))</f>
        <v/>
      </c>
      <c r="Y471" s="196"/>
      <c r="Z471" s="97" t="str">
        <f>IFERROR(VLOOKUP($D471,Notes!$A$7:$K$67,10,FALSE),"")</f>
        <v/>
      </c>
      <c r="AA471" s="102" t="str">
        <f>IFERROR(VLOOKUP($D471,Notes!$A$7:$K$67,11,FALSE),"")</f>
        <v/>
      </c>
      <c r="AB471" s="102" t="str">
        <f t="shared" si="30"/>
        <v/>
      </c>
      <c r="AC471" s="156" t="str">
        <f t="shared" si="31"/>
        <v/>
      </c>
      <c r="AD471" s="162" t="str">
        <f>IF($D471="","",GLOBAL!$B$5)</f>
        <v/>
      </c>
      <c r="AE471" s="197" t="str">
        <f t="shared" si="32"/>
        <v/>
      </c>
      <c r="AF471" s="198" t="str">
        <f t="shared" si="33"/>
        <v/>
      </c>
      <c r="AG471" s="202"/>
    </row>
    <row r="472" spans="1:33" x14ac:dyDescent="0.25">
      <c r="A472" s="2"/>
      <c r="C472" s="3"/>
      <c r="D472" s="2"/>
      <c r="E472" s="2"/>
      <c r="F472" s="107"/>
      <c r="G472" s="100" t="str">
        <f>IFERROR(VLOOKUP($D472,Notes!$A$7:$K$67,2,FALSE),"")</f>
        <v/>
      </c>
      <c r="H472" s="97" t="str">
        <f>IFERROR(VLOOKUP($D472,Notes!$A$7:$K$67,3,FALSE),"")</f>
        <v/>
      </c>
      <c r="I472" s="98" t="str">
        <f>IFERROR(VLOOKUP($D472,Notes!$A$7:$K$67,4,FALSE),"")</f>
        <v/>
      </c>
      <c r="J472" s="104"/>
      <c r="K472" s="104"/>
      <c r="L472" s="104"/>
      <c r="M472" s="106" t="str">
        <f>IF($D472="","",VLOOKUP($A472,python_output!$A$4:$AM$257,21,FALSE))</f>
        <v/>
      </c>
      <c r="N472" s="3" t="str">
        <f>IF($D472="","",VLOOKUP($A472,python_output!$A$4:$AM$257,22,FALSE))</f>
        <v/>
      </c>
      <c r="O472" s="105" t="str">
        <f>IF($D472="","",VLOOKUP($A472,python_output!$A$4:$AM$257,23,FALSE))</f>
        <v/>
      </c>
      <c r="P472" s="2" t="str">
        <f>IF($D472="","",VLOOKUP($A472,python_output!$A$4:$AM$257,24,FALSE))</f>
        <v/>
      </c>
      <c r="Q472" s="2" t="str">
        <f>IF($D472="","",VLOOKUP($A472,python_output!$A$4:$AM$257,25,FALSE))</f>
        <v/>
      </c>
      <c r="R472" s="2" t="str">
        <f>IF($D472="","",VLOOKUP($A472,python_output!$A$4:$AM$257,26,FALSE))</f>
        <v/>
      </c>
      <c r="S472" s="160" t="str">
        <f>IF(D472="","",IF($C472="initial",VLOOKUP($D472,Notes!$A$7:$S$67,12,FALSE),VLOOKUP($A472,python_output!$A$4:$AP$256,27,FALSE)))</f>
        <v/>
      </c>
      <c r="T472" s="158" t="str">
        <f>IF(D472="","",IF($C472="initial",VLOOKUP($D472,Notes!$A$7:$S$67,13,FALSE),VLOOKUP($A472,python_output!$A$4:$AP$256,28,FALSE)))</f>
        <v/>
      </c>
      <c r="U472" s="159" t="str">
        <f>IF(D472="","",IF($C472="initial",VLOOKUP($D472,Notes!$A$7:$S$67,14,FALSE),VLOOKUP($A472,python_output!$A$4:$AP$256,29,FALSE)))</f>
        <v/>
      </c>
      <c r="V472" s="155" t="str">
        <f>IF(D472="","",IF($C472="initial","",VLOOKUP($A472,python_output!$A$4:$AS$256,30,FALSE)))</f>
        <v/>
      </c>
      <c r="W472" s="155" t="str">
        <f>IF(D472="","",IFERROR(IF($C472="initial","",VLOOKUP($A472,python_output!$A$4:$AS$256,30,FALSE)),""))</f>
        <v/>
      </c>
      <c r="X472" s="155" t="str">
        <f>IF(D472="","",IFERROR(IF($C472="initial","",VLOOKUP($A472,python_output!$A$4:$AS$256,30,FALSE)),""))</f>
        <v/>
      </c>
      <c r="Y472" s="196"/>
      <c r="Z472" s="97" t="str">
        <f>IFERROR(VLOOKUP($D472,Notes!$A$7:$K$67,10,FALSE),"")</f>
        <v/>
      </c>
      <c r="AA472" s="102" t="str">
        <f>IFERROR(VLOOKUP($D472,Notes!$A$7:$K$67,11,FALSE),"")</f>
        <v/>
      </c>
      <c r="AB472" s="102" t="str">
        <f t="shared" si="30"/>
        <v/>
      </c>
      <c r="AC472" s="156" t="str">
        <f t="shared" si="31"/>
        <v/>
      </c>
      <c r="AD472" s="162" t="str">
        <f>IF($D472="","",GLOBAL!$B$5)</f>
        <v/>
      </c>
      <c r="AE472" s="197" t="str">
        <f t="shared" si="32"/>
        <v/>
      </c>
      <c r="AF472" s="198" t="str">
        <f t="shared" si="33"/>
        <v/>
      </c>
      <c r="AG472" s="202"/>
    </row>
    <row r="473" spans="1:33" x14ac:dyDescent="0.25">
      <c r="A473" s="2"/>
      <c r="C473" s="3"/>
      <c r="D473" s="2"/>
      <c r="E473" s="2"/>
      <c r="F473" s="107"/>
      <c r="G473" s="100" t="str">
        <f>IFERROR(VLOOKUP($D473,Notes!$A$7:$K$67,2,FALSE),"")</f>
        <v/>
      </c>
      <c r="H473" s="97" t="str">
        <f>IFERROR(VLOOKUP($D473,Notes!$A$7:$K$67,3,FALSE),"")</f>
        <v/>
      </c>
      <c r="I473" s="98" t="str">
        <f>IFERROR(VLOOKUP($D473,Notes!$A$7:$K$67,4,FALSE),"")</f>
        <v/>
      </c>
      <c r="J473" s="104"/>
      <c r="K473" s="104"/>
      <c r="L473" s="104"/>
      <c r="M473" s="106" t="str">
        <f>IF($D473="","",VLOOKUP($A473,python_output!$A$4:$AM$257,21,FALSE))</f>
        <v/>
      </c>
      <c r="N473" s="3" t="str">
        <f>IF($D473="","",VLOOKUP($A473,python_output!$A$4:$AM$257,22,FALSE))</f>
        <v/>
      </c>
      <c r="O473" s="105" t="str">
        <f>IF($D473="","",VLOOKUP($A473,python_output!$A$4:$AM$257,23,FALSE))</f>
        <v/>
      </c>
      <c r="P473" s="2" t="str">
        <f>IF($D473="","",VLOOKUP($A473,python_output!$A$4:$AM$257,24,FALSE))</f>
        <v/>
      </c>
      <c r="Q473" s="2" t="str">
        <f>IF($D473="","",VLOOKUP($A473,python_output!$A$4:$AM$257,25,FALSE))</f>
        <v/>
      </c>
      <c r="R473" s="2" t="str">
        <f>IF($D473="","",VLOOKUP($A473,python_output!$A$4:$AM$257,26,FALSE))</f>
        <v/>
      </c>
      <c r="S473" s="160" t="str">
        <f>IF(D473="","",IF($C473="initial",VLOOKUP($D473,Notes!$A$7:$S$67,12,FALSE),VLOOKUP($A473,python_output!$A$4:$AP$256,27,FALSE)))</f>
        <v/>
      </c>
      <c r="T473" s="158" t="str">
        <f>IF(D473="","",IF($C473="initial",VLOOKUP($D473,Notes!$A$7:$S$67,13,FALSE),VLOOKUP($A473,python_output!$A$4:$AP$256,28,FALSE)))</f>
        <v/>
      </c>
      <c r="U473" s="159" t="str">
        <f>IF(D473="","",IF($C473="initial",VLOOKUP($D473,Notes!$A$7:$S$67,14,FALSE),VLOOKUP($A473,python_output!$A$4:$AP$256,29,FALSE)))</f>
        <v/>
      </c>
      <c r="V473" s="155" t="str">
        <f>IF(D473="","",IF($C473="initial","",VLOOKUP($A473,python_output!$A$4:$AS$256,30,FALSE)))</f>
        <v/>
      </c>
      <c r="W473" s="155" t="str">
        <f>IF(D473="","",IFERROR(IF($C473="initial","",VLOOKUP($A473,python_output!$A$4:$AS$256,30,FALSE)),""))</f>
        <v/>
      </c>
      <c r="X473" s="155" t="str">
        <f>IF(D473="","",IFERROR(IF($C473="initial","",VLOOKUP($A473,python_output!$A$4:$AS$256,30,FALSE)),""))</f>
        <v/>
      </c>
      <c r="Y473" s="196"/>
      <c r="Z473" s="97" t="str">
        <f>IFERROR(VLOOKUP($D473,Notes!$A$7:$K$67,10,FALSE),"")</f>
        <v/>
      </c>
      <c r="AA473" s="102" t="str">
        <f>IFERROR(VLOOKUP($D473,Notes!$A$7:$K$67,11,FALSE),"")</f>
        <v/>
      </c>
      <c r="AB473" s="102" t="str">
        <f t="shared" si="30"/>
        <v/>
      </c>
      <c r="AC473" s="156" t="str">
        <f t="shared" si="31"/>
        <v/>
      </c>
      <c r="AD473" s="162" t="str">
        <f>IF($D473="","",GLOBAL!$B$5)</f>
        <v/>
      </c>
      <c r="AE473" s="197" t="str">
        <f t="shared" si="32"/>
        <v/>
      </c>
      <c r="AF473" s="198" t="str">
        <f t="shared" si="33"/>
        <v/>
      </c>
      <c r="AG473" s="202"/>
    </row>
    <row r="474" spans="1:33" x14ac:dyDescent="0.25">
      <c r="A474" s="2"/>
      <c r="C474" s="3"/>
      <c r="D474" s="2"/>
      <c r="E474" s="2"/>
      <c r="F474" s="107"/>
      <c r="G474" s="100" t="str">
        <f>IFERROR(VLOOKUP($D474,Notes!$A$7:$K$67,2,FALSE),"")</f>
        <v/>
      </c>
      <c r="H474" s="97" t="str">
        <f>IFERROR(VLOOKUP($D474,Notes!$A$7:$K$67,3,FALSE),"")</f>
        <v/>
      </c>
      <c r="I474" s="98" t="str">
        <f>IFERROR(VLOOKUP($D474,Notes!$A$7:$K$67,4,FALSE),"")</f>
        <v/>
      </c>
      <c r="J474" s="104"/>
      <c r="K474" s="104"/>
      <c r="L474" s="104"/>
      <c r="M474" s="106" t="str">
        <f>IF($D474="","",VLOOKUP($A474,python_output!$A$4:$AM$257,21,FALSE))</f>
        <v/>
      </c>
      <c r="N474" s="3" t="str">
        <f>IF($D474="","",VLOOKUP($A474,python_output!$A$4:$AM$257,22,FALSE))</f>
        <v/>
      </c>
      <c r="O474" s="105" t="str">
        <f>IF($D474="","",VLOOKUP($A474,python_output!$A$4:$AM$257,23,FALSE))</f>
        <v/>
      </c>
      <c r="P474" s="2" t="str">
        <f>IF($D474="","",VLOOKUP($A474,python_output!$A$4:$AM$257,24,FALSE))</f>
        <v/>
      </c>
      <c r="Q474" s="2" t="str">
        <f>IF($D474="","",VLOOKUP($A474,python_output!$A$4:$AM$257,25,FALSE))</f>
        <v/>
      </c>
      <c r="R474" s="2" t="str">
        <f>IF($D474="","",VLOOKUP($A474,python_output!$A$4:$AM$257,26,FALSE))</f>
        <v/>
      </c>
      <c r="S474" s="160" t="str">
        <f>IF(D474="","",IF($C474="initial",VLOOKUP($D474,Notes!$A$7:$S$67,12,FALSE),VLOOKUP($A474,python_output!$A$4:$AP$256,27,FALSE)))</f>
        <v/>
      </c>
      <c r="T474" s="158" t="str">
        <f>IF(D474="","",IF($C474="initial",VLOOKUP($D474,Notes!$A$7:$S$67,13,FALSE),VLOOKUP($A474,python_output!$A$4:$AP$256,28,FALSE)))</f>
        <v/>
      </c>
      <c r="U474" s="159" t="str">
        <f>IF(D474="","",IF($C474="initial",VLOOKUP($D474,Notes!$A$7:$S$67,14,FALSE),VLOOKUP($A474,python_output!$A$4:$AP$256,29,FALSE)))</f>
        <v/>
      </c>
      <c r="V474" s="155" t="str">
        <f>IF(D474="","",IF($C474="initial","",VLOOKUP($A474,python_output!$A$4:$AS$256,30,FALSE)))</f>
        <v/>
      </c>
      <c r="W474" s="155" t="str">
        <f>IF(D474="","",IFERROR(IF($C474="initial","",VLOOKUP($A474,python_output!$A$4:$AS$256,30,FALSE)),""))</f>
        <v/>
      </c>
      <c r="X474" s="155" t="str">
        <f>IF(D474="","",IFERROR(IF($C474="initial","",VLOOKUP($A474,python_output!$A$4:$AS$256,30,FALSE)),""))</f>
        <v/>
      </c>
      <c r="Y474" s="196"/>
      <c r="Z474" s="97" t="str">
        <f>IFERROR(VLOOKUP($D474,Notes!$A$7:$K$67,10,FALSE),"")</f>
        <v/>
      </c>
      <c r="AA474" s="102" t="str">
        <f>IFERROR(VLOOKUP($D474,Notes!$A$7:$K$67,11,FALSE),"")</f>
        <v/>
      </c>
      <c r="AB474" s="102" t="str">
        <f t="shared" si="30"/>
        <v/>
      </c>
      <c r="AC474" s="156" t="str">
        <f t="shared" si="31"/>
        <v/>
      </c>
      <c r="AD474" s="162" t="str">
        <f>IF($D474="","",GLOBAL!$B$5)</f>
        <v/>
      </c>
      <c r="AE474" s="197" t="str">
        <f t="shared" si="32"/>
        <v/>
      </c>
      <c r="AF474" s="198" t="str">
        <f t="shared" si="33"/>
        <v/>
      </c>
      <c r="AG474" s="202"/>
    </row>
    <row r="475" spans="1:33" x14ac:dyDescent="0.25">
      <c r="A475" s="2"/>
      <c r="C475" s="3"/>
      <c r="D475" s="2"/>
      <c r="E475" s="2"/>
      <c r="F475" s="107"/>
      <c r="G475" s="100" t="str">
        <f>IFERROR(VLOOKUP($D475,Notes!$A$7:$K$67,2,FALSE),"")</f>
        <v/>
      </c>
      <c r="H475" s="97" t="str">
        <f>IFERROR(VLOOKUP($D475,Notes!$A$7:$K$67,3,FALSE),"")</f>
        <v/>
      </c>
      <c r="I475" s="98" t="str">
        <f>IFERROR(VLOOKUP($D475,Notes!$A$7:$K$67,4,FALSE),"")</f>
        <v/>
      </c>
      <c r="J475" s="104"/>
      <c r="K475" s="104"/>
      <c r="L475" s="104"/>
      <c r="M475" s="106" t="str">
        <f>IF($D475="","",VLOOKUP($A475,python_output!$A$4:$AM$257,21,FALSE))</f>
        <v/>
      </c>
      <c r="N475" s="3" t="str">
        <f>IF($D475="","",VLOOKUP($A475,python_output!$A$4:$AM$257,22,FALSE))</f>
        <v/>
      </c>
      <c r="O475" s="105" t="str">
        <f>IF($D475="","",VLOOKUP($A475,python_output!$A$4:$AM$257,23,FALSE))</f>
        <v/>
      </c>
      <c r="P475" s="2" t="str">
        <f>IF($D475="","",VLOOKUP($A475,python_output!$A$4:$AM$257,24,FALSE))</f>
        <v/>
      </c>
      <c r="Q475" s="2" t="str">
        <f>IF($D475="","",VLOOKUP($A475,python_output!$A$4:$AM$257,25,FALSE))</f>
        <v/>
      </c>
      <c r="R475" s="2" t="str">
        <f>IF($D475="","",VLOOKUP($A475,python_output!$A$4:$AM$257,26,FALSE))</f>
        <v/>
      </c>
      <c r="S475" s="160" t="str">
        <f>IF(D475="","",IF($C475="initial",VLOOKUP($D475,Notes!$A$7:$S$67,12,FALSE),VLOOKUP($A475,python_output!$A$4:$AP$256,27,FALSE)))</f>
        <v/>
      </c>
      <c r="T475" s="158" t="str">
        <f>IF(D475="","",IF($C475="initial",VLOOKUP($D475,Notes!$A$7:$S$67,13,FALSE),VLOOKUP($A475,python_output!$A$4:$AP$256,28,FALSE)))</f>
        <v/>
      </c>
      <c r="U475" s="159" t="str">
        <f>IF(D475="","",IF($C475="initial",VLOOKUP($D475,Notes!$A$7:$S$67,14,FALSE),VLOOKUP($A475,python_output!$A$4:$AP$256,29,FALSE)))</f>
        <v/>
      </c>
      <c r="V475" s="155" t="str">
        <f>IF(D475="","",IF($C475="initial","",VLOOKUP($A475,python_output!$A$4:$AS$256,30,FALSE)))</f>
        <v/>
      </c>
      <c r="W475" s="155" t="str">
        <f>IF(D475="","",IFERROR(IF($C475="initial","",VLOOKUP($A475,python_output!$A$4:$AS$256,30,FALSE)),""))</f>
        <v/>
      </c>
      <c r="X475" s="155" t="str">
        <f>IF(D475="","",IFERROR(IF($C475="initial","",VLOOKUP($A475,python_output!$A$4:$AS$256,30,FALSE)),""))</f>
        <v/>
      </c>
      <c r="Y475" s="196"/>
      <c r="Z475" s="97" t="str">
        <f>IFERROR(VLOOKUP($D475,Notes!$A$7:$K$67,10,FALSE),"")</f>
        <v/>
      </c>
      <c r="AA475" s="102" t="str">
        <f>IFERROR(VLOOKUP($D475,Notes!$A$7:$K$67,11,FALSE),"")</f>
        <v/>
      </c>
      <c r="AB475" s="102" t="str">
        <f t="shared" si="30"/>
        <v/>
      </c>
      <c r="AC475" s="156" t="str">
        <f t="shared" si="31"/>
        <v/>
      </c>
      <c r="AD475" s="162" t="str">
        <f>IF($D475="","",GLOBAL!$B$5)</f>
        <v/>
      </c>
      <c r="AE475" s="197" t="str">
        <f t="shared" si="32"/>
        <v/>
      </c>
      <c r="AF475" s="198" t="str">
        <f t="shared" si="33"/>
        <v/>
      </c>
      <c r="AG475" s="202"/>
    </row>
    <row r="476" spans="1:33" x14ac:dyDescent="0.25">
      <c r="A476" s="2"/>
      <c r="C476" s="3"/>
      <c r="D476" s="2"/>
      <c r="E476" s="2"/>
      <c r="F476" s="107"/>
      <c r="G476" s="100" t="str">
        <f>IFERROR(VLOOKUP($D476,Notes!$A$7:$K$67,2,FALSE),"")</f>
        <v/>
      </c>
      <c r="H476" s="97" t="str">
        <f>IFERROR(VLOOKUP($D476,Notes!$A$7:$K$67,3,FALSE),"")</f>
        <v/>
      </c>
      <c r="I476" s="98" t="str">
        <f>IFERROR(VLOOKUP($D476,Notes!$A$7:$K$67,4,FALSE),"")</f>
        <v/>
      </c>
      <c r="J476" s="104"/>
      <c r="K476" s="104"/>
      <c r="L476" s="104"/>
      <c r="M476" s="106" t="str">
        <f>IF($D476="","",VLOOKUP($A476,python_output!$A$4:$AM$257,21,FALSE))</f>
        <v/>
      </c>
      <c r="N476" s="3" t="str">
        <f>IF($D476="","",VLOOKUP($A476,python_output!$A$4:$AM$257,22,FALSE))</f>
        <v/>
      </c>
      <c r="O476" s="105" t="str">
        <f>IF($D476="","",VLOOKUP($A476,python_output!$A$4:$AM$257,23,FALSE))</f>
        <v/>
      </c>
      <c r="P476" s="2" t="str">
        <f>IF($D476="","",VLOOKUP($A476,python_output!$A$4:$AM$257,24,FALSE))</f>
        <v/>
      </c>
      <c r="Q476" s="2" t="str">
        <f>IF($D476="","",VLOOKUP($A476,python_output!$A$4:$AM$257,25,FALSE))</f>
        <v/>
      </c>
      <c r="R476" s="2" t="str">
        <f>IF($D476="","",VLOOKUP($A476,python_output!$A$4:$AM$257,26,FALSE))</f>
        <v/>
      </c>
      <c r="S476" s="160" t="str">
        <f>IF(D476="","",IF($C476="initial",VLOOKUP($D476,Notes!$A$7:$S$67,12,FALSE),VLOOKUP($A476,python_output!$A$4:$AP$256,27,FALSE)))</f>
        <v/>
      </c>
      <c r="T476" s="158" t="str">
        <f>IF(D476="","",IF($C476="initial",VLOOKUP($D476,Notes!$A$7:$S$67,13,FALSE),VLOOKUP($A476,python_output!$A$4:$AP$256,28,FALSE)))</f>
        <v/>
      </c>
      <c r="U476" s="159" t="str">
        <f>IF(D476="","",IF($C476="initial",VLOOKUP($D476,Notes!$A$7:$S$67,14,FALSE),VLOOKUP($A476,python_output!$A$4:$AP$256,29,FALSE)))</f>
        <v/>
      </c>
      <c r="V476" s="155" t="str">
        <f>IF(D476="","",IF($C476="initial","",VLOOKUP($A476,python_output!$A$4:$AS$256,30,FALSE)))</f>
        <v/>
      </c>
      <c r="W476" s="155" t="str">
        <f>IF(D476="","",IFERROR(IF($C476="initial","",VLOOKUP($A476,python_output!$A$4:$AS$256,30,FALSE)),""))</f>
        <v/>
      </c>
      <c r="X476" s="155" t="str">
        <f>IF(D476="","",IFERROR(IF($C476="initial","",VLOOKUP($A476,python_output!$A$4:$AS$256,30,FALSE)),""))</f>
        <v/>
      </c>
      <c r="Y476" s="196"/>
      <c r="Z476" s="97" t="str">
        <f>IFERROR(VLOOKUP($D476,Notes!$A$7:$K$67,10,FALSE),"")</f>
        <v/>
      </c>
      <c r="AA476" s="102" t="str">
        <f>IFERROR(VLOOKUP($D476,Notes!$A$7:$K$67,11,FALSE),"")</f>
        <v/>
      </c>
      <c r="AB476" s="102" t="str">
        <f t="shared" si="30"/>
        <v/>
      </c>
      <c r="AC476" s="156" t="str">
        <f t="shared" si="31"/>
        <v/>
      </c>
      <c r="AD476" s="162" t="str">
        <f>IF($D476="","",GLOBAL!$B$5)</f>
        <v/>
      </c>
      <c r="AE476" s="197" t="str">
        <f t="shared" si="32"/>
        <v/>
      </c>
      <c r="AF476" s="198" t="str">
        <f t="shared" si="33"/>
        <v/>
      </c>
      <c r="AG476" s="202"/>
    </row>
    <row r="477" spans="1:33" x14ac:dyDescent="0.25">
      <c r="A477" s="2"/>
      <c r="C477" s="3"/>
      <c r="D477" s="2"/>
      <c r="E477" s="2"/>
      <c r="F477" s="107"/>
      <c r="G477" s="100" t="str">
        <f>IFERROR(VLOOKUP($D477,Notes!$A$7:$K$67,2,FALSE),"")</f>
        <v/>
      </c>
      <c r="H477" s="97" t="str">
        <f>IFERROR(VLOOKUP($D477,Notes!$A$7:$K$67,3,FALSE),"")</f>
        <v/>
      </c>
      <c r="I477" s="98" t="str">
        <f>IFERROR(VLOOKUP($D477,Notes!$A$7:$K$67,4,FALSE),"")</f>
        <v/>
      </c>
      <c r="J477" s="104"/>
      <c r="K477" s="104"/>
      <c r="L477" s="104"/>
      <c r="M477" s="106" t="str">
        <f>IF($D477="","",VLOOKUP($A477,python_output!$A$4:$AM$257,21,FALSE))</f>
        <v/>
      </c>
      <c r="N477" s="3" t="str">
        <f>IF($D477="","",VLOOKUP($A477,python_output!$A$4:$AM$257,22,FALSE))</f>
        <v/>
      </c>
      <c r="O477" s="105" t="str">
        <f>IF($D477="","",VLOOKUP($A477,python_output!$A$4:$AM$257,23,FALSE))</f>
        <v/>
      </c>
      <c r="P477" s="2" t="str">
        <f>IF($D477="","",VLOOKUP($A477,python_output!$A$4:$AM$257,24,FALSE))</f>
        <v/>
      </c>
      <c r="Q477" s="2" t="str">
        <f>IF($D477="","",VLOOKUP($A477,python_output!$A$4:$AM$257,25,FALSE))</f>
        <v/>
      </c>
      <c r="R477" s="2" t="str">
        <f>IF($D477="","",VLOOKUP($A477,python_output!$A$4:$AM$257,26,FALSE))</f>
        <v/>
      </c>
      <c r="S477" s="160" t="str">
        <f>IF(D477="","",IF($C477="initial",VLOOKUP($D477,Notes!$A$7:$S$67,12,FALSE),VLOOKUP($A477,python_output!$A$4:$AP$256,27,FALSE)))</f>
        <v/>
      </c>
      <c r="T477" s="158" t="str">
        <f>IF(D477="","",IF($C477="initial",VLOOKUP($D477,Notes!$A$7:$S$67,13,FALSE),VLOOKUP($A477,python_output!$A$4:$AP$256,28,FALSE)))</f>
        <v/>
      </c>
      <c r="U477" s="159" t="str">
        <f>IF(D477="","",IF($C477="initial",VLOOKUP($D477,Notes!$A$7:$S$67,14,FALSE),VLOOKUP($A477,python_output!$A$4:$AP$256,29,FALSE)))</f>
        <v/>
      </c>
      <c r="V477" s="155" t="str">
        <f>IF(D477="","",IF($C477="initial","",VLOOKUP($A477,python_output!$A$4:$AS$256,30,FALSE)))</f>
        <v/>
      </c>
      <c r="W477" s="155" t="str">
        <f>IF(D477="","",IFERROR(IF($C477="initial","",VLOOKUP($A477,python_output!$A$4:$AS$256,30,FALSE)),""))</f>
        <v/>
      </c>
      <c r="X477" s="155" t="str">
        <f>IF(D477="","",IFERROR(IF($C477="initial","",VLOOKUP($A477,python_output!$A$4:$AS$256,30,FALSE)),""))</f>
        <v/>
      </c>
      <c r="Y477" s="196"/>
      <c r="Z477" s="97" t="str">
        <f>IFERROR(VLOOKUP($D477,Notes!$A$7:$K$67,10,FALSE),"")</f>
        <v/>
      </c>
      <c r="AA477" s="102" t="str">
        <f>IFERROR(VLOOKUP($D477,Notes!$A$7:$K$67,11,FALSE),"")</f>
        <v/>
      </c>
      <c r="AB477" s="102" t="str">
        <f t="shared" si="30"/>
        <v/>
      </c>
      <c r="AC477" s="156" t="str">
        <f t="shared" si="31"/>
        <v/>
      </c>
      <c r="AD477" s="162" t="str">
        <f>IF($D477="","",GLOBAL!$B$5)</f>
        <v/>
      </c>
      <c r="AE477" s="197" t="str">
        <f t="shared" si="32"/>
        <v/>
      </c>
      <c r="AF477" s="198" t="str">
        <f t="shared" si="33"/>
        <v/>
      </c>
      <c r="AG477" s="202"/>
    </row>
    <row r="478" spans="1:33" x14ac:dyDescent="0.25">
      <c r="A478" s="2"/>
      <c r="C478" s="3"/>
      <c r="D478" s="2"/>
      <c r="E478" s="2"/>
      <c r="F478" s="107"/>
      <c r="G478" s="100" t="str">
        <f>IFERROR(VLOOKUP($D478,Notes!$A$7:$K$67,2,FALSE),"")</f>
        <v/>
      </c>
      <c r="H478" s="97" t="str">
        <f>IFERROR(VLOOKUP($D478,Notes!$A$7:$K$67,3,FALSE),"")</f>
        <v/>
      </c>
      <c r="I478" s="98" t="str">
        <f>IFERROR(VLOOKUP($D478,Notes!$A$7:$K$67,4,FALSE),"")</f>
        <v/>
      </c>
      <c r="J478" s="104"/>
      <c r="K478" s="104"/>
      <c r="L478" s="104"/>
      <c r="M478" s="106" t="str">
        <f>IF($D478="","",VLOOKUP($A478,python_output!$A$4:$AM$257,21,FALSE))</f>
        <v/>
      </c>
      <c r="N478" s="3" t="str">
        <f>IF($D478="","",VLOOKUP($A478,python_output!$A$4:$AM$257,22,FALSE))</f>
        <v/>
      </c>
      <c r="O478" s="105" t="str">
        <f>IF($D478="","",VLOOKUP($A478,python_output!$A$4:$AM$257,23,FALSE))</f>
        <v/>
      </c>
      <c r="P478" s="2" t="str">
        <f>IF($D478="","",VLOOKUP($A478,python_output!$A$4:$AM$257,24,FALSE))</f>
        <v/>
      </c>
      <c r="Q478" s="2" t="str">
        <f>IF($D478="","",VLOOKUP($A478,python_output!$A$4:$AM$257,25,FALSE))</f>
        <v/>
      </c>
      <c r="R478" s="2" t="str">
        <f>IF($D478="","",VLOOKUP($A478,python_output!$A$4:$AM$257,26,FALSE))</f>
        <v/>
      </c>
      <c r="S478" s="160" t="str">
        <f>IF(D478="","",IF($C478="initial",VLOOKUP($D478,Notes!$A$7:$S$67,12,FALSE),VLOOKUP($A478,python_output!$A$4:$AP$256,27,FALSE)))</f>
        <v/>
      </c>
      <c r="T478" s="158" t="str">
        <f>IF(D478="","",IF($C478="initial",VLOOKUP($D478,Notes!$A$7:$S$67,13,FALSE),VLOOKUP($A478,python_output!$A$4:$AP$256,28,FALSE)))</f>
        <v/>
      </c>
      <c r="U478" s="159" t="str">
        <f>IF(D478="","",IF($C478="initial",VLOOKUP($D478,Notes!$A$7:$S$67,14,FALSE),VLOOKUP($A478,python_output!$A$4:$AP$256,29,FALSE)))</f>
        <v/>
      </c>
      <c r="V478" s="155" t="str">
        <f>IF(D478="","",IF($C478="initial","",VLOOKUP($A478,python_output!$A$4:$AS$256,30,FALSE)))</f>
        <v/>
      </c>
      <c r="W478" s="155" t="str">
        <f>IF(D478="","",IFERROR(IF($C478="initial","",VLOOKUP($A478,python_output!$A$4:$AS$256,30,FALSE)),""))</f>
        <v/>
      </c>
      <c r="X478" s="155" t="str">
        <f>IF(D478="","",IFERROR(IF($C478="initial","",VLOOKUP($A478,python_output!$A$4:$AS$256,30,FALSE)),""))</f>
        <v/>
      </c>
      <c r="Y478" s="196"/>
      <c r="Z478" s="97" t="str">
        <f>IFERROR(VLOOKUP($D478,Notes!$A$7:$K$67,10,FALSE),"")</f>
        <v/>
      </c>
      <c r="AA478" s="102" t="str">
        <f>IFERROR(VLOOKUP($D478,Notes!$A$7:$K$67,11,FALSE),"")</f>
        <v/>
      </c>
      <c r="AB478" s="102" t="str">
        <f t="shared" si="30"/>
        <v/>
      </c>
      <c r="AC478" s="156" t="str">
        <f t="shared" si="31"/>
        <v/>
      </c>
      <c r="AD478" s="162" t="str">
        <f>IF($D478="","",GLOBAL!$B$5)</f>
        <v/>
      </c>
      <c r="AE478" s="197" t="str">
        <f t="shared" si="32"/>
        <v/>
      </c>
      <c r="AF478" s="198" t="str">
        <f t="shared" si="33"/>
        <v/>
      </c>
      <c r="AG478" s="202"/>
    </row>
    <row r="479" spans="1:33" x14ac:dyDescent="0.25">
      <c r="A479" s="2"/>
      <c r="C479" s="3"/>
      <c r="D479" s="2"/>
      <c r="E479" s="2"/>
      <c r="F479" s="107"/>
      <c r="G479" s="100" t="str">
        <f>IFERROR(VLOOKUP($D479,Notes!$A$7:$K$67,2,FALSE),"")</f>
        <v/>
      </c>
      <c r="H479" s="97" t="str">
        <f>IFERROR(VLOOKUP($D479,Notes!$A$7:$K$67,3,FALSE),"")</f>
        <v/>
      </c>
      <c r="I479" s="98" t="str">
        <f>IFERROR(VLOOKUP($D479,Notes!$A$7:$K$67,4,FALSE),"")</f>
        <v/>
      </c>
      <c r="J479" s="104"/>
      <c r="K479" s="104"/>
      <c r="L479" s="104"/>
      <c r="M479" s="106" t="str">
        <f>IF($D479="","",VLOOKUP($A479,python_output!$A$4:$AM$257,21,FALSE))</f>
        <v/>
      </c>
      <c r="N479" s="3" t="str">
        <f>IF($D479="","",VLOOKUP($A479,python_output!$A$4:$AM$257,22,FALSE))</f>
        <v/>
      </c>
      <c r="O479" s="105" t="str">
        <f>IF($D479="","",VLOOKUP($A479,python_output!$A$4:$AM$257,23,FALSE))</f>
        <v/>
      </c>
      <c r="P479" s="2" t="str">
        <f>IF($D479="","",VLOOKUP($A479,python_output!$A$4:$AM$257,24,FALSE))</f>
        <v/>
      </c>
      <c r="Q479" s="2" t="str">
        <f>IF($D479="","",VLOOKUP($A479,python_output!$A$4:$AM$257,25,FALSE))</f>
        <v/>
      </c>
      <c r="R479" s="2" t="str">
        <f>IF($D479="","",VLOOKUP($A479,python_output!$A$4:$AM$257,26,FALSE))</f>
        <v/>
      </c>
      <c r="S479" s="160" t="str">
        <f>IF(D479="","",IF($C479="initial",VLOOKUP($D479,Notes!$A$7:$S$67,12,FALSE),VLOOKUP($A479,python_output!$A$4:$AP$256,27,FALSE)))</f>
        <v/>
      </c>
      <c r="T479" s="158" t="str">
        <f>IF(D479="","",IF($C479="initial",VLOOKUP($D479,Notes!$A$7:$S$67,13,FALSE),VLOOKUP($A479,python_output!$A$4:$AP$256,28,FALSE)))</f>
        <v/>
      </c>
      <c r="U479" s="159" t="str">
        <f>IF(D479="","",IF($C479="initial",VLOOKUP($D479,Notes!$A$7:$S$67,14,FALSE),VLOOKUP($A479,python_output!$A$4:$AP$256,29,FALSE)))</f>
        <v/>
      </c>
      <c r="V479" s="155" t="str">
        <f>IF(D479="","",IF($C479="initial","",VLOOKUP($A479,python_output!$A$4:$AS$256,30,FALSE)))</f>
        <v/>
      </c>
      <c r="W479" s="155" t="str">
        <f>IF(D479="","",IFERROR(IF($C479="initial","",VLOOKUP($A479,python_output!$A$4:$AS$256,30,FALSE)),""))</f>
        <v/>
      </c>
      <c r="X479" s="155" t="str">
        <f>IF(D479="","",IFERROR(IF($C479="initial","",VLOOKUP($A479,python_output!$A$4:$AS$256,30,FALSE)),""))</f>
        <v/>
      </c>
      <c r="Y479" s="196"/>
      <c r="Z479" s="97" t="str">
        <f>IFERROR(VLOOKUP($D479,Notes!$A$7:$K$67,10,FALSE),"")</f>
        <v/>
      </c>
      <c r="AA479" s="102" t="str">
        <f>IFERROR(VLOOKUP($D479,Notes!$A$7:$K$67,11,FALSE),"")</f>
        <v/>
      </c>
      <c r="AB479" s="102" t="str">
        <f t="shared" si="30"/>
        <v/>
      </c>
      <c r="AC479" s="156" t="str">
        <f t="shared" si="31"/>
        <v/>
      </c>
      <c r="AD479" s="162" t="str">
        <f>IF($D479="","",GLOBAL!$B$5)</f>
        <v/>
      </c>
      <c r="AE479" s="197" t="str">
        <f t="shared" si="32"/>
        <v/>
      </c>
      <c r="AF479" s="198" t="str">
        <f t="shared" si="33"/>
        <v/>
      </c>
      <c r="AG479" s="202"/>
    </row>
    <row r="480" spans="1:33" x14ac:dyDescent="0.25">
      <c r="A480" s="2"/>
      <c r="C480" s="3"/>
      <c r="D480" s="2"/>
      <c r="E480" s="2"/>
      <c r="F480" s="107"/>
      <c r="G480" s="100" t="str">
        <f>IFERROR(VLOOKUP($D480,Notes!$A$7:$K$67,2,FALSE),"")</f>
        <v/>
      </c>
      <c r="H480" s="97" t="str">
        <f>IFERROR(VLOOKUP($D480,Notes!$A$7:$K$67,3,FALSE),"")</f>
        <v/>
      </c>
      <c r="I480" s="98" t="str">
        <f>IFERROR(VLOOKUP($D480,Notes!$A$7:$K$67,4,FALSE),"")</f>
        <v/>
      </c>
      <c r="J480" s="104"/>
      <c r="K480" s="104"/>
      <c r="L480" s="104"/>
      <c r="M480" s="106" t="str">
        <f>IF($D480="","",VLOOKUP($A480,python_output!$A$4:$AM$257,21,FALSE))</f>
        <v/>
      </c>
      <c r="N480" s="3" t="str">
        <f>IF($D480="","",VLOOKUP($A480,python_output!$A$4:$AM$257,22,FALSE))</f>
        <v/>
      </c>
      <c r="O480" s="105" t="str">
        <f>IF($D480="","",VLOOKUP($A480,python_output!$A$4:$AM$257,23,FALSE))</f>
        <v/>
      </c>
      <c r="P480" s="2" t="str">
        <f>IF($D480="","",VLOOKUP($A480,python_output!$A$4:$AM$257,24,FALSE))</f>
        <v/>
      </c>
      <c r="Q480" s="2" t="str">
        <f>IF($D480="","",VLOOKUP($A480,python_output!$A$4:$AM$257,25,FALSE))</f>
        <v/>
      </c>
      <c r="R480" s="2" t="str">
        <f>IF($D480="","",VLOOKUP($A480,python_output!$A$4:$AM$257,26,FALSE))</f>
        <v/>
      </c>
      <c r="S480" s="160" t="str">
        <f>IF(D480="","",IF($C480="initial",VLOOKUP($D480,Notes!$A$7:$S$67,12,FALSE),VLOOKUP($A480,python_output!$A$4:$AP$256,27,FALSE)))</f>
        <v/>
      </c>
      <c r="T480" s="158" t="str">
        <f>IF(D480="","",IF($C480="initial",VLOOKUP($D480,Notes!$A$7:$S$67,13,FALSE),VLOOKUP($A480,python_output!$A$4:$AP$256,28,FALSE)))</f>
        <v/>
      </c>
      <c r="U480" s="159" t="str">
        <f>IF(D480="","",IF($C480="initial",VLOOKUP($D480,Notes!$A$7:$S$67,14,FALSE),VLOOKUP($A480,python_output!$A$4:$AP$256,29,FALSE)))</f>
        <v/>
      </c>
      <c r="V480" s="155" t="str">
        <f>IF(D480="","",IF($C480="initial","",VLOOKUP($A480,python_output!$A$4:$AS$256,30,FALSE)))</f>
        <v/>
      </c>
      <c r="W480" s="155" t="str">
        <f>IF(D480="","",IFERROR(IF($C480="initial","",VLOOKUP($A480,python_output!$A$4:$AS$256,30,FALSE)),""))</f>
        <v/>
      </c>
      <c r="X480" s="155" t="str">
        <f>IF(D480="","",IFERROR(IF($C480="initial","",VLOOKUP($A480,python_output!$A$4:$AS$256,30,FALSE)),""))</f>
        <v/>
      </c>
      <c r="Y480" s="196"/>
      <c r="Z480" s="97" t="str">
        <f>IFERROR(VLOOKUP($D480,Notes!$A$7:$K$67,10,FALSE),"")</f>
        <v/>
      </c>
      <c r="AA480" s="102" t="str">
        <f>IFERROR(VLOOKUP($D480,Notes!$A$7:$K$67,11,FALSE),"")</f>
        <v/>
      </c>
      <c r="AB480" s="102" t="str">
        <f t="shared" si="30"/>
        <v/>
      </c>
      <c r="AC480" s="156" t="str">
        <f t="shared" si="31"/>
        <v/>
      </c>
      <c r="AD480" s="162" t="str">
        <f>IF($D480="","",GLOBAL!$B$5)</f>
        <v/>
      </c>
      <c r="AE480" s="197" t="str">
        <f t="shared" si="32"/>
        <v/>
      </c>
      <c r="AF480" s="198" t="str">
        <f t="shared" si="33"/>
        <v/>
      </c>
      <c r="AG480" s="202"/>
    </row>
    <row r="481" spans="1:33" x14ac:dyDescent="0.25">
      <c r="A481" s="2"/>
      <c r="C481" s="3"/>
      <c r="D481" s="2"/>
      <c r="E481" s="2"/>
      <c r="F481" s="107"/>
      <c r="G481" s="100" t="str">
        <f>IFERROR(VLOOKUP($D481,Notes!$A$7:$K$67,2,FALSE),"")</f>
        <v/>
      </c>
      <c r="H481" s="97" t="str">
        <f>IFERROR(VLOOKUP($D481,Notes!$A$7:$K$67,3,FALSE),"")</f>
        <v/>
      </c>
      <c r="I481" s="98" t="str">
        <f>IFERROR(VLOOKUP($D481,Notes!$A$7:$K$67,4,FALSE),"")</f>
        <v/>
      </c>
      <c r="J481" s="104"/>
      <c r="K481" s="104"/>
      <c r="L481" s="104"/>
      <c r="M481" s="106" t="str">
        <f>IF($D481="","",VLOOKUP($A481,python_output!$A$4:$AM$257,21,FALSE))</f>
        <v/>
      </c>
      <c r="N481" s="3" t="str">
        <f>IF($D481="","",VLOOKUP($A481,python_output!$A$4:$AM$257,22,FALSE))</f>
        <v/>
      </c>
      <c r="O481" s="105" t="str">
        <f>IF($D481="","",VLOOKUP($A481,python_output!$A$4:$AM$257,23,FALSE))</f>
        <v/>
      </c>
      <c r="P481" s="2" t="str">
        <f>IF($D481="","",VLOOKUP($A481,python_output!$A$4:$AM$257,24,FALSE))</f>
        <v/>
      </c>
      <c r="Q481" s="2" t="str">
        <f>IF($D481="","",VLOOKUP($A481,python_output!$A$4:$AM$257,25,FALSE))</f>
        <v/>
      </c>
      <c r="R481" s="2" t="str">
        <f>IF($D481="","",VLOOKUP($A481,python_output!$A$4:$AM$257,26,FALSE))</f>
        <v/>
      </c>
      <c r="S481" s="160" t="str">
        <f>IF(D481="","",IF($C481="initial",VLOOKUP($D481,Notes!$A$7:$S$67,12,FALSE),VLOOKUP($A481,python_output!$A$4:$AP$256,27,FALSE)))</f>
        <v/>
      </c>
      <c r="T481" s="158" t="str">
        <f>IF(D481="","",IF($C481="initial",VLOOKUP($D481,Notes!$A$7:$S$67,13,FALSE),VLOOKUP($A481,python_output!$A$4:$AP$256,28,FALSE)))</f>
        <v/>
      </c>
      <c r="U481" s="159" t="str">
        <f>IF(D481="","",IF($C481="initial",VLOOKUP($D481,Notes!$A$7:$S$67,14,FALSE),VLOOKUP($A481,python_output!$A$4:$AP$256,29,FALSE)))</f>
        <v/>
      </c>
      <c r="V481" s="155" t="str">
        <f>IF(D481="","",IF($C481="initial","",VLOOKUP($A481,python_output!$A$4:$AS$256,30,FALSE)))</f>
        <v/>
      </c>
      <c r="W481" s="155" t="str">
        <f>IF(D481="","",IFERROR(IF($C481="initial","",VLOOKUP($A481,python_output!$A$4:$AS$256,30,FALSE)),""))</f>
        <v/>
      </c>
      <c r="X481" s="155" t="str">
        <f>IF(D481="","",IFERROR(IF($C481="initial","",VLOOKUP($A481,python_output!$A$4:$AS$256,30,FALSE)),""))</f>
        <v/>
      </c>
      <c r="Y481" s="196"/>
      <c r="Z481" s="97" t="str">
        <f>IFERROR(VLOOKUP($D481,Notes!$A$7:$K$67,10,FALSE),"")</f>
        <v/>
      </c>
      <c r="AA481" s="102" t="str">
        <f>IFERROR(VLOOKUP($D481,Notes!$A$7:$K$67,11,FALSE),"")</f>
        <v/>
      </c>
      <c r="AB481" s="102" t="str">
        <f t="shared" si="30"/>
        <v/>
      </c>
      <c r="AC481" s="156" t="str">
        <f t="shared" si="31"/>
        <v/>
      </c>
      <c r="AD481" s="162" t="str">
        <f>IF($D481="","",GLOBAL!$B$5)</f>
        <v/>
      </c>
      <c r="AE481" s="197" t="str">
        <f t="shared" si="32"/>
        <v/>
      </c>
      <c r="AF481" s="198" t="str">
        <f t="shared" si="33"/>
        <v/>
      </c>
      <c r="AG481" s="202"/>
    </row>
    <row r="482" spans="1:33" x14ac:dyDescent="0.25">
      <c r="A482" s="2"/>
      <c r="C482" s="3"/>
      <c r="D482" s="2"/>
      <c r="E482" s="2"/>
      <c r="F482" s="107"/>
      <c r="G482" s="100" t="str">
        <f>IFERROR(VLOOKUP($D482,Notes!$A$7:$K$67,2,FALSE),"")</f>
        <v/>
      </c>
      <c r="H482" s="97" t="str">
        <f>IFERROR(VLOOKUP($D482,Notes!$A$7:$K$67,3,FALSE),"")</f>
        <v/>
      </c>
      <c r="I482" s="98" t="str">
        <f>IFERROR(VLOOKUP($D482,Notes!$A$7:$K$67,4,FALSE),"")</f>
        <v/>
      </c>
      <c r="J482" s="104"/>
      <c r="K482" s="104"/>
      <c r="L482" s="104"/>
      <c r="M482" s="106" t="str">
        <f>IF($D482="","",VLOOKUP($A482,python_output!$A$4:$AM$257,21,FALSE))</f>
        <v/>
      </c>
      <c r="N482" s="3" t="str">
        <f>IF($D482="","",VLOOKUP($A482,python_output!$A$4:$AM$257,22,FALSE))</f>
        <v/>
      </c>
      <c r="O482" s="105" t="str">
        <f>IF($D482="","",VLOOKUP($A482,python_output!$A$4:$AM$257,23,FALSE))</f>
        <v/>
      </c>
      <c r="P482" s="2" t="str">
        <f>IF($D482="","",VLOOKUP($A482,python_output!$A$4:$AM$257,24,FALSE))</f>
        <v/>
      </c>
      <c r="Q482" s="2" t="str">
        <f>IF($D482="","",VLOOKUP($A482,python_output!$A$4:$AM$257,25,FALSE))</f>
        <v/>
      </c>
      <c r="R482" s="2" t="str">
        <f>IF($D482="","",VLOOKUP($A482,python_output!$A$4:$AM$257,26,FALSE))</f>
        <v/>
      </c>
      <c r="S482" s="160" t="str">
        <f>IF(D482="","",IF($C482="initial",VLOOKUP($D482,Notes!$A$7:$S$67,12,FALSE),VLOOKUP($A482,python_output!$A$4:$AP$256,27,FALSE)))</f>
        <v/>
      </c>
      <c r="T482" s="158" t="str">
        <f>IF(D482="","",IF($C482="initial",VLOOKUP($D482,Notes!$A$7:$S$67,13,FALSE),VLOOKUP($A482,python_output!$A$4:$AP$256,28,FALSE)))</f>
        <v/>
      </c>
      <c r="U482" s="159" t="str">
        <f>IF(D482="","",IF($C482="initial",VLOOKUP($D482,Notes!$A$7:$S$67,14,FALSE),VLOOKUP($A482,python_output!$A$4:$AP$256,29,FALSE)))</f>
        <v/>
      </c>
      <c r="V482" s="155" t="str">
        <f>IF(D482="","",IF($C482="initial","",VLOOKUP($A482,python_output!$A$4:$AS$256,30,FALSE)))</f>
        <v/>
      </c>
      <c r="W482" s="155" t="str">
        <f>IF(D482="","",IFERROR(IF($C482="initial","",VLOOKUP($A482,python_output!$A$4:$AS$256,30,FALSE)),""))</f>
        <v/>
      </c>
      <c r="X482" s="155" t="str">
        <f>IF(D482="","",IFERROR(IF($C482="initial","",VLOOKUP($A482,python_output!$A$4:$AS$256,30,FALSE)),""))</f>
        <v/>
      </c>
      <c r="Y482" s="196"/>
      <c r="Z482" s="97" t="str">
        <f>IFERROR(VLOOKUP($D482,Notes!$A$7:$K$67,10,FALSE),"")</f>
        <v/>
      </c>
      <c r="AA482" s="102" t="str">
        <f>IFERROR(VLOOKUP($D482,Notes!$A$7:$K$67,11,FALSE),"")</f>
        <v/>
      </c>
      <c r="AB482" s="102" t="str">
        <f t="shared" si="30"/>
        <v/>
      </c>
      <c r="AC482" s="156" t="str">
        <f t="shared" si="31"/>
        <v/>
      </c>
      <c r="AD482" s="162" t="str">
        <f>IF($D482="","",GLOBAL!$B$5)</f>
        <v/>
      </c>
      <c r="AE482" s="197" t="str">
        <f t="shared" si="32"/>
        <v/>
      </c>
      <c r="AF482" s="198" t="str">
        <f t="shared" si="33"/>
        <v/>
      </c>
      <c r="AG482" s="202"/>
    </row>
    <row r="483" spans="1:33" x14ac:dyDescent="0.25">
      <c r="A483" s="2"/>
      <c r="C483" s="3"/>
      <c r="D483" s="2"/>
      <c r="E483" s="2"/>
      <c r="F483" s="107"/>
      <c r="G483" s="100" t="str">
        <f>IFERROR(VLOOKUP($D483,Notes!$A$7:$K$67,2,FALSE),"")</f>
        <v/>
      </c>
      <c r="H483" s="97" t="str">
        <f>IFERROR(VLOOKUP($D483,Notes!$A$7:$K$67,3,FALSE),"")</f>
        <v/>
      </c>
      <c r="I483" s="98" t="str">
        <f>IFERROR(VLOOKUP($D483,Notes!$A$7:$K$67,4,FALSE),"")</f>
        <v/>
      </c>
      <c r="J483" s="104"/>
      <c r="K483" s="104"/>
      <c r="L483" s="104"/>
      <c r="M483" s="106" t="str">
        <f>IF($D483="","",VLOOKUP($A483,python_output!$A$4:$AM$257,21,FALSE))</f>
        <v/>
      </c>
      <c r="N483" s="3" t="str">
        <f>IF($D483="","",VLOOKUP($A483,python_output!$A$4:$AM$257,22,FALSE))</f>
        <v/>
      </c>
      <c r="O483" s="105" t="str">
        <f>IF($D483="","",VLOOKUP($A483,python_output!$A$4:$AM$257,23,FALSE))</f>
        <v/>
      </c>
      <c r="P483" s="2" t="str">
        <f>IF($D483="","",VLOOKUP($A483,python_output!$A$4:$AM$257,24,FALSE))</f>
        <v/>
      </c>
      <c r="Q483" s="2" t="str">
        <f>IF($D483="","",VLOOKUP($A483,python_output!$A$4:$AM$257,25,FALSE))</f>
        <v/>
      </c>
      <c r="R483" s="2" t="str">
        <f>IF($D483="","",VLOOKUP($A483,python_output!$A$4:$AM$257,26,FALSE))</f>
        <v/>
      </c>
      <c r="S483" s="160" t="str">
        <f>IF(D483="","",IF($C483="initial",VLOOKUP($D483,Notes!$A$7:$S$67,12,FALSE),VLOOKUP($A483,python_output!$A$4:$AP$256,27,FALSE)))</f>
        <v/>
      </c>
      <c r="T483" s="158" t="str">
        <f>IF(D483="","",IF($C483="initial",VLOOKUP($D483,Notes!$A$7:$S$67,13,FALSE),VLOOKUP($A483,python_output!$A$4:$AP$256,28,FALSE)))</f>
        <v/>
      </c>
      <c r="U483" s="159" t="str">
        <f>IF(D483="","",IF($C483="initial",VLOOKUP($D483,Notes!$A$7:$S$67,14,FALSE),VLOOKUP($A483,python_output!$A$4:$AP$256,29,FALSE)))</f>
        <v/>
      </c>
      <c r="V483" s="155" t="str">
        <f>IF(D483="","",IF($C483="initial","",VLOOKUP($A483,python_output!$A$4:$AS$256,30,FALSE)))</f>
        <v/>
      </c>
      <c r="W483" s="155" t="str">
        <f>IF(D483="","",IFERROR(IF($C483="initial","",VLOOKUP($A483,python_output!$A$4:$AS$256,30,FALSE)),""))</f>
        <v/>
      </c>
      <c r="X483" s="155" t="str">
        <f>IF(D483="","",IFERROR(IF($C483="initial","",VLOOKUP($A483,python_output!$A$4:$AS$256,30,FALSE)),""))</f>
        <v/>
      </c>
      <c r="Y483" s="196"/>
      <c r="Z483" s="97" t="str">
        <f>IFERROR(VLOOKUP($D483,Notes!$A$7:$K$67,10,FALSE),"")</f>
        <v/>
      </c>
      <c r="AA483" s="102" t="str">
        <f>IFERROR(VLOOKUP($D483,Notes!$A$7:$K$67,11,FALSE),"")</f>
        <v/>
      </c>
      <c r="AB483" s="102" t="str">
        <f t="shared" si="30"/>
        <v/>
      </c>
      <c r="AC483" s="156" t="str">
        <f t="shared" si="31"/>
        <v/>
      </c>
      <c r="AD483" s="162" t="str">
        <f>IF($D483="","",GLOBAL!$B$5)</f>
        <v/>
      </c>
      <c r="AE483" s="197" t="str">
        <f t="shared" si="32"/>
        <v/>
      </c>
      <c r="AF483" s="198" t="str">
        <f t="shared" si="33"/>
        <v/>
      </c>
      <c r="AG483" s="202"/>
    </row>
    <row r="484" spans="1:33" x14ac:dyDescent="0.25">
      <c r="A484" s="2"/>
      <c r="C484" s="3"/>
      <c r="D484" s="2"/>
      <c r="E484" s="2"/>
      <c r="F484" s="107"/>
      <c r="G484" s="100" t="str">
        <f>IFERROR(VLOOKUP($D484,Notes!$A$7:$K$67,2,FALSE),"")</f>
        <v/>
      </c>
      <c r="H484" s="97" t="str">
        <f>IFERROR(VLOOKUP($D484,Notes!$A$7:$K$67,3,FALSE),"")</f>
        <v/>
      </c>
      <c r="I484" s="98" t="str">
        <f>IFERROR(VLOOKUP($D484,Notes!$A$7:$K$67,4,FALSE),"")</f>
        <v/>
      </c>
      <c r="J484" s="104"/>
      <c r="K484" s="104"/>
      <c r="L484" s="104"/>
      <c r="M484" s="106" t="str">
        <f>IF($D484="","",VLOOKUP($A484,python_output!$A$4:$AM$257,21,FALSE))</f>
        <v/>
      </c>
      <c r="N484" s="3" t="str">
        <f>IF($D484="","",VLOOKUP($A484,python_output!$A$4:$AM$257,22,FALSE))</f>
        <v/>
      </c>
      <c r="O484" s="105" t="str">
        <f>IF($D484="","",VLOOKUP($A484,python_output!$A$4:$AM$257,23,FALSE))</f>
        <v/>
      </c>
      <c r="P484" s="2" t="str">
        <f>IF($D484="","",VLOOKUP($A484,python_output!$A$4:$AM$257,24,FALSE))</f>
        <v/>
      </c>
      <c r="Q484" s="2" t="str">
        <f>IF($D484="","",VLOOKUP($A484,python_output!$A$4:$AM$257,25,FALSE))</f>
        <v/>
      </c>
      <c r="R484" s="2" t="str">
        <f>IF($D484="","",VLOOKUP($A484,python_output!$A$4:$AM$257,26,FALSE))</f>
        <v/>
      </c>
      <c r="S484" s="160" t="str">
        <f>IF(D484="","",IF($C484="initial",VLOOKUP($D484,Notes!$A$7:$S$67,12,FALSE),VLOOKUP($A484,python_output!$A$4:$AP$256,27,FALSE)))</f>
        <v/>
      </c>
      <c r="T484" s="158" t="str">
        <f>IF(D484="","",IF($C484="initial",VLOOKUP($D484,Notes!$A$7:$S$67,13,FALSE),VLOOKUP($A484,python_output!$A$4:$AP$256,28,FALSE)))</f>
        <v/>
      </c>
      <c r="U484" s="159" t="str">
        <f>IF(D484="","",IF($C484="initial",VLOOKUP($D484,Notes!$A$7:$S$67,14,FALSE),VLOOKUP($A484,python_output!$A$4:$AP$256,29,FALSE)))</f>
        <v/>
      </c>
      <c r="V484" s="155" t="str">
        <f>IF(D484="","",IF($C484="initial","",VLOOKUP($A484,python_output!$A$4:$AS$256,30,FALSE)))</f>
        <v/>
      </c>
      <c r="W484" s="155" t="str">
        <f>IF(D484="","",IFERROR(IF($C484="initial","",VLOOKUP($A484,python_output!$A$4:$AS$256,30,FALSE)),""))</f>
        <v/>
      </c>
      <c r="X484" s="155" t="str">
        <f>IF(D484="","",IFERROR(IF($C484="initial","",VLOOKUP($A484,python_output!$A$4:$AS$256,30,FALSE)),""))</f>
        <v/>
      </c>
      <c r="Y484" s="196"/>
      <c r="Z484" s="97" t="str">
        <f>IFERROR(VLOOKUP($D484,Notes!$A$7:$K$67,10,FALSE),"")</f>
        <v/>
      </c>
      <c r="AA484" s="102" t="str">
        <f>IFERROR(VLOOKUP($D484,Notes!$A$7:$K$67,11,FALSE),"")</f>
        <v/>
      </c>
      <c r="AB484" s="102" t="str">
        <f t="shared" si="30"/>
        <v/>
      </c>
      <c r="AC484" s="156" t="str">
        <f t="shared" si="31"/>
        <v/>
      </c>
      <c r="AD484" s="162" t="str">
        <f>IF($D484="","",GLOBAL!$B$5)</f>
        <v/>
      </c>
      <c r="AE484" s="197" t="str">
        <f t="shared" si="32"/>
        <v/>
      </c>
      <c r="AF484" s="198" t="str">
        <f t="shared" si="33"/>
        <v/>
      </c>
      <c r="AG484" s="202"/>
    </row>
    <row r="485" spans="1:33" x14ac:dyDescent="0.25">
      <c r="A485" s="2"/>
      <c r="C485" s="3"/>
      <c r="D485" s="2"/>
      <c r="E485" s="2"/>
      <c r="F485" s="107"/>
      <c r="G485" s="100" t="str">
        <f>IFERROR(VLOOKUP($D485,Notes!$A$7:$K$67,2,FALSE),"")</f>
        <v/>
      </c>
      <c r="H485" s="97" t="str">
        <f>IFERROR(VLOOKUP($D485,Notes!$A$7:$K$67,3,FALSE),"")</f>
        <v/>
      </c>
      <c r="I485" s="98" t="str">
        <f>IFERROR(VLOOKUP($D485,Notes!$A$7:$K$67,4,FALSE),"")</f>
        <v/>
      </c>
      <c r="J485" s="104"/>
      <c r="K485" s="104"/>
      <c r="L485" s="104"/>
      <c r="M485" s="106" t="str">
        <f>IF($D485="","",VLOOKUP($A485,python_output!$A$4:$AM$257,21,FALSE))</f>
        <v/>
      </c>
      <c r="N485" s="3" t="str">
        <f>IF($D485="","",VLOOKUP($A485,python_output!$A$4:$AM$257,22,FALSE))</f>
        <v/>
      </c>
      <c r="O485" s="105" t="str">
        <f>IF($D485="","",VLOOKUP($A485,python_output!$A$4:$AM$257,23,FALSE))</f>
        <v/>
      </c>
      <c r="P485" s="2" t="str">
        <f>IF($D485="","",VLOOKUP($A485,python_output!$A$4:$AM$257,24,FALSE))</f>
        <v/>
      </c>
      <c r="Q485" s="2" t="str">
        <f>IF($D485="","",VLOOKUP($A485,python_output!$A$4:$AM$257,25,FALSE))</f>
        <v/>
      </c>
      <c r="R485" s="2" t="str">
        <f>IF($D485="","",VLOOKUP($A485,python_output!$A$4:$AM$257,26,FALSE))</f>
        <v/>
      </c>
      <c r="S485" s="160" t="str">
        <f>IF(D485="","",IF($C485="initial",VLOOKUP($D485,Notes!$A$7:$S$67,12,FALSE),VLOOKUP($A485,python_output!$A$4:$AP$256,27,FALSE)))</f>
        <v/>
      </c>
      <c r="T485" s="158" t="str">
        <f>IF(D485="","",IF($C485="initial",VLOOKUP($D485,Notes!$A$7:$S$67,13,FALSE),VLOOKUP($A485,python_output!$A$4:$AP$256,28,FALSE)))</f>
        <v/>
      </c>
      <c r="U485" s="159" t="str">
        <f>IF(D485="","",IF($C485="initial",VLOOKUP($D485,Notes!$A$7:$S$67,14,FALSE),VLOOKUP($A485,python_output!$A$4:$AP$256,29,FALSE)))</f>
        <v/>
      </c>
      <c r="V485" s="155" t="str">
        <f>IF(D485="","",IF($C485="initial","",VLOOKUP($A485,python_output!$A$4:$AS$256,30,FALSE)))</f>
        <v/>
      </c>
      <c r="W485" s="155" t="str">
        <f>IF(D485="","",IFERROR(IF($C485="initial","",VLOOKUP($A485,python_output!$A$4:$AS$256,30,FALSE)),""))</f>
        <v/>
      </c>
      <c r="X485" s="155" t="str">
        <f>IF(D485="","",IFERROR(IF($C485="initial","",VLOOKUP($A485,python_output!$A$4:$AS$256,30,FALSE)),""))</f>
        <v/>
      </c>
      <c r="Y485" s="196"/>
      <c r="Z485" s="97" t="str">
        <f>IFERROR(VLOOKUP($D485,Notes!$A$7:$K$67,10,FALSE),"")</f>
        <v/>
      </c>
      <c r="AA485" s="102" t="str">
        <f>IFERROR(VLOOKUP($D485,Notes!$A$7:$K$67,11,FALSE),"")</f>
        <v/>
      </c>
      <c r="AB485" s="102" t="str">
        <f t="shared" si="30"/>
        <v/>
      </c>
      <c r="AC485" s="156" t="str">
        <f t="shared" si="31"/>
        <v/>
      </c>
      <c r="AD485" s="162" t="str">
        <f>IF($D485="","",GLOBAL!$B$5)</f>
        <v/>
      </c>
      <c r="AE485" s="197" t="str">
        <f t="shared" si="32"/>
        <v/>
      </c>
      <c r="AF485" s="198" t="str">
        <f t="shared" si="33"/>
        <v/>
      </c>
      <c r="AG485" s="202"/>
    </row>
    <row r="486" spans="1:33" x14ac:dyDescent="0.25">
      <c r="A486" s="2"/>
      <c r="C486" s="3"/>
      <c r="D486" s="2"/>
      <c r="E486" s="2"/>
      <c r="F486" s="107"/>
      <c r="G486" s="100" t="str">
        <f>IFERROR(VLOOKUP($D486,Notes!$A$7:$K$67,2,FALSE),"")</f>
        <v/>
      </c>
      <c r="H486" s="97" t="str">
        <f>IFERROR(VLOOKUP($D486,Notes!$A$7:$K$67,3,FALSE),"")</f>
        <v/>
      </c>
      <c r="I486" s="98" t="str">
        <f>IFERROR(VLOOKUP($D486,Notes!$A$7:$K$67,4,FALSE),"")</f>
        <v/>
      </c>
      <c r="J486" s="104"/>
      <c r="K486" s="104"/>
      <c r="L486" s="104"/>
      <c r="M486" s="106" t="str">
        <f>IF($D486="","",VLOOKUP($A486,python_output!$A$4:$AM$257,21,FALSE))</f>
        <v/>
      </c>
      <c r="N486" s="3" t="str">
        <f>IF($D486="","",VLOOKUP($A486,python_output!$A$4:$AM$257,22,FALSE))</f>
        <v/>
      </c>
      <c r="O486" s="105" t="str">
        <f>IF($D486="","",VLOOKUP($A486,python_output!$A$4:$AM$257,23,FALSE))</f>
        <v/>
      </c>
      <c r="P486" s="2" t="str">
        <f>IF($D486="","",VLOOKUP($A486,python_output!$A$4:$AM$257,24,FALSE))</f>
        <v/>
      </c>
      <c r="Q486" s="2" t="str">
        <f>IF($D486="","",VLOOKUP($A486,python_output!$A$4:$AM$257,25,FALSE))</f>
        <v/>
      </c>
      <c r="R486" s="2" t="str">
        <f>IF($D486="","",VLOOKUP($A486,python_output!$A$4:$AM$257,26,FALSE))</f>
        <v/>
      </c>
      <c r="S486" s="160" t="str">
        <f>IF(D486="","",IF($C486="initial",VLOOKUP($D486,Notes!$A$7:$S$67,12,FALSE),VLOOKUP($A486,python_output!$A$4:$AP$256,27,FALSE)))</f>
        <v/>
      </c>
      <c r="T486" s="158" t="str">
        <f>IF(D486="","",IF($C486="initial",VLOOKUP($D486,Notes!$A$7:$S$67,13,FALSE),VLOOKUP($A486,python_output!$A$4:$AP$256,28,FALSE)))</f>
        <v/>
      </c>
      <c r="U486" s="159" t="str">
        <f>IF(D486="","",IF($C486="initial",VLOOKUP($D486,Notes!$A$7:$S$67,14,FALSE),VLOOKUP($A486,python_output!$A$4:$AP$256,29,FALSE)))</f>
        <v/>
      </c>
      <c r="V486" s="155" t="str">
        <f>IF(D486="","",IF($C486="initial","",VLOOKUP($A486,python_output!$A$4:$AS$256,30,FALSE)))</f>
        <v/>
      </c>
      <c r="W486" s="155" t="str">
        <f>IF(D486="","",IFERROR(IF($C486="initial","",VLOOKUP($A486,python_output!$A$4:$AS$256,30,FALSE)),""))</f>
        <v/>
      </c>
      <c r="X486" s="155" t="str">
        <f>IF(D486="","",IFERROR(IF($C486="initial","",VLOOKUP($A486,python_output!$A$4:$AS$256,30,FALSE)),""))</f>
        <v/>
      </c>
      <c r="Y486" s="196"/>
      <c r="Z486" s="97" t="str">
        <f>IFERROR(VLOOKUP($D486,Notes!$A$7:$K$67,10,FALSE),"")</f>
        <v/>
      </c>
      <c r="AA486" s="102" t="str">
        <f>IFERROR(VLOOKUP($D486,Notes!$A$7:$K$67,11,FALSE),"")</f>
        <v/>
      </c>
      <c r="AB486" s="102" t="str">
        <f t="shared" si="30"/>
        <v/>
      </c>
      <c r="AC486" s="156" t="str">
        <f t="shared" si="31"/>
        <v/>
      </c>
      <c r="AD486" s="162" t="str">
        <f>IF($D486="","",GLOBAL!$B$5)</f>
        <v/>
      </c>
      <c r="AE486" s="197" t="str">
        <f t="shared" si="32"/>
        <v/>
      </c>
      <c r="AF486" s="198" t="str">
        <f t="shared" si="33"/>
        <v/>
      </c>
      <c r="AG486" s="202"/>
    </row>
    <row r="487" spans="1:33" x14ac:dyDescent="0.25">
      <c r="A487" s="2"/>
      <c r="C487" s="3"/>
      <c r="D487" s="2"/>
      <c r="E487" s="2"/>
      <c r="F487" s="107"/>
      <c r="G487" s="100" t="str">
        <f>IFERROR(VLOOKUP($D487,Notes!$A$7:$K$67,2,FALSE),"")</f>
        <v/>
      </c>
      <c r="H487" s="97" t="str">
        <f>IFERROR(VLOOKUP($D487,Notes!$A$7:$K$67,3,FALSE),"")</f>
        <v/>
      </c>
      <c r="I487" s="98" t="str">
        <f>IFERROR(VLOOKUP($D487,Notes!$A$7:$K$67,4,FALSE),"")</f>
        <v/>
      </c>
      <c r="J487" s="104"/>
      <c r="K487" s="104"/>
      <c r="L487" s="104"/>
      <c r="M487" s="106" t="str">
        <f>IF($D487="","",VLOOKUP($A487,python_output!$A$4:$AM$257,21,FALSE))</f>
        <v/>
      </c>
      <c r="N487" s="3" t="str">
        <f>IF($D487="","",VLOOKUP($A487,python_output!$A$4:$AM$257,22,FALSE))</f>
        <v/>
      </c>
      <c r="O487" s="105" t="str">
        <f>IF($D487="","",VLOOKUP($A487,python_output!$A$4:$AM$257,23,FALSE))</f>
        <v/>
      </c>
      <c r="P487" s="2" t="str">
        <f>IF($D487="","",VLOOKUP($A487,python_output!$A$4:$AM$257,24,FALSE))</f>
        <v/>
      </c>
      <c r="Q487" s="2" t="str">
        <f>IF($D487="","",VLOOKUP($A487,python_output!$A$4:$AM$257,25,FALSE))</f>
        <v/>
      </c>
      <c r="R487" s="2" t="str">
        <f>IF($D487="","",VLOOKUP($A487,python_output!$A$4:$AM$257,26,FALSE))</f>
        <v/>
      </c>
      <c r="S487" s="160" t="str">
        <f>IF(D487="","",IF($C487="initial",VLOOKUP($D487,Notes!$A$7:$S$67,12,FALSE),VLOOKUP($A487,python_output!$A$4:$AP$256,27,FALSE)))</f>
        <v/>
      </c>
      <c r="T487" s="158" t="str">
        <f>IF(D487="","",IF($C487="initial",VLOOKUP($D487,Notes!$A$7:$S$67,13,FALSE),VLOOKUP($A487,python_output!$A$4:$AP$256,28,FALSE)))</f>
        <v/>
      </c>
      <c r="U487" s="159" t="str">
        <f>IF(D487="","",IF($C487="initial",VLOOKUP($D487,Notes!$A$7:$S$67,14,FALSE),VLOOKUP($A487,python_output!$A$4:$AP$256,29,FALSE)))</f>
        <v/>
      </c>
      <c r="V487" s="155" t="str">
        <f>IF(D487="","",IF($C487="initial","",VLOOKUP($A487,python_output!$A$4:$AS$256,30,FALSE)))</f>
        <v/>
      </c>
      <c r="W487" s="155" t="str">
        <f>IF(D487="","",IFERROR(IF($C487="initial","",VLOOKUP($A487,python_output!$A$4:$AS$256,30,FALSE)),""))</f>
        <v/>
      </c>
      <c r="X487" s="155" t="str">
        <f>IF(D487="","",IFERROR(IF($C487="initial","",VLOOKUP($A487,python_output!$A$4:$AS$256,30,FALSE)),""))</f>
        <v/>
      </c>
      <c r="Y487" s="196"/>
      <c r="Z487" s="97" t="str">
        <f>IFERROR(VLOOKUP($D487,Notes!$A$7:$K$67,10,FALSE),"")</f>
        <v/>
      </c>
      <c r="AA487" s="102" t="str">
        <f>IFERROR(VLOOKUP($D487,Notes!$A$7:$K$67,11,FALSE),"")</f>
        <v/>
      </c>
      <c r="AB487" s="102" t="str">
        <f t="shared" si="30"/>
        <v/>
      </c>
      <c r="AC487" s="156" t="str">
        <f t="shared" si="31"/>
        <v/>
      </c>
      <c r="AD487" s="162" t="str">
        <f>IF($D487="","",GLOBAL!$B$5)</f>
        <v/>
      </c>
      <c r="AE487" s="197" t="str">
        <f t="shared" si="32"/>
        <v/>
      </c>
      <c r="AF487" s="198" t="str">
        <f t="shared" si="33"/>
        <v/>
      </c>
      <c r="AG487" s="202"/>
    </row>
    <row r="488" spans="1:33" x14ac:dyDescent="0.25">
      <c r="A488" s="2"/>
      <c r="C488" s="3"/>
      <c r="D488" s="2"/>
      <c r="E488" s="2"/>
      <c r="F488" s="107"/>
      <c r="G488" s="100" t="str">
        <f>IFERROR(VLOOKUP($D488,Notes!$A$7:$K$67,2,FALSE),"")</f>
        <v/>
      </c>
      <c r="H488" s="97" t="str">
        <f>IFERROR(VLOOKUP($D488,Notes!$A$7:$K$67,3,FALSE),"")</f>
        <v/>
      </c>
      <c r="I488" s="98" t="str">
        <f>IFERROR(VLOOKUP($D488,Notes!$A$7:$K$67,4,FALSE),"")</f>
        <v/>
      </c>
      <c r="J488" s="104"/>
      <c r="K488" s="104"/>
      <c r="L488" s="104"/>
      <c r="M488" s="106" t="str">
        <f>IF($D488="","",VLOOKUP($A488,python_output!$A$4:$AM$257,21,FALSE))</f>
        <v/>
      </c>
      <c r="N488" s="3" t="str">
        <f>IF($D488="","",VLOOKUP($A488,python_output!$A$4:$AM$257,22,FALSE))</f>
        <v/>
      </c>
      <c r="O488" s="105" t="str">
        <f>IF($D488="","",VLOOKUP($A488,python_output!$A$4:$AM$257,23,FALSE))</f>
        <v/>
      </c>
      <c r="P488" s="2" t="str">
        <f>IF($D488="","",VLOOKUP($A488,python_output!$A$4:$AM$257,24,FALSE))</f>
        <v/>
      </c>
      <c r="Q488" s="2" t="str">
        <f>IF($D488="","",VLOOKUP($A488,python_output!$A$4:$AM$257,25,FALSE))</f>
        <v/>
      </c>
      <c r="R488" s="2" t="str">
        <f>IF($D488="","",VLOOKUP($A488,python_output!$A$4:$AM$257,26,FALSE))</f>
        <v/>
      </c>
      <c r="S488" s="160" t="str">
        <f>IF(D488="","",IF($C488="initial",VLOOKUP($D488,Notes!$A$7:$S$67,12,FALSE),VLOOKUP($A488,python_output!$A$4:$AP$256,27,FALSE)))</f>
        <v/>
      </c>
      <c r="T488" s="158" t="str">
        <f>IF(D488="","",IF($C488="initial",VLOOKUP($D488,Notes!$A$7:$S$67,13,FALSE),VLOOKUP($A488,python_output!$A$4:$AP$256,28,FALSE)))</f>
        <v/>
      </c>
      <c r="U488" s="159" t="str">
        <f>IF(D488="","",IF($C488="initial",VLOOKUP($D488,Notes!$A$7:$S$67,14,FALSE),VLOOKUP($A488,python_output!$A$4:$AP$256,29,FALSE)))</f>
        <v/>
      </c>
      <c r="V488" s="155" t="str">
        <f>IF(D488="","",IF($C488="initial","",VLOOKUP($A488,python_output!$A$4:$AS$256,30,FALSE)))</f>
        <v/>
      </c>
      <c r="W488" s="155" t="str">
        <f>IF(D488="","",IFERROR(IF($C488="initial","",VLOOKUP($A488,python_output!$A$4:$AS$256,30,FALSE)),""))</f>
        <v/>
      </c>
      <c r="X488" s="155" t="str">
        <f>IF(D488="","",IFERROR(IF($C488="initial","",VLOOKUP($A488,python_output!$A$4:$AS$256,30,FALSE)),""))</f>
        <v/>
      </c>
      <c r="Y488" s="196"/>
      <c r="Z488" s="97" t="str">
        <f>IFERROR(VLOOKUP($D488,Notes!$A$7:$K$67,10,FALSE),"")</f>
        <v/>
      </c>
      <c r="AA488" s="102" t="str">
        <f>IFERROR(VLOOKUP($D488,Notes!$A$7:$K$67,11,FALSE),"")</f>
        <v/>
      </c>
      <c r="AB488" s="102" t="str">
        <f t="shared" si="30"/>
        <v/>
      </c>
      <c r="AC488" s="156" t="str">
        <f t="shared" si="31"/>
        <v/>
      </c>
      <c r="AD488" s="162" t="str">
        <f>IF($D488="","",GLOBAL!$B$5)</f>
        <v/>
      </c>
      <c r="AE488" s="197" t="str">
        <f t="shared" si="32"/>
        <v/>
      </c>
      <c r="AF488" s="198" t="str">
        <f t="shared" si="33"/>
        <v/>
      </c>
      <c r="AG488" s="202"/>
    </row>
    <row r="489" spans="1:33" x14ac:dyDescent="0.25">
      <c r="A489" s="2"/>
      <c r="C489" s="3"/>
      <c r="D489" s="2"/>
      <c r="E489" s="2"/>
      <c r="F489" s="107"/>
      <c r="G489" s="100" t="str">
        <f>IFERROR(VLOOKUP($D489,Notes!$A$7:$K$67,2,FALSE),"")</f>
        <v/>
      </c>
      <c r="H489" s="97" t="str">
        <f>IFERROR(VLOOKUP($D489,Notes!$A$7:$K$67,3,FALSE),"")</f>
        <v/>
      </c>
      <c r="I489" s="98" t="str">
        <f>IFERROR(VLOOKUP($D489,Notes!$A$7:$K$67,4,FALSE),"")</f>
        <v/>
      </c>
      <c r="J489" s="104"/>
      <c r="K489" s="104"/>
      <c r="L489" s="104"/>
      <c r="M489" s="106" t="str">
        <f>IF($D489="","",VLOOKUP($A489,python_output!$A$4:$AM$257,21,FALSE))</f>
        <v/>
      </c>
      <c r="N489" s="3" t="str">
        <f>IF($D489="","",VLOOKUP($A489,python_output!$A$4:$AM$257,22,FALSE))</f>
        <v/>
      </c>
      <c r="O489" s="105" t="str">
        <f>IF($D489="","",VLOOKUP($A489,python_output!$A$4:$AM$257,23,FALSE))</f>
        <v/>
      </c>
      <c r="P489" s="2" t="str">
        <f>IF($D489="","",VLOOKUP($A489,python_output!$A$4:$AM$257,24,FALSE))</f>
        <v/>
      </c>
      <c r="Q489" s="2" t="str">
        <f>IF($D489="","",VLOOKUP($A489,python_output!$A$4:$AM$257,25,FALSE))</f>
        <v/>
      </c>
      <c r="R489" s="2" t="str">
        <f>IF($D489="","",VLOOKUP($A489,python_output!$A$4:$AM$257,26,FALSE))</f>
        <v/>
      </c>
      <c r="S489" s="160" t="str">
        <f>IF(D489="","",IF($C489="initial",VLOOKUP($D489,Notes!$A$7:$S$67,12,FALSE),VLOOKUP($A489,python_output!$A$4:$AP$256,27,FALSE)))</f>
        <v/>
      </c>
      <c r="T489" s="158" t="str">
        <f>IF(D489="","",IF($C489="initial",VLOOKUP($D489,Notes!$A$7:$S$67,13,FALSE),VLOOKUP($A489,python_output!$A$4:$AP$256,28,FALSE)))</f>
        <v/>
      </c>
      <c r="U489" s="159" t="str">
        <f>IF(D489="","",IF($C489="initial",VLOOKUP($D489,Notes!$A$7:$S$67,14,FALSE),VLOOKUP($A489,python_output!$A$4:$AP$256,29,FALSE)))</f>
        <v/>
      </c>
      <c r="V489" s="155" t="str">
        <f>IF(D489="","",IF($C489="initial","",VLOOKUP($A489,python_output!$A$4:$AS$256,30,FALSE)))</f>
        <v/>
      </c>
      <c r="W489" s="155" t="str">
        <f>IF(D489="","",IFERROR(IF($C489="initial","",VLOOKUP($A489,python_output!$A$4:$AS$256,30,FALSE)),""))</f>
        <v/>
      </c>
      <c r="X489" s="155" t="str">
        <f>IF(D489="","",IFERROR(IF($C489="initial","",VLOOKUP($A489,python_output!$A$4:$AS$256,30,FALSE)),""))</f>
        <v/>
      </c>
      <c r="Y489" s="196"/>
      <c r="Z489" s="97" t="str">
        <f>IFERROR(VLOOKUP($D489,Notes!$A$7:$K$67,10,FALSE),"")</f>
        <v/>
      </c>
      <c r="AA489" s="102" t="str">
        <f>IFERROR(VLOOKUP($D489,Notes!$A$7:$K$67,11,FALSE),"")</f>
        <v/>
      </c>
      <c r="AB489" s="102" t="str">
        <f t="shared" si="30"/>
        <v/>
      </c>
      <c r="AC489" s="156" t="str">
        <f t="shared" si="31"/>
        <v/>
      </c>
      <c r="AD489" s="162" t="str">
        <f>IF($D489="","",GLOBAL!$B$5)</f>
        <v/>
      </c>
      <c r="AE489" s="197" t="str">
        <f t="shared" si="32"/>
        <v/>
      </c>
      <c r="AF489" s="198" t="str">
        <f t="shared" si="33"/>
        <v/>
      </c>
      <c r="AG489" s="202"/>
    </row>
    <row r="490" spans="1:33" x14ac:dyDescent="0.25">
      <c r="A490" s="2"/>
      <c r="C490" s="3"/>
      <c r="D490" s="2"/>
      <c r="E490" s="2"/>
      <c r="F490" s="107"/>
      <c r="G490" s="100" t="str">
        <f>IFERROR(VLOOKUP($D490,Notes!$A$7:$K$67,2,FALSE),"")</f>
        <v/>
      </c>
      <c r="H490" s="97" t="str">
        <f>IFERROR(VLOOKUP($D490,Notes!$A$7:$K$67,3,FALSE),"")</f>
        <v/>
      </c>
      <c r="I490" s="98" t="str">
        <f>IFERROR(VLOOKUP($D490,Notes!$A$7:$K$67,4,FALSE),"")</f>
        <v/>
      </c>
      <c r="J490" s="104"/>
      <c r="K490" s="104"/>
      <c r="L490" s="104"/>
      <c r="M490" s="106" t="str">
        <f>IF($D490="","",VLOOKUP($A490,python_output!$A$4:$AM$257,21,FALSE))</f>
        <v/>
      </c>
      <c r="N490" s="3" t="str">
        <f>IF($D490="","",VLOOKUP($A490,python_output!$A$4:$AM$257,22,FALSE))</f>
        <v/>
      </c>
      <c r="O490" s="105" t="str">
        <f>IF($D490="","",VLOOKUP($A490,python_output!$A$4:$AM$257,23,FALSE))</f>
        <v/>
      </c>
      <c r="P490" s="2" t="str">
        <f>IF($D490="","",VLOOKUP($A490,python_output!$A$4:$AM$257,24,FALSE))</f>
        <v/>
      </c>
      <c r="Q490" s="2" t="str">
        <f>IF($D490="","",VLOOKUP($A490,python_output!$A$4:$AM$257,25,FALSE))</f>
        <v/>
      </c>
      <c r="R490" s="2" t="str">
        <f>IF($D490="","",VLOOKUP($A490,python_output!$A$4:$AM$257,26,FALSE))</f>
        <v/>
      </c>
      <c r="S490" s="160" t="str">
        <f>IF(D490="","",IF($C490="initial",VLOOKUP($D490,Notes!$A$7:$S$67,12,FALSE),VLOOKUP($A490,python_output!$A$4:$AP$256,27,FALSE)))</f>
        <v/>
      </c>
      <c r="T490" s="158" t="str">
        <f>IF(D490="","",IF($C490="initial",VLOOKUP($D490,Notes!$A$7:$S$67,13,FALSE),VLOOKUP($A490,python_output!$A$4:$AP$256,28,FALSE)))</f>
        <v/>
      </c>
      <c r="U490" s="159" t="str">
        <f>IF(D490="","",IF($C490="initial",VLOOKUP($D490,Notes!$A$7:$S$67,14,FALSE),VLOOKUP($A490,python_output!$A$4:$AP$256,29,FALSE)))</f>
        <v/>
      </c>
      <c r="V490" s="155" t="str">
        <f>IF(D490="","",IF($C490="initial","",VLOOKUP($A490,python_output!$A$4:$AS$256,30,FALSE)))</f>
        <v/>
      </c>
      <c r="W490" s="155" t="str">
        <f>IF(D490="","",IFERROR(IF($C490="initial","",VLOOKUP($A490,python_output!$A$4:$AS$256,30,FALSE)),""))</f>
        <v/>
      </c>
      <c r="X490" s="155" t="str">
        <f>IF(D490="","",IFERROR(IF($C490="initial","",VLOOKUP($A490,python_output!$A$4:$AS$256,30,FALSE)),""))</f>
        <v/>
      </c>
      <c r="Y490" s="196"/>
      <c r="Z490" s="97" t="str">
        <f>IFERROR(VLOOKUP($D490,Notes!$A$7:$K$67,10,FALSE),"")</f>
        <v/>
      </c>
      <c r="AA490" s="102" t="str">
        <f>IFERROR(VLOOKUP($D490,Notes!$A$7:$K$67,11,FALSE),"")</f>
        <v/>
      </c>
      <c r="AB490" s="102" t="str">
        <f t="shared" si="30"/>
        <v/>
      </c>
      <c r="AC490" s="156" t="str">
        <f t="shared" si="31"/>
        <v/>
      </c>
      <c r="AD490" s="162" t="str">
        <f>IF($D490="","",GLOBAL!$B$5)</f>
        <v/>
      </c>
      <c r="AE490" s="197" t="str">
        <f t="shared" si="32"/>
        <v/>
      </c>
      <c r="AF490" s="198" t="str">
        <f t="shared" si="33"/>
        <v/>
      </c>
      <c r="AG490" s="202"/>
    </row>
    <row r="491" spans="1:33" x14ac:dyDescent="0.25">
      <c r="A491" s="2"/>
      <c r="C491" s="3"/>
      <c r="D491" s="2"/>
      <c r="E491" s="2"/>
      <c r="F491" s="107"/>
      <c r="G491" s="100" t="str">
        <f>IFERROR(VLOOKUP($D491,Notes!$A$7:$K$67,2,FALSE),"")</f>
        <v/>
      </c>
      <c r="H491" s="97" t="str">
        <f>IFERROR(VLOOKUP($D491,Notes!$A$7:$K$67,3,FALSE),"")</f>
        <v/>
      </c>
      <c r="I491" s="98" t="str">
        <f>IFERROR(VLOOKUP($D491,Notes!$A$7:$K$67,4,FALSE),"")</f>
        <v/>
      </c>
      <c r="J491" s="104"/>
      <c r="K491" s="104"/>
      <c r="L491" s="104"/>
      <c r="M491" s="106" t="str">
        <f>IF($D491="","",VLOOKUP($A491,python_output!$A$4:$AM$257,21,FALSE))</f>
        <v/>
      </c>
      <c r="N491" s="3" t="str">
        <f>IF($D491="","",VLOOKUP($A491,python_output!$A$4:$AM$257,22,FALSE))</f>
        <v/>
      </c>
      <c r="O491" s="105" t="str">
        <f>IF($D491="","",VLOOKUP($A491,python_output!$A$4:$AM$257,23,FALSE))</f>
        <v/>
      </c>
      <c r="P491" s="2" t="str">
        <f>IF($D491="","",VLOOKUP($A491,python_output!$A$4:$AM$257,24,FALSE))</f>
        <v/>
      </c>
      <c r="Q491" s="2" t="str">
        <f>IF($D491="","",VLOOKUP($A491,python_output!$A$4:$AM$257,25,FALSE))</f>
        <v/>
      </c>
      <c r="R491" s="2" t="str">
        <f>IF($D491="","",VLOOKUP($A491,python_output!$A$4:$AM$257,26,FALSE))</f>
        <v/>
      </c>
      <c r="S491" s="160" t="str">
        <f>IF(D491="","",IF($C491="initial",VLOOKUP($D491,Notes!$A$7:$S$67,12,FALSE),VLOOKUP($A491,python_output!$A$4:$AP$256,27,FALSE)))</f>
        <v/>
      </c>
      <c r="T491" s="158" t="str">
        <f>IF(D491="","",IF($C491="initial",VLOOKUP($D491,Notes!$A$7:$S$67,13,FALSE),VLOOKUP($A491,python_output!$A$4:$AP$256,28,FALSE)))</f>
        <v/>
      </c>
      <c r="U491" s="159" t="str">
        <f>IF(D491="","",IF($C491="initial",VLOOKUP($D491,Notes!$A$7:$S$67,14,FALSE),VLOOKUP($A491,python_output!$A$4:$AP$256,29,FALSE)))</f>
        <v/>
      </c>
      <c r="V491" s="155" t="str">
        <f>IF(D491="","",IF($C491="initial","",VLOOKUP($A491,python_output!$A$4:$AS$256,30,FALSE)))</f>
        <v/>
      </c>
      <c r="W491" s="155" t="str">
        <f>IF(D491="","",IFERROR(IF($C491="initial","",VLOOKUP($A491,python_output!$A$4:$AS$256,30,FALSE)),""))</f>
        <v/>
      </c>
      <c r="X491" s="155" t="str">
        <f>IF(D491="","",IFERROR(IF($C491="initial","",VLOOKUP($A491,python_output!$A$4:$AS$256,30,FALSE)),""))</f>
        <v/>
      </c>
      <c r="Y491" s="196"/>
      <c r="Z491" s="97" t="str">
        <f>IFERROR(VLOOKUP($D491,Notes!$A$7:$K$67,10,FALSE),"")</f>
        <v/>
      </c>
      <c r="AA491" s="102" t="str">
        <f>IFERROR(VLOOKUP($D491,Notes!$A$7:$K$67,11,FALSE),"")</f>
        <v/>
      </c>
      <c r="AB491" s="102" t="str">
        <f t="shared" si="30"/>
        <v/>
      </c>
      <c r="AC491" s="156" t="str">
        <f t="shared" si="31"/>
        <v/>
      </c>
      <c r="AD491" s="162" t="str">
        <f>IF($D491="","",GLOBAL!$B$5)</f>
        <v/>
      </c>
      <c r="AE491" s="197" t="str">
        <f t="shared" si="32"/>
        <v/>
      </c>
      <c r="AF491" s="198" t="str">
        <f t="shared" si="33"/>
        <v/>
      </c>
      <c r="AG491" s="202"/>
    </row>
    <row r="492" spans="1:33" x14ac:dyDescent="0.25">
      <c r="A492" s="2"/>
      <c r="C492" s="3"/>
      <c r="D492" s="2"/>
      <c r="E492" s="2"/>
      <c r="F492" s="107"/>
      <c r="G492" s="100" t="str">
        <f>IFERROR(VLOOKUP($D492,Notes!$A$7:$K$67,2,FALSE),"")</f>
        <v/>
      </c>
      <c r="H492" s="97" t="str">
        <f>IFERROR(VLOOKUP($D492,Notes!$A$7:$K$67,3,FALSE),"")</f>
        <v/>
      </c>
      <c r="I492" s="98" t="str">
        <f>IFERROR(VLOOKUP($D492,Notes!$A$7:$K$67,4,FALSE),"")</f>
        <v/>
      </c>
      <c r="J492" s="104"/>
      <c r="K492" s="104"/>
      <c r="L492" s="104"/>
      <c r="M492" s="106" t="str">
        <f>IF($D492="","",VLOOKUP($A492,python_output!$A$4:$AM$257,21,FALSE))</f>
        <v/>
      </c>
      <c r="N492" s="3" t="str">
        <f>IF($D492="","",VLOOKUP($A492,python_output!$A$4:$AM$257,22,FALSE))</f>
        <v/>
      </c>
      <c r="O492" s="105" t="str">
        <f>IF($D492="","",VLOOKUP($A492,python_output!$A$4:$AM$257,23,FALSE))</f>
        <v/>
      </c>
      <c r="P492" s="2" t="str">
        <f>IF($D492="","",VLOOKUP($A492,python_output!$A$4:$AM$257,24,FALSE))</f>
        <v/>
      </c>
      <c r="Q492" s="2" t="str">
        <f>IF($D492="","",VLOOKUP($A492,python_output!$A$4:$AM$257,25,FALSE))</f>
        <v/>
      </c>
      <c r="R492" s="2" t="str">
        <f>IF($D492="","",VLOOKUP($A492,python_output!$A$4:$AM$257,26,FALSE))</f>
        <v/>
      </c>
      <c r="S492" s="160" t="str">
        <f>IF(D492="","",IF($C492="initial",VLOOKUP($D492,Notes!$A$7:$S$67,12,FALSE),VLOOKUP($A492,python_output!$A$4:$AP$256,27,FALSE)))</f>
        <v/>
      </c>
      <c r="T492" s="158" t="str">
        <f>IF(D492="","",IF($C492="initial",VLOOKUP($D492,Notes!$A$7:$S$67,13,FALSE),VLOOKUP($A492,python_output!$A$4:$AP$256,28,FALSE)))</f>
        <v/>
      </c>
      <c r="U492" s="159" t="str">
        <f>IF(D492="","",IF($C492="initial",VLOOKUP($D492,Notes!$A$7:$S$67,14,FALSE),VLOOKUP($A492,python_output!$A$4:$AP$256,29,FALSE)))</f>
        <v/>
      </c>
      <c r="V492" s="155" t="str">
        <f>IF(D492="","",IF($C492="initial","",VLOOKUP($A492,python_output!$A$4:$AS$256,30,FALSE)))</f>
        <v/>
      </c>
      <c r="W492" s="155" t="str">
        <f>IF(D492="","",IFERROR(IF($C492="initial","",VLOOKUP($A492,python_output!$A$4:$AS$256,30,FALSE)),""))</f>
        <v/>
      </c>
      <c r="X492" s="155" t="str">
        <f>IF(D492="","",IFERROR(IF($C492="initial","",VLOOKUP($A492,python_output!$A$4:$AS$256,30,FALSE)),""))</f>
        <v/>
      </c>
      <c r="Y492" s="196"/>
      <c r="Z492" s="97" t="str">
        <f>IFERROR(VLOOKUP($D492,Notes!$A$7:$K$67,10,FALSE),"")</f>
        <v/>
      </c>
      <c r="AA492" s="102" t="str">
        <f>IFERROR(VLOOKUP($D492,Notes!$A$7:$K$67,11,FALSE),"")</f>
        <v/>
      </c>
      <c r="AB492" s="102" t="str">
        <f t="shared" si="30"/>
        <v/>
      </c>
      <c r="AC492" s="156" t="str">
        <f t="shared" si="31"/>
        <v/>
      </c>
      <c r="AD492" s="162" t="str">
        <f>IF($D492="","",GLOBAL!$B$5)</f>
        <v/>
      </c>
      <c r="AE492" s="197" t="str">
        <f t="shared" si="32"/>
        <v/>
      </c>
      <c r="AF492" s="198" t="str">
        <f t="shared" si="33"/>
        <v/>
      </c>
      <c r="AG492" s="202"/>
    </row>
    <row r="493" spans="1:33" x14ac:dyDescent="0.25">
      <c r="A493" s="2"/>
      <c r="C493" s="3"/>
      <c r="D493" s="2"/>
      <c r="E493" s="2"/>
      <c r="F493" s="107"/>
      <c r="G493" s="100" t="str">
        <f>IFERROR(VLOOKUP($D493,Notes!$A$7:$K$67,2,FALSE),"")</f>
        <v/>
      </c>
      <c r="H493" s="97" t="str">
        <f>IFERROR(VLOOKUP($D493,Notes!$A$7:$K$67,3,FALSE),"")</f>
        <v/>
      </c>
      <c r="I493" s="98" t="str">
        <f>IFERROR(VLOOKUP($D493,Notes!$A$7:$K$67,4,FALSE),"")</f>
        <v/>
      </c>
      <c r="J493" s="104"/>
      <c r="K493" s="104"/>
      <c r="L493" s="104"/>
      <c r="M493" s="106" t="str">
        <f>IF($D493="","",VLOOKUP($A493,python_output!$A$4:$AM$257,21,FALSE))</f>
        <v/>
      </c>
      <c r="N493" s="3" t="str">
        <f>IF($D493="","",VLOOKUP($A493,python_output!$A$4:$AM$257,22,FALSE))</f>
        <v/>
      </c>
      <c r="O493" s="105" t="str">
        <f>IF($D493="","",VLOOKUP($A493,python_output!$A$4:$AM$257,23,FALSE))</f>
        <v/>
      </c>
      <c r="P493" s="2" t="str">
        <f>IF($D493="","",VLOOKUP($A493,python_output!$A$4:$AM$257,24,FALSE))</f>
        <v/>
      </c>
      <c r="Q493" s="2" t="str">
        <f>IF($D493="","",VLOOKUP($A493,python_output!$A$4:$AM$257,25,FALSE))</f>
        <v/>
      </c>
      <c r="R493" s="2" t="str">
        <f>IF($D493="","",VLOOKUP($A493,python_output!$A$4:$AM$257,26,FALSE))</f>
        <v/>
      </c>
      <c r="S493" s="160" t="str">
        <f>IF(D493="","",IF($C493="initial",VLOOKUP($D493,Notes!$A$7:$S$67,12,FALSE),VLOOKUP($A493,python_output!$A$4:$AP$256,27,FALSE)))</f>
        <v/>
      </c>
      <c r="T493" s="158" t="str">
        <f>IF(D493="","",IF($C493="initial",VLOOKUP($D493,Notes!$A$7:$S$67,13,FALSE),VLOOKUP($A493,python_output!$A$4:$AP$256,28,FALSE)))</f>
        <v/>
      </c>
      <c r="U493" s="159" t="str">
        <f>IF(D493="","",IF($C493="initial",VLOOKUP($D493,Notes!$A$7:$S$67,14,FALSE),VLOOKUP($A493,python_output!$A$4:$AP$256,29,FALSE)))</f>
        <v/>
      </c>
      <c r="V493" s="155" t="str">
        <f>IF(D493="","",IF($C493="initial","",VLOOKUP($A493,python_output!$A$4:$AS$256,30,FALSE)))</f>
        <v/>
      </c>
      <c r="W493" s="155" t="str">
        <f>IF(D493="","",IFERROR(IF($C493="initial","",VLOOKUP($A493,python_output!$A$4:$AS$256,30,FALSE)),""))</f>
        <v/>
      </c>
      <c r="X493" s="155" t="str">
        <f>IF(D493="","",IFERROR(IF($C493="initial","",VLOOKUP($A493,python_output!$A$4:$AS$256,30,FALSE)),""))</f>
        <v/>
      </c>
      <c r="Y493" s="196"/>
      <c r="Z493" s="97" t="str">
        <f>IFERROR(VLOOKUP($D493,Notes!$A$7:$K$67,10,FALSE),"")</f>
        <v/>
      </c>
      <c r="AA493" s="102" t="str">
        <f>IFERROR(VLOOKUP($D493,Notes!$A$7:$K$67,11,FALSE),"")</f>
        <v/>
      </c>
      <c r="AB493" s="102" t="str">
        <f t="shared" si="30"/>
        <v/>
      </c>
      <c r="AC493" s="156" t="str">
        <f t="shared" si="31"/>
        <v/>
      </c>
      <c r="AD493" s="162" t="str">
        <f>IF($D493="","",GLOBAL!$B$5)</f>
        <v/>
      </c>
      <c r="AE493" s="197" t="str">
        <f t="shared" si="32"/>
        <v/>
      </c>
      <c r="AF493" s="198" t="str">
        <f t="shared" si="33"/>
        <v/>
      </c>
      <c r="AG493" s="202"/>
    </row>
    <row r="494" spans="1:33" x14ac:dyDescent="0.25">
      <c r="A494" s="2"/>
      <c r="C494" s="3"/>
      <c r="D494" s="2"/>
      <c r="E494" s="2"/>
      <c r="F494" s="107"/>
      <c r="G494" s="100" t="str">
        <f>IFERROR(VLOOKUP($D494,Notes!$A$7:$K$67,2,FALSE),"")</f>
        <v/>
      </c>
      <c r="H494" s="97" t="str">
        <f>IFERROR(VLOOKUP($D494,Notes!$A$7:$K$67,3,FALSE),"")</f>
        <v/>
      </c>
      <c r="I494" s="98" t="str">
        <f>IFERROR(VLOOKUP($D494,Notes!$A$7:$K$67,4,FALSE),"")</f>
        <v/>
      </c>
      <c r="J494" s="104"/>
      <c r="K494" s="104"/>
      <c r="L494" s="104"/>
      <c r="M494" s="106" t="str">
        <f>IF($D494="","",VLOOKUP($A494,python_output!$A$4:$AM$257,21,FALSE))</f>
        <v/>
      </c>
      <c r="N494" s="3" t="str">
        <f>IF($D494="","",VLOOKUP($A494,python_output!$A$4:$AM$257,22,FALSE))</f>
        <v/>
      </c>
      <c r="O494" s="105" t="str">
        <f>IF($D494="","",VLOOKUP($A494,python_output!$A$4:$AM$257,23,FALSE))</f>
        <v/>
      </c>
      <c r="P494" s="2" t="str">
        <f>IF($D494="","",VLOOKUP($A494,python_output!$A$4:$AM$257,24,FALSE))</f>
        <v/>
      </c>
      <c r="Q494" s="2" t="str">
        <f>IF($D494="","",VLOOKUP($A494,python_output!$A$4:$AM$257,25,FALSE))</f>
        <v/>
      </c>
      <c r="R494" s="2" t="str">
        <f>IF($D494="","",VLOOKUP($A494,python_output!$A$4:$AM$257,26,FALSE))</f>
        <v/>
      </c>
      <c r="S494" s="160" t="str">
        <f>IF(D494="","",IF($C494="initial",VLOOKUP($D494,Notes!$A$7:$S$67,12,FALSE),VLOOKUP($A494,python_output!$A$4:$AP$256,27,FALSE)))</f>
        <v/>
      </c>
      <c r="T494" s="158" t="str">
        <f>IF(D494="","",IF($C494="initial",VLOOKUP($D494,Notes!$A$7:$S$67,13,FALSE),VLOOKUP($A494,python_output!$A$4:$AP$256,28,FALSE)))</f>
        <v/>
      </c>
      <c r="U494" s="159" t="str">
        <f>IF(D494="","",IF($C494="initial",VLOOKUP($D494,Notes!$A$7:$S$67,14,FALSE),VLOOKUP($A494,python_output!$A$4:$AP$256,29,FALSE)))</f>
        <v/>
      </c>
      <c r="V494" s="155" t="str">
        <f>IF(D494="","",IF($C494="initial","",VLOOKUP($A494,python_output!$A$4:$AS$256,30,FALSE)))</f>
        <v/>
      </c>
      <c r="W494" s="155" t="str">
        <f>IF(D494="","",IFERROR(IF($C494="initial","",VLOOKUP($A494,python_output!$A$4:$AS$256,30,FALSE)),""))</f>
        <v/>
      </c>
      <c r="X494" s="155" t="str">
        <f>IF(D494="","",IFERROR(IF($C494="initial","",VLOOKUP($A494,python_output!$A$4:$AS$256,30,FALSE)),""))</f>
        <v/>
      </c>
      <c r="Y494" s="196"/>
      <c r="Z494" s="97" t="str">
        <f>IFERROR(VLOOKUP($D494,Notes!$A$7:$K$67,10,FALSE),"")</f>
        <v/>
      </c>
      <c r="AA494" s="102" t="str">
        <f>IFERROR(VLOOKUP($D494,Notes!$A$7:$K$67,11,FALSE),"")</f>
        <v/>
      </c>
      <c r="AB494" s="102" t="str">
        <f t="shared" si="30"/>
        <v/>
      </c>
      <c r="AC494" s="156" t="str">
        <f t="shared" si="31"/>
        <v/>
      </c>
      <c r="AD494" s="162" t="str">
        <f>IF($D494="","",GLOBAL!$B$5)</f>
        <v/>
      </c>
      <c r="AE494" s="197" t="str">
        <f t="shared" si="32"/>
        <v/>
      </c>
      <c r="AF494" s="198" t="str">
        <f t="shared" si="33"/>
        <v/>
      </c>
      <c r="AG494" s="202"/>
    </row>
    <row r="495" spans="1:33" x14ac:dyDescent="0.25">
      <c r="A495" s="2"/>
      <c r="C495" s="3"/>
      <c r="D495" s="2"/>
      <c r="E495" s="2"/>
      <c r="F495" s="107"/>
      <c r="G495" s="100" t="str">
        <f>IFERROR(VLOOKUP($D495,Notes!$A$7:$K$67,2,FALSE),"")</f>
        <v/>
      </c>
      <c r="H495" s="97" t="str">
        <f>IFERROR(VLOOKUP($D495,Notes!$A$7:$K$67,3,FALSE),"")</f>
        <v/>
      </c>
      <c r="I495" s="98" t="str">
        <f>IFERROR(VLOOKUP($D495,Notes!$A$7:$K$67,4,FALSE),"")</f>
        <v/>
      </c>
      <c r="J495" s="104"/>
      <c r="K495" s="104"/>
      <c r="L495" s="104"/>
      <c r="M495" s="106" t="str">
        <f>IF($D495="","",VLOOKUP($A495,python_output!$A$4:$AM$257,21,FALSE))</f>
        <v/>
      </c>
      <c r="N495" s="3" t="str">
        <f>IF($D495="","",VLOOKUP($A495,python_output!$A$4:$AM$257,22,FALSE))</f>
        <v/>
      </c>
      <c r="O495" s="105" t="str">
        <f>IF($D495="","",VLOOKUP($A495,python_output!$A$4:$AM$257,23,FALSE))</f>
        <v/>
      </c>
      <c r="P495" s="2" t="str">
        <f>IF($D495="","",VLOOKUP($A495,python_output!$A$4:$AM$257,24,FALSE))</f>
        <v/>
      </c>
      <c r="Q495" s="2" t="str">
        <f>IF($D495="","",VLOOKUP($A495,python_output!$A$4:$AM$257,25,FALSE))</f>
        <v/>
      </c>
      <c r="R495" s="2" t="str">
        <f>IF($D495="","",VLOOKUP($A495,python_output!$A$4:$AM$257,26,FALSE))</f>
        <v/>
      </c>
      <c r="S495" s="160" t="str">
        <f>IF(D495="","",IF($C495="initial",VLOOKUP($D495,Notes!$A$7:$S$67,12,FALSE),VLOOKUP($A495,python_output!$A$4:$AP$256,27,FALSE)))</f>
        <v/>
      </c>
      <c r="T495" s="158" t="str">
        <f>IF(D495="","",IF($C495="initial",VLOOKUP($D495,Notes!$A$7:$S$67,13,FALSE),VLOOKUP($A495,python_output!$A$4:$AP$256,28,FALSE)))</f>
        <v/>
      </c>
      <c r="U495" s="159" t="str">
        <f>IF(D495="","",IF($C495="initial",VLOOKUP($D495,Notes!$A$7:$S$67,14,FALSE),VLOOKUP($A495,python_output!$A$4:$AP$256,29,FALSE)))</f>
        <v/>
      </c>
      <c r="V495" s="155" t="str">
        <f>IF(D495="","",IF($C495="initial","",VLOOKUP($A495,python_output!$A$4:$AS$256,30,FALSE)))</f>
        <v/>
      </c>
      <c r="W495" s="155" t="str">
        <f>IF(D495="","",IFERROR(IF($C495="initial","",VLOOKUP($A495,python_output!$A$4:$AS$256,30,FALSE)),""))</f>
        <v/>
      </c>
      <c r="X495" s="155" t="str">
        <f>IF(D495="","",IFERROR(IF($C495="initial","",VLOOKUP($A495,python_output!$A$4:$AS$256,30,FALSE)),""))</f>
        <v/>
      </c>
      <c r="Y495" s="196"/>
      <c r="Z495" s="97" t="str">
        <f>IFERROR(VLOOKUP($D495,Notes!$A$7:$K$67,10,FALSE),"")</f>
        <v/>
      </c>
      <c r="AA495" s="102" t="str">
        <f>IFERROR(VLOOKUP($D495,Notes!$A$7:$K$67,11,FALSE),"")</f>
        <v/>
      </c>
      <c r="AB495" s="102" t="str">
        <f t="shared" si="30"/>
        <v/>
      </c>
      <c r="AC495" s="156" t="str">
        <f t="shared" si="31"/>
        <v/>
      </c>
      <c r="AD495" s="162" t="str">
        <f>IF($D495="","",GLOBAL!$B$5)</f>
        <v/>
      </c>
      <c r="AE495" s="197" t="str">
        <f t="shared" si="32"/>
        <v/>
      </c>
      <c r="AF495" s="198" t="str">
        <f t="shared" si="33"/>
        <v/>
      </c>
      <c r="AG495" s="202"/>
    </row>
    <row r="496" spans="1:33" x14ac:dyDescent="0.25">
      <c r="A496" s="2"/>
      <c r="C496" s="3"/>
      <c r="D496" s="2"/>
      <c r="E496" s="2"/>
      <c r="F496" s="107"/>
      <c r="G496" s="100" t="str">
        <f>IFERROR(VLOOKUP($D496,Notes!$A$7:$K$67,2,FALSE),"")</f>
        <v/>
      </c>
      <c r="H496" s="97" t="str">
        <f>IFERROR(VLOOKUP($D496,Notes!$A$7:$K$67,3,FALSE),"")</f>
        <v/>
      </c>
      <c r="I496" s="98" t="str">
        <f>IFERROR(VLOOKUP($D496,Notes!$A$7:$K$67,4,FALSE),"")</f>
        <v/>
      </c>
      <c r="J496" s="104"/>
      <c r="K496" s="104"/>
      <c r="L496" s="104"/>
      <c r="M496" s="106" t="str">
        <f>IF($D496="","",VLOOKUP($A496,python_output!$A$4:$AM$257,21,FALSE))</f>
        <v/>
      </c>
      <c r="N496" s="3" t="str">
        <f>IF($D496="","",VLOOKUP($A496,python_output!$A$4:$AM$257,22,FALSE))</f>
        <v/>
      </c>
      <c r="O496" s="105" t="str">
        <f>IF($D496="","",VLOOKUP($A496,python_output!$A$4:$AM$257,23,FALSE))</f>
        <v/>
      </c>
      <c r="P496" s="2" t="str">
        <f>IF($D496="","",VLOOKUP($A496,python_output!$A$4:$AM$257,24,FALSE))</f>
        <v/>
      </c>
      <c r="Q496" s="2" t="str">
        <f>IF($D496="","",VLOOKUP($A496,python_output!$A$4:$AM$257,25,FALSE))</f>
        <v/>
      </c>
      <c r="R496" s="2" t="str">
        <f>IF($D496="","",VLOOKUP($A496,python_output!$A$4:$AM$257,26,FALSE))</f>
        <v/>
      </c>
      <c r="S496" s="160" t="str">
        <f>IF(D496="","",IF($C496="initial",VLOOKUP($D496,Notes!$A$7:$S$67,12,FALSE),VLOOKUP($A496,python_output!$A$4:$AP$256,27,FALSE)))</f>
        <v/>
      </c>
      <c r="T496" s="158" t="str">
        <f>IF(D496="","",IF($C496="initial",VLOOKUP($D496,Notes!$A$7:$S$67,13,FALSE),VLOOKUP($A496,python_output!$A$4:$AP$256,28,FALSE)))</f>
        <v/>
      </c>
      <c r="U496" s="159" t="str">
        <f>IF(D496="","",IF($C496="initial",VLOOKUP($D496,Notes!$A$7:$S$67,14,FALSE),VLOOKUP($A496,python_output!$A$4:$AP$256,29,FALSE)))</f>
        <v/>
      </c>
      <c r="V496" s="155" t="str">
        <f>IF(D496="","",IF($C496="initial","",VLOOKUP($A496,python_output!$A$4:$AS$256,30,FALSE)))</f>
        <v/>
      </c>
      <c r="W496" s="155" t="str">
        <f>IF(D496="","",IFERROR(IF($C496="initial","",VLOOKUP($A496,python_output!$A$4:$AS$256,30,FALSE)),""))</f>
        <v/>
      </c>
      <c r="X496" s="155" t="str">
        <f>IF(D496="","",IFERROR(IF($C496="initial","",VLOOKUP($A496,python_output!$A$4:$AS$256,30,FALSE)),""))</f>
        <v/>
      </c>
      <c r="Y496" s="196"/>
      <c r="Z496" s="97" t="str">
        <f>IFERROR(VLOOKUP($D496,Notes!$A$7:$K$67,10,FALSE),"")</f>
        <v/>
      </c>
      <c r="AA496" s="102" t="str">
        <f>IFERROR(VLOOKUP($D496,Notes!$A$7:$K$67,11,FALSE),"")</f>
        <v/>
      </c>
      <c r="AB496" s="102" t="str">
        <f t="shared" si="30"/>
        <v/>
      </c>
      <c r="AC496" s="156" t="str">
        <f t="shared" si="31"/>
        <v/>
      </c>
      <c r="AD496" s="162" t="str">
        <f>IF($D496="","",GLOBAL!$B$5)</f>
        <v/>
      </c>
      <c r="AE496" s="197" t="str">
        <f t="shared" si="32"/>
        <v/>
      </c>
      <c r="AF496" s="198" t="str">
        <f t="shared" si="33"/>
        <v/>
      </c>
      <c r="AG496" s="202"/>
    </row>
    <row r="497" spans="1:33" x14ac:dyDescent="0.25">
      <c r="A497" s="2"/>
      <c r="C497" s="3"/>
      <c r="D497" s="2"/>
      <c r="E497" s="2"/>
      <c r="F497" s="107"/>
      <c r="G497" s="100" t="str">
        <f>IFERROR(VLOOKUP($D497,Notes!$A$7:$K$67,2,FALSE),"")</f>
        <v/>
      </c>
      <c r="H497" s="97" t="str">
        <f>IFERROR(VLOOKUP($D497,Notes!$A$7:$K$67,3,FALSE),"")</f>
        <v/>
      </c>
      <c r="I497" s="98" t="str">
        <f>IFERROR(VLOOKUP($D497,Notes!$A$7:$K$67,4,FALSE),"")</f>
        <v/>
      </c>
      <c r="J497" s="104"/>
      <c r="K497" s="104"/>
      <c r="L497" s="104"/>
      <c r="M497" s="106" t="str">
        <f>IF($D497="","",VLOOKUP($A497,python_output!$A$4:$AM$257,21,FALSE))</f>
        <v/>
      </c>
      <c r="N497" s="3" t="str">
        <f>IF($D497="","",VLOOKUP($A497,python_output!$A$4:$AM$257,22,FALSE))</f>
        <v/>
      </c>
      <c r="O497" s="105" t="str">
        <f>IF($D497="","",VLOOKUP($A497,python_output!$A$4:$AM$257,23,FALSE))</f>
        <v/>
      </c>
      <c r="P497" s="2" t="str">
        <f>IF($D497="","",VLOOKUP($A497,python_output!$A$4:$AM$257,24,FALSE))</f>
        <v/>
      </c>
      <c r="Q497" s="2" t="str">
        <f>IF($D497="","",VLOOKUP($A497,python_output!$A$4:$AM$257,25,FALSE))</f>
        <v/>
      </c>
      <c r="R497" s="2" t="str">
        <f>IF($D497="","",VLOOKUP($A497,python_output!$A$4:$AM$257,26,FALSE))</f>
        <v/>
      </c>
      <c r="S497" s="160" t="str">
        <f>IF(D497="","",IF($C497="initial",VLOOKUP($D497,Notes!$A$7:$S$67,12,FALSE),VLOOKUP($A497,python_output!$A$4:$AP$256,27,FALSE)))</f>
        <v/>
      </c>
      <c r="T497" s="158" t="str">
        <f>IF(D497="","",IF($C497="initial",VLOOKUP($D497,Notes!$A$7:$S$67,13,FALSE),VLOOKUP($A497,python_output!$A$4:$AP$256,28,FALSE)))</f>
        <v/>
      </c>
      <c r="U497" s="159" t="str">
        <f>IF(D497="","",IF($C497="initial",VLOOKUP($D497,Notes!$A$7:$S$67,14,FALSE),VLOOKUP($A497,python_output!$A$4:$AP$256,29,FALSE)))</f>
        <v/>
      </c>
      <c r="V497" s="155" t="str">
        <f>IF(D497="","",IF($C497="initial","",VLOOKUP($A497,python_output!$A$4:$AS$256,30,FALSE)))</f>
        <v/>
      </c>
      <c r="W497" s="155" t="str">
        <f>IF(D497="","",IFERROR(IF($C497="initial","",VLOOKUP($A497,python_output!$A$4:$AS$256,30,FALSE)),""))</f>
        <v/>
      </c>
      <c r="X497" s="155" t="str">
        <f>IF(D497="","",IFERROR(IF($C497="initial","",VLOOKUP($A497,python_output!$A$4:$AS$256,30,FALSE)),""))</f>
        <v/>
      </c>
      <c r="Y497" s="196"/>
      <c r="Z497" s="97" t="str">
        <f>IFERROR(VLOOKUP($D497,Notes!$A$7:$K$67,10,FALSE),"")</f>
        <v/>
      </c>
      <c r="AA497" s="102" t="str">
        <f>IFERROR(VLOOKUP($D497,Notes!$A$7:$K$67,11,FALSE),"")</f>
        <v/>
      </c>
      <c r="AB497" s="102" t="str">
        <f t="shared" si="30"/>
        <v/>
      </c>
      <c r="AC497" s="156" t="str">
        <f t="shared" si="31"/>
        <v/>
      </c>
      <c r="AD497" s="162" t="str">
        <f>IF($D497="","",GLOBAL!$B$5)</f>
        <v/>
      </c>
      <c r="AE497" s="197" t="str">
        <f t="shared" si="32"/>
        <v/>
      </c>
      <c r="AF497" s="198" t="str">
        <f t="shared" si="33"/>
        <v/>
      </c>
      <c r="AG497" s="202"/>
    </row>
    <row r="498" spans="1:33" x14ac:dyDescent="0.25">
      <c r="A498" s="2"/>
      <c r="C498" s="3"/>
      <c r="D498" s="2"/>
      <c r="E498" s="2"/>
      <c r="F498" s="107"/>
      <c r="G498" s="100" t="str">
        <f>IFERROR(VLOOKUP($D498,Notes!$A$7:$K$67,2,FALSE),"")</f>
        <v/>
      </c>
      <c r="H498" s="97" t="str">
        <f>IFERROR(VLOOKUP($D498,Notes!$A$7:$K$67,3,FALSE),"")</f>
        <v/>
      </c>
      <c r="I498" s="98" t="str">
        <f>IFERROR(VLOOKUP($D498,Notes!$A$7:$K$67,4,FALSE),"")</f>
        <v/>
      </c>
      <c r="J498" s="104"/>
      <c r="K498" s="104"/>
      <c r="L498" s="104"/>
      <c r="M498" s="106" t="str">
        <f>IF($D498="","",VLOOKUP($A498,python_output!$A$4:$AM$257,21,FALSE))</f>
        <v/>
      </c>
      <c r="N498" s="3" t="str">
        <f>IF($D498="","",VLOOKUP($A498,python_output!$A$4:$AM$257,22,FALSE))</f>
        <v/>
      </c>
      <c r="O498" s="105" t="str">
        <f>IF($D498="","",VLOOKUP($A498,python_output!$A$4:$AM$257,23,FALSE))</f>
        <v/>
      </c>
      <c r="P498" s="2" t="str">
        <f>IF($D498="","",VLOOKUP($A498,python_output!$A$4:$AM$257,24,FALSE))</f>
        <v/>
      </c>
      <c r="Q498" s="2" t="str">
        <f>IF($D498="","",VLOOKUP($A498,python_output!$A$4:$AM$257,25,FALSE))</f>
        <v/>
      </c>
      <c r="R498" s="2" t="str">
        <f>IF($D498="","",VLOOKUP($A498,python_output!$A$4:$AM$257,26,FALSE))</f>
        <v/>
      </c>
      <c r="S498" s="160" t="str">
        <f>IF(D498="","",IF($C498="initial",VLOOKUP($D498,Notes!$A$7:$S$67,12,FALSE),VLOOKUP($A498,python_output!$A$4:$AP$256,27,FALSE)))</f>
        <v/>
      </c>
      <c r="T498" s="158" t="str">
        <f>IF(D498="","",IF($C498="initial",VLOOKUP($D498,Notes!$A$7:$S$67,13,FALSE),VLOOKUP($A498,python_output!$A$4:$AP$256,28,FALSE)))</f>
        <v/>
      </c>
      <c r="U498" s="159" t="str">
        <f>IF(D498="","",IF($C498="initial",VLOOKUP($D498,Notes!$A$7:$S$67,14,FALSE),VLOOKUP($A498,python_output!$A$4:$AP$256,29,FALSE)))</f>
        <v/>
      </c>
      <c r="V498" s="155" t="str">
        <f>IF(D498="","",IF($C498="initial","",VLOOKUP($A498,python_output!$A$4:$AS$256,30,FALSE)))</f>
        <v/>
      </c>
      <c r="W498" s="155" t="str">
        <f>IF(D498="","",IFERROR(IF($C498="initial","",VLOOKUP($A498,python_output!$A$4:$AS$256,30,FALSE)),""))</f>
        <v/>
      </c>
      <c r="X498" s="155" t="str">
        <f>IF(D498="","",IFERROR(IF($C498="initial","",VLOOKUP($A498,python_output!$A$4:$AS$256,30,FALSE)),""))</f>
        <v/>
      </c>
      <c r="Y498" s="196"/>
      <c r="Z498" s="97" t="str">
        <f>IFERROR(VLOOKUP($D498,Notes!$A$7:$K$67,10,FALSE),"")</f>
        <v/>
      </c>
      <c r="AA498" s="102" t="str">
        <f>IFERROR(VLOOKUP($D498,Notes!$A$7:$K$67,11,FALSE),"")</f>
        <v/>
      </c>
      <c r="AB498" s="102" t="str">
        <f t="shared" si="30"/>
        <v/>
      </c>
      <c r="AC498" s="156" t="str">
        <f t="shared" si="31"/>
        <v/>
      </c>
      <c r="AD498" s="162" t="str">
        <f>IF($D498="","",GLOBAL!$B$5)</f>
        <v/>
      </c>
      <c r="AE498" s="197" t="str">
        <f t="shared" si="32"/>
        <v/>
      </c>
      <c r="AF498" s="198" t="str">
        <f t="shared" si="33"/>
        <v/>
      </c>
      <c r="AG498" s="202"/>
    </row>
    <row r="499" spans="1:33" x14ac:dyDescent="0.25">
      <c r="A499" s="2"/>
      <c r="C499" s="3"/>
      <c r="D499" s="2"/>
      <c r="E499" s="2"/>
      <c r="F499" s="107"/>
      <c r="G499" s="100" t="str">
        <f>IFERROR(VLOOKUP($D499,Notes!$A$7:$K$67,2,FALSE),"")</f>
        <v/>
      </c>
      <c r="H499" s="97" t="str">
        <f>IFERROR(VLOOKUP($D499,Notes!$A$7:$K$67,3,FALSE),"")</f>
        <v/>
      </c>
      <c r="I499" s="98" t="str">
        <f>IFERROR(VLOOKUP($D499,Notes!$A$7:$K$67,4,FALSE),"")</f>
        <v/>
      </c>
      <c r="J499" s="104"/>
      <c r="K499" s="104"/>
      <c r="L499" s="104"/>
      <c r="M499" s="106" t="str">
        <f>IF($D499="","",VLOOKUP($A499,python_output!$A$4:$AM$257,21,FALSE))</f>
        <v/>
      </c>
      <c r="N499" s="3" t="str">
        <f>IF($D499="","",VLOOKUP($A499,python_output!$A$4:$AM$257,22,FALSE))</f>
        <v/>
      </c>
      <c r="O499" s="105" t="str">
        <f>IF($D499="","",VLOOKUP($A499,python_output!$A$4:$AM$257,23,FALSE))</f>
        <v/>
      </c>
      <c r="P499" s="2" t="str">
        <f>IF($D499="","",VLOOKUP($A499,python_output!$A$4:$AM$257,24,FALSE))</f>
        <v/>
      </c>
      <c r="Q499" s="2" t="str">
        <f>IF($D499="","",VLOOKUP($A499,python_output!$A$4:$AM$257,25,FALSE))</f>
        <v/>
      </c>
      <c r="R499" s="2" t="str">
        <f>IF($D499="","",VLOOKUP($A499,python_output!$A$4:$AM$257,26,FALSE))</f>
        <v/>
      </c>
      <c r="S499" s="160" t="str">
        <f>IF(D499="","",IF($C499="initial",VLOOKUP($D499,Notes!$A$7:$S$67,12,FALSE),VLOOKUP($A499,python_output!$A$4:$AP$256,27,FALSE)))</f>
        <v/>
      </c>
      <c r="T499" s="158" t="str">
        <f>IF(D499="","",IF($C499="initial",VLOOKUP($D499,Notes!$A$7:$S$67,13,FALSE),VLOOKUP($A499,python_output!$A$4:$AP$256,28,FALSE)))</f>
        <v/>
      </c>
      <c r="U499" s="159" t="str">
        <f>IF(D499="","",IF($C499="initial",VLOOKUP($D499,Notes!$A$7:$S$67,14,FALSE),VLOOKUP($A499,python_output!$A$4:$AP$256,29,FALSE)))</f>
        <v/>
      </c>
      <c r="V499" s="155" t="str">
        <f>IF(D499="","",IF($C499="initial","",VLOOKUP($A499,python_output!$A$4:$AS$256,30,FALSE)))</f>
        <v/>
      </c>
      <c r="W499" s="155" t="str">
        <f>IF(D499="","",IFERROR(IF($C499="initial","",VLOOKUP($A499,python_output!$A$4:$AS$256,30,FALSE)),""))</f>
        <v/>
      </c>
      <c r="X499" s="155" t="str">
        <f>IF(D499="","",IFERROR(IF($C499="initial","",VLOOKUP($A499,python_output!$A$4:$AS$256,30,FALSE)),""))</f>
        <v/>
      </c>
      <c r="Y499" s="196"/>
      <c r="Z499" s="97" t="str">
        <f>IFERROR(VLOOKUP($D499,Notes!$A$7:$K$67,10,FALSE),"")</f>
        <v/>
      </c>
      <c r="AA499" s="102" t="str">
        <f>IFERROR(VLOOKUP($D499,Notes!$A$7:$K$67,11,FALSE),"")</f>
        <v/>
      </c>
      <c r="AB499" s="102" t="str">
        <f t="shared" si="30"/>
        <v/>
      </c>
      <c r="AC499" s="156" t="str">
        <f t="shared" si="31"/>
        <v/>
      </c>
      <c r="AD499" s="162" t="str">
        <f>IF($D499="","",GLOBAL!$B$5)</f>
        <v/>
      </c>
      <c r="AE499" s="197" t="str">
        <f t="shared" si="32"/>
        <v/>
      </c>
      <c r="AF499" s="198" t="str">
        <f t="shared" si="33"/>
        <v/>
      </c>
      <c r="AG499" s="202"/>
    </row>
    <row r="500" spans="1:33" x14ac:dyDescent="0.25">
      <c r="A500" s="2"/>
      <c r="C500" s="3"/>
      <c r="D500" s="2"/>
      <c r="E500" s="2"/>
      <c r="F500" s="107"/>
      <c r="G500" s="100" t="str">
        <f>IFERROR(VLOOKUP($D500,Notes!$A$7:$K$67,2,FALSE),"")</f>
        <v/>
      </c>
      <c r="H500" s="97" t="str">
        <f>IFERROR(VLOOKUP($D500,Notes!$A$7:$K$67,3,FALSE),"")</f>
        <v/>
      </c>
      <c r="I500" s="98" t="str">
        <f>IFERROR(VLOOKUP($D500,Notes!$A$7:$K$67,4,FALSE),"")</f>
        <v/>
      </c>
      <c r="J500" s="104"/>
      <c r="K500" s="104"/>
      <c r="L500" s="104"/>
      <c r="M500" s="106" t="str">
        <f>IF($D500="","",VLOOKUP($A500,python_output!$A$4:$AM$257,21,FALSE))</f>
        <v/>
      </c>
      <c r="N500" s="3" t="str">
        <f>IF($D500="","",VLOOKUP($A500,python_output!$A$4:$AM$257,22,FALSE))</f>
        <v/>
      </c>
      <c r="O500" s="105" t="str">
        <f>IF($D500="","",VLOOKUP($A500,python_output!$A$4:$AM$257,23,FALSE))</f>
        <v/>
      </c>
      <c r="P500" s="2" t="str">
        <f>IF($D500="","",VLOOKUP($A500,python_output!$A$4:$AM$257,24,FALSE))</f>
        <v/>
      </c>
      <c r="Q500" s="2" t="str">
        <f>IF($D500="","",VLOOKUP($A500,python_output!$A$4:$AM$257,25,FALSE))</f>
        <v/>
      </c>
      <c r="R500" s="2" t="str">
        <f>IF($D500="","",VLOOKUP($A500,python_output!$A$4:$AM$257,26,FALSE))</f>
        <v/>
      </c>
      <c r="S500" s="160" t="str">
        <f>IF(D500="","",IF($C500="initial",VLOOKUP($D500,Notes!$A$7:$S$67,12,FALSE),VLOOKUP($A500,python_output!$A$4:$AP$256,27,FALSE)))</f>
        <v/>
      </c>
      <c r="T500" s="158" t="str">
        <f>IF(D500="","",IF($C500="initial",VLOOKUP($D500,Notes!$A$7:$S$67,13,FALSE),VLOOKUP($A500,python_output!$A$4:$AP$256,28,FALSE)))</f>
        <v/>
      </c>
      <c r="U500" s="159" t="str">
        <f>IF(D500="","",IF($C500="initial",VLOOKUP($D500,Notes!$A$7:$S$67,14,FALSE),VLOOKUP($A500,python_output!$A$4:$AP$256,29,FALSE)))</f>
        <v/>
      </c>
      <c r="V500" s="155" t="str">
        <f>IF(D500="","",IF($C500="initial","",VLOOKUP($A500,python_output!$A$4:$AS$256,30,FALSE)))</f>
        <v/>
      </c>
      <c r="W500" s="155" t="str">
        <f>IF(D500="","",IFERROR(IF($C500="initial","",VLOOKUP($A500,python_output!$A$4:$AS$256,30,FALSE)),""))</f>
        <v/>
      </c>
      <c r="X500" s="155" t="str">
        <f>IF(D500="","",IFERROR(IF($C500="initial","",VLOOKUP($A500,python_output!$A$4:$AS$256,30,FALSE)),""))</f>
        <v/>
      </c>
      <c r="Y500" s="196"/>
      <c r="Z500" s="97" t="str">
        <f>IFERROR(VLOOKUP($D500,Notes!$A$7:$K$67,10,FALSE),"")</f>
        <v/>
      </c>
      <c r="AA500" s="102" t="str">
        <f>IFERROR(VLOOKUP($D500,Notes!$A$7:$K$67,11,FALSE),"")</f>
        <v/>
      </c>
      <c r="AB500" s="102" t="str">
        <f t="shared" si="30"/>
        <v/>
      </c>
      <c r="AC500" s="156" t="str">
        <f t="shared" si="31"/>
        <v/>
      </c>
      <c r="AD500" s="162" t="str">
        <f>IF($D500="","",GLOBAL!$B$5)</f>
        <v/>
      </c>
      <c r="AE500" s="197" t="str">
        <f t="shared" si="32"/>
        <v/>
      </c>
      <c r="AF500" s="198" t="str">
        <f t="shared" si="33"/>
        <v/>
      </c>
      <c r="AG500" s="202"/>
    </row>
    <row r="501" spans="1:33" x14ac:dyDescent="0.25">
      <c r="A501" s="2"/>
      <c r="C501" s="3"/>
      <c r="D501" s="2"/>
      <c r="E501" s="2"/>
      <c r="F501" s="107"/>
      <c r="G501" s="100" t="str">
        <f>IFERROR(VLOOKUP($D501,Notes!$A$7:$K$67,2,FALSE),"")</f>
        <v/>
      </c>
      <c r="H501" s="97" t="str">
        <f>IFERROR(VLOOKUP($D501,Notes!$A$7:$K$67,3,FALSE),"")</f>
        <v/>
      </c>
      <c r="I501" s="98" t="str">
        <f>IFERROR(VLOOKUP($D501,Notes!$A$7:$K$67,4,FALSE),"")</f>
        <v/>
      </c>
      <c r="J501" s="104"/>
      <c r="K501" s="104"/>
      <c r="L501" s="104"/>
      <c r="M501" s="106" t="str">
        <f>IF($D501="","",VLOOKUP($A501,python_output!$A$4:$AM$257,21,FALSE))</f>
        <v/>
      </c>
      <c r="N501" s="3" t="str">
        <f>IF($D501="","",VLOOKUP($A501,python_output!$A$4:$AM$257,22,FALSE))</f>
        <v/>
      </c>
      <c r="O501" s="105" t="str">
        <f>IF($D501="","",VLOOKUP($A501,python_output!$A$4:$AM$257,23,FALSE))</f>
        <v/>
      </c>
      <c r="P501" s="2" t="str">
        <f>IF($D501="","",VLOOKUP($A501,python_output!$A$4:$AM$257,24,FALSE))</f>
        <v/>
      </c>
      <c r="Q501" s="2" t="str">
        <f>IF($D501="","",VLOOKUP($A501,python_output!$A$4:$AM$257,25,FALSE))</f>
        <v/>
      </c>
      <c r="R501" s="2" t="str">
        <f>IF($D501="","",VLOOKUP($A501,python_output!$A$4:$AM$257,26,FALSE))</f>
        <v/>
      </c>
      <c r="S501" s="160" t="str">
        <f>IF(D501="","",IF($C501="initial",VLOOKUP($D501,Notes!$A$7:$S$67,12,FALSE),VLOOKUP($A501,python_output!$A$4:$AP$256,27,FALSE)))</f>
        <v/>
      </c>
      <c r="T501" s="158" t="str">
        <f>IF(D501="","",IF($C501="initial",VLOOKUP($D501,Notes!$A$7:$S$67,13,FALSE),VLOOKUP($A501,python_output!$A$4:$AP$256,28,FALSE)))</f>
        <v/>
      </c>
      <c r="U501" s="159" t="str">
        <f>IF(D501="","",IF($C501="initial",VLOOKUP($D501,Notes!$A$7:$S$67,14,FALSE),VLOOKUP($A501,python_output!$A$4:$AP$256,29,FALSE)))</f>
        <v/>
      </c>
      <c r="V501" s="155" t="str">
        <f>IF(D501="","",IF($C501="initial","",VLOOKUP($A501,python_output!$A$4:$AS$256,30,FALSE)))</f>
        <v/>
      </c>
      <c r="W501" s="155" t="str">
        <f>IF(D501="","",IFERROR(IF($C501="initial","",VLOOKUP($A501,python_output!$A$4:$AS$256,30,FALSE)),""))</f>
        <v/>
      </c>
      <c r="X501" s="155" t="str">
        <f>IF(D501="","",IFERROR(IF($C501="initial","",VLOOKUP($A501,python_output!$A$4:$AS$256,30,FALSE)),""))</f>
        <v/>
      </c>
      <c r="Y501" s="196"/>
      <c r="Z501" s="97" t="str">
        <f>IFERROR(VLOOKUP($D501,Notes!$A$7:$K$67,10,FALSE),"")</f>
        <v/>
      </c>
      <c r="AA501" s="102" t="str">
        <f>IFERROR(VLOOKUP($D501,Notes!$A$7:$K$67,11,FALSE),"")</f>
        <v/>
      </c>
      <c r="AB501" s="102" t="str">
        <f t="shared" si="30"/>
        <v/>
      </c>
      <c r="AC501" s="156" t="str">
        <f t="shared" si="31"/>
        <v/>
      </c>
      <c r="AD501" s="162" t="str">
        <f>IF($D501="","",GLOBAL!$B$5)</f>
        <v/>
      </c>
      <c r="AE501" s="197" t="str">
        <f t="shared" si="32"/>
        <v/>
      </c>
      <c r="AF501" s="198" t="str">
        <f t="shared" si="33"/>
        <v/>
      </c>
      <c r="AG501" s="202"/>
    </row>
    <row r="502" spans="1:33" x14ac:dyDescent="0.25">
      <c r="A502" s="2"/>
      <c r="C502" s="3"/>
      <c r="D502" s="2"/>
      <c r="E502" s="2"/>
      <c r="F502" s="107"/>
      <c r="G502" s="100" t="str">
        <f>IFERROR(VLOOKUP($D502,Notes!$A$7:$K$67,2,FALSE),"")</f>
        <v/>
      </c>
      <c r="H502" s="97" t="str">
        <f>IFERROR(VLOOKUP($D502,Notes!$A$7:$K$67,3,FALSE),"")</f>
        <v/>
      </c>
      <c r="I502" s="98" t="str">
        <f>IFERROR(VLOOKUP($D502,Notes!$A$7:$K$67,4,FALSE),"")</f>
        <v/>
      </c>
      <c r="J502" s="104"/>
      <c r="K502" s="104"/>
      <c r="L502" s="104"/>
      <c r="M502" s="106" t="str">
        <f>IF($D502="","",VLOOKUP($A502,python_output!$A$4:$AM$257,21,FALSE))</f>
        <v/>
      </c>
      <c r="N502" s="3" t="str">
        <f>IF($D502="","",VLOOKUP($A502,python_output!$A$4:$AM$257,22,FALSE))</f>
        <v/>
      </c>
      <c r="O502" s="105" t="str">
        <f>IF($D502="","",VLOOKUP($A502,python_output!$A$4:$AM$257,23,FALSE))</f>
        <v/>
      </c>
      <c r="P502" s="2" t="str">
        <f>IF($D502="","",VLOOKUP($A502,python_output!$A$4:$AM$257,24,FALSE))</f>
        <v/>
      </c>
      <c r="Q502" s="2" t="str">
        <f>IF($D502="","",VLOOKUP($A502,python_output!$A$4:$AM$257,25,FALSE))</f>
        <v/>
      </c>
      <c r="R502" s="2" t="str">
        <f>IF($D502="","",VLOOKUP($A502,python_output!$A$4:$AM$257,26,FALSE))</f>
        <v/>
      </c>
      <c r="S502" s="160" t="str">
        <f>IF(D502="","",IF($C502="initial",VLOOKUP($D502,Notes!$A$7:$S$67,12,FALSE),VLOOKUP($A502,python_output!$A$4:$AP$256,27,FALSE)))</f>
        <v/>
      </c>
      <c r="T502" s="158" t="str">
        <f>IF(D502="","",IF($C502="initial",VLOOKUP($D502,Notes!$A$7:$S$67,13,FALSE),VLOOKUP($A502,python_output!$A$4:$AP$256,28,FALSE)))</f>
        <v/>
      </c>
      <c r="U502" s="159" t="str">
        <f>IF(D502="","",IF($C502="initial",VLOOKUP($D502,Notes!$A$7:$S$67,14,FALSE),VLOOKUP($A502,python_output!$A$4:$AP$256,29,FALSE)))</f>
        <v/>
      </c>
      <c r="V502" s="155" t="str">
        <f>IF(D502="","",IF($C502="initial","",VLOOKUP($A502,python_output!$A$4:$AS$256,30,FALSE)))</f>
        <v/>
      </c>
      <c r="W502" s="155" t="str">
        <f>IF(D502="","",IFERROR(IF($C502="initial","",VLOOKUP($A502,python_output!$A$4:$AS$256,30,FALSE)),""))</f>
        <v/>
      </c>
      <c r="X502" s="155" t="str">
        <f>IF(D502="","",IFERROR(IF($C502="initial","",VLOOKUP($A502,python_output!$A$4:$AS$256,30,FALSE)),""))</f>
        <v/>
      </c>
      <c r="Y502" s="196"/>
      <c r="Z502" s="97" t="str">
        <f>IFERROR(VLOOKUP($D502,Notes!$A$7:$K$67,10,FALSE),"")</f>
        <v/>
      </c>
      <c r="AA502" s="102" t="str">
        <f>IFERROR(VLOOKUP($D502,Notes!$A$7:$K$67,11,FALSE),"")</f>
        <v/>
      </c>
      <c r="AB502" s="102" t="str">
        <f t="shared" si="30"/>
        <v/>
      </c>
      <c r="AC502" s="156" t="str">
        <f t="shared" si="31"/>
        <v/>
      </c>
      <c r="AD502" s="162" t="str">
        <f>IF($D502="","",GLOBAL!$B$5)</f>
        <v/>
      </c>
      <c r="AE502" s="197" t="str">
        <f t="shared" si="32"/>
        <v/>
      </c>
      <c r="AF502" s="198" t="str">
        <f t="shared" si="33"/>
        <v/>
      </c>
      <c r="AG502" s="202"/>
    </row>
    <row r="503" spans="1:33" x14ac:dyDescent="0.25">
      <c r="A503" s="2"/>
      <c r="C503" s="3"/>
      <c r="D503" s="2"/>
      <c r="E503" s="2"/>
      <c r="F503" s="107"/>
      <c r="G503" s="100" t="str">
        <f>IFERROR(VLOOKUP($D503,Notes!$A$7:$K$67,2,FALSE),"")</f>
        <v/>
      </c>
      <c r="H503" s="97" t="str">
        <f>IFERROR(VLOOKUP($D503,Notes!$A$7:$K$67,3,FALSE),"")</f>
        <v/>
      </c>
      <c r="I503" s="98" t="str">
        <f>IFERROR(VLOOKUP($D503,Notes!$A$7:$K$67,4,FALSE),"")</f>
        <v/>
      </c>
      <c r="J503" s="104"/>
      <c r="K503" s="104"/>
      <c r="L503" s="104"/>
      <c r="M503" s="106" t="str">
        <f>IF($D503="","",VLOOKUP($A503,python_output!$A$4:$AM$257,21,FALSE))</f>
        <v/>
      </c>
      <c r="N503" s="3" t="str">
        <f>IF($D503="","",VLOOKUP($A503,python_output!$A$4:$AM$257,22,FALSE))</f>
        <v/>
      </c>
      <c r="O503" s="105" t="str">
        <f>IF($D503="","",VLOOKUP($A503,python_output!$A$4:$AM$257,23,FALSE))</f>
        <v/>
      </c>
      <c r="P503" s="2" t="str">
        <f>IF($D503="","",VLOOKUP($A503,python_output!$A$4:$AM$257,24,FALSE))</f>
        <v/>
      </c>
      <c r="Q503" s="2" t="str">
        <f>IF($D503="","",VLOOKUP($A503,python_output!$A$4:$AM$257,25,FALSE))</f>
        <v/>
      </c>
      <c r="R503" s="2" t="str">
        <f>IF($D503="","",VLOOKUP($A503,python_output!$A$4:$AM$257,26,FALSE))</f>
        <v/>
      </c>
      <c r="S503" s="160" t="str">
        <f>IF(D503="","",IF($C503="initial",VLOOKUP($D503,Notes!$A$7:$S$67,12,FALSE),VLOOKUP($A503,python_output!$A$4:$AP$256,27,FALSE)))</f>
        <v/>
      </c>
      <c r="T503" s="158" t="str">
        <f>IF(D503="","",IF($C503="initial",VLOOKUP($D503,Notes!$A$7:$S$67,13,FALSE),VLOOKUP($A503,python_output!$A$4:$AP$256,28,FALSE)))</f>
        <v/>
      </c>
      <c r="U503" s="159" t="str">
        <f>IF(D503="","",IF($C503="initial",VLOOKUP($D503,Notes!$A$7:$S$67,14,FALSE),VLOOKUP($A503,python_output!$A$4:$AP$256,29,FALSE)))</f>
        <v/>
      </c>
      <c r="V503" s="155" t="str">
        <f>IF(D503="","",IF($C503="initial","",VLOOKUP($A503,python_output!$A$4:$AS$256,30,FALSE)))</f>
        <v/>
      </c>
      <c r="W503" s="155" t="str">
        <f>IF(D503="","",IFERROR(IF($C503="initial","",VLOOKUP($A503,python_output!$A$4:$AS$256,30,FALSE)),""))</f>
        <v/>
      </c>
      <c r="X503" s="155" t="str">
        <f>IF(D503="","",IFERROR(IF($C503="initial","",VLOOKUP($A503,python_output!$A$4:$AS$256,30,FALSE)),""))</f>
        <v/>
      </c>
      <c r="Y503" s="196"/>
      <c r="Z503" s="97" t="str">
        <f>IFERROR(VLOOKUP($D503,Notes!$A$7:$K$67,10,FALSE),"")</f>
        <v/>
      </c>
      <c r="AA503" s="102" t="str">
        <f>IFERROR(VLOOKUP($D503,Notes!$A$7:$K$67,11,FALSE),"")</f>
        <v/>
      </c>
      <c r="AB503" s="102" t="str">
        <f t="shared" si="30"/>
        <v/>
      </c>
      <c r="AC503" s="156" t="str">
        <f t="shared" si="31"/>
        <v/>
      </c>
      <c r="AD503" s="162" t="str">
        <f>IF($D503="","",GLOBAL!$B$5)</f>
        <v/>
      </c>
      <c r="AE503" s="197" t="str">
        <f t="shared" si="32"/>
        <v/>
      </c>
      <c r="AF503" s="198" t="str">
        <f t="shared" si="33"/>
        <v/>
      </c>
      <c r="AG503" s="202"/>
    </row>
    <row r="504" spans="1:33" x14ac:dyDescent="0.25">
      <c r="A504" s="2"/>
      <c r="C504" s="3"/>
      <c r="D504" s="2"/>
      <c r="E504" s="2"/>
      <c r="F504" s="107"/>
      <c r="G504" s="100" t="str">
        <f>IFERROR(VLOOKUP($D504,Notes!$A$7:$K$67,2,FALSE),"")</f>
        <v/>
      </c>
      <c r="H504" s="97" t="str">
        <f>IFERROR(VLOOKUP($D504,Notes!$A$7:$K$67,3,FALSE),"")</f>
        <v/>
      </c>
      <c r="I504" s="98" t="str">
        <f>IFERROR(VLOOKUP($D504,Notes!$A$7:$K$67,4,FALSE),"")</f>
        <v/>
      </c>
      <c r="J504" s="104"/>
      <c r="K504" s="104"/>
      <c r="L504" s="104"/>
      <c r="M504" s="106" t="str">
        <f>IF($D504="","",VLOOKUP($A504,python_output!$A$4:$AM$257,21,FALSE))</f>
        <v/>
      </c>
      <c r="N504" s="3" t="str">
        <f>IF($D504="","",VLOOKUP($A504,python_output!$A$4:$AM$257,22,FALSE))</f>
        <v/>
      </c>
      <c r="O504" s="105" t="str">
        <f>IF($D504="","",VLOOKUP($A504,python_output!$A$4:$AM$257,23,FALSE))</f>
        <v/>
      </c>
      <c r="P504" s="2" t="str">
        <f>IF($D504="","",VLOOKUP($A504,python_output!$A$4:$AM$257,24,FALSE))</f>
        <v/>
      </c>
      <c r="Q504" s="2" t="str">
        <f>IF($D504="","",VLOOKUP($A504,python_output!$A$4:$AM$257,25,FALSE))</f>
        <v/>
      </c>
      <c r="R504" s="2" t="str">
        <f>IF($D504="","",VLOOKUP($A504,python_output!$A$4:$AM$257,26,FALSE))</f>
        <v/>
      </c>
      <c r="S504" s="160" t="str">
        <f>IF(D504="","",IF($C504="initial",VLOOKUP($D504,Notes!$A$7:$S$67,12,FALSE),VLOOKUP($A504,python_output!$A$4:$AP$256,27,FALSE)))</f>
        <v/>
      </c>
      <c r="T504" s="158" t="str">
        <f>IF(D504="","",IF($C504="initial",VLOOKUP($D504,Notes!$A$7:$S$67,13,FALSE),VLOOKUP($A504,python_output!$A$4:$AP$256,28,FALSE)))</f>
        <v/>
      </c>
      <c r="U504" s="159" t="str">
        <f>IF(D504="","",IF($C504="initial",VLOOKUP($D504,Notes!$A$7:$S$67,14,FALSE),VLOOKUP($A504,python_output!$A$4:$AP$256,29,FALSE)))</f>
        <v/>
      </c>
      <c r="V504" s="155" t="str">
        <f>IF(D504="","",IF($C504="initial","",VLOOKUP($A504,python_output!$A$4:$AS$256,30,FALSE)))</f>
        <v/>
      </c>
      <c r="W504" s="155" t="str">
        <f>IF(D504="","",IFERROR(IF($C504="initial","",VLOOKUP($A504,python_output!$A$4:$AS$256,30,FALSE)),""))</f>
        <v/>
      </c>
      <c r="X504" s="155" t="str">
        <f>IF(D504="","",IFERROR(IF($C504="initial","",VLOOKUP($A504,python_output!$A$4:$AS$256,30,FALSE)),""))</f>
        <v/>
      </c>
      <c r="Y504" s="196"/>
      <c r="Z504" s="97" t="str">
        <f>IFERROR(VLOOKUP($D504,Notes!$A$7:$K$67,10,FALSE),"")</f>
        <v/>
      </c>
      <c r="AA504" s="102" t="str">
        <f>IFERROR(VLOOKUP($D504,Notes!$A$7:$K$67,11,FALSE),"")</f>
        <v/>
      </c>
      <c r="AB504" s="102" t="str">
        <f t="shared" si="30"/>
        <v/>
      </c>
      <c r="AC504" s="156" t="str">
        <f t="shared" si="31"/>
        <v/>
      </c>
      <c r="AD504" s="162" t="str">
        <f>IF($D504="","",GLOBAL!$B$5)</f>
        <v/>
      </c>
      <c r="AE504" s="197" t="str">
        <f t="shared" si="32"/>
        <v/>
      </c>
      <c r="AF504" s="198" t="str">
        <f t="shared" si="33"/>
        <v/>
      </c>
      <c r="AG504" s="202"/>
    </row>
    <row r="505" spans="1:33" x14ac:dyDescent="0.25">
      <c r="A505" s="2"/>
      <c r="C505" s="3"/>
      <c r="D505" s="2"/>
      <c r="E505" s="2"/>
      <c r="F505" s="107"/>
      <c r="G505" s="100" t="str">
        <f>IFERROR(VLOOKUP($D505,Notes!$A$7:$K$67,2,FALSE),"")</f>
        <v/>
      </c>
      <c r="H505" s="97" t="str">
        <f>IFERROR(VLOOKUP($D505,Notes!$A$7:$K$67,3,FALSE),"")</f>
        <v/>
      </c>
      <c r="I505" s="98" t="str">
        <f>IFERROR(VLOOKUP($D505,Notes!$A$7:$K$67,4,FALSE),"")</f>
        <v/>
      </c>
      <c r="J505" s="104"/>
      <c r="K505" s="104"/>
      <c r="L505" s="104"/>
      <c r="M505" s="106" t="str">
        <f>IF($D505="","",VLOOKUP($A505,python_output!$A$4:$AM$257,21,FALSE))</f>
        <v/>
      </c>
      <c r="N505" s="3" t="str">
        <f>IF($D505="","",VLOOKUP($A505,python_output!$A$4:$AM$257,22,FALSE))</f>
        <v/>
      </c>
      <c r="O505" s="105" t="str">
        <f>IF($D505="","",VLOOKUP($A505,python_output!$A$4:$AM$257,23,FALSE))</f>
        <v/>
      </c>
      <c r="P505" s="2" t="str">
        <f>IF($D505="","",VLOOKUP($A505,python_output!$A$4:$AM$257,24,FALSE))</f>
        <v/>
      </c>
      <c r="Q505" s="2" t="str">
        <f>IF($D505="","",VLOOKUP($A505,python_output!$A$4:$AM$257,25,FALSE))</f>
        <v/>
      </c>
      <c r="R505" s="2" t="str">
        <f>IF($D505="","",VLOOKUP($A505,python_output!$A$4:$AM$257,26,FALSE))</f>
        <v/>
      </c>
      <c r="S505" s="160" t="str">
        <f>IF(D505="","",IF($C505="initial",VLOOKUP($D505,Notes!$A$7:$S$67,12,FALSE),VLOOKUP($A505,python_output!$A$4:$AP$256,27,FALSE)))</f>
        <v/>
      </c>
      <c r="T505" s="158" t="str">
        <f>IF(D505="","",IF($C505="initial",VLOOKUP($D505,Notes!$A$7:$S$67,13,FALSE),VLOOKUP($A505,python_output!$A$4:$AP$256,28,FALSE)))</f>
        <v/>
      </c>
      <c r="U505" s="159" t="str">
        <f>IF(D505="","",IF($C505="initial",VLOOKUP($D505,Notes!$A$7:$S$67,14,FALSE),VLOOKUP($A505,python_output!$A$4:$AP$256,29,FALSE)))</f>
        <v/>
      </c>
      <c r="V505" s="155" t="str">
        <f>IF(D505="","",IF($C505="initial","",VLOOKUP($A505,python_output!$A$4:$AS$256,30,FALSE)))</f>
        <v/>
      </c>
      <c r="W505" s="155" t="str">
        <f>IF(D505="","",IFERROR(IF($C505="initial","",VLOOKUP($A505,python_output!$A$4:$AS$256,30,FALSE)),""))</f>
        <v/>
      </c>
      <c r="X505" s="155" t="str">
        <f>IF(D505="","",IFERROR(IF($C505="initial","",VLOOKUP($A505,python_output!$A$4:$AS$256,30,FALSE)),""))</f>
        <v/>
      </c>
      <c r="Y505" s="196"/>
      <c r="Z505" s="97" t="str">
        <f>IFERROR(VLOOKUP($D505,Notes!$A$7:$K$67,10,FALSE),"")</f>
        <v/>
      </c>
      <c r="AA505" s="102" t="str">
        <f>IFERROR(VLOOKUP($D505,Notes!$A$7:$K$67,11,FALSE),"")</f>
        <v/>
      </c>
      <c r="AB505" s="102" t="str">
        <f t="shared" si="30"/>
        <v/>
      </c>
      <c r="AC505" s="156" t="str">
        <f t="shared" si="31"/>
        <v/>
      </c>
      <c r="AD505" s="162" t="str">
        <f>IF($D505="","",GLOBAL!$B$5)</f>
        <v/>
      </c>
      <c r="AE505" s="197" t="str">
        <f t="shared" si="32"/>
        <v/>
      </c>
      <c r="AF505" s="198" t="str">
        <f t="shared" si="33"/>
        <v/>
      </c>
      <c r="AG505" s="202"/>
    </row>
    <row r="506" spans="1:33" x14ac:dyDescent="0.25">
      <c r="A506" s="2"/>
      <c r="C506" s="3"/>
      <c r="D506" s="2"/>
      <c r="E506" s="2"/>
      <c r="F506" s="107"/>
      <c r="G506" s="100" t="str">
        <f>IFERROR(VLOOKUP($D506,Notes!$A$7:$K$67,2,FALSE),"")</f>
        <v/>
      </c>
      <c r="H506" s="97" t="str">
        <f>IFERROR(VLOOKUP($D506,Notes!$A$7:$K$67,3,FALSE),"")</f>
        <v/>
      </c>
      <c r="I506" s="98" t="str">
        <f>IFERROR(VLOOKUP($D506,Notes!$A$7:$K$67,4,FALSE),"")</f>
        <v/>
      </c>
      <c r="J506" s="104"/>
      <c r="K506" s="104"/>
      <c r="L506" s="104"/>
      <c r="M506" s="106" t="str">
        <f>IF($D506="","",VLOOKUP($A506,python_output!$A$4:$AM$257,21,FALSE))</f>
        <v/>
      </c>
      <c r="N506" s="3" t="str">
        <f>IF($D506="","",VLOOKUP($A506,python_output!$A$4:$AM$257,22,FALSE))</f>
        <v/>
      </c>
      <c r="O506" s="105" t="str">
        <f>IF($D506="","",VLOOKUP($A506,python_output!$A$4:$AM$257,23,FALSE))</f>
        <v/>
      </c>
      <c r="P506" s="2" t="str">
        <f>IF($D506="","",VLOOKUP($A506,python_output!$A$4:$AM$257,24,FALSE))</f>
        <v/>
      </c>
      <c r="Q506" s="2" t="str">
        <f>IF($D506="","",VLOOKUP($A506,python_output!$A$4:$AM$257,25,FALSE))</f>
        <v/>
      </c>
      <c r="R506" s="2" t="str">
        <f>IF($D506="","",VLOOKUP($A506,python_output!$A$4:$AM$257,26,FALSE))</f>
        <v/>
      </c>
      <c r="S506" s="160" t="str">
        <f>IF(D506="","",IF($C506="initial",VLOOKUP($D506,Notes!$A$7:$S$67,12,FALSE),VLOOKUP($A506,python_output!$A$4:$AP$256,27,FALSE)))</f>
        <v/>
      </c>
      <c r="T506" s="158" t="str">
        <f>IF(D506="","",IF($C506="initial",VLOOKUP($D506,Notes!$A$7:$S$67,13,FALSE),VLOOKUP($A506,python_output!$A$4:$AP$256,28,FALSE)))</f>
        <v/>
      </c>
      <c r="U506" s="159" t="str">
        <f>IF(D506="","",IF($C506="initial",VLOOKUP($D506,Notes!$A$7:$S$67,14,FALSE),VLOOKUP($A506,python_output!$A$4:$AP$256,29,FALSE)))</f>
        <v/>
      </c>
      <c r="V506" s="155" t="str">
        <f>IF(D506="","",IF($C506="initial","",VLOOKUP($A506,python_output!$A$4:$AS$256,30,FALSE)))</f>
        <v/>
      </c>
      <c r="W506" s="155" t="str">
        <f>IF(D506="","",IFERROR(IF($C506="initial","",VLOOKUP($A506,python_output!$A$4:$AS$256,30,FALSE)),""))</f>
        <v/>
      </c>
      <c r="X506" s="155" t="str">
        <f>IF(D506="","",IFERROR(IF($C506="initial","",VLOOKUP($A506,python_output!$A$4:$AS$256,30,FALSE)),""))</f>
        <v/>
      </c>
      <c r="Y506" s="196"/>
      <c r="Z506" s="97" t="str">
        <f>IFERROR(VLOOKUP($D506,Notes!$A$7:$K$67,10,FALSE),"")</f>
        <v/>
      </c>
      <c r="AA506" s="102" t="str">
        <f>IFERROR(VLOOKUP($D506,Notes!$A$7:$K$67,11,FALSE),"")</f>
        <v/>
      </c>
      <c r="AB506" s="102" t="str">
        <f t="shared" si="30"/>
        <v/>
      </c>
      <c r="AC506" s="156" t="str">
        <f t="shared" si="31"/>
        <v/>
      </c>
      <c r="AD506" s="162" t="str">
        <f>IF($D506="","",GLOBAL!$B$5)</f>
        <v/>
      </c>
      <c r="AE506" s="197" t="str">
        <f t="shared" si="32"/>
        <v/>
      </c>
      <c r="AF506" s="198" t="str">
        <f t="shared" si="33"/>
        <v/>
      </c>
      <c r="AG506" s="202"/>
    </row>
    <row r="507" spans="1:33" x14ac:dyDescent="0.25">
      <c r="A507" s="2"/>
      <c r="C507" s="3"/>
      <c r="D507" s="2"/>
      <c r="E507" s="2"/>
      <c r="F507" s="107"/>
      <c r="G507" s="100" t="str">
        <f>IFERROR(VLOOKUP($D507,Notes!$A$7:$K$67,2,FALSE),"")</f>
        <v/>
      </c>
      <c r="H507" s="97" t="str">
        <f>IFERROR(VLOOKUP($D507,Notes!$A$7:$K$67,3,FALSE),"")</f>
        <v/>
      </c>
      <c r="I507" s="98" t="str">
        <f>IFERROR(VLOOKUP($D507,Notes!$A$7:$K$67,4,FALSE),"")</f>
        <v/>
      </c>
      <c r="J507" s="104"/>
      <c r="K507" s="104"/>
      <c r="L507" s="104"/>
      <c r="M507" s="106" t="str">
        <f>IF($D507="","",VLOOKUP($A507,python_output!$A$4:$AM$257,21,FALSE))</f>
        <v/>
      </c>
      <c r="N507" s="3" t="str">
        <f>IF($D507="","",VLOOKUP($A507,python_output!$A$4:$AM$257,22,FALSE))</f>
        <v/>
      </c>
      <c r="O507" s="105" t="str">
        <f>IF($D507="","",VLOOKUP($A507,python_output!$A$4:$AM$257,23,FALSE))</f>
        <v/>
      </c>
      <c r="P507" s="2" t="str">
        <f>IF($D507="","",VLOOKUP($A507,python_output!$A$4:$AM$257,24,FALSE))</f>
        <v/>
      </c>
      <c r="Q507" s="2" t="str">
        <f>IF($D507="","",VLOOKUP($A507,python_output!$A$4:$AM$257,25,FALSE))</f>
        <v/>
      </c>
      <c r="R507" s="2" t="str">
        <f>IF($D507="","",VLOOKUP($A507,python_output!$A$4:$AM$257,26,FALSE))</f>
        <v/>
      </c>
      <c r="S507" s="160" t="str">
        <f>IF(D507="","",IF($C507="initial",VLOOKUP($D507,Notes!$A$7:$S$67,12,FALSE),VLOOKUP($A507,python_output!$A$4:$AP$256,27,FALSE)))</f>
        <v/>
      </c>
      <c r="T507" s="158" t="str">
        <f>IF(D507="","",IF($C507="initial",VLOOKUP($D507,Notes!$A$7:$S$67,13,FALSE),VLOOKUP($A507,python_output!$A$4:$AP$256,28,FALSE)))</f>
        <v/>
      </c>
      <c r="U507" s="159" t="str">
        <f>IF(D507="","",IF($C507="initial",VLOOKUP($D507,Notes!$A$7:$S$67,14,FALSE),VLOOKUP($A507,python_output!$A$4:$AP$256,29,FALSE)))</f>
        <v/>
      </c>
      <c r="V507" s="155" t="str">
        <f>IF(D507="","",IF($C507="initial","",VLOOKUP($A507,python_output!$A$4:$AS$256,30,FALSE)))</f>
        <v/>
      </c>
      <c r="W507" s="155" t="str">
        <f>IF(D507="","",IFERROR(IF($C507="initial","",VLOOKUP($A507,python_output!$A$4:$AS$256,30,FALSE)),""))</f>
        <v/>
      </c>
      <c r="X507" s="155" t="str">
        <f>IF(D507="","",IFERROR(IF($C507="initial","",VLOOKUP($A507,python_output!$A$4:$AS$256,30,FALSE)),""))</f>
        <v/>
      </c>
      <c r="Y507" s="196"/>
      <c r="Z507" s="97" t="str">
        <f>IFERROR(VLOOKUP($D507,Notes!$A$7:$K$67,10,FALSE),"")</f>
        <v/>
      </c>
      <c r="AA507" s="102" t="str">
        <f>IFERROR(VLOOKUP($D507,Notes!$A$7:$K$67,11,FALSE),"")</f>
        <v/>
      </c>
      <c r="AB507" s="102" t="str">
        <f t="shared" si="30"/>
        <v/>
      </c>
      <c r="AC507" s="156" t="str">
        <f t="shared" si="31"/>
        <v/>
      </c>
      <c r="AD507" s="162" t="str">
        <f>IF($D507="","",GLOBAL!$B$5)</f>
        <v/>
      </c>
      <c r="AE507" s="197" t="str">
        <f t="shared" si="32"/>
        <v/>
      </c>
      <c r="AF507" s="198" t="str">
        <f t="shared" si="33"/>
        <v/>
      </c>
      <c r="AG507" s="202"/>
    </row>
    <row r="508" spans="1:33" x14ac:dyDescent="0.25">
      <c r="A508" s="2"/>
      <c r="C508" s="3"/>
      <c r="D508" s="2"/>
      <c r="E508" s="2"/>
      <c r="F508" s="107"/>
      <c r="G508" s="100" t="str">
        <f>IFERROR(VLOOKUP($D508,Notes!$A$7:$K$67,2,FALSE),"")</f>
        <v/>
      </c>
      <c r="H508" s="97" t="str">
        <f>IFERROR(VLOOKUP($D508,Notes!$A$7:$K$67,3,FALSE),"")</f>
        <v/>
      </c>
      <c r="I508" s="98" t="str">
        <f>IFERROR(VLOOKUP($D508,Notes!$A$7:$K$67,4,FALSE),"")</f>
        <v/>
      </c>
      <c r="J508" s="104"/>
      <c r="K508" s="104"/>
      <c r="L508" s="104"/>
      <c r="M508" s="106" t="str">
        <f>IF($D508="","",VLOOKUP($A508,python_output!$A$4:$AM$257,21,FALSE))</f>
        <v/>
      </c>
      <c r="N508" s="3" t="str">
        <f>IF($D508="","",VLOOKUP($A508,python_output!$A$4:$AM$257,22,FALSE))</f>
        <v/>
      </c>
      <c r="O508" s="105" t="str">
        <f>IF($D508="","",VLOOKUP($A508,python_output!$A$4:$AM$257,23,FALSE))</f>
        <v/>
      </c>
      <c r="P508" s="2" t="str">
        <f>IF($D508="","",VLOOKUP($A508,python_output!$A$4:$AM$257,24,FALSE))</f>
        <v/>
      </c>
      <c r="Q508" s="2" t="str">
        <f>IF($D508="","",VLOOKUP($A508,python_output!$A$4:$AM$257,25,FALSE))</f>
        <v/>
      </c>
      <c r="R508" s="2" t="str">
        <f>IF($D508="","",VLOOKUP($A508,python_output!$A$4:$AM$257,26,FALSE))</f>
        <v/>
      </c>
      <c r="S508" s="160" t="str">
        <f>IF(D508="","",IF($C508="initial",VLOOKUP($D508,Notes!$A$7:$S$67,12,FALSE),VLOOKUP($A508,python_output!$A$4:$AP$256,27,FALSE)))</f>
        <v/>
      </c>
      <c r="T508" s="158" t="str">
        <f>IF(D508="","",IF($C508="initial",VLOOKUP($D508,Notes!$A$7:$S$67,13,FALSE),VLOOKUP($A508,python_output!$A$4:$AP$256,28,FALSE)))</f>
        <v/>
      </c>
      <c r="U508" s="159" t="str">
        <f>IF(D508="","",IF($C508="initial",VLOOKUP($D508,Notes!$A$7:$S$67,14,FALSE),VLOOKUP($A508,python_output!$A$4:$AP$256,29,FALSE)))</f>
        <v/>
      </c>
      <c r="V508" s="155" t="str">
        <f>IF(D508="","",IF($C508="initial","",VLOOKUP($A508,python_output!$A$4:$AS$256,30,FALSE)))</f>
        <v/>
      </c>
      <c r="W508" s="155" t="str">
        <f>IF(D508="","",IFERROR(IF($C508="initial","",VLOOKUP($A508,python_output!$A$4:$AS$256,30,FALSE)),""))</f>
        <v/>
      </c>
      <c r="X508" s="155" t="str">
        <f>IF(D508="","",IFERROR(IF($C508="initial","",VLOOKUP($A508,python_output!$A$4:$AS$256,30,FALSE)),""))</f>
        <v/>
      </c>
      <c r="Y508" s="196"/>
      <c r="Z508" s="97" t="str">
        <f>IFERROR(VLOOKUP($D508,Notes!$A$7:$K$67,10,FALSE),"")</f>
        <v/>
      </c>
      <c r="AA508" s="102" t="str">
        <f>IFERROR(VLOOKUP($D508,Notes!$A$7:$K$67,11,FALSE),"")</f>
        <v/>
      </c>
      <c r="AB508" s="102" t="str">
        <f t="shared" si="30"/>
        <v/>
      </c>
      <c r="AC508" s="156" t="str">
        <f t="shared" si="31"/>
        <v/>
      </c>
      <c r="AD508" s="162" t="str">
        <f>IF($D508="","",GLOBAL!$B$5)</f>
        <v/>
      </c>
      <c r="AE508" s="197" t="str">
        <f t="shared" si="32"/>
        <v/>
      </c>
      <c r="AF508" s="198" t="str">
        <f t="shared" si="33"/>
        <v/>
      </c>
      <c r="AG508" s="202"/>
    </row>
    <row r="509" spans="1:33" x14ac:dyDescent="0.25">
      <c r="A509" s="2"/>
      <c r="C509" s="3"/>
      <c r="D509" s="2"/>
      <c r="E509" s="2"/>
      <c r="F509" s="107"/>
      <c r="G509" s="100" t="str">
        <f>IFERROR(VLOOKUP($D509,Notes!$A$7:$K$67,2,FALSE),"")</f>
        <v/>
      </c>
      <c r="H509" s="97" t="str">
        <f>IFERROR(VLOOKUP($D509,Notes!$A$7:$K$67,3,FALSE),"")</f>
        <v/>
      </c>
      <c r="I509" s="98" t="str">
        <f>IFERROR(VLOOKUP($D509,Notes!$A$7:$K$67,4,FALSE),"")</f>
        <v/>
      </c>
      <c r="J509" s="104"/>
      <c r="K509" s="104"/>
      <c r="L509" s="104"/>
      <c r="M509" s="106" t="str">
        <f>IF($D509="","",VLOOKUP($A509,python_output!$A$4:$AM$257,21,FALSE))</f>
        <v/>
      </c>
      <c r="N509" s="3" t="str">
        <f>IF($D509="","",VLOOKUP($A509,python_output!$A$4:$AM$257,22,FALSE))</f>
        <v/>
      </c>
      <c r="O509" s="105" t="str">
        <f>IF($D509="","",VLOOKUP($A509,python_output!$A$4:$AM$257,23,FALSE))</f>
        <v/>
      </c>
      <c r="P509" s="2" t="str">
        <f>IF($D509="","",VLOOKUP($A509,python_output!$A$4:$AM$257,24,FALSE))</f>
        <v/>
      </c>
      <c r="Q509" s="2" t="str">
        <f>IF($D509="","",VLOOKUP($A509,python_output!$A$4:$AM$257,25,FALSE))</f>
        <v/>
      </c>
      <c r="R509" s="2" t="str">
        <f>IF($D509="","",VLOOKUP($A509,python_output!$A$4:$AM$257,26,FALSE))</f>
        <v/>
      </c>
      <c r="S509" s="160" t="str">
        <f>IF(D509="","",IF($C509="initial",VLOOKUP($D509,Notes!$A$7:$S$67,12,FALSE),VLOOKUP($A509,python_output!$A$4:$AP$256,27,FALSE)))</f>
        <v/>
      </c>
      <c r="T509" s="158" t="str">
        <f>IF(D509="","",IF($C509="initial",VLOOKUP($D509,Notes!$A$7:$S$67,13,FALSE),VLOOKUP($A509,python_output!$A$4:$AP$256,28,FALSE)))</f>
        <v/>
      </c>
      <c r="U509" s="159" t="str">
        <f>IF(D509="","",IF($C509="initial",VLOOKUP($D509,Notes!$A$7:$S$67,14,FALSE),VLOOKUP($A509,python_output!$A$4:$AP$256,29,FALSE)))</f>
        <v/>
      </c>
      <c r="V509" s="155" t="str">
        <f>IF(D509="","",IF($C509="initial","",VLOOKUP($A509,python_output!$A$4:$AS$256,30,FALSE)))</f>
        <v/>
      </c>
      <c r="W509" s="155" t="str">
        <f>IF(D509="","",IFERROR(IF($C509="initial","",VLOOKUP($A509,python_output!$A$4:$AS$256,30,FALSE)),""))</f>
        <v/>
      </c>
      <c r="X509" s="155" t="str">
        <f>IF(D509="","",IFERROR(IF($C509="initial","",VLOOKUP($A509,python_output!$A$4:$AS$256,30,FALSE)),""))</f>
        <v/>
      </c>
      <c r="Y509" s="196"/>
      <c r="Z509" s="97" t="str">
        <f>IFERROR(VLOOKUP($D509,Notes!$A$7:$K$67,10,FALSE),"")</f>
        <v/>
      </c>
      <c r="AA509" s="102" t="str">
        <f>IFERROR(VLOOKUP($D509,Notes!$A$7:$K$67,11,FALSE),"")</f>
        <v/>
      </c>
      <c r="AB509" s="102" t="str">
        <f t="shared" si="30"/>
        <v/>
      </c>
      <c r="AC509" s="156" t="str">
        <f t="shared" si="31"/>
        <v/>
      </c>
      <c r="AD509" s="162" t="str">
        <f>IF($D509="","",GLOBAL!$B$5)</f>
        <v/>
      </c>
      <c r="AE509" s="197" t="str">
        <f t="shared" si="32"/>
        <v/>
      </c>
      <c r="AF509" s="198" t="str">
        <f t="shared" si="33"/>
        <v/>
      </c>
      <c r="AG509" s="202"/>
    </row>
    <row r="510" spans="1:33" x14ac:dyDescent="0.25">
      <c r="A510" s="2"/>
      <c r="C510" s="3"/>
      <c r="D510" s="2"/>
      <c r="E510" s="2"/>
      <c r="F510" s="107"/>
      <c r="G510" s="100" t="str">
        <f>IFERROR(VLOOKUP($D510,Notes!$A$7:$K$67,2,FALSE),"")</f>
        <v/>
      </c>
      <c r="H510" s="97" t="str">
        <f>IFERROR(VLOOKUP($D510,Notes!$A$7:$K$67,3,FALSE),"")</f>
        <v/>
      </c>
      <c r="I510" s="98" t="str">
        <f>IFERROR(VLOOKUP($D510,Notes!$A$7:$K$67,4,FALSE),"")</f>
        <v/>
      </c>
      <c r="J510" s="104"/>
      <c r="K510" s="104"/>
      <c r="L510" s="104"/>
      <c r="M510" s="106" t="str">
        <f>IF($D510="","",VLOOKUP($A510,python_output!$A$4:$AM$257,21,FALSE))</f>
        <v/>
      </c>
      <c r="N510" s="3" t="str">
        <f>IF($D510="","",VLOOKUP($A510,python_output!$A$4:$AM$257,22,FALSE))</f>
        <v/>
      </c>
      <c r="O510" s="105" t="str">
        <f>IF($D510="","",VLOOKUP($A510,python_output!$A$4:$AM$257,23,FALSE))</f>
        <v/>
      </c>
      <c r="P510" s="2" t="str">
        <f>IF($D510="","",VLOOKUP($A510,python_output!$A$4:$AM$257,24,FALSE))</f>
        <v/>
      </c>
      <c r="Q510" s="2" t="str">
        <f>IF($D510="","",VLOOKUP($A510,python_output!$A$4:$AM$257,25,FALSE))</f>
        <v/>
      </c>
      <c r="R510" s="2" t="str">
        <f>IF($D510="","",VLOOKUP($A510,python_output!$A$4:$AM$257,26,FALSE))</f>
        <v/>
      </c>
      <c r="S510" s="160" t="str">
        <f>IF(D510="","",IF($C510="initial",VLOOKUP($D510,Notes!$A$7:$S$67,12,FALSE),VLOOKUP($A510,python_output!$A$4:$AP$256,27,FALSE)))</f>
        <v/>
      </c>
      <c r="T510" s="158" t="str">
        <f>IF(D510="","",IF($C510="initial",VLOOKUP($D510,Notes!$A$7:$S$67,13,FALSE),VLOOKUP($A510,python_output!$A$4:$AP$256,28,FALSE)))</f>
        <v/>
      </c>
      <c r="U510" s="159" t="str">
        <f>IF(D510="","",IF($C510="initial",VLOOKUP($D510,Notes!$A$7:$S$67,14,FALSE),VLOOKUP($A510,python_output!$A$4:$AP$256,29,FALSE)))</f>
        <v/>
      </c>
      <c r="V510" s="155" t="str">
        <f>IF(D510="","",IF($C510="initial","",VLOOKUP($A510,python_output!$A$4:$AS$256,30,FALSE)))</f>
        <v/>
      </c>
      <c r="W510" s="155" t="str">
        <f>IF(D510="","",IFERROR(IF($C510="initial","",VLOOKUP($A510,python_output!$A$4:$AS$256,30,FALSE)),""))</f>
        <v/>
      </c>
      <c r="X510" s="155" t="str">
        <f>IF(D510="","",IFERROR(IF($C510="initial","",VLOOKUP($A510,python_output!$A$4:$AS$256,30,FALSE)),""))</f>
        <v/>
      </c>
      <c r="Y510" s="196"/>
      <c r="Z510" s="97" t="str">
        <f>IFERROR(VLOOKUP($D510,Notes!$A$7:$K$67,10,FALSE),"")</f>
        <v/>
      </c>
      <c r="AA510" s="102" t="str">
        <f>IFERROR(VLOOKUP($D510,Notes!$A$7:$K$67,11,FALSE),"")</f>
        <v/>
      </c>
      <c r="AB510" s="102" t="str">
        <f t="shared" si="30"/>
        <v/>
      </c>
      <c r="AC510" s="156" t="str">
        <f t="shared" si="31"/>
        <v/>
      </c>
      <c r="AD510" s="162" t="str">
        <f>IF($D510="","",GLOBAL!$B$5)</f>
        <v/>
      </c>
      <c r="AE510" s="197" t="str">
        <f t="shared" si="32"/>
        <v/>
      </c>
      <c r="AF510" s="198" t="str">
        <f t="shared" si="33"/>
        <v/>
      </c>
      <c r="AG510" s="202"/>
    </row>
    <row r="511" spans="1:33" x14ac:dyDescent="0.25">
      <c r="A511" s="2"/>
      <c r="C511" s="3"/>
      <c r="D511" s="2"/>
      <c r="E511" s="2"/>
      <c r="F511" s="107"/>
      <c r="G511" s="100" t="str">
        <f>IFERROR(VLOOKUP($D511,Notes!$A$7:$K$67,2,FALSE),"")</f>
        <v/>
      </c>
      <c r="H511" s="97" t="str">
        <f>IFERROR(VLOOKUP($D511,Notes!$A$7:$K$67,3,FALSE),"")</f>
        <v/>
      </c>
      <c r="I511" s="98" t="str">
        <f>IFERROR(VLOOKUP($D511,Notes!$A$7:$K$67,4,FALSE),"")</f>
        <v/>
      </c>
      <c r="J511" s="104"/>
      <c r="K511" s="104"/>
      <c r="L511" s="104"/>
      <c r="M511" s="106" t="str">
        <f>IF($D511="","",VLOOKUP($A511,python_output!$A$4:$AM$257,21,FALSE))</f>
        <v/>
      </c>
      <c r="N511" s="3" t="str">
        <f>IF($D511="","",VLOOKUP($A511,python_output!$A$4:$AM$257,22,FALSE))</f>
        <v/>
      </c>
      <c r="O511" s="105" t="str">
        <f>IF($D511="","",VLOOKUP($A511,python_output!$A$4:$AM$257,23,FALSE))</f>
        <v/>
      </c>
      <c r="P511" s="2" t="str">
        <f>IF($D511="","",VLOOKUP($A511,python_output!$A$4:$AM$257,24,FALSE))</f>
        <v/>
      </c>
      <c r="Q511" s="2" t="str">
        <f>IF($D511="","",VLOOKUP($A511,python_output!$A$4:$AM$257,25,FALSE))</f>
        <v/>
      </c>
      <c r="R511" s="2" t="str">
        <f>IF($D511="","",VLOOKUP($A511,python_output!$A$4:$AM$257,26,FALSE))</f>
        <v/>
      </c>
      <c r="S511" s="160" t="str">
        <f>IF(D511="","",IF($C511="initial",VLOOKUP($D511,Notes!$A$7:$S$67,12,FALSE),VLOOKUP($A511,python_output!$A$4:$AP$256,27,FALSE)))</f>
        <v/>
      </c>
      <c r="T511" s="158" t="str">
        <f>IF(D511="","",IF($C511="initial",VLOOKUP($D511,Notes!$A$7:$S$67,13,FALSE),VLOOKUP($A511,python_output!$A$4:$AP$256,28,FALSE)))</f>
        <v/>
      </c>
      <c r="U511" s="159" t="str">
        <f>IF(D511="","",IF($C511="initial",VLOOKUP($D511,Notes!$A$7:$S$67,14,FALSE),VLOOKUP($A511,python_output!$A$4:$AP$256,29,FALSE)))</f>
        <v/>
      </c>
      <c r="V511" s="155" t="str">
        <f>IF(D511="","",IF($C511="initial","",VLOOKUP($A511,python_output!$A$4:$AS$256,30,FALSE)))</f>
        <v/>
      </c>
      <c r="W511" s="155" t="str">
        <f>IF(D511="","",IFERROR(IF($C511="initial","",VLOOKUP($A511,python_output!$A$4:$AS$256,30,FALSE)),""))</f>
        <v/>
      </c>
      <c r="X511" s="155" t="str">
        <f>IF(D511="","",IFERROR(IF($C511="initial","",VLOOKUP($A511,python_output!$A$4:$AS$256,30,FALSE)),""))</f>
        <v/>
      </c>
      <c r="Y511" s="196"/>
      <c r="Z511" s="97" t="str">
        <f>IFERROR(VLOOKUP($D511,Notes!$A$7:$K$67,10,FALSE),"")</f>
        <v/>
      </c>
      <c r="AA511" s="102" t="str">
        <f>IFERROR(VLOOKUP($D511,Notes!$A$7:$K$67,11,FALSE),"")</f>
        <v/>
      </c>
      <c r="AB511" s="102" t="str">
        <f t="shared" si="30"/>
        <v/>
      </c>
      <c r="AC511" s="156" t="str">
        <f t="shared" si="31"/>
        <v/>
      </c>
      <c r="AD511" s="162" t="str">
        <f>IF($D511="","",GLOBAL!$B$5)</f>
        <v/>
      </c>
      <c r="AE511" s="197" t="str">
        <f t="shared" si="32"/>
        <v/>
      </c>
      <c r="AF511" s="198" t="str">
        <f t="shared" si="33"/>
        <v/>
      </c>
      <c r="AG511" s="202"/>
    </row>
    <row r="512" spans="1:33" x14ac:dyDescent="0.25">
      <c r="A512" s="2"/>
      <c r="C512" s="3"/>
      <c r="D512" s="2"/>
      <c r="E512" s="2"/>
      <c r="F512" s="107"/>
      <c r="G512" s="100" t="str">
        <f>IFERROR(VLOOKUP($D512,Notes!$A$7:$K$67,2,FALSE),"")</f>
        <v/>
      </c>
      <c r="H512" s="97" t="str">
        <f>IFERROR(VLOOKUP($D512,Notes!$A$7:$K$67,3,FALSE),"")</f>
        <v/>
      </c>
      <c r="I512" s="98" t="str">
        <f>IFERROR(VLOOKUP($D512,Notes!$A$7:$K$67,4,FALSE),"")</f>
        <v/>
      </c>
      <c r="J512" s="104"/>
      <c r="K512" s="104"/>
      <c r="L512" s="104"/>
      <c r="M512" s="106" t="str">
        <f>IF($D512="","",VLOOKUP($A512,python_output!$A$4:$AM$257,21,FALSE))</f>
        <v/>
      </c>
      <c r="N512" s="3" t="str">
        <f>IF($D512="","",VLOOKUP($A512,python_output!$A$4:$AM$257,22,FALSE))</f>
        <v/>
      </c>
      <c r="O512" s="105" t="str">
        <f>IF($D512="","",VLOOKUP($A512,python_output!$A$4:$AM$257,23,FALSE))</f>
        <v/>
      </c>
      <c r="P512" s="2" t="str">
        <f>IF($D512="","",VLOOKUP($A512,python_output!$A$4:$AM$257,24,FALSE))</f>
        <v/>
      </c>
      <c r="Q512" s="2" t="str">
        <f>IF($D512="","",VLOOKUP($A512,python_output!$A$4:$AM$257,25,FALSE))</f>
        <v/>
      </c>
      <c r="R512" s="2" t="str">
        <f>IF($D512="","",VLOOKUP($A512,python_output!$A$4:$AM$257,26,FALSE))</f>
        <v/>
      </c>
      <c r="S512" s="160" t="str">
        <f>IF(D512="","",IF($C512="initial",VLOOKUP($D512,Notes!$A$7:$S$67,12,FALSE),VLOOKUP($A512,python_output!$A$4:$AP$256,27,FALSE)))</f>
        <v/>
      </c>
      <c r="T512" s="158" t="str">
        <f>IF(D512="","",IF($C512="initial",VLOOKUP($D512,Notes!$A$7:$S$67,13,FALSE),VLOOKUP($A512,python_output!$A$4:$AP$256,28,FALSE)))</f>
        <v/>
      </c>
      <c r="U512" s="159" t="str">
        <f>IF(D512="","",IF($C512="initial",VLOOKUP($D512,Notes!$A$7:$S$67,14,FALSE),VLOOKUP($A512,python_output!$A$4:$AP$256,29,FALSE)))</f>
        <v/>
      </c>
      <c r="V512" s="155" t="str">
        <f>IF(D512="","",IF($C512="initial","",VLOOKUP($A512,python_output!$A$4:$AS$256,30,FALSE)))</f>
        <v/>
      </c>
      <c r="W512" s="155" t="str">
        <f>IF(D512="","",IFERROR(IF($C512="initial","",VLOOKUP($A512,python_output!$A$4:$AS$256,30,FALSE)),""))</f>
        <v/>
      </c>
      <c r="X512" s="155" t="str">
        <f>IF(D512="","",IFERROR(IF($C512="initial","",VLOOKUP($A512,python_output!$A$4:$AS$256,30,FALSE)),""))</f>
        <v/>
      </c>
      <c r="Y512" s="196"/>
      <c r="Z512" s="97" t="str">
        <f>IFERROR(VLOOKUP($D512,Notes!$A$7:$K$67,10,FALSE),"")</f>
        <v/>
      </c>
      <c r="AA512" s="102" t="str">
        <f>IFERROR(VLOOKUP($D512,Notes!$A$7:$K$67,11,FALSE),"")</f>
        <v/>
      </c>
      <c r="AB512" s="102" t="str">
        <f t="shared" si="30"/>
        <v/>
      </c>
      <c r="AC512" s="156" t="str">
        <f t="shared" si="31"/>
        <v/>
      </c>
      <c r="AD512" s="162" t="str">
        <f>IF($D512="","",GLOBAL!$B$5)</f>
        <v/>
      </c>
      <c r="AE512" s="197" t="str">
        <f t="shared" si="32"/>
        <v/>
      </c>
      <c r="AF512" s="198" t="str">
        <f t="shared" si="33"/>
        <v/>
      </c>
      <c r="AG512" s="202"/>
    </row>
    <row r="513" spans="1:33" x14ac:dyDescent="0.25">
      <c r="A513" s="2"/>
      <c r="C513" s="3"/>
      <c r="D513" s="2"/>
      <c r="E513" s="2"/>
      <c r="F513" s="107"/>
      <c r="G513" s="100" t="str">
        <f>IFERROR(VLOOKUP($D513,Notes!$A$7:$K$67,2,FALSE),"")</f>
        <v/>
      </c>
      <c r="H513" s="97" t="str">
        <f>IFERROR(VLOOKUP($D513,Notes!$A$7:$K$67,3,FALSE),"")</f>
        <v/>
      </c>
      <c r="I513" s="98" t="str">
        <f>IFERROR(VLOOKUP($D513,Notes!$A$7:$K$67,4,FALSE),"")</f>
        <v/>
      </c>
      <c r="J513" s="104"/>
      <c r="K513" s="104"/>
      <c r="L513" s="104"/>
      <c r="M513" s="106" t="str">
        <f>IF($D513="","",VLOOKUP($A513,python_output!$A$4:$AM$257,21,FALSE))</f>
        <v/>
      </c>
      <c r="N513" s="3" t="str">
        <f>IF($D513="","",VLOOKUP($A513,python_output!$A$4:$AM$257,22,FALSE))</f>
        <v/>
      </c>
      <c r="O513" s="105" t="str">
        <f>IF($D513="","",VLOOKUP($A513,python_output!$A$4:$AM$257,23,FALSE))</f>
        <v/>
      </c>
      <c r="P513" s="2" t="str">
        <f>IF($D513="","",VLOOKUP($A513,python_output!$A$4:$AM$257,24,FALSE))</f>
        <v/>
      </c>
      <c r="Q513" s="2" t="str">
        <f>IF($D513="","",VLOOKUP($A513,python_output!$A$4:$AM$257,25,FALSE))</f>
        <v/>
      </c>
      <c r="R513" s="2" t="str">
        <f>IF($D513="","",VLOOKUP($A513,python_output!$A$4:$AM$257,26,FALSE))</f>
        <v/>
      </c>
      <c r="S513" s="160" t="str">
        <f>IF(D513="","",IF($C513="initial",VLOOKUP($D513,Notes!$A$7:$S$67,12,FALSE),VLOOKUP($A513,python_output!$A$4:$AP$256,27,FALSE)))</f>
        <v/>
      </c>
      <c r="T513" s="158" t="str">
        <f>IF(D513="","",IF($C513="initial",VLOOKUP($D513,Notes!$A$7:$S$67,13,FALSE),VLOOKUP($A513,python_output!$A$4:$AP$256,28,FALSE)))</f>
        <v/>
      </c>
      <c r="U513" s="159" t="str">
        <f>IF(D513="","",IF($C513="initial",VLOOKUP($D513,Notes!$A$7:$S$67,14,FALSE),VLOOKUP($A513,python_output!$A$4:$AP$256,29,FALSE)))</f>
        <v/>
      </c>
      <c r="V513" s="155" t="str">
        <f>IF(D513="","",IF($C513="initial","",VLOOKUP($A513,python_output!$A$4:$AS$256,30,FALSE)))</f>
        <v/>
      </c>
      <c r="W513" s="155" t="str">
        <f>IF(D513="","",IFERROR(IF($C513="initial","",VLOOKUP($A513,python_output!$A$4:$AS$256,30,FALSE)),""))</f>
        <v/>
      </c>
      <c r="X513" s="155" t="str">
        <f>IF(D513="","",IFERROR(IF($C513="initial","",VLOOKUP($A513,python_output!$A$4:$AS$256,30,FALSE)),""))</f>
        <v/>
      </c>
      <c r="Y513" s="196"/>
      <c r="Z513" s="97" t="str">
        <f>IFERROR(VLOOKUP($D513,Notes!$A$7:$K$67,10,FALSE),"")</f>
        <v/>
      </c>
      <c r="AA513" s="102" t="str">
        <f>IFERROR(VLOOKUP($D513,Notes!$A$7:$K$67,11,FALSE),"")</f>
        <v/>
      </c>
      <c r="AB513" s="102" t="str">
        <f t="shared" si="30"/>
        <v/>
      </c>
      <c r="AC513" s="156" t="str">
        <f t="shared" si="31"/>
        <v/>
      </c>
      <c r="AD513" s="162" t="str">
        <f>IF($D513="","",GLOBAL!$B$5)</f>
        <v/>
      </c>
      <c r="AE513" s="197" t="str">
        <f t="shared" si="32"/>
        <v/>
      </c>
      <c r="AF513" s="198" t="str">
        <f t="shared" si="33"/>
        <v/>
      </c>
      <c r="AG513" s="202"/>
    </row>
    <row r="514" spans="1:33" x14ac:dyDescent="0.25">
      <c r="A514" s="2"/>
      <c r="C514" s="3"/>
      <c r="D514" s="2"/>
      <c r="E514" s="2"/>
      <c r="F514" s="107"/>
      <c r="G514" s="100" t="str">
        <f>IFERROR(VLOOKUP($D514,Notes!$A$7:$K$67,2,FALSE),"")</f>
        <v/>
      </c>
      <c r="H514" s="97" t="str">
        <f>IFERROR(VLOOKUP($D514,Notes!$A$7:$K$67,3,FALSE),"")</f>
        <v/>
      </c>
      <c r="I514" s="98" t="str">
        <f>IFERROR(VLOOKUP($D514,Notes!$A$7:$K$67,4,FALSE),"")</f>
        <v/>
      </c>
      <c r="J514" s="104"/>
      <c r="K514" s="104"/>
      <c r="L514" s="104"/>
      <c r="M514" s="106" t="str">
        <f>IF($D514="","",VLOOKUP($A514,python_output!$A$4:$AM$257,21,FALSE))</f>
        <v/>
      </c>
      <c r="N514" s="3" t="str">
        <f>IF($D514="","",VLOOKUP($A514,python_output!$A$4:$AM$257,22,FALSE))</f>
        <v/>
      </c>
      <c r="O514" s="105" t="str">
        <f>IF($D514="","",VLOOKUP($A514,python_output!$A$4:$AM$257,23,FALSE))</f>
        <v/>
      </c>
      <c r="P514" s="2" t="str">
        <f>IF($D514="","",VLOOKUP($A514,python_output!$A$4:$AM$257,24,FALSE))</f>
        <v/>
      </c>
      <c r="Q514" s="2" t="str">
        <f>IF($D514="","",VLOOKUP($A514,python_output!$A$4:$AM$257,25,FALSE))</f>
        <v/>
      </c>
      <c r="R514" s="2" t="str">
        <f>IF($D514="","",VLOOKUP($A514,python_output!$A$4:$AM$257,26,FALSE))</f>
        <v/>
      </c>
      <c r="S514" s="160" t="str">
        <f>IF(D514="","",IF($C514="initial",VLOOKUP($D514,Notes!$A$7:$S$67,12,FALSE),VLOOKUP($A514,python_output!$A$4:$AP$256,27,FALSE)))</f>
        <v/>
      </c>
      <c r="T514" s="158" t="str">
        <f>IF(D514="","",IF($C514="initial",VLOOKUP($D514,Notes!$A$7:$S$67,13,FALSE),VLOOKUP($A514,python_output!$A$4:$AP$256,28,FALSE)))</f>
        <v/>
      </c>
      <c r="U514" s="159" t="str">
        <f>IF(D514="","",IF($C514="initial",VLOOKUP($D514,Notes!$A$7:$S$67,14,FALSE),VLOOKUP($A514,python_output!$A$4:$AP$256,29,FALSE)))</f>
        <v/>
      </c>
      <c r="V514" s="155" t="str">
        <f>IF(D514="","",IF($C514="initial","",VLOOKUP($A514,python_output!$A$4:$AS$256,30,FALSE)))</f>
        <v/>
      </c>
      <c r="W514" s="155" t="str">
        <f>IF(D514="","",IFERROR(IF($C514="initial","",VLOOKUP($A514,python_output!$A$4:$AS$256,30,FALSE)),""))</f>
        <v/>
      </c>
      <c r="X514" s="155" t="str">
        <f>IF(D514="","",IFERROR(IF($C514="initial","",VLOOKUP($A514,python_output!$A$4:$AS$256,30,FALSE)),""))</f>
        <v/>
      </c>
      <c r="Y514" s="196"/>
      <c r="Z514" s="97" t="str">
        <f>IFERROR(VLOOKUP($D514,Notes!$A$7:$K$67,10,FALSE),"")</f>
        <v/>
      </c>
      <c r="AA514" s="102" t="str">
        <f>IFERROR(VLOOKUP($D514,Notes!$A$7:$K$67,11,FALSE),"")</f>
        <v/>
      </c>
      <c r="AB514" s="102" t="str">
        <f t="shared" si="30"/>
        <v/>
      </c>
      <c r="AC514" s="156" t="str">
        <f t="shared" si="31"/>
        <v/>
      </c>
      <c r="AD514" s="162" t="str">
        <f>IF($D514="","",GLOBAL!$B$5)</f>
        <v/>
      </c>
      <c r="AE514" s="197" t="str">
        <f t="shared" si="32"/>
        <v/>
      </c>
      <c r="AF514" s="198" t="str">
        <f t="shared" si="33"/>
        <v/>
      </c>
      <c r="AG514" s="202"/>
    </row>
    <row r="515" spans="1:33" x14ac:dyDescent="0.25">
      <c r="A515" s="2"/>
      <c r="C515" s="3"/>
      <c r="D515" s="2"/>
      <c r="E515" s="2"/>
      <c r="F515" s="107"/>
      <c r="G515" s="100" t="str">
        <f>IFERROR(VLOOKUP($D515,Notes!$A$7:$K$67,2,FALSE),"")</f>
        <v/>
      </c>
      <c r="H515" s="97" t="str">
        <f>IFERROR(VLOOKUP($D515,Notes!$A$7:$K$67,3,FALSE),"")</f>
        <v/>
      </c>
      <c r="I515" s="98" t="str">
        <f>IFERROR(VLOOKUP($D515,Notes!$A$7:$K$67,4,FALSE),"")</f>
        <v/>
      </c>
      <c r="J515" s="104"/>
      <c r="K515" s="104"/>
      <c r="L515" s="104"/>
      <c r="M515" s="106" t="str">
        <f>IF($D515="","",VLOOKUP($A515,python_output!$A$4:$AM$257,21,FALSE))</f>
        <v/>
      </c>
      <c r="N515" s="3" t="str">
        <f>IF($D515="","",VLOOKUP($A515,python_output!$A$4:$AM$257,22,FALSE))</f>
        <v/>
      </c>
      <c r="O515" s="105" t="str">
        <f>IF($D515="","",VLOOKUP($A515,python_output!$A$4:$AM$257,23,FALSE))</f>
        <v/>
      </c>
      <c r="P515" s="2" t="str">
        <f>IF($D515="","",VLOOKUP($A515,python_output!$A$4:$AM$257,24,FALSE))</f>
        <v/>
      </c>
      <c r="Q515" s="2" t="str">
        <f>IF($D515="","",VLOOKUP($A515,python_output!$A$4:$AM$257,25,FALSE))</f>
        <v/>
      </c>
      <c r="R515" s="2" t="str">
        <f>IF($D515="","",VLOOKUP($A515,python_output!$A$4:$AM$257,26,FALSE))</f>
        <v/>
      </c>
      <c r="S515" s="160" t="str">
        <f>IF(D515="","",IF($C515="initial",VLOOKUP($D515,Notes!$A$7:$S$67,12,FALSE),VLOOKUP($A515,python_output!$A$4:$AP$256,27,FALSE)))</f>
        <v/>
      </c>
      <c r="T515" s="158" t="str">
        <f>IF(D515="","",IF($C515="initial",VLOOKUP($D515,Notes!$A$7:$S$67,13,FALSE),VLOOKUP($A515,python_output!$A$4:$AP$256,28,FALSE)))</f>
        <v/>
      </c>
      <c r="U515" s="159" t="str">
        <f>IF(D515="","",IF($C515="initial",VLOOKUP($D515,Notes!$A$7:$S$67,14,FALSE),VLOOKUP($A515,python_output!$A$4:$AP$256,29,FALSE)))</f>
        <v/>
      </c>
      <c r="V515" s="155" t="str">
        <f>IF(D515="","",IF($C515="initial","",VLOOKUP($A515,python_output!$A$4:$AS$256,30,FALSE)))</f>
        <v/>
      </c>
      <c r="W515" s="155" t="str">
        <f>IF(D515="","",IFERROR(IF($C515="initial","",VLOOKUP($A515,python_output!$A$4:$AS$256,30,FALSE)),""))</f>
        <v/>
      </c>
      <c r="X515" s="155" t="str">
        <f>IF(D515="","",IFERROR(IF($C515="initial","",VLOOKUP($A515,python_output!$A$4:$AS$256,30,FALSE)),""))</f>
        <v/>
      </c>
      <c r="Y515" s="196"/>
      <c r="Z515" s="97" t="str">
        <f>IFERROR(VLOOKUP($D515,Notes!$A$7:$K$67,10,FALSE),"")</f>
        <v/>
      </c>
      <c r="AA515" s="102" t="str">
        <f>IFERROR(VLOOKUP($D515,Notes!$A$7:$K$67,11,FALSE),"")</f>
        <v/>
      </c>
      <c r="AB515" s="102" t="str">
        <f t="shared" si="30"/>
        <v/>
      </c>
      <c r="AC515" s="156" t="str">
        <f t="shared" si="31"/>
        <v/>
      </c>
      <c r="AD515" s="162" t="str">
        <f>IF($D515="","",GLOBAL!$B$5)</f>
        <v/>
      </c>
      <c r="AE515" s="197" t="str">
        <f t="shared" si="32"/>
        <v/>
      </c>
      <c r="AF515" s="198" t="str">
        <f t="shared" si="33"/>
        <v/>
      </c>
      <c r="AG515" s="202"/>
    </row>
    <row r="516" spans="1:33" x14ac:dyDescent="0.25">
      <c r="A516" s="2"/>
      <c r="C516" s="3"/>
      <c r="D516" s="2"/>
      <c r="E516" s="2"/>
      <c r="F516" s="107"/>
      <c r="G516" s="100" t="str">
        <f>IFERROR(VLOOKUP($D516,Notes!$A$7:$K$67,2,FALSE),"")</f>
        <v/>
      </c>
      <c r="H516" s="97" t="str">
        <f>IFERROR(VLOOKUP($D516,Notes!$A$7:$K$67,3,FALSE),"")</f>
        <v/>
      </c>
      <c r="I516" s="98" t="str">
        <f>IFERROR(VLOOKUP($D516,Notes!$A$7:$K$67,4,FALSE),"")</f>
        <v/>
      </c>
      <c r="J516" s="104"/>
      <c r="K516" s="104"/>
      <c r="L516" s="104"/>
      <c r="M516" s="106" t="str">
        <f>IF($D516="","",VLOOKUP($A516,python_output!$A$4:$AM$257,21,FALSE))</f>
        <v/>
      </c>
      <c r="N516" s="3" t="str">
        <f>IF($D516="","",VLOOKUP($A516,python_output!$A$4:$AM$257,22,FALSE))</f>
        <v/>
      </c>
      <c r="O516" s="105" t="str">
        <f>IF($D516="","",VLOOKUP($A516,python_output!$A$4:$AM$257,23,FALSE))</f>
        <v/>
      </c>
      <c r="P516" s="2" t="str">
        <f>IF($D516="","",VLOOKUP($A516,python_output!$A$4:$AM$257,24,FALSE))</f>
        <v/>
      </c>
      <c r="Q516" s="2" t="str">
        <f>IF($D516="","",VLOOKUP($A516,python_output!$A$4:$AM$257,25,FALSE))</f>
        <v/>
      </c>
      <c r="R516" s="2" t="str">
        <f>IF($D516="","",VLOOKUP($A516,python_output!$A$4:$AM$257,26,FALSE))</f>
        <v/>
      </c>
      <c r="S516" s="160" t="str">
        <f>IF(D516="","",IF($C516="initial",VLOOKUP($D516,Notes!$A$7:$S$67,12,FALSE),VLOOKUP($A516,python_output!$A$4:$AP$256,27,FALSE)))</f>
        <v/>
      </c>
      <c r="T516" s="158" t="str">
        <f>IF(D516="","",IF($C516="initial",VLOOKUP($D516,Notes!$A$7:$S$67,13,FALSE),VLOOKUP($A516,python_output!$A$4:$AP$256,28,FALSE)))</f>
        <v/>
      </c>
      <c r="U516" s="159" t="str">
        <f>IF(D516="","",IF($C516="initial",VLOOKUP($D516,Notes!$A$7:$S$67,14,FALSE),VLOOKUP($A516,python_output!$A$4:$AP$256,29,FALSE)))</f>
        <v/>
      </c>
      <c r="V516" s="155" t="str">
        <f>IF(D516="","",IF($C516="initial","",VLOOKUP($A516,python_output!$A$4:$AS$256,30,FALSE)))</f>
        <v/>
      </c>
      <c r="W516" s="155" t="str">
        <f>IF(D516="","",IFERROR(IF($C516="initial","",VLOOKUP($A516,python_output!$A$4:$AS$256,30,FALSE)),""))</f>
        <v/>
      </c>
      <c r="X516" s="155" t="str">
        <f>IF(D516="","",IFERROR(IF($C516="initial","",VLOOKUP($A516,python_output!$A$4:$AS$256,30,FALSE)),""))</f>
        <v/>
      </c>
      <c r="Y516" s="196"/>
      <c r="Z516" s="97" t="str">
        <f>IFERROR(VLOOKUP($D516,Notes!$A$7:$K$67,10,FALSE),"")</f>
        <v/>
      </c>
      <c r="AA516" s="102" t="str">
        <f>IFERROR(VLOOKUP($D516,Notes!$A$7:$K$67,11,FALSE),"")</f>
        <v/>
      </c>
      <c r="AB516" s="102" t="str">
        <f t="shared" si="30"/>
        <v/>
      </c>
      <c r="AC516" s="156" t="str">
        <f t="shared" si="31"/>
        <v/>
      </c>
      <c r="AD516" s="162" t="str">
        <f>IF($D516="","",GLOBAL!$B$5)</f>
        <v/>
      </c>
      <c r="AE516" s="197" t="str">
        <f t="shared" si="32"/>
        <v/>
      </c>
      <c r="AF516" s="198" t="str">
        <f t="shared" si="33"/>
        <v/>
      </c>
      <c r="AG516" s="202"/>
    </row>
    <row r="517" spans="1:33" x14ac:dyDescent="0.25">
      <c r="A517" s="2"/>
      <c r="C517" s="3"/>
      <c r="D517" s="2"/>
      <c r="E517" s="2"/>
      <c r="F517" s="107"/>
      <c r="G517" s="100" t="str">
        <f>IFERROR(VLOOKUP($D517,Notes!$A$7:$K$67,2,FALSE),"")</f>
        <v/>
      </c>
      <c r="H517" s="97" t="str">
        <f>IFERROR(VLOOKUP($D517,Notes!$A$7:$K$67,3,FALSE),"")</f>
        <v/>
      </c>
      <c r="I517" s="98" t="str">
        <f>IFERROR(VLOOKUP($D517,Notes!$A$7:$K$67,4,FALSE),"")</f>
        <v/>
      </c>
      <c r="J517" s="104"/>
      <c r="K517" s="104"/>
      <c r="L517" s="104"/>
      <c r="M517" s="106" t="str">
        <f>IF($D517="","",VLOOKUP($A517,python_output!$A$4:$AM$257,21,FALSE))</f>
        <v/>
      </c>
      <c r="N517" s="3" t="str">
        <f>IF($D517="","",VLOOKUP($A517,python_output!$A$4:$AM$257,22,FALSE))</f>
        <v/>
      </c>
      <c r="O517" s="105" t="str">
        <f>IF($D517="","",VLOOKUP($A517,python_output!$A$4:$AM$257,23,FALSE))</f>
        <v/>
      </c>
      <c r="P517" s="2" t="str">
        <f>IF($D517="","",VLOOKUP($A517,python_output!$A$4:$AM$257,24,FALSE))</f>
        <v/>
      </c>
      <c r="Q517" s="2" t="str">
        <f>IF($D517="","",VLOOKUP($A517,python_output!$A$4:$AM$257,25,FALSE))</f>
        <v/>
      </c>
      <c r="R517" s="2" t="str">
        <f>IF($D517="","",VLOOKUP($A517,python_output!$A$4:$AM$257,26,FALSE))</f>
        <v/>
      </c>
      <c r="S517" s="160" t="str">
        <f>IF(D517="","",IF($C517="initial",VLOOKUP($D517,Notes!$A$7:$S$67,12,FALSE),VLOOKUP($A517,python_output!$A$4:$AP$256,27,FALSE)))</f>
        <v/>
      </c>
      <c r="T517" s="158" t="str">
        <f>IF(D517="","",IF($C517="initial",VLOOKUP($D517,Notes!$A$7:$S$67,13,FALSE),VLOOKUP($A517,python_output!$A$4:$AP$256,28,FALSE)))</f>
        <v/>
      </c>
      <c r="U517" s="159" t="str">
        <f>IF(D517="","",IF($C517="initial",VLOOKUP($D517,Notes!$A$7:$S$67,14,FALSE),VLOOKUP($A517,python_output!$A$4:$AP$256,29,FALSE)))</f>
        <v/>
      </c>
      <c r="V517" s="155" t="str">
        <f>IF(D517="","",IF($C517="initial","",VLOOKUP($A517,python_output!$A$4:$AS$256,30,FALSE)))</f>
        <v/>
      </c>
      <c r="W517" s="155" t="str">
        <f>IF(D517="","",IFERROR(IF($C517="initial","",VLOOKUP($A517,python_output!$A$4:$AS$256,30,FALSE)),""))</f>
        <v/>
      </c>
      <c r="X517" s="155" t="str">
        <f>IF(D517="","",IFERROR(IF($C517="initial","",VLOOKUP($A517,python_output!$A$4:$AS$256,30,FALSE)),""))</f>
        <v/>
      </c>
      <c r="Y517" s="196"/>
      <c r="Z517" s="97" t="str">
        <f>IFERROR(VLOOKUP($D517,Notes!$A$7:$K$67,10,FALSE),"")</f>
        <v/>
      </c>
      <c r="AA517" s="102" t="str">
        <f>IFERROR(VLOOKUP($D517,Notes!$A$7:$K$67,11,FALSE),"")</f>
        <v/>
      </c>
      <c r="AB517" s="102" t="str">
        <f t="shared" si="30"/>
        <v/>
      </c>
      <c r="AC517" s="156" t="str">
        <f t="shared" si="31"/>
        <v/>
      </c>
      <c r="AD517" s="162" t="str">
        <f>IF($D517="","",GLOBAL!$B$5)</f>
        <v/>
      </c>
      <c r="AE517" s="197" t="str">
        <f t="shared" si="32"/>
        <v/>
      </c>
      <c r="AF517" s="198" t="str">
        <f t="shared" si="33"/>
        <v/>
      </c>
      <c r="AG517" s="202"/>
    </row>
    <row r="518" spans="1:33" x14ac:dyDescent="0.25">
      <c r="A518" s="2"/>
      <c r="C518" s="3"/>
      <c r="D518" s="2"/>
      <c r="E518" s="2"/>
      <c r="F518" s="107"/>
      <c r="G518" s="100" t="str">
        <f>IFERROR(VLOOKUP($D518,Notes!$A$7:$K$67,2,FALSE),"")</f>
        <v/>
      </c>
      <c r="H518" s="97" t="str">
        <f>IFERROR(VLOOKUP($D518,Notes!$A$7:$K$67,3,FALSE),"")</f>
        <v/>
      </c>
      <c r="I518" s="98" t="str">
        <f>IFERROR(VLOOKUP($D518,Notes!$A$7:$K$67,4,FALSE),"")</f>
        <v/>
      </c>
      <c r="J518" s="104"/>
      <c r="K518" s="104"/>
      <c r="L518" s="104"/>
      <c r="M518" s="106" t="str">
        <f>IF($D518="","",VLOOKUP($A518,python_output!$A$4:$AM$257,21,FALSE))</f>
        <v/>
      </c>
      <c r="N518" s="3" t="str">
        <f>IF($D518="","",VLOOKUP($A518,python_output!$A$4:$AM$257,22,FALSE))</f>
        <v/>
      </c>
      <c r="O518" s="105" t="str">
        <f>IF($D518="","",VLOOKUP($A518,python_output!$A$4:$AM$257,23,FALSE))</f>
        <v/>
      </c>
      <c r="P518" s="2" t="str">
        <f>IF($D518="","",VLOOKUP($A518,python_output!$A$4:$AM$257,24,FALSE))</f>
        <v/>
      </c>
      <c r="Q518" s="2" t="str">
        <f>IF($D518="","",VLOOKUP($A518,python_output!$A$4:$AM$257,25,FALSE))</f>
        <v/>
      </c>
      <c r="R518" s="2" t="str">
        <f>IF($D518="","",VLOOKUP($A518,python_output!$A$4:$AM$257,26,FALSE))</f>
        <v/>
      </c>
      <c r="S518" s="160" t="str">
        <f>IF(D518="","",IF($C518="initial",VLOOKUP($D518,Notes!$A$7:$S$67,12,FALSE),VLOOKUP($A518,python_output!$A$4:$AP$256,27,FALSE)))</f>
        <v/>
      </c>
      <c r="T518" s="158" t="str">
        <f>IF(D518="","",IF($C518="initial",VLOOKUP($D518,Notes!$A$7:$S$67,13,FALSE),VLOOKUP($A518,python_output!$A$4:$AP$256,28,FALSE)))</f>
        <v/>
      </c>
      <c r="U518" s="159" t="str">
        <f>IF(D518="","",IF($C518="initial",VLOOKUP($D518,Notes!$A$7:$S$67,14,FALSE),VLOOKUP($A518,python_output!$A$4:$AP$256,29,FALSE)))</f>
        <v/>
      </c>
      <c r="V518" s="155" t="str">
        <f>IF(D518="","",IF($C518="initial","",VLOOKUP($A518,python_output!$A$4:$AS$256,30,FALSE)))</f>
        <v/>
      </c>
      <c r="W518" s="155" t="str">
        <f>IF(D518="","",IFERROR(IF($C518="initial","",VLOOKUP($A518,python_output!$A$4:$AS$256,30,FALSE)),""))</f>
        <v/>
      </c>
      <c r="X518" s="155" t="str">
        <f>IF(D518="","",IFERROR(IF($C518="initial","",VLOOKUP($A518,python_output!$A$4:$AS$256,30,FALSE)),""))</f>
        <v/>
      </c>
      <c r="Y518" s="196"/>
      <c r="Z518" s="97" t="str">
        <f>IFERROR(VLOOKUP($D518,Notes!$A$7:$K$67,10,FALSE),"")</f>
        <v/>
      </c>
      <c r="AA518" s="102" t="str">
        <f>IFERROR(VLOOKUP($D518,Notes!$A$7:$K$67,11,FALSE),"")</f>
        <v/>
      </c>
      <c r="AB518" s="102" t="str">
        <f t="shared" si="30"/>
        <v/>
      </c>
      <c r="AC518" s="156" t="str">
        <f t="shared" si="31"/>
        <v/>
      </c>
      <c r="AD518" s="162" t="str">
        <f>IF($D518="","",GLOBAL!$B$5)</f>
        <v/>
      </c>
      <c r="AE518" s="197" t="str">
        <f t="shared" si="32"/>
        <v/>
      </c>
      <c r="AF518" s="198" t="str">
        <f t="shared" si="33"/>
        <v/>
      </c>
      <c r="AG518" s="202"/>
    </row>
    <row r="519" spans="1:33" x14ac:dyDescent="0.25">
      <c r="J519" s="195"/>
      <c r="K519" s="195"/>
      <c r="L519" s="195"/>
      <c r="Y519" s="195"/>
      <c r="AE519" s="203"/>
      <c r="AF519" s="203"/>
      <c r="AG519" s="202"/>
    </row>
    <row r="520" spans="1:33" x14ac:dyDescent="0.25">
      <c r="J520" s="195"/>
      <c r="K520" s="195"/>
      <c r="L520" s="195"/>
      <c r="Y520" s="195"/>
      <c r="AE520" s="203"/>
      <c r="AF520" s="203"/>
      <c r="AG520" s="202"/>
    </row>
    <row r="521" spans="1:33" x14ac:dyDescent="0.25">
      <c r="J521" s="195"/>
      <c r="K521" s="195"/>
      <c r="L521" s="195"/>
      <c r="Y521" s="195"/>
      <c r="AE521" s="203"/>
      <c r="AF521" s="203"/>
      <c r="AG521" s="202"/>
    </row>
    <row r="522" spans="1:33" x14ac:dyDescent="0.25">
      <c r="J522" s="195"/>
      <c r="K522" s="195"/>
      <c r="L522" s="195"/>
      <c r="Y522" s="195"/>
      <c r="AE522" s="203"/>
      <c r="AF522" s="203"/>
      <c r="AG522" s="202"/>
    </row>
    <row r="523" spans="1:33" x14ac:dyDescent="0.25">
      <c r="J523" s="195"/>
      <c r="K523" s="195"/>
      <c r="L523" s="195"/>
      <c r="Y523" s="195"/>
      <c r="AE523" s="203"/>
      <c r="AF523" s="203"/>
      <c r="AG523" s="202"/>
    </row>
    <row r="524" spans="1:33" x14ac:dyDescent="0.25">
      <c r="J524" s="195"/>
      <c r="K524" s="195"/>
      <c r="L524" s="195"/>
      <c r="Y524" s="195"/>
      <c r="AE524" s="203"/>
      <c r="AF524" s="203"/>
      <c r="AG524" s="202"/>
    </row>
    <row r="525" spans="1:33" x14ac:dyDescent="0.25">
      <c r="J525" s="195"/>
      <c r="K525" s="195"/>
      <c r="L525" s="195"/>
      <c r="Y525" s="195"/>
      <c r="AE525" s="203"/>
      <c r="AF525" s="203"/>
      <c r="AG525" s="202"/>
    </row>
    <row r="526" spans="1:33" x14ac:dyDescent="0.25">
      <c r="J526" s="195"/>
      <c r="K526" s="195"/>
      <c r="L526" s="195"/>
      <c r="Y526" s="195"/>
      <c r="AE526" s="203"/>
      <c r="AF526" s="203"/>
      <c r="AG526" s="202"/>
    </row>
    <row r="527" spans="1:33" x14ac:dyDescent="0.25">
      <c r="J527" s="195"/>
      <c r="K527" s="195"/>
      <c r="L527" s="195"/>
      <c r="Y527" s="195"/>
      <c r="AE527" s="203"/>
      <c r="AF527" s="203"/>
      <c r="AG527" s="202"/>
    </row>
    <row r="528" spans="1:33" x14ac:dyDescent="0.25">
      <c r="J528" s="195"/>
      <c r="K528" s="195"/>
      <c r="L528" s="195"/>
      <c r="Y528" s="195"/>
      <c r="AE528" s="203"/>
      <c r="AF528" s="203"/>
      <c r="AG528" s="202"/>
    </row>
    <row r="529" spans="10:33" x14ac:dyDescent="0.25">
      <c r="J529" s="195"/>
      <c r="K529" s="195"/>
      <c r="L529" s="195"/>
      <c r="Y529" s="195"/>
      <c r="AE529" s="203"/>
      <c r="AF529" s="203"/>
      <c r="AG529" s="202"/>
    </row>
    <row r="530" spans="10:33" x14ac:dyDescent="0.25">
      <c r="J530" s="195"/>
      <c r="K530" s="195"/>
      <c r="L530" s="195"/>
      <c r="Y530" s="195"/>
      <c r="AE530" s="203"/>
      <c r="AF530" s="203"/>
      <c r="AG530" s="202"/>
    </row>
    <row r="531" spans="10:33" x14ac:dyDescent="0.25">
      <c r="J531" s="195"/>
      <c r="K531" s="195"/>
      <c r="L531" s="195"/>
      <c r="Y531" s="195"/>
      <c r="AE531" s="203"/>
      <c r="AF531" s="203"/>
      <c r="AG531" s="202"/>
    </row>
    <row r="532" spans="10:33" x14ac:dyDescent="0.25">
      <c r="J532" s="195"/>
      <c r="K532" s="195"/>
      <c r="L532" s="195"/>
      <c r="Y532" s="195"/>
      <c r="AE532" s="203"/>
      <c r="AF532" s="203"/>
      <c r="AG532" s="202"/>
    </row>
    <row r="533" spans="10:33" x14ac:dyDescent="0.25">
      <c r="J533" s="195"/>
      <c r="K533" s="195"/>
      <c r="L533" s="195"/>
      <c r="Y533" s="195"/>
      <c r="AE533" s="203"/>
      <c r="AF533" s="203"/>
      <c r="AG533" s="202"/>
    </row>
    <row r="534" spans="10:33" x14ac:dyDescent="0.25">
      <c r="J534" s="195"/>
      <c r="K534" s="195"/>
      <c r="L534" s="195"/>
      <c r="Y534" s="195"/>
      <c r="AE534" s="203"/>
      <c r="AF534" s="203"/>
      <c r="AG534" s="202"/>
    </row>
    <row r="535" spans="10:33" x14ac:dyDescent="0.25">
      <c r="J535" s="195"/>
      <c r="K535" s="195"/>
      <c r="L535" s="195"/>
      <c r="Y535" s="195"/>
      <c r="AE535" s="203"/>
      <c r="AF535" s="203"/>
      <c r="AG535" s="202"/>
    </row>
    <row r="536" spans="10:33" x14ac:dyDescent="0.25">
      <c r="J536" s="195"/>
      <c r="K536" s="195"/>
      <c r="L536" s="195"/>
      <c r="Y536" s="195"/>
      <c r="AE536" s="203"/>
      <c r="AF536" s="203"/>
      <c r="AG536" s="202"/>
    </row>
    <row r="537" spans="10:33" x14ac:dyDescent="0.25">
      <c r="J537" s="195"/>
      <c r="K537" s="195"/>
      <c r="L537" s="195"/>
      <c r="Y537" s="195"/>
      <c r="AE537" s="203"/>
      <c r="AF537" s="203"/>
      <c r="AG537" s="202"/>
    </row>
    <row r="538" spans="10:33" x14ac:dyDescent="0.25">
      <c r="J538" s="195"/>
      <c r="K538" s="195"/>
      <c r="L538" s="195"/>
      <c r="Y538" s="195"/>
      <c r="AE538" s="203"/>
      <c r="AF538" s="203"/>
      <c r="AG538" s="202"/>
    </row>
    <row r="539" spans="10:33" x14ac:dyDescent="0.25">
      <c r="J539" s="195"/>
      <c r="K539" s="195"/>
      <c r="L539" s="195"/>
      <c r="Y539" s="195"/>
      <c r="AE539" s="203"/>
      <c r="AF539" s="203"/>
      <c r="AG539" s="202"/>
    </row>
    <row r="540" spans="10:33" x14ac:dyDescent="0.25">
      <c r="J540" s="195"/>
      <c r="K540" s="195"/>
      <c r="L540" s="195"/>
      <c r="Y540" s="195"/>
      <c r="AE540" s="203"/>
      <c r="AF540" s="203"/>
      <c r="AG540" s="202"/>
    </row>
    <row r="541" spans="10:33" x14ac:dyDescent="0.25">
      <c r="J541" s="195"/>
      <c r="K541" s="195"/>
      <c r="L541" s="195"/>
      <c r="Y541" s="195"/>
      <c r="AE541" s="203"/>
      <c r="AF541" s="203"/>
      <c r="AG541" s="202"/>
    </row>
    <row r="542" spans="10:33" x14ac:dyDescent="0.25">
      <c r="J542" s="195"/>
      <c r="K542" s="195"/>
      <c r="L542" s="195"/>
      <c r="Y542" s="195"/>
      <c r="AE542" s="203"/>
      <c r="AF542" s="203"/>
      <c r="AG542" s="202"/>
    </row>
    <row r="543" spans="10:33" x14ac:dyDescent="0.25">
      <c r="J543" s="195"/>
      <c r="K543" s="195"/>
      <c r="L543" s="195"/>
      <c r="Y543" s="195"/>
      <c r="AE543" s="203"/>
      <c r="AF543" s="203"/>
      <c r="AG543" s="202"/>
    </row>
    <row r="544" spans="10:33" x14ac:dyDescent="0.25">
      <c r="J544" s="195"/>
      <c r="K544" s="195"/>
      <c r="L544" s="195"/>
      <c r="Y544" s="195"/>
      <c r="AE544" s="203"/>
      <c r="AF544" s="203"/>
      <c r="AG544" s="202"/>
    </row>
    <row r="545" spans="10:33" x14ac:dyDescent="0.25">
      <c r="J545" s="195"/>
      <c r="K545" s="195"/>
      <c r="L545" s="195"/>
      <c r="Y545" s="195"/>
      <c r="AE545" s="203"/>
      <c r="AF545" s="203"/>
      <c r="AG545" s="202"/>
    </row>
    <row r="546" spans="10:33" x14ac:dyDescent="0.25">
      <c r="J546" s="195"/>
      <c r="K546" s="195"/>
      <c r="L546" s="195"/>
      <c r="Y546" s="195"/>
      <c r="AE546" s="203"/>
      <c r="AF546" s="203"/>
      <c r="AG546" s="202"/>
    </row>
    <row r="547" spans="10:33" x14ac:dyDescent="0.25">
      <c r="J547" s="195"/>
      <c r="K547" s="195"/>
      <c r="L547" s="195"/>
      <c r="Y547" s="195"/>
      <c r="AE547" s="203"/>
      <c r="AF547" s="203"/>
      <c r="AG547" s="202"/>
    </row>
    <row r="548" spans="10:33" x14ac:dyDescent="0.25">
      <c r="J548" s="195"/>
      <c r="K548" s="195"/>
      <c r="L548" s="195"/>
      <c r="Y548" s="195"/>
      <c r="AE548" s="203"/>
      <c r="AF548" s="203"/>
      <c r="AG548" s="202"/>
    </row>
    <row r="549" spans="10:33" x14ac:dyDescent="0.25">
      <c r="J549" s="195"/>
      <c r="K549" s="195"/>
      <c r="L549" s="195"/>
      <c r="Y549" s="195"/>
      <c r="AE549" s="203"/>
      <c r="AF549" s="203"/>
      <c r="AG549" s="202"/>
    </row>
    <row r="550" spans="10:33" x14ac:dyDescent="0.25">
      <c r="J550" s="195"/>
      <c r="K550" s="195"/>
      <c r="L550" s="195"/>
      <c r="Y550" s="195"/>
      <c r="AE550" s="203"/>
      <c r="AF550" s="203"/>
      <c r="AG550" s="202"/>
    </row>
    <row r="551" spans="10:33" x14ac:dyDescent="0.25">
      <c r="J551" s="195"/>
      <c r="K551" s="195"/>
      <c r="L551" s="195"/>
      <c r="Y551" s="195"/>
      <c r="AE551" s="203"/>
      <c r="AF551" s="203"/>
      <c r="AG551" s="202"/>
    </row>
    <row r="552" spans="10:33" x14ac:dyDescent="0.25">
      <c r="J552" s="195"/>
      <c r="K552" s="195"/>
      <c r="L552" s="195"/>
      <c r="Y552" s="195"/>
      <c r="AE552" s="203"/>
      <c r="AF552" s="203"/>
      <c r="AG552" s="202"/>
    </row>
    <row r="553" spans="10:33" x14ac:dyDescent="0.25">
      <c r="J553" s="195"/>
      <c r="K553" s="195"/>
      <c r="L553" s="195"/>
      <c r="Y553" s="195"/>
      <c r="AE553" s="203"/>
      <c r="AF553" s="203"/>
      <c r="AG553" s="202"/>
    </row>
    <row r="554" spans="10:33" x14ac:dyDescent="0.25">
      <c r="J554" s="195"/>
      <c r="K554" s="195"/>
      <c r="L554" s="195"/>
      <c r="Y554" s="195"/>
      <c r="AE554" s="203"/>
      <c r="AF554" s="203"/>
      <c r="AG554" s="202"/>
    </row>
    <row r="555" spans="10:33" x14ac:dyDescent="0.25">
      <c r="J555" s="195"/>
      <c r="K555" s="195"/>
      <c r="L555" s="195"/>
      <c r="Y555" s="195"/>
      <c r="AE555" s="203"/>
      <c r="AF555" s="203"/>
      <c r="AG555" s="202"/>
    </row>
    <row r="556" spans="10:33" x14ac:dyDescent="0.25">
      <c r="J556" s="195"/>
      <c r="K556" s="195"/>
      <c r="L556" s="195"/>
      <c r="Y556" s="195"/>
      <c r="AE556" s="203"/>
      <c r="AF556" s="203"/>
      <c r="AG556" s="202"/>
    </row>
    <row r="557" spans="10:33" x14ac:dyDescent="0.25">
      <c r="J557" s="195"/>
      <c r="K557" s="195"/>
      <c r="L557" s="195"/>
      <c r="Y557" s="195"/>
      <c r="AE557" s="203"/>
      <c r="AF557" s="203"/>
      <c r="AG557" s="202"/>
    </row>
    <row r="558" spans="10:33" x14ac:dyDescent="0.25">
      <c r="J558" s="195"/>
      <c r="K558" s="195"/>
      <c r="L558" s="195"/>
      <c r="Y558" s="195"/>
      <c r="AE558" s="203"/>
      <c r="AF558" s="203"/>
      <c r="AG558" s="202"/>
    </row>
    <row r="559" spans="10:33" x14ac:dyDescent="0.25">
      <c r="J559" s="195"/>
      <c r="K559" s="195"/>
      <c r="L559" s="195"/>
      <c r="Y559" s="195"/>
      <c r="AE559" s="203"/>
      <c r="AF559" s="203"/>
      <c r="AG559" s="202"/>
    </row>
    <row r="560" spans="10:33" x14ac:dyDescent="0.25">
      <c r="J560" s="195"/>
      <c r="K560" s="195"/>
      <c r="L560" s="195"/>
      <c r="Y560" s="195"/>
      <c r="AE560" s="203"/>
      <c r="AF560" s="203"/>
      <c r="AG560" s="202"/>
    </row>
    <row r="561" spans="10:33" x14ac:dyDescent="0.25">
      <c r="J561" s="195"/>
      <c r="K561" s="195"/>
      <c r="L561" s="195"/>
      <c r="Y561" s="195"/>
      <c r="AE561" s="203"/>
      <c r="AF561" s="203"/>
      <c r="AG561" s="202"/>
    </row>
    <row r="562" spans="10:33" x14ac:dyDescent="0.25">
      <c r="J562" s="195"/>
      <c r="K562" s="195"/>
      <c r="L562" s="195"/>
      <c r="Y562" s="195"/>
      <c r="AE562" s="203"/>
      <c r="AF562" s="203"/>
      <c r="AG562" s="202"/>
    </row>
    <row r="563" spans="10:33" x14ac:dyDescent="0.25">
      <c r="J563" s="195"/>
      <c r="K563" s="195"/>
      <c r="L563" s="195"/>
      <c r="Y563" s="195"/>
      <c r="AE563" s="203"/>
      <c r="AF563" s="203"/>
      <c r="AG563" s="202"/>
    </row>
    <row r="564" spans="10:33" x14ac:dyDescent="0.25">
      <c r="J564" s="195"/>
      <c r="K564" s="195"/>
      <c r="L564" s="195"/>
      <c r="Y564" s="195"/>
      <c r="AE564" s="203"/>
      <c r="AF564" s="203"/>
      <c r="AG564" s="202"/>
    </row>
    <row r="565" spans="10:33" x14ac:dyDescent="0.25">
      <c r="J565" s="195"/>
      <c r="K565" s="195"/>
      <c r="L565" s="195"/>
      <c r="Y565" s="195"/>
      <c r="AE565" s="203"/>
      <c r="AF565" s="203"/>
      <c r="AG565" s="202"/>
    </row>
    <row r="566" spans="10:33" x14ac:dyDescent="0.25">
      <c r="J566" s="195"/>
      <c r="K566" s="195"/>
      <c r="L566" s="195"/>
      <c r="Y566" s="195"/>
      <c r="AE566" s="203"/>
      <c r="AF566" s="203"/>
      <c r="AG566" s="202"/>
    </row>
    <row r="567" spans="10:33" x14ac:dyDescent="0.25">
      <c r="J567" s="195"/>
      <c r="K567" s="195"/>
      <c r="L567" s="195"/>
      <c r="Y567" s="195"/>
      <c r="AE567" s="203"/>
      <c r="AF567" s="203"/>
      <c r="AG567" s="202"/>
    </row>
    <row r="568" spans="10:33" x14ac:dyDescent="0.25">
      <c r="J568" s="195"/>
      <c r="K568" s="195"/>
      <c r="L568" s="195"/>
      <c r="Y568" s="195"/>
      <c r="AE568" s="203"/>
      <c r="AF568" s="203"/>
      <c r="AG568" s="202"/>
    </row>
    <row r="569" spans="10:33" x14ac:dyDescent="0.25">
      <c r="J569" s="195"/>
      <c r="K569" s="195"/>
      <c r="L569" s="195"/>
      <c r="Y569" s="195"/>
      <c r="AE569" s="203"/>
      <c r="AF569" s="203"/>
      <c r="AG569" s="202"/>
    </row>
    <row r="570" spans="10:33" x14ac:dyDescent="0.25">
      <c r="J570" s="195"/>
      <c r="K570" s="195"/>
      <c r="L570" s="195"/>
      <c r="Y570" s="195"/>
      <c r="AE570" s="203"/>
      <c r="AF570" s="203"/>
      <c r="AG570" s="202"/>
    </row>
    <row r="571" spans="10:33" x14ac:dyDescent="0.25">
      <c r="J571" s="195"/>
      <c r="K571" s="195"/>
      <c r="L571" s="195"/>
      <c r="Y571" s="195"/>
      <c r="AE571" s="203"/>
      <c r="AF571" s="203"/>
      <c r="AG571" s="202"/>
    </row>
    <row r="572" spans="10:33" x14ac:dyDescent="0.25">
      <c r="J572" s="195"/>
      <c r="K572" s="195"/>
      <c r="L572" s="195"/>
      <c r="Y572" s="195"/>
      <c r="AE572" s="203"/>
      <c r="AF572" s="203"/>
      <c r="AG572" s="202"/>
    </row>
    <row r="573" spans="10:33" x14ac:dyDescent="0.25">
      <c r="J573" s="195"/>
      <c r="K573" s="195"/>
      <c r="L573" s="195"/>
      <c r="Y573" s="195"/>
      <c r="AE573" s="203"/>
      <c r="AF573" s="203"/>
      <c r="AG573" s="202"/>
    </row>
    <row r="574" spans="10:33" x14ac:dyDescent="0.25">
      <c r="J574" s="195"/>
      <c r="K574" s="195"/>
      <c r="L574" s="195"/>
      <c r="Y574" s="195"/>
      <c r="AE574" s="203"/>
      <c r="AF574" s="203"/>
      <c r="AG574" s="202"/>
    </row>
    <row r="575" spans="10:33" x14ac:dyDescent="0.25">
      <c r="J575" s="195"/>
      <c r="K575" s="195"/>
      <c r="L575" s="195"/>
      <c r="Y575" s="195"/>
      <c r="AE575" s="203"/>
      <c r="AF575" s="203"/>
      <c r="AG575" s="202"/>
    </row>
    <row r="576" spans="10:33" x14ac:dyDescent="0.25">
      <c r="J576" s="195"/>
      <c r="K576" s="195"/>
      <c r="L576" s="195"/>
      <c r="Y576" s="195"/>
      <c r="AE576" s="203"/>
      <c r="AF576" s="203"/>
      <c r="AG576" s="202"/>
    </row>
    <row r="577" spans="10:33" x14ac:dyDescent="0.25">
      <c r="J577" s="195"/>
      <c r="K577" s="195"/>
      <c r="L577" s="195"/>
      <c r="Y577" s="195"/>
      <c r="AE577" s="203"/>
      <c r="AF577" s="203"/>
      <c r="AG577" s="202"/>
    </row>
    <row r="578" spans="10:33" x14ac:dyDescent="0.25">
      <c r="J578" s="195"/>
      <c r="K578" s="195"/>
      <c r="L578" s="195"/>
      <c r="Y578" s="195"/>
      <c r="AE578" s="203"/>
      <c r="AF578" s="203"/>
      <c r="AG578" s="202"/>
    </row>
    <row r="579" spans="10:33" x14ac:dyDescent="0.25">
      <c r="J579" s="195"/>
      <c r="K579" s="195"/>
      <c r="L579" s="195"/>
      <c r="Y579" s="195"/>
      <c r="AE579" s="203"/>
      <c r="AF579" s="203"/>
      <c r="AG579" s="202"/>
    </row>
    <row r="580" spans="10:33" x14ac:dyDescent="0.25">
      <c r="J580" s="195"/>
      <c r="K580" s="195"/>
      <c r="L580" s="195"/>
      <c r="Y580" s="195"/>
      <c r="AE580" s="203"/>
      <c r="AF580" s="203"/>
      <c r="AG580" s="202"/>
    </row>
    <row r="581" spans="10:33" x14ac:dyDescent="0.25">
      <c r="J581" s="195"/>
      <c r="K581" s="195"/>
      <c r="L581" s="195"/>
      <c r="Y581" s="195"/>
      <c r="AE581" s="203"/>
      <c r="AF581" s="203"/>
      <c r="AG581" s="202"/>
    </row>
    <row r="582" spans="10:33" x14ac:dyDescent="0.25">
      <c r="J582" s="195"/>
      <c r="K582" s="195"/>
      <c r="L582" s="195"/>
      <c r="Y582" s="195"/>
      <c r="AE582" s="203"/>
      <c r="AF582" s="203"/>
      <c r="AG582" s="202"/>
    </row>
    <row r="583" spans="10:33" x14ac:dyDescent="0.25">
      <c r="J583" s="195"/>
      <c r="K583" s="195"/>
      <c r="L583" s="195"/>
      <c r="Y583" s="195"/>
      <c r="AE583" s="203"/>
      <c r="AF583" s="203"/>
      <c r="AG583" s="202"/>
    </row>
    <row r="584" spans="10:33" x14ac:dyDescent="0.25">
      <c r="J584" s="195"/>
      <c r="K584" s="195"/>
      <c r="L584" s="195"/>
      <c r="Y584" s="195"/>
      <c r="AE584" s="203"/>
      <c r="AF584" s="203"/>
      <c r="AG584" s="202"/>
    </row>
    <row r="585" spans="10:33" x14ac:dyDescent="0.25">
      <c r="J585" s="195"/>
      <c r="K585" s="195"/>
      <c r="L585" s="195"/>
      <c r="Y585" s="195"/>
      <c r="AE585" s="203"/>
      <c r="AF585" s="203"/>
      <c r="AG585" s="202"/>
    </row>
    <row r="586" spans="10:33" x14ac:dyDescent="0.25">
      <c r="J586" s="195"/>
      <c r="K586" s="195"/>
      <c r="L586" s="195"/>
      <c r="Y586" s="195"/>
      <c r="AE586" s="203"/>
      <c r="AF586" s="203"/>
      <c r="AG586" s="202"/>
    </row>
    <row r="587" spans="10:33" x14ac:dyDescent="0.25">
      <c r="J587" s="195"/>
      <c r="K587" s="195"/>
      <c r="L587" s="195"/>
      <c r="Y587" s="195"/>
      <c r="AE587" s="203"/>
      <c r="AF587" s="203"/>
      <c r="AG587" s="202"/>
    </row>
    <row r="588" spans="10:33" x14ac:dyDescent="0.25">
      <c r="J588" s="195"/>
      <c r="K588" s="195"/>
      <c r="L588" s="195"/>
      <c r="Y588" s="195"/>
      <c r="AE588" s="203"/>
      <c r="AF588" s="203"/>
      <c r="AG588" s="202"/>
    </row>
    <row r="589" spans="10:33" x14ac:dyDescent="0.25">
      <c r="J589" s="195"/>
      <c r="K589" s="195"/>
      <c r="L589" s="195"/>
      <c r="Y589" s="195"/>
      <c r="AE589" s="203"/>
      <c r="AF589" s="203"/>
      <c r="AG589" s="202"/>
    </row>
    <row r="590" spans="10:33" x14ac:dyDescent="0.25">
      <c r="J590" s="195"/>
      <c r="K590" s="195"/>
      <c r="L590" s="195"/>
      <c r="Y590" s="195"/>
      <c r="AE590" s="203"/>
      <c r="AF590" s="203"/>
      <c r="AG590" s="202"/>
    </row>
    <row r="591" spans="10:33" x14ac:dyDescent="0.25">
      <c r="J591" s="195"/>
      <c r="K591" s="195"/>
      <c r="L591" s="195"/>
      <c r="Y591" s="195"/>
      <c r="AE591" s="203"/>
      <c r="AF591" s="203"/>
      <c r="AG591" s="202"/>
    </row>
    <row r="592" spans="10:33" x14ac:dyDescent="0.25">
      <c r="J592" s="195"/>
      <c r="K592" s="195"/>
      <c r="L592" s="195"/>
      <c r="Y592" s="195"/>
      <c r="AE592" s="203"/>
      <c r="AF592" s="203"/>
      <c r="AG592" s="202"/>
    </row>
    <row r="593" spans="10:33" x14ac:dyDescent="0.25">
      <c r="J593" s="195"/>
      <c r="K593" s="195"/>
      <c r="L593" s="195"/>
      <c r="Y593" s="195"/>
      <c r="AE593" s="203"/>
      <c r="AF593" s="203"/>
      <c r="AG593" s="202"/>
    </row>
    <row r="594" spans="10:33" x14ac:dyDescent="0.25">
      <c r="J594" s="195"/>
      <c r="K594" s="195"/>
      <c r="L594" s="195"/>
      <c r="Y594" s="195"/>
      <c r="AE594" s="203"/>
      <c r="AF594" s="203"/>
      <c r="AG594" s="202"/>
    </row>
    <row r="595" spans="10:33" x14ac:dyDescent="0.25">
      <c r="J595" s="195"/>
      <c r="K595" s="195"/>
      <c r="L595" s="195"/>
      <c r="Y595" s="195"/>
      <c r="AE595" s="203"/>
      <c r="AF595" s="203"/>
      <c r="AG595" s="202"/>
    </row>
    <row r="596" spans="10:33" x14ac:dyDescent="0.25">
      <c r="J596" s="195"/>
      <c r="K596" s="195"/>
      <c r="L596" s="195"/>
      <c r="Y596" s="195"/>
      <c r="AE596" s="203"/>
      <c r="AF596" s="203"/>
      <c r="AG596" s="202"/>
    </row>
    <row r="597" spans="10:33" x14ac:dyDescent="0.25">
      <c r="J597" s="195"/>
      <c r="K597" s="195"/>
      <c r="L597" s="195"/>
      <c r="Y597" s="195"/>
      <c r="AE597" s="203"/>
      <c r="AF597" s="203"/>
      <c r="AG597" s="202"/>
    </row>
    <row r="598" spans="10:33" x14ac:dyDescent="0.25">
      <c r="J598" s="195"/>
      <c r="K598" s="195"/>
      <c r="L598" s="195"/>
      <c r="Y598" s="195"/>
      <c r="AE598" s="203"/>
      <c r="AF598" s="203"/>
      <c r="AG598" s="202"/>
    </row>
    <row r="599" spans="10:33" x14ac:dyDescent="0.25">
      <c r="J599" s="195"/>
      <c r="K599" s="195"/>
      <c r="L599" s="195"/>
      <c r="Y599" s="195"/>
      <c r="AE599" s="203"/>
      <c r="AF599" s="203"/>
      <c r="AG599" s="202"/>
    </row>
    <row r="600" spans="10:33" x14ac:dyDescent="0.25">
      <c r="J600" s="195"/>
      <c r="K600" s="195"/>
      <c r="L600" s="195"/>
      <c r="Y600" s="195"/>
      <c r="AE600" s="203"/>
      <c r="AF600" s="203"/>
      <c r="AG600" s="202"/>
    </row>
    <row r="601" spans="10:33" x14ac:dyDescent="0.25">
      <c r="J601" s="195"/>
      <c r="K601" s="195"/>
      <c r="L601" s="195"/>
      <c r="Y601" s="195"/>
      <c r="AE601" s="203"/>
      <c r="AF601" s="203"/>
      <c r="AG601" s="202"/>
    </row>
    <row r="602" spans="10:33" x14ac:dyDescent="0.25">
      <c r="J602" s="195"/>
      <c r="K602" s="195"/>
      <c r="L602" s="195"/>
      <c r="Y602" s="195"/>
      <c r="AE602" s="203"/>
      <c r="AF602" s="203"/>
      <c r="AG602" s="202"/>
    </row>
    <row r="603" spans="10:33" x14ac:dyDescent="0.25">
      <c r="J603" s="195"/>
      <c r="K603" s="195"/>
      <c r="L603" s="195"/>
      <c r="Y603" s="195"/>
      <c r="AE603" s="203"/>
      <c r="AF603" s="203"/>
      <c r="AG603" s="202"/>
    </row>
    <row r="604" spans="10:33" x14ac:dyDescent="0.25">
      <c r="J604" s="195"/>
      <c r="K604" s="195"/>
      <c r="L604" s="195"/>
      <c r="Y604" s="195"/>
      <c r="AE604" s="203"/>
      <c r="AF604" s="203"/>
      <c r="AG604" s="202"/>
    </row>
    <row r="605" spans="10:33" x14ac:dyDescent="0.25">
      <c r="J605" s="195"/>
      <c r="K605" s="195"/>
      <c r="L605" s="195"/>
      <c r="Y605" s="195"/>
      <c r="AE605" s="203"/>
      <c r="AF605" s="203"/>
      <c r="AG605" s="202"/>
    </row>
    <row r="606" spans="10:33" x14ac:dyDescent="0.25">
      <c r="J606" s="195"/>
      <c r="K606" s="195"/>
      <c r="L606" s="195"/>
      <c r="Y606" s="195"/>
      <c r="AE606" s="203"/>
      <c r="AF606" s="203"/>
      <c r="AG606" s="202"/>
    </row>
    <row r="607" spans="10:33" x14ac:dyDescent="0.25">
      <c r="J607" s="195"/>
      <c r="K607" s="195"/>
      <c r="L607" s="195"/>
      <c r="Y607" s="195"/>
      <c r="AE607" s="203"/>
      <c r="AF607" s="203"/>
      <c r="AG607" s="202"/>
    </row>
    <row r="608" spans="10:33" x14ac:dyDescent="0.25">
      <c r="J608" s="195"/>
      <c r="K608" s="195"/>
      <c r="L608" s="195"/>
      <c r="Y608" s="195"/>
      <c r="AE608" s="203"/>
      <c r="AF608" s="203"/>
      <c r="AG608" s="202"/>
    </row>
    <row r="609" spans="10:33" x14ac:dyDescent="0.25">
      <c r="J609" s="195"/>
      <c r="K609" s="195"/>
      <c r="L609" s="195"/>
      <c r="Y609" s="195"/>
      <c r="AE609" s="203"/>
      <c r="AF609" s="203"/>
      <c r="AG609" s="202"/>
    </row>
    <row r="610" spans="10:33" x14ac:dyDescent="0.25">
      <c r="J610" s="195"/>
      <c r="K610" s="195"/>
      <c r="L610" s="195"/>
      <c r="Y610" s="195"/>
      <c r="AE610" s="203"/>
      <c r="AF610" s="203"/>
      <c r="AG610" s="202"/>
    </row>
    <row r="611" spans="10:33" x14ac:dyDescent="0.25">
      <c r="J611" s="195"/>
      <c r="K611" s="195"/>
      <c r="L611" s="195"/>
      <c r="Y611" s="195"/>
      <c r="AE611" s="203"/>
      <c r="AF611" s="203"/>
      <c r="AG611" s="202"/>
    </row>
    <row r="612" spans="10:33" x14ac:dyDescent="0.25">
      <c r="J612" s="195"/>
      <c r="K612" s="195"/>
      <c r="L612" s="195"/>
      <c r="Y612" s="195"/>
      <c r="AE612" s="203"/>
      <c r="AF612" s="203"/>
      <c r="AG612" s="202"/>
    </row>
    <row r="613" spans="10:33" x14ac:dyDescent="0.25">
      <c r="J613" s="195"/>
      <c r="K613" s="195"/>
      <c r="L613" s="195"/>
      <c r="Y613" s="195"/>
      <c r="AE613" s="203"/>
      <c r="AF613" s="203"/>
      <c r="AG613" s="202"/>
    </row>
    <row r="614" spans="10:33" x14ac:dyDescent="0.25">
      <c r="J614" s="195"/>
      <c r="K614" s="195"/>
      <c r="L614" s="195"/>
      <c r="Y614" s="195"/>
      <c r="AE614" s="203"/>
      <c r="AF614" s="203"/>
      <c r="AG614" s="202"/>
    </row>
    <row r="615" spans="10:33" x14ac:dyDescent="0.25">
      <c r="J615" s="195"/>
      <c r="K615" s="195"/>
      <c r="L615" s="195"/>
      <c r="Y615" s="195"/>
      <c r="AE615" s="203"/>
      <c r="AF615" s="203"/>
      <c r="AG615" s="202"/>
    </row>
    <row r="616" spans="10:33" x14ac:dyDescent="0.25">
      <c r="J616" s="195"/>
      <c r="K616" s="195"/>
      <c r="L616" s="195"/>
      <c r="Y616" s="195"/>
      <c r="AE616" s="203"/>
      <c r="AF616" s="203"/>
      <c r="AG616" s="202"/>
    </row>
    <row r="617" spans="10:33" x14ac:dyDescent="0.25">
      <c r="J617" s="195"/>
      <c r="K617" s="195"/>
      <c r="L617" s="195"/>
      <c r="Y617" s="195"/>
      <c r="AE617" s="203"/>
      <c r="AF617" s="203"/>
      <c r="AG617" s="202"/>
    </row>
    <row r="618" spans="10:33" x14ac:dyDescent="0.25">
      <c r="J618" s="195"/>
      <c r="K618" s="195"/>
      <c r="L618" s="195"/>
      <c r="Y618" s="195"/>
      <c r="AE618" s="203"/>
      <c r="AF618" s="203"/>
      <c r="AG618" s="202"/>
    </row>
    <row r="619" spans="10:33" x14ac:dyDescent="0.25">
      <c r="J619" s="195"/>
      <c r="K619" s="195"/>
      <c r="L619" s="195"/>
      <c r="Y619" s="195"/>
      <c r="AE619" s="203"/>
      <c r="AF619" s="203"/>
      <c r="AG619" s="202"/>
    </row>
    <row r="620" spans="10:33" x14ac:dyDescent="0.25">
      <c r="J620" s="195"/>
      <c r="K620" s="195"/>
      <c r="L620" s="195"/>
      <c r="Y620" s="195"/>
      <c r="AE620" s="203"/>
      <c r="AF620" s="203"/>
      <c r="AG620" s="202"/>
    </row>
    <row r="621" spans="10:33" x14ac:dyDescent="0.25">
      <c r="J621" s="195"/>
      <c r="K621" s="195"/>
      <c r="L621" s="195"/>
      <c r="Y621" s="195"/>
      <c r="AE621" s="203"/>
      <c r="AF621" s="203"/>
      <c r="AG621" s="202"/>
    </row>
    <row r="622" spans="10:33" x14ac:dyDescent="0.25">
      <c r="J622" s="195"/>
      <c r="K622" s="195"/>
      <c r="L622" s="195"/>
      <c r="Y622" s="195"/>
      <c r="AE622" s="203"/>
      <c r="AF622" s="203"/>
      <c r="AG622" s="202"/>
    </row>
    <row r="623" spans="10:33" x14ac:dyDescent="0.25">
      <c r="J623" s="195"/>
      <c r="K623" s="195"/>
      <c r="L623" s="195"/>
      <c r="Y623" s="195"/>
      <c r="AE623" s="203"/>
      <c r="AF623" s="203"/>
      <c r="AG623" s="202"/>
    </row>
    <row r="624" spans="10:33" x14ac:dyDescent="0.25">
      <c r="J624" s="195"/>
      <c r="K624" s="195"/>
      <c r="L624" s="195"/>
      <c r="Y624" s="195"/>
      <c r="AE624" s="203"/>
      <c r="AF624" s="203"/>
      <c r="AG624" s="202"/>
    </row>
    <row r="625" spans="10:33" x14ac:dyDescent="0.25">
      <c r="J625" s="195"/>
      <c r="K625" s="195"/>
      <c r="L625" s="195"/>
      <c r="Y625" s="195"/>
      <c r="AE625" s="203"/>
      <c r="AF625" s="203"/>
      <c r="AG625" s="202"/>
    </row>
    <row r="626" spans="10:33" x14ac:dyDescent="0.25">
      <c r="J626" s="195"/>
      <c r="K626" s="195"/>
      <c r="L626" s="195"/>
      <c r="Y626" s="195"/>
      <c r="AE626" s="203"/>
      <c r="AF626" s="203"/>
      <c r="AG626" s="202"/>
    </row>
    <row r="627" spans="10:33" x14ac:dyDescent="0.25">
      <c r="J627" s="195"/>
      <c r="K627" s="195"/>
      <c r="L627" s="195"/>
      <c r="Y627" s="195"/>
      <c r="AE627" s="195"/>
      <c r="AF627" s="195"/>
      <c r="AG627" s="195"/>
    </row>
    <row r="628" spans="10:33" x14ac:dyDescent="0.25">
      <c r="J628" s="195"/>
      <c r="K628" s="195"/>
      <c r="L628" s="195"/>
      <c r="Y628" s="195"/>
      <c r="AE628" s="195"/>
      <c r="AF628" s="195"/>
      <c r="AG628" s="195"/>
    </row>
    <row r="629" spans="10:33" x14ac:dyDescent="0.25">
      <c r="J629" s="195"/>
      <c r="K629" s="195"/>
      <c r="L629" s="195"/>
      <c r="Y629" s="195"/>
      <c r="AE629" s="195"/>
      <c r="AF629" s="195"/>
      <c r="AG629" s="195"/>
    </row>
    <row r="630" spans="10:33" x14ac:dyDescent="0.25">
      <c r="J630" s="195"/>
      <c r="K630" s="195"/>
      <c r="L630" s="195"/>
      <c r="Y630" s="195"/>
      <c r="AE630" s="195"/>
      <c r="AF630" s="195"/>
      <c r="AG630" s="195"/>
    </row>
    <row r="631" spans="10:33" x14ac:dyDescent="0.25">
      <c r="J631" s="195"/>
      <c r="K631" s="195"/>
      <c r="L631" s="195"/>
      <c r="Y631" s="195"/>
      <c r="AE631" s="195"/>
      <c r="AF631" s="195"/>
      <c r="AG631" s="195"/>
    </row>
    <row r="632" spans="10:33" x14ac:dyDescent="0.25">
      <c r="J632" s="195"/>
      <c r="K632" s="195"/>
      <c r="L632" s="195"/>
      <c r="Y632" s="195"/>
      <c r="AE632" s="195"/>
      <c r="AF632" s="195"/>
      <c r="AG632" s="195"/>
    </row>
    <row r="633" spans="10:33" x14ac:dyDescent="0.25">
      <c r="J633" s="195"/>
      <c r="K633" s="195"/>
      <c r="L633" s="195"/>
      <c r="Y633" s="195"/>
      <c r="AE633" s="195"/>
      <c r="AF633" s="195"/>
      <c r="AG633" s="195"/>
    </row>
    <row r="634" spans="10:33" x14ac:dyDescent="0.25">
      <c r="J634" s="195"/>
      <c r="K634" s="195"/>
      <c r="L634" s="195"/>
      <c r="Y634" s="195"/>
      <c r="AE634" s="195"/>
      <c r="AF634" s="195"/>
      <c r="AG634" s="195"/>
    </row>
    <row r="635" spans="10:33" x14ac:dyDescent="0.25">
      <c r="J635" s="195"/>
      <c r="K635" s="195"/>
      <c r="L635" s="195"/>
      <c r="Y635" s="195"/>
      <c r="AE635" s="195"/>
      <c r="AF635" s="195"/>
      <c r="AG635" s="195"/>
    </row>
    <row r="636" spans="10:33" x14ac:dyDescent="0.25">
      <c r="J636" s="195"/>
      <c r="K636" s="195"/>
      <c r="L636" s="195"/>
      <c r="Y636" s="195"/>
      <c r="AE636" s="195"/>
      <c r="AF636" s="195"/>
      <c r="AG636" s="195"/>
    </row>
    <row r="637" spans="10:33" x14ac:dyDescent="0.25">
      <c r="J637" s="195"/>
      <c r="K637" s="195"/>
      <c r="L637" s="195"/>
      <c r="Y637" s="195"/>
      <c r="AE637" s="195"/>
      <c r="AF637" s="195"/>
      <c r="AG637" s="195"/>
    </row>
    <row r="638" spans="10:33" x14ac:dyDescent="0.25">
      <c r="J638" s="195"/>
      <c r="K638" s="195"/>
      <c r="L638" s="195"/>
      <c r="Y638" s="195"/>
      <c r="AE638" s="195"/>
      <c r="AF638" s="195"/>
      <c r="AG638" s="195"/>
    </row>
    <row r="639" spans="10:33" x14ac:dyDescent="0.25">
      <c r="J639" s="195"/>
      <c r="K639" s="195"/>
      <c r="L639" s="195"/>
      <c r="Y639" s="195"/>
      <c r="AE639" s="195"/>
      <c r="AF639" s="195"/>
      <c r="AG639" s="195"/>
    </row>
    <row r="640" spans="10:33" x14ac:dyDescent="0.25">
      <c r="J640" s="195"/>
      <c r="K640" s="195"/>
      <c r="L640" s="195"/>
      <c r="Y640" s="195"/>
      <c r="AE640" s="195"/>
      <c r="AF640" s="195"/>
      <c r="AG640" s="195"/>
    </row>
    <row r="641" spans="10:33" x14ac:dyDescent="0.25">
      <c r="J641" s="195"/>
      <c r="K641" s="195"/>
      <c r="L641" s="195"/>
      <c r="Y641" s="195"/>
      <c r="AE641" s="195"/>
      <c r="AF641" s="195"/>
      <c r="AG641" s="195"/>
    </row>
    <row r="642" spans="10:33" x14ac:dyDescent="0.25">
      <c r="J642" s="195"/>
      <c r="K642" s="195"/>
      <c r="L642" s="195"/>
      <c r="Y642" s="195"/>
      <c r="AE642" s="195"/>
      <c r="AF642" s="195"/>
      <c r="AG642" s="195"/>
    </row>
    <row r="643" spans="10:33" x14ac:dyDescent="0.25">
      <c r="J643" s="195"/>
      <c r="K643" s="195"/>
      <c r="L643" s="195"/>
      <c r="Y643" s="195"/>
      <c r="AE643" s="195"/>
      <c r="AF643" s="195"/>
      <c r="AG643" s="195"/>
    </row>
    <row r="644" spans="10:33" x14ac:dyDescent="0.25">
      <c r="J644" s="195"/>
      <c r="K644" s="195"/>
      <c r="L644" s="195"/>
      <c r="Y644" s="195"/>
      <c r="AE644" s="195"/>
      <c r="AF644" s="195"/>
      <c r="AG644" s="195"/>
    </row>
    <row r="645" spans="10:33" x14ac:dyDescent="0.25">
      <c r="J645" s="195"/>
      <c r="K645" s="195"/>
      <c r="L645" s="195"/>
      <c r="Y645" s="195"/>
      <c r="AE645" s="195"/>
      <c r="AF645" s="195"/>
      <c r="AG645" s="195"/>
    </row>
    <row r="646" spans="10:33" x14ac:dyDescent="0.25">
      <c r="J646" s="195"/>
      <c r="K646" s="195"/>
      <c r="L646" s="195"/>
      <c r="Y646" s="195"/>
      <c r="AE646" s="195"/>
      <c r="AF646" s="195"/>
      <c r="AG646" s="195"/>
    </row>
    <row r="647" spans="10:33" x14ac:dyDescent="0.25">
      <c r="J647" s="195"/>
      <c r="K647" s="195"/>
      <c r="L647" s="195"/>
      <c r="Y647" s="195"/>
      <c r="AE647" s="195"/>
      <c r="AF647" s="195"/>
      <c r="AG647" s="195"/>
    </row>
    <row r="648" spans="10:33" x14ac:dyDescent="0.25">
      <c r="J648" s="195"/>
      <c r="K648" s="195"/>
      <c r="L648" s="195"/>
      <c r="Y648" s="195"/>
      <c r="AE648" s="195"/>
      <c r="AF648" s="195"/>
      <c r="AG648" s="195"/>
    </row>
    <row r="649" spans="10:33" x14ac:dyDescent="0.25">
      <c r="J649" s="195"/>
      <c r="K649" s="195"/>
      <c r="L649" s="195"/>
      <c r="Y649" s="195"/>
      <c r="AE649" s="195"/>
      <c r="AF649" s="195"/>
      <c r="AG649" s="195"/>
    </row>
    <row r="650" spans="10:33" x14ac:dyDescent="0.25">
      <c r="J650" s="195"/>
      <c r="K650" s="195"/>
      <c r="L650" s="195"/>
      <c r="Y650" s="195"/>
      <c r="AE650" s="195"/>
      <c r="AF650" s="195"/>
      <c r="AG650" s="195"/>
    </row>
    <row r="651" spans="10:33" x14ac:dyDescent="0.25">
      <c r="J651" s="195"/>
      <c r="K651" s="195"/>
      <c r="L651" s="195"/>
      <c r="Y651" s="195"/>
      <c r="AE651" s="195"/>
      <c r="AF651" s="195"/>
      <c r="AG651" s="195"/>
    </row>
    <row r="652" spans="10:33" x14ac:dyDescent="0.25">
      <c r="J652" s="195"/>
      <c r="K652" s="195"/>
      <c r="L652" s="195"/>
      <c r="Y652" s="195"/>
      <c r="AE652" s="195"/>
      <c r="AF652" s="195"/>
      <c r="AG652" s="195"/>
    </row>
    <row r="653" spans="10:33" x14ac:dyDescent="0.25">
      <c r="J653" s="195"/>
      <c r="K653" s="195"/>
      <c r="L653" s="195"/>
      <c r="Y653" s="195"/>
      <c r="AE653" s="195"/>
      <c r="AF653" s="195"/>
      <c r="AG653" s="195"/>
    </row>
    <row r="654" spans="10:33" x14ac:dyDescent="0.25">
      <c r="J654" s="195"/>
      <c r="K654" s="195"/>
      <c r="L654" s="195"/>
      <c r="Y654" s="195"/>
      <c r="AE654" s="195"/>
      <c r="AF654" s="195"/>
      <c r="AG654" s="195"/>
    </row>
    <row r="655" spans="10:33" x14ac:dyDescent="0.25">
      <c r="J655" s="195"/>
      <c r="K655" s="195"/>
      <c r="L655" s="195"/>
      <c r="Y655" s="195"/>
      <c r="AE655" s="195"/>
      <c r="AF655" s="195"/>
      <c r="AG655" s="195"/>
    </row>
    <row r="656" spans="10:33" x14ac:dyDescent="0.25">
      <c r="J656" s="195"/>
      <c r="K656" s="195"/>
      <c r="L656" s="195"/>
      <c r="Y656" s="195"/>
      <c r="AE656" s="195"/>
      <c r="AF656" s="195"/>
      <c r="AG656" s="195"/>
    </row>
    <row r="657" spans="10:33" x14ac:dyDescent="0.25">
      <c r="J657" s="195"/>
      <c r="K657" s="195"/>
      <c r="L657" s="195"/>
      <c r="Y657" s="195"/>
      <c r="AE657" s="195"/>
      <c r="AF657" s="195"/>
      <c r="AG657" s="195"/>
    </row>
    <row r="658" spans="10:33" x14ac:dyDescent="0.25">
      <c r="J658" s="195"/>
      <c r="K658" s="195"/>
      <c r="L658" s="195"/>
      <c r="Y658" s="195"/>
      <c r="AE658" s="195"/>
      <c r="AF658" s="195"/>
      <c r="AG658" s="195"/>
    </row>
    <row r="659" spans="10:33" x14ac:dyDescent="0.25">
      <c r="J659" s="195"/>
      <c r="K659" s="195"/>
      <c r="L659" s="195"/>
      <c r="Y659" s="195"/>
      <c r="AE659" s="195"/>
      <c r="AF659" s="195"/>
      <c r="AG659" s="195"/>
    </row>
    <row r="660" spans="10:33" x14ac:dyDescent="0.25">
      <c r="J660" s="195"/>
      <c r="K660" s="195"/>
      <c r="L660" s="195"/>
      <c r="Y660" s="195"/>
      <c r="AE660" s="195"/>
      <c r="AF660" s="195"/>
      <c r="AG660" s="195"/>
    </row>
    <row r="661" spans="10:33" x14ac:dyDescent="0.25">
      <c r="J661" s="195"/>
      <c r="K661" s="195"/>
      <c r="L661" s="195"/>
      <c r="Y661" s="195"/>
      <c r="AE661" s="195"/>
      <c r="AF661" s="195"/>
      <c r="AG661" s="195"/>
    </row>
    <row r="662" spans="10:33" x14ac:dyDescent="0.25">
      <c r="J662" s="195"/>
      <c r="K662" s="195"/>
      <c r="L662" s="195"/>
      <c r="Y662" s="195"/>
      <c r="AE662" s="195"/>
      <c r="AF662" s="195"/>
      <c r="AG662" s="195"/>
    </row>
    <row r="663" spans="10:33" x14ac:dyDescent="0.25">
      <c r="J663" s="195"/>
      <c r="K663" s="195"/>
      <c r="L663" s="195"/>
      <c r="Y663" s="195"/>
      <c r="AE663" s="195"/>
      <c r="AF663" s="195"/>
      <c r="AG663" s="195"/>
    </row>
    <row r="664" spans="10:33" x14ac:dyDescent="0.25">
      <c r="J664" s="195"/>
      <c r="K664" s="195"/>
      <c r="L664" s="195"/>
      <c r="Y664" s="195"/>
      <c r="AE664" s="195"/>
      <c r="AF664" s="195"/>
      <c r="AG664" s="195"/>
    </row>
    <row r="665" spans="10:33" x14ac:dyDescent="0.25">
      <c r="J665" s="195"/>
      <c r="K665" s="195"/>
      <c r="L665" s="195"/>
      <c r="Y665" s="195"/>
      <c r="AE665" s="195"/>
      <c r="AF665" s="195"/>
      <c r="AG665" s="195"/>
    </row>
    <row r="666" spans="10:33" x14ac:dyDescent="0.25">
      <c r="J666" s="195"/>
      <c r="K666" s="195"/>
      <c r="L666" s="195"/>
      <c r="Y666" s="195"/>
      <c r="AE666" s="195"/>
      <c r="AF666" s="195"/>
      <c r="AG666" s="195"/>
    </row>
    <row r="667" spans="10:33" x14ac:dyDescent="0.25">
      <c r="J667" s="195"/>
      <c r="K667" s="195"/>
      <c r="L667" s="195"/>
      <c r="Y667" s="195"/>
      <c r="AE667" s="195"/>
      <c r="AF667" s="195"/>
      <c r="AG667" s="195"/>
    </row>
    <row r="668" spans="10:33" x14ac:dyDescent="0.25">
      <c r="J668" s="195"/>
      <c r="K668" s="195"/>
      <c r="L668" s="195"/>
      <c r="Y668" s="195"/>
      <c r="AE668" s="195"/>
      <c r="AF668" s="195"/>
      <c r="AG668" s="195"/>
    </row>
    <row r="669" spans="10:33" x14ac:dyDescent="0.25">
      <c r="J669" s="195"/>
      <c r="K669" s="195"/>
      <c r="L669" s="195"/>
      <c r="Y669" s="195"/>
      <c r="AE669" s="195"/>
      <c r="AF669" s="195"/>
      <c r="AG669" s="195"/>
    </row>
    <row r="670" spans="10:33" x14ac:dyDescent="0.25">
      <c r="J670" s="195"/>
      <c r="K670" s="195"/>
      <c r="L670" s="195"/>
      <c r="Y670" s="195"/>
      <c r="AE670" s="195"/>
      <c r="AF670" s="195"/>
      <c r="AG670" s="195"/>
    </row>
    <row r="671" spans="10:33" x14ac:dyDescent="0.25">
      <c r="J671" s="195"/>
      <c r="K671" s="195"/>
      <c r="L671" s="195"/>
      <c r="Y671" s="195"/>
      <c r="AE671" s="195"/>
      <c r="AF671" s="195"/>
      <c r="AG671" s="195"/>
    </row>
    <row r="672" spans="10:33" x14ac:dyDescent="0.25">
      <c r="J672" s="195"/>
      <c r="K672" s="195"/>
      <c r="L672" s="195"/>
      <c r="Y672" s="195"/>
      <c r="AE672" s="195"/>
      <c r="AF672" s="195"/>
      <c r="AG672" s="195"/>
    </row>
    <row r="673" spans="10:33" x14ac:dyDescent="0.25">
      <c r="J673" s="195"/>
      <c r="K673" s="195"/>
      <c r="L673" s="195"/>
      <c r="Y673" s="195"/>
      <c r="AE673" s="195"/>
      <c r="AF673" s="195"/>
      <c r="AG673" s="195"/>
    </row>
    <row r="674" spans="10:33" x14ac:dyDescent="0.25">
      <c r="J674" s="195"/>
      <c r="K674" s="195"/>
      <c r="L674" s="195"/>
      <c r="Y674" s="195"/>
      <c r="AE674" s="195"/>
      <c r="AF674" s="195"/>
      <c r="AG674" s="195"/>
    </row>
    <row r="675" spans="10:33" x14ac:dyDescent="0.25">
      <c r="J675" s="195"/>
      <c r="K675" s="195"/>
      <c r="L675" s="195"/>
      <c r="Y675" s="195"/>
      <c r="AE675" s="195"/>
      <c r="AF675" s="195"/>
      <c r="AG675" s="195"/>
    </row>
    <row r="676" spans="10:33" x14ac:dyDescent="0.25">
      <c r="J676" s="195"/>
      <c r="K676" s="195"/>
      <c r="L676" s="195"/>
      <c r="Y676" s="195"/>
      <c r="AE676" s="195"/>
      <c r="AF676" s="195"/>
      <c r="AG676" s="195"/>
    </row>
    <row r="677" spans="10:33" x14ac:dyDescent="0.25">
      <c r="J677" s="195"/>
      <c r="K677" s="195"/>
      <c r="L677" s="195"/>
      <c r="Y677" s="195"/>
      <c r="AE677" s="195"/>
      <c r="AF677" s="195"/>
      <c r="AG677" s="195"/>
    </row>
    <row r="678" spans="10:33" x14ac:dyDescent="0.25">
      <c r="J678" s="195"/>
      <c r="K678" s="195"/>
      <c r="L678" s="195"/>
      <c r="Y678" s="195"/>
      <c r="AE678" s="195"/>
      <c r="AF678" s="195"/>
      <c r="AG678" s="195"/>
    </row>
    <row r="679" spans="10:33" x14ac:dyDescent="0.25">
      <c r="J679" s="195"/>
      <c r="K679" s="195"/>
      <c r="L679" s="195"/>
      <c r="Y679" s="195"/>
      <c r="AE679" s="195"/>
      <c r="AF679" s="195"/>
      <c r="AG679" s="195"/>
    </row>
    <row r="680" spans="10:33" x14ac:dyDescent="0.25">
      <c r="J680" s="195"/>
      <c r="K680" s="195"/>
      <c r="L680" s="195"/>
      <c r="Y680" s="195"/>
      <c r="AE680" s="195"/>
      <c r="AF680" s="195"/>
      <c r="AG680" s="195"/>
    </row>
    <row r="681" spans="10:33" x14ac:dyDescent="0.25">
      <c r="J681" s="195"/>
      <c r="K681" s="195"/>
      <c r="L681" s="195"/>
      <c r="Y681" s="195"/>
      <c r="AE681" s="195"/>
      <c r="AF681" s="195"/>
      <c r="AG681" s="195"/>
    </row>
    <row r="682" spans="10:33" x14ac:dyDescent="0.25">
      <c r="J682" s="195"/>
      <c r="K682" s="195"/>
      <c r="L682" s="195"/>
      <c r="Y682" s="195"/>
      <c r="AE682" s="195"/>
      <c r="AF682" s="195"/>
      <c r="AG682" s="195"/>
    </row>
    <row r="683" spans="10:33" x14ac:dyDescent="0.25">
      <c r="J683" s="195"/>
      <c r="K683" s="195"/>
      <c r="L683" s="195"/>
      <c r="Y683" s="195"/>
      <c r="AE683" s="195"/>
      <c r="AF683" s="195"/>
      <c r="AG683" s="195"/>
    </row>
    <row r="684" spans="10:33" x14ac:dyDescent="0.25">
      <c r="J684" s="195"/>
      <c r="K684" s="195"/>
      <c r="L684" s="195"/>
      <c r="Y684" s="195"/>
      <c r="AE684" s="195"/>
      <c r="AF684" s="195"/>
      <c r="AG684" s="195"/>
    </row>
    <row r="685" spans="10:33" x14ac:dyDescent="0.25">
      <c r="J685" s="195"/>
      <c r="K685" s="195"/>
      <c r="L685" s="195"/>
      <c r="Y685" s="195"/>
      <c r="AE685" s="195"/>
      <c r="AF685" s="195"/>
      <c r="AG685" s="195"/>
    </row>
    <row r="686" spans="10:33" x14ac:dyDescent="0.25">
      <c r="J686" s="195"/>
      <c r="K686" s="195"/>
      <c r="L686" s="195"/>
      <c r="Y686" s="195"/>
      <c r="AE686" s="195"/>
      <c r="AF686" s="195"/>
      <c r="AG686" s="195"/>
    </row>
    <row r="687" spans="10:33" x14ac:dyDescent="0.25">
      <c r="J687" s="195"/>
      <c r="K687" s="195"/>
      <c r="L687" s="195"/>
      <c r="Y687" s="195"/>
      <c r="AE687" s="195"/>
      <c r="AF687" s="195"/>
      <c r="AG687" s="195"/>
    </row>
    <row r="688" spans="10:33" x14ac:dyDescent="0.25">
      <c r="J688" s="195"/>
      <c r="K688" s="195"/>
      <c r="L688" s="195"/>
      <c r="Y688" s="195"/>
      <c r="AE688" s="195"/>
      <c r="AF688" s="195"/>
      <c r="AG688" s="195"/>
    </row>
    <row r="689" spans="10:33" x14ac:dyDescent="0.25">
      <c r="J689" s="195"/>
      <c r="K689" s="195"/>
      <c r="L689" s="195"/>
      <c r="Y689" s="195"/>
      <c r="AE689" s="195"/>
      <c r="AF689" s="195"/>
      <c r="AG689" s="195"/>
    </row>
    <row r="690" spans="10:33" x14ac:dyDescent="0.25">
      <c r="J690" s="195"/>
      <c r="K690" s="195"/>
      <c r="L690" s="195"/>
      <c r="Y690" s="195"/>
      <c r="AE690" s="195"/>
      <c r="AF690" s="195"/>
      <c r="AG690" s="195"/>
    </row>
    <row r="691" spans="10:33" x14ac:dyDescent="0.25">
      <c r="J691" s="195"/>
      <c r="K691" s="195"/>
      <c r="L691" s="195"/>
      <c r="Y691" s="195"/>
      <c r="AE691" s="195"/>
      <c r="AF691" s="195"/>
      <c r="AG691" s="195"/>
    </row>
    <row r="692" spans="10:33" x14ac:dyDescent="0.25">
      <c r="J692" s="195"/>
      <c r="K692" s="195"/>
      <c r="L692" s="195"/>
      <c r="Y692" s="195"/>
      <c r="AE692" s="195"/>
      <c r="AF692" s="195"/>
      <c r="AG692" s="195"/>
    </row>
    <row r="693" spans="10:33" x14ac:dyDescent="0.25">
      <c r="J693" s="195"/>
      <c r="K693" s="195"/>
      <c r="L693" s="195"/>
      <c r="Y693" s="195"/>
      <c r="AE693" s="195"/>
      <c r="AF693" s="195"/>
      <c r="AG693" s="195"/>
    </row>
    <row r="694" spans="10:33" x14ac:dyDescent="0.25">
      <c r="J694" s="195"/>
      <c r="K694" s="195"/>
      <c r="L694" s="195"/>
      <c r="Y694" s="195"/>
      <c r="AE694" s="195"/>
      <c r="AF694" s="195"/>
      <c r="AG694" s="195"/>
    </row>
    <row r="695" spans="10:33" x14ac:dyDescent="0.25">
      <c r="J695" s="195"/>
      <c r="K695" s="195"/>
      <c r="L695" s="195"/>
      <c r="Y695" s="195"/>
      <c r="AE695" s="195"/>
      <c r="AF695" s="195"/>
      <c r="AG695" s="195"/>
    </row>
    <row r="696" spans="10:33" x14ac:dyDescent="0.25">
      <c r="J696" s="195"/>
      <c r="K696" s="195"/>
      <c r="L696" s="195"/>
      <c r="Y696" s="195"/>
      <c r="AE696" s="195"/>
      <c r="AF696" s="195"/>
      <c r="AG696" s="195"/>
    </row>
    <row r="697" spans="10:33" x14ac:dyDescent="0.25">
      <c r="J697" s="195"/>
      <c r="K697" s="195"/>
      <c r="L697" s="195"/>
      <c r="Y697" s="195"/>
      <c r="AE697" s="195"/>
      <c r="AF697" s="195"/>
      <c r="AG697" s="195"/>
    </row>
    <row r="698" spans="10:33" x14ac:dyDescent="0.25">
      <c r="J698" s="195"/>
      <c r="K698" s="195"/>
      <c r="L698" s="195"/>
      <c r="Y698" s="195"/>
      <c r="AE698" s="195"/>
      <c r="AF698" s="195"/>
      <c r="AG698" s="195"/>
    </row>
    <row r="699" spans="10:33" x14ac:dyDescent="0.25">
      <c r="J699" s="195"/>
      <c r="K699" s="195"/>
      <c r="L699" s="195"/>
      <c r="Y699" s="195"/>
      <c r="AE699" s="195"/>
      <c r="AF699" s="195"/>
      <c r="AG699" s="195"/>
    </row>
    <row r="700" spans="10:33" x14ac:dyDescent="0.25">
      <c r="J700" s="195"/>
      <c r="K700" s="195"/>
      <c r="L700" s="195"/>
      <c r="Y700" s="195"/>
      <c r="AE700" s="195"/>
      <c r="AF700" s="195"/>
      <c r="AG700" s="195"/>
    </row>
    <row r="701" spans="10:33" x14ac:dyDescent="0.25">
      <c r="J701" s="195"/>
      <c r="K701" s="195"/>
      <c r="L701" s="195"/>
      <c r="Y701" s="195"/>
      <c r="AE701" s="195"/>
      <c r="AF701" s="195"/>
      <c r="AG701" s="195"/>
    </row>
    <row r="702" spans="10:33" x14ac:dyDescent="0.25">
      <c r="J702" s="195"/>
      <c r="K702" s="195"/>
      <c r="L702" s="195"/>
      <c r="Y702" s="195"/>
      <c r="AE702" s="195"/>
      <c r="AF702" s="195"/>
      <c r="AG702" s="195"/>
    </row>
    <row r="703" spans="10:33" x14ac:dyDescent="0.25">
      <c r="J703" s="195"/>
      <c r="K703" s="195"/>
      <c r="L703" s="195"/>
      <c r="Y703" s="195"/>
      <c r="AE703" s="195"/>
      <c r="AF703" s="195"/>
      <c r="AG703" s="195"/>
    </row>
    <row r="704" spans="10:33" x14ac:dyDescent="0.25">
      <c r="J704" s="195"/>
      <c r="K704" s="195"/>
      <c r="L704" s="195"/>
      <c r="Y704" s="195"/>
      <c r="AE704" s="195"/>
      <c r="AF704" s="195"/>
      <c r="AG704" s="195"/>
    </row>
    <row r="705" spans="10:33" x14ac:dyDescent="0.25">
      <c r="J705" s="195"/>
      <c r="K705" s="195"/>
      <c r="L705" s="195"/>
      <c r="Y705" s="195"/>
      <c r="AE705" s="195"/>
      <c r="AF705" s="195"/>
      <c r="AG705" s="195"/>
    </row>
    <row r="706" spans="10:33" x14ac:dyDescent="0.25">
      <c r="J706" s="195"/>
      <c r="K706" s="195"/>
      <c r="L706" s="195"/>
      <c r="Y706" s="195"/>
      <c r="AE706" s="195"/>
      <c r="AF706" s="195"/>
      <c r="AG706" s="195"/>
    </row>
    <row r="707" spans="10:33" x14ac:dyDescent="0.25">
      <c r="J707" s="195"/>
      <c r="K707" s="195"/>
      <c r="L707" s="195"/>
      <c r="AE707" s="195"/>
      <c r="AF707" s="195"/>
      <c r="AG707" s="195"/>
    </row>
    <row r="708" spans="10:33" x14ac:dyDescent="0.25">
      <c r="J708" s="195"/>
      <c r="K708" s="195"/>
      <c r="L708" s="195"/>
      <c r="AE708" s="195"/>
      <c r="AF708" s="195"/>
      <c r="AG708" s="195"/>
    </row>
    <row r="709" spans="10:33" x14ac:dyDescent="0.25">
      <c r="J709" s="195"/>
      <c r="K709" s="195"/>
      <c r="L709" s="195"/>
      <c r="AE709" s="195"/>
      <c r="AF709" s="195"/>
      <c r="AG709" s="195"/>
    </row>
    <row r="710" spans="10:33" x14ac:dyDescent="0.25">
      <c r="J710" s="195"/>
      <c r="K710" s="195"/>
      <c r="L710" s="195"/>
      <c r="AE710" s="195"/>
      <c r="AF710" s="195"/>
      <c r="AG710" s="195"/>
    </row>
    <row r="711" spans="10:33" x14ac:dyDescent="0.25">
      <c r="J711" s="195"/>
      <c r="K711" s="195"/>
      <c r="L711" s="195"/>
      <c r="AE711" s="195"/>
      <c r="AF711" s="195"/>
      <c r="AG711" s="195"/>
    </row>
    <row r="712" spans="10:33" x14ac:dyDescent="0.25">
      <c r="J712" s="195"/>
      <c r="K712" s="195"/>
      <c r="L712" s="195"/>
      <c r="AE712" s="195"/>
      <c r="AF712" s="195"/>
      <c r="AG712" s="195"/>
    </row>
    <row r="713" spans="10:33" x14ac:dyDescent="0.25">
      <c r="J713" s="195"/>
      <c r="K713" s="195"/>
      <c r="L713" s="195"/>
      <c r="AE713" s="195"/>
      <c r="AF713" s="195"/>
      <c r="AG713" s="195"/>
    </row>
    <row r="714" spans="10:33" x14ac:dyDescent="0.25">
      <c r="J714" s="195"/>
      <c r="K714" s="195"/>
      <c r="L714" s="195"/>
      <c r="AE714" s="195"/>
      <c r="AF714" s="195"/>
      <c r="AG714" s="195"/>
    </row>
    <row r="715" spans="10:33" x14ac:dyDescent="0.25">
      <c r="J715" s="195"/>
      <c r="K715" s="195"/>
      <c r="L715" s="195"/>
      <c r="AE715" s="195"/>
      <c r="AF715" s="195"/>
      <c r="AG715" s="195"/>
    </row>
    <row r="716" spans="10:33" x14ac:dyDescent="0.25">
      <c r="J716" s="195"/>
      <c r="K716" s="195"/>
      <c r="L716" s="195"/>
      <c r="AE716" s="195"/>
      <c r="AF716" s="195"/>
      <c r="AG716" s="195"/>
    </row>
    <row r="717" spans="10:33" x14ac:dyDescent="0.25">
      <c r="J717" s="195"/>
      <c r="K717" s="195"/>
      <c r="L717" s="195"/>
      <c r="AE717" s="195"/>
      <c r="AF717" s="195"/>
      <c r="AG717" s="195"/>
    </row>
    <row r="718" spans="10:33" x14ac:dyDescent="0.25">
      <c r="J718" s="195"/>
      <c r="K718" s="195"/>
      <c r="L718" s="195"/>
      <c r="AE718" s="195"/>
      <c r="AF718" s="195"/>
      <c r="AG718" s="195"/>
    </row>
    <row r="719" spans="10:33" x14ac:dyDescent="0.25">
      <c r="J719" s="195"/>
      <c r="K719" s="195"/>
      <c r="L719" s="195"/>
      <c r="AE719" s="195"/>
      <c r="AF719" s="195"/>
      <c r="AG719" s="195"/>
    </row>
    <row r="720" spans="10:33" x14ac:dyDescent="0.25">
      <c r="J720" s="195"/>
      <c r="K720" s="195"/>
      <c r="L720" s="195"/>
      <c r="AE720" s="195"/>
      <c r="AF720" s="195"/>
      <c r="AG720" s="195"/>
    </row>
    <row r="721" spans="10:33" x14ac:dyDescent="0.25">
      <c r="J721" s="195"/>
      <c r="K721" s="195"/>
      <c r="L721" s="195"/>
      <c r="AE721" s="195"/>
      <c r="AF721" s="195"/>
      <c r="AG721" s="195"/>
    </row>
    <row r="722" spans="10:33" x14ac:dyDescent="0.25">
      <c r="J722" s="195"/>
      <c r="K722" s="195"/>
      <c r="L722" s="195"/>
      <c r="AE722" s="195"/>
      <c r="AF722" s="195"/>
      <c r="AG722" s="195"/>
    </row>
    <row r="723" spans="10:33" x14ac:dyDescent="0.25">
      <c r="J723" s="195"/>
      <c r="K723" s="195"/>
      <c r="L723" s="195"/>
      <c r="AE723" s="195"/>
      <c r="AF723" s="195"/>
      <c r="AG723" s="195"/>
    </row>
    <row r="724" spans="10:33" x14ac:dyDescent="0.25">
      <c r="J724" s="195"/>
      <c r="K724" s="195"/>
      <c r="L724" s="195"/>
      <c r="AE724" s="195"/>
      <c r="AF724" s="195"/>
      <c r="AG724" s="195"/>
    </row>
    <row r="725" spans="10:33" x14ac:dyDescent="0.25">
      <c r="J725" s="195"/>
      <c r="K725" s="195"/>
      <c r="L725" s="195"/>
      <c r="AE725" s="195"/>
      <c r="AF725" s="195"/>
      <c r="AG725" s="195"/>
    </row>
    <row r="726" spans="10:33" x14ac:dyDescent="0.25">
      <c r="J726" s="195"/>
      <c r="K726" s="195"/>
      <c r="L726" s="195"/>
      <c r="AE726" s="195"/>
      <c r="AF726" s="195"/>
      <c r="AG726" s="195"/>
    </row>
    <row r="727" spans="10:33" x14ac:dyDescent="0.25">
      <c r="J727" s="195"/>
      <c r="K727" s="195"/>
      <c r="L727" s="195"/>
      <c r="AE727" s="195"/>
      <c r="AF727" s="195"/>
      <c r="AG727" s="195"/>
    </row>
    <row r="728" spans="10:33" x14ac:dyDescent="0.25">
      <c r="J728" s="195"/>
      <c r="K728" s="195"/>
      <c r="L728" s="195"/>
      <c r="AE728" s="195"/>
      <c r="AF728" s="195"/>
      <c r="AG728" s="195"/>
    </row>
    <row r="729" spans="10:33" x14ac:dyDescent="0.25">
      <c r="J729" s="195"/>
      <c r="K729" s="195"/>
      <c r="L729" s="195"/>
      <c r="AE729" s="195"/>
      <c r="AF729" s="195"/>
      <c r="AG729" s="195"/>
    </row>
    <row r="730" spans="10:33" x14ac:dyDescent="0.25">
      <c r="J730" s="195"/>
      <c r="K730" s="195"/>
      <c r="L730" s="195"/>
      <c r="AE730" s="195"/>
      <c r="AF730" s="195"/>
      <c r="AG730" s="195"/>
    </row>
    <row r="731" spans="10:33" x14ac:dyDescent="0.25">
      <c r="J731" s="195"/>
      <c r="K731" s="195"/>
      <c r="L731" s="195"/>
      <c r="AE731" s="195"/>
      <c r="AF731" s="195"/>
      <c r="AG731" s="195"/>
    </row>
    <row r="732" spans="10:33" x14ac:dyDescent="0.25">
      <c r="J732" s="195"/>
      <c r="K732" s="195"/>
      <c r="L732" s="195"/>
      <c r="AE732" s="195"/>
      <c r="AF732" s="195"/>
      <c r="AG732" s="195"/>
    </row>
    <row r="733" spans="10:33" x14ac:dyDescent="0.25">
      <c r="J733" s="195"/>
      <c r="K733" s="195"/>
      <c r="L733" s="195"/>
      <c r="AE733" s="195"/>
      <c r="AF733" s="195"/>
      <c r="AG733" s="195"/>
    </row>
    <row r="734" spans="10:33" x14ac:dyDescent="0.25">
      <c r="J734" s="195"/>
      <c r="K734" s="195"/>
      <c r="L734" s="195"/>
      <c r="AE734" s="195"/>
      <c r="AF734" s="195"/>
      <c r="AG734" s="195"/>
    </row>
    <row r="735" spans="10:33" x14ac:dyDescent="0.25">
      <c r="J735" s="195"/>
      <c r="K735" s="195"/>
      <c r="L735" s="195"/>
      <c r="AE735" s="195"/>
      <c r="AF735" s="195"/>
      <c r="AG735" s="195"/>
    </row>
    <row r="736" spans="10:33" x14ac:dyDescent="0.25">
      <c r="J736" s="195"/>
      <c r="K736" s="195"/>
      <c r="L736" s="195"/>
      <c r="AE736" s="195"/>
      <c r="AF736" s="195"/>
      <c r="AG736" s="195"/>
    </row>
    <row r="737" spans="10:33" x14ac:dyDescent="0.25">
      <c r="J737" s="195"/>
      <c r="K737" s="195"/>
      <c r="L737" s="195"/>
      <c r="AE737" s="195"/>
      <c r="AF737" s="195"/>
      <c r="AG737" s="195"/>
    </row>
    <row r="738" spans="10:33" x14ac:dyDescent="0.25">
      <c r="J738" s="195"/>
      <c r="K738" s="195"/>
      <c r="L738" s="195"/>
      <c r="AE738" s="195"/>
      <c r="AF738" s="195"/>
      <c r="AG738" s="195"/>
    </row>
    <row r="739" spans="10:33" x14ac:dyDescent="0.25">
      <c r="J739" s="195"/>
      <c r="K739" s="195"/>
      <c r="L739" s="195"/>
      <c r="AE739" s="195"/>
      <c r="AF739" s="195"/>
      <c r="AG739" s="195"/>
    </row>
    <row r="740" spans="10:33" x14ac:dyDescent="0.25">
      <c r="J740" s="195"/>
      <c r="K740" s="195"/>
      <c r="L740" s="195"/>
      <c r="AE740" s="195"/>
      <c r="AF740" s="195"/>
      <c r="AG740" s="195"/>
    </row>
    <row r="741" spans="10:33" x14ac:dyDescent="0.25">
      <c r="J741" s="195"/>
      <c r="K741" s="195"/>
      <c r="L741" s="195"/>
      <c r="AE741" s="195"/>
      <c r="AF741" s="195"/>
      <c r="AG741" s="195"/>
    </row>
    <row r="742" spans="10:33" x14ac:dyDescent="0.25">
      <c r="J742" s="195"/>
      <c r="K742" s="195"/>
      <c r="L742" s="195"/>
      <c r="AE742" s="195"/>
      <c r="AF742" s="195"/>
      <c r="AG742" s="195"/>
    </row>
    <row r="743" spans="10:33" x14ac:dyDescent="0.25">
      <c r="J743" s="195"/>
      <c r="K743" s="195"/>
      <c r="L743" s="195"/>
      <c r="AE743" s="195"/>
      <c r="AF743" s="195"/>
      <c r="AG743" s="195"/>
    </row>
    <row r="744" spans="10:33" x14ac:dyDescent="0.25">
      <c r="J744" s="195"/>
      <c r="K744" s="195"/>
      <c r="L744" s="195"/>
      <c r="AE744" s="195"/>
      <c r="AF744" s="195"/>
      <c r="AG744" s="195"/>
    </row>
    <row r="745" spans="10:33" x14ac:dyDescent="0.25">
      <c r="AE745" s="195"/>
      <c r="AF745" s="195"/>
      <c r="AG745" s="195"/>
    </row>
    <row r="746" spans="10:33" x14ac:dyDescent="0.25">
      <c r="AE746" s="195"/>
      <c r="AF746" s="195"/>
      <c r="AG746" s="195"/>
    </row>
    <row r="747" spans="10:33" x14ac:dyDescent="0.25">
      <c r="AE747" s="195"/>
      <c r="AF747" s="195"/>
      <c r="AG747" s="195"/>
    </row>
    <row r="748" spans="10:33" x14ac:dyDescent="0.25">
      <c r="AE748" s="195"/>
      <c r="AF748" s="195"/>
      <c r="AG748" s="195"/>
    </row>
    <row r="749" spans="10:33" x14ac:dyDescent="0.25">
      <c r="AE749" s="195"/>
      <c r="AF749" s="195"/>
      <c r="AG749" s="195"/>
    </row>
    <row r="750" spans="10:33" x14ac:dyDescent="0.25">
      <c r="AE750" s="195"/>
      <c r="AF750" s="195"/>
      <c r="AG750" s="195"/>
    </row>
    <row r="751" spans="10:33" x14ac:dyDescent="0.25">
      <c r="AE751" s="195"/>
      <c r="AF751" s="195"/>
      <c r="AG751" s="195"/>
    </row>
    <row r="752" spans="10:33" x14ac:dyDescent="0.25">
      <c r="AE752" s="195"/>
      <c r="AF752" s="195"/>
      <c r="AG752" s="195"/>
    </row>
    <row r="753" spans="31:33" x14ac:dyDescent="0.25">
      <c r="AE753" s="195"/>
      <c r="AF753" s="195"/>
      <c r="AG753" s="195"/>
    </row>
    <row r="754" spans="31:33" x14ac:dyDescent="0.25">
      <c r="AE754" s="195"/>
      <c r="AF754" s="195"/>
      <c r="AG754" s="195"/>
    </row>
    <row r="755" spans="31:33" x14ac:dyDescent="0.25">
      <c r="AE755" s="195"/>
      <c r="AF755" s="195"/>
      <c r="AG755" s="195"/>
    </row>
    <row r="756" spans="31:33" x14ac:dyDescent="0.25">
      <c r="AE756" s="195"/>
      <c r="AF756" s="195"/>
      <c r="AG756" s="195"/>
    </row>
    <row r="757" spans="31:33" x14ac:dyDescent="0.25">
      <c r="AE757" s="195"/>
      <c r="AF757" s="195"/>
      <c r="AG757" s="195"/>
    </row>
    <row r="758" spans="31:33" x14ac:dyDescent="0.25">
      <c r="AE758" s="195"/>
      <c r="AF758" s="195"/>
      <c r="AG758" s="195"/>
    </row>
    <row r="759" spans="31:33" x14ac:dyDescent="0.25">
      <c r="AE759" s="195"/>
      <c r="AF759" s="195"/>
      <c r="AG759" s="195"/>
    </row>
    <row r="760" spans="31:33" x14ac:dyDescent="0.25">
      <c r="AE760" s="195"/>
      <c r="AF760" s="195"/>
      <c r="AG760" s="195"/>
    </row>
    <row r="761" spans="31:33" x14ac:dyDescent="0.25">
      <c r="AE761" s="195"/>
      <c r="AF761" s="195"/>
      <c r="AG761" s="195"/>
    </row>
    <row r="762" spans="31:33" x14ac:dyDescent="0.25">
      <c r="AE762" s="195"/>
      <c r="AF762" s="195"/>
      <c r="AG762" s="195"/>
    </row>
    <row r="763" spans="31:33" x14ac:dyDescent="0.25">
      <c r="AE763" s="195"/>
      <c r="AF763" s="195"/>
      <c r="AG763" s="195"/>
    </row>
    <row r="764" spans="31:33" x14ac:dyDescent="0.25">
      <c r="AE764" s="195"/>
      <c r="AF764" s="195"/>
      <c r="AG764" s="195"/>
    </row>
    <row r="765" spans="31:33" x14ac:dyDescent="0.25">
      <c r="AE765" s="195"/>
      <c r="AF765" s="195"/>
      <c r="AG765" s="195"/>
    </row>
    <row r="766" spans="31:33" x14ac:dyDescent="0.25">
      <c r="AE766" s="195"/>
      <c r="AF766" s="195"/>
      <c r="AG766" s="195"/>
    </row>
    <row r="767" spans="31:33" x14ac:dyDescent="0.25">
      <c r="AE767" s="195"/>
      <c r="AF767" s="195"/>
      <c r="AG767" s="195"/>
    </row>
    <row r="768" spans="31:33" x14ac:dyDescent="0.25">
      <c r="AE768" s="195"/>
      <c r="AF768" s="195"/>
      <c r="AG768" s="195"/>
    </row>
    <row r="769" spans="31:33" x14ac:dyDescent="0.25">
      <c r="AE769" s="195"/>
      <c r="AF769" s="195"/>
      <c r="AG769" s="195"/>
    </row>
    <row r="770" spans="31:33" x14ac:dyDescent="0.25">
      <c r="AE770" s="195"/>
      <c r="AF770" s="195"/>
      <c r="AG770" s="195"/>
    </row>
    <row r="771" spans="31:33" x14ac:dyDescent="0.25">
      <c r="AE771" s="195"/>
      <c r="AF771" s="195"/>
      <c r="AG771" s="195"/>
    </row>
    <row r="772" spans="31:33" x14ac:dyDescent="0.25">
      <c r="AE772" s="195"/>
      <c r="AF772" s="195"/>
      <c r="AG772" s="195"/>
    </row>
    <row r="773" spans="31:33" x14ac:dyDescent="0.25">
      <c r="AE773" s="195"/>
      <c r="AF773" s="195"/>
      <c r="AG773" s="195"/>
    </row>
    <row r="774" spans="31:33" x14ac:dyDescent="0.25">
      <c r="AE774" s="195"/>
      <c r="AF774" s="195"/>
      <c r="AG774" s="195"/>
    </row>
    <row r="775" spans="31:33" x14ac:dyDescent="0.25">
      <c r="AE775" s="195"/>
      <c r="AF775" s="195"/>
      <c r="AG775" s="195"/>
    </row>
    <row r="776" spans="31:33" x14ac:dyDescent="0.25">
      <c r="AE776" s="195"/>
      <c r="AF776" s="195"/>
      <c r="AG776" s="195"/>
    </row>
    <row r="777" spans="31:33" x14ac:dyDescent="0.25">
      <c r="AE777" s="195"/>
      <c r="AF777" s="195"/>
      <c r="AG777" s="195"/>
    </row>
    <row r="778" spans="31:33" x14ac:dyDescent="0.25">
      <c r="AE778" s="195"/>
      <c r="AF778" s="195"/>
      <c r="AG778" s="195"/>
    </row>
    <row r="779" spans="31:33" x14ac:dyDescent="0.25">
      <c r="AE779" s="195"/>
      <c r="AF779" s="195"/>
      <c r="AG779" s="195"/>
    </row>
    <row r="780" spans="31:33" x14ac:dyDescent="0.25">
      <c r="AE780" s="195"/>
      <c r="AF780" s="195"/>
      <c r="AG780" s="195"/>
    </row>
    <row r="781" spans="31:33" x14ac:dyDescent="0.25">
      <c r="AE781" s="195"/>
      <c r="AF781" s="195"/>
      <c r="AG781" s="195"/>
    </row>
    <row r="782" spans="31:33" x14ac:dyDescent="0.25">
      <c r="AE782" s="195"/>
      <c r="AF782" s="195"/>
      <c r="AG782" s="195"/>
    </row>
    <row r="783" spans="31:33" x14ac:dyDescent="0.25">
      <c r="AE783" s="195"/>
      <c r="AF783" s="195"/>
      <c r="AG783" s="195"/>
    </row>
    <row r="784" spans="31:33" x14ac:dyDescent="0.25">
      <c r="AE784" s="195"/>
      <c r="AF784" s="195"/>
      <c r="AG784" s="195"/>
    </row>
    <row r="785" spans="31:33" x14ac:dyDescent="0.25">
      <c r="AE785" s="195"/>
      <c r="AF785" s="195"/>
      <c r="AG785" s="195"/>
    </row>
    <row r="786" spans="31:33" x14ac:dyDescent="0.25">
      <c r="AE786" s="195"/>
      <c r="AF786" s="195"/>
      <c r="AG786" s="195"/>
    </row>
    <row r="787" spans="31:33" x14ac:dyDescent="0.25">
      <c r="AE787" s="195"/>
      <c r="AF787" s="195"/>
      <c r="AG787" s="195"/>
    </row>
    <row r="788" spans="31:33" x14ac:dyDescent="0.25">
      <c r="AE788" s="195"/>
      <c r="AF788" s="195"/>
      <c r="AG788" s="195"/>
    </row>
    <row r="789" spans="31:33" x14ac:dyDescent="0.25">
      <c r="AE789" s="195"/>
      <c r="AF789" s="195"/>
      <c r="AG789" s="195"/>
    </row>
    <row r="790" spans="31:33" x14ac:dyDescent="0.25">
      <c r="AE790" s="195"/>
      <c r="AF790" s="195"/>
      <c r="AG790" s="195"/>
    </row>
    <row r="791" spans="31:33" x14ac:dyDescent="0.25">
      <c r="AE791" s="195"/>
      <c r="AF791" s="195"/>
      <c r="AG791" s="195"/>
    </row>
    <row r="792" spans="31:33" x14ac:dyDescent="0.25">
      <c r="AE792" s="195"/>
      <c r="AF792" s="195"/>
      <c r="AG792" s="195"/>
    </row>
    <row r="793" spans="31:33" x14ac:dyDescent="0.25">
      <c r="AE793" s="195"/>
      <c r="AF793" s="195"/>
      <c r="AG793" s="195"/>
    </row>
    <row r="794" spans="31:33" x14ac:dyDescent="0.25">
      <c r="AE794" s="195"/>
      <c r="AF794" s="195"/>
      <c r="AG794" s="195"/>
    </row>
    <row r="795" spans="31:33" x14ac:dyDescent="0.25">
      <c r="AE795" s="195"/>
      <c r="AF795" s="195"/>
      <c r="AG795" s="195"/>
    </row>
    <row r="796" spans="31:33" x14ac:dyDescent="0.25">
      <c r="AE796" s="195"/>
      <c r="AF796" s="195"/>
      <c r="AG796" s="195"/>
    </row>
    <row r="797" spans="31:33" x14ac:dyDescent="0.25">
      <c r="AE797" s="195"/>
      <c r="AF797" s="195"/>
      <c r="AG797" s="195"/>
    </row>
    <row r="798" spans="31:33" x14ac:dyDescent="0.25">
      <c r="AE798" s="195"/>
      <c r="AF798" s="195"/>
      <c r="AG798" s="195"/>
    </row>
    <row r="799" spans="31:33" x14ac:dyDescent="0.25">
      <c r="AE799" s="195"/>
      <c r="AF799" s="195"/>
      <c r="AG799" s="195"/>
    </row>
    <row r="800" spans="31:33" x14ac:dyDescent="0.25">
      <c r="AE800" s="195"/>
      <c r="AF800" s="195"/>
      <c r="AG800" s="195"/>
    </row>
    <row r="801" spans="31:33" x14ac:dyDescent="0.25">
      <c r="AE801" s="195"/>
      <c r="AF801" s="195"/>
      <c r="AG801" s="195"/>
    </row>
    <row r="802" spans="31:33" x14ac:dyDescent="0.25">
      <c r="AE802" s="195"/>
      <c r="AF802" s="195"/>
      <c r="AG802" s="195"/>
    </row>
    <row r="803" spans="31:33" x14ac:dyDescent="0.25">
      <c r="AE803" s="195"/>
      <c r="AF803" s="195"/>
      <c r="AG803" s="195"/>
    </row>
    <row r="804" spans="31:33" x14ac:dyDescent="0.25">
      <c r="AE804" s="195"/>
      <c r="AF804" s="195"/>
      <c r="AG804" s="195"/>
    </row>
    <row r="805" spans="31:33" x14ac:dyDescent="0.25">
      <c r="AE805" s="195"/>
      <c r="AF805" s="195"/>
      <c r="AG805" s="195"/>
    </row>
    <row r="806" spans="31:33" x14ac:dyDescent="0.25">
      <c r="AE806" s="195"/>
      <c r="AF806" s="195"/>
      <c r="AG806" s="195"/>
    </row>
    <row r="807" spans="31:33" x14ac:dyDescent="0.25">
      <c r="AE807" s="195"/>
      <c r="AF807" s="195"/>
      <c r="AG807" s="195"/>
    </row>
    <row r="808" spans="31:33" x14ac:dyDescent="0.25">
      <c r="AE808" s="195"/>
      <c r="AF808" s="195"/>
      <c r="AG808" s="195"/>
    </row>
    <row r="809" spans="31:33" x14ac:dyDescent="0.25">
      <c r="AE809" s="195"/>
      <c r="AF809" s="195"/>
      <c r="AG809" s="195"/>
    </row>
    <row r="810" spans="31:33" x14ac:dyDescent="0.25">
      <c r="AE810" s="195"/>
      <c r="AF810" s="195"/>
      <c r="AG810" s="195"/>
    </row>
    <row r="811" spans="31:33" x14ac:dyDescent="0.25">
      <c r="AE811" s="195"/>
      <c r="AF811" s="195"/>
      <c r="AG811" s="195"/>
    </row>
    <row r="812" spans="31:33" x14ac:dyDescent="0.25">
      <c r="AE812" s="195"/>
      <c r="AF812" s="195"/>
      <c r="AG812" s="195"/>
    </row>
    <row r="813" spans="31:33" x14ac:dyDescent="0.25">
      <c r="AE813" s="195"/>
      <c r="AF813" s="195"/>
      <c r="AG813" s="195"/>
    </row>
    <row r="814" spans="31:33" x14ac:dyDescent="0.25">
      <c r="AE814" s="195"/>
      <c r="AF814" s="195"/>
      <c r="AG814" s="195"/>
    </row>
    <row r="815" spans="31:33" x14ac:dyDescent="0.25">
      <c r="AE815" s="195"/>
      <c r="AF815" s="195"/>
      <c r="AG815" s="195"/>
    </row>
    <row r="816" spans="31:33" x14ac:dyDescent="0.25">
      <c r="AE816" s="195"/>
      <c r="AF816" s="195"/>
      <c r="AG816" s="195"/>
    </row>
    <row r="817" spans="31:33" x14ac:dyDescent="0.25">
      <c r="AE817" s="195"/>
      <c r="AF817" s="195"/>
      <c r="AG817" s="195"/>
    </row>
    <row r="818" spans="31:33" x14ac:dyDescent="0.25">
      <c r="AE818" s="195"/>
      <c r="AF818" s="195"/>
      <c r="AG818" s="195"/>
    </row>
    <row r="819" spans="31:33" x14ac:dyDescent="0.25">
      <c r="AE819" s="195"/>
      <c r="AF819" s="195"/>
      <c r="AG819" s="195"/>
    </row>
    <row r="820" spans="31:33" x14ac:dyDescent="0.25">
      <c r="AE820" s="195"/>
      <c r="AF820" s="195"/>
      <c r="AG820" s="195"/>
    </row>
    <row r="821" spans="31:33" x14ac:dyDescent="0.25">
      <c r="AE821" s="195"/>
      <c r="AF821" s="195"/>
      <c r="AG821" s="195"/>
    </row>
    <row r="822" spans="31:33" x14ac:dyDescent="0.25">
      <c r="AE822" s="195"/>
      <c r="AF822" s="195"/>
      <c r="AG822" s="195"/>
    </row>
    <row r="823" spans="31:33" x14ac:dyDescent="0.25">
      <c r="AE823" s="195"/>
      <c r="AF823" s="195"/>
      <c r="AG823" s="195"/>
    </row>
    <row r="824" spans="31:33" x14ac:dyDescent="0.25">
      <c r="AE824" s="195"/>
      <c r="AF824" s="195"/>
      <c r="AG824" s="195"/>
    </row>
    <row r="825" spans="31:33" x14ac:dyDescent="0.25">
      <c r="AE825" s="195"/>
      <c r="AF825" s="195"/>
      <c r="AG825" s="195"/>
    </row>
    <row r="826" spans="31:33" x14ac:dyDescent="0.25">
      <c r="AE826" s="195"/>
      <c r="AF826" s="195"/>
      <c r="AG826" s="195"/>
    </row>
    <row r="827" spans="31:33" x14ac:dyDescent="0.25">
      <c r="AE827" s="195"/>
      <c r="AF827" s="195"/>
      <c r="AG827" s="195"/>
    </row>
    <row r="828" spans="31:33" x14ac:dyDescent="0.25">
      <c r="AE828" s="195"/>
      <c r="AF828" s="195"/>
      <c r="AG828" s="195"/>
    </row>
    <row r="829" spans="31:33" x14ac:dyDescent="0.25">
      <c r="AE829" s="195"/>
      <c r="AF829" s="195"/>
      <c r="AG829" s="195"/>
    </row>
    <row r="830" spans="31:33" x14ac:dyDescent="0.25">
      <c r="AE830" s="195"/>
      <c r="AF830" s="195"/>
      <c r="AG830" s="195"/>
    </row>
    <row r="831" spans="31:33" x14ac:dyDescent="0.25">
      <c r="AE831" s="195"/>
      <c r="AF831" s="195"/>
      <c r="AG831" s="195"/>
    </row>
    <row r="832" spans="31:33" x14ac:dyDescent="0.25">
      <c r="AE832" s="195"/>
      <c r="AF832" s="195"/>
      <c r="AG832" s="195"/>
    </row>
    <row r="833" spans="31:33" x14ac:dyDescent="0.25">
      <c r="AE833" s="195"/>
      <c r="AF833" s="195"/>
      <c r="AG833" s="195"/>
    </row>
    <row r="834" spans="31:33" x14ac:dyDescent="0.25">
      <c r="AE834" s="195"/>
      <c r="AF834" s="195"/>
      <c r="AG834" s="195"/>
    </row>
    <row r="835" spans="31:33" x14ac:dyDescent="0.25">
      <c r="AE835" s="195"/>
      <c r="AF835" s="195"/>
      <c r="AG835" s="195"/>
    </row>
    <row r="836" spans="31:33" x14ac:dyDescent="0.25">
      <c r="AE836" s="195"/>
      <c r="AF836" s="195"/>
      <c r="AG836" s="195"/>
    </row>
    <row r="837" spans="31:33" x14ac:dyDescent="0.25">
      <c r="AE837" s="195"/>
      <c r="AF837" s="195"/>
      <c r="AG837" s="195"/>
    </row>
    <row r="838" spans="31:33" x14ac:dyDescent="0.25">
      <c r="AE838" s="195"/>
      <c r="AF838" s="195"/>
      <c r="AG838" s="195"/>
    </row>
    <row r="839" spans="31:33" x14ac:dyDescent="0.25">
      <c r="AE839" s="195"/>
      <c r="AF839" s="195"/>
      <c r="AG839" s="195"/>
    </row>
    <row r="840" spans="31:33" x14ac:dyDescent="0.25">
      <c r="AE840" s="195"/>
      <c r="AF840" s="195"/>
      <c r="AG840" s="195"/>
    </row>
    <row r="841" spans="31:33" x14ac:dyDescent="0.25">
      <c r="AE841" s="195"/>
      <c r="AF841" s="195"/>
      <c r="AG841" s="195"/>
    </row>
    <row r="842" spans="31:33" x14ac:dyDescent="0.25">
      <c r="AE842" s="195"/>
      <c r="AF842" s="195"/>
      <c r="AG842" s="195"/>
    </row>
    <row r="843" spans="31:33" x14ac:dyDescent="0.25">
      <c r="AE843" s="195"/>
      <c r="AF843" s="195"/>
      <c r="AG843" s="195"/>
    </row>
    <row r="844" spans="31:33" x14ac:dyDescent="0.25">
      <c r="AE844" s="195"/>
      <c r="AF844" s="195"/>
      <c r="AG844" s="195"/>
    </row>
    <row r="845" spans="31:33" x14ac:dyDescent="0.25">
      <c r="AE845" s="195"/>
      <c r="AF845" s="195"/>
      <c r="AG845" s="195"/>
    </row>
    <row r="846" spans="31:33" x14ac:dyDescent="0.25">
      <c r="AE846" s="195"/>
      <c r="AF846" s="195"/>
      <c r="AG846" s="195"/>
    </row>
    <row r="847" spans="31:33" x14ac:dyDescent="0.25">
      <c r="AE847" s="195"/>
      <c r="AF847" s="195"/>
      <c r="AG847" s="195"/>
    </row>
    <row r="848" spans="31:33" x14ac:dyDescent="0.25">
      <c r="AE848" s="195"/>
      <c r="AF848" s="195"/>
      <c r="AG848" s="195"/>
    </row>
    <row r="849" spans="31:33" x14ac:dyDescent="0.25">
      <c r="AE849" s="195"/>
      <c r="AF849" s="195"/>
      <c r="AG849" s="195"/>
    </row>
    <row r="850" spans="31:33" x14ac:dyDescent="0.25">
      <c r="AE850" s="195"/>
      <c r="AF850" s="195"/>
      <c r="AG850" s="195"/>
    </row>
    <row r="851" spans="31:33" x14ac:dyDescent="0.25">
      <c r="AE851" s="195"/>
      <c r="AF851" s="195"/>
      <c r="AG851" s="195"/>
    </row>
    <row r="852" spans="31:33" x14ac:dyDescent="0.25">
      <c r="AE852" s="195"/>
      <c r="AF852" s="195"/>
      <c r="AG852" s="195"/>
    </row>
    <row r="853" spans="31:33" x14ac:dyDescent="0.25">
      <c r="AE853" s="195"/>
      <c r="AF853" s="195"/>
      <c r="AG853" s="195"/>
    </row>
    <row r="854" spans="31:33" x14ac:dyDescent="0.25">
      <c r="AE854" s="195"/>
      <c r="AF854" s="195"/>
      <c r="AG854" s="195"/>
    </row>
    <row r="855" spans="31:33" x14ac:dyDescent="0.25">
      <c r="AE855" s="195"/>
      <c r="AF855" s="195"/>
      <c r="AG855" s="195"/>
    </row>
    <row r="856" spans="31:33" x14ac:dyDescent="0.25">
      <c r="AE856" s="195"/>
      <c r="AF856" s="195"/>
      <c r="AG856" s="195"/>
    </row>
    <row r="857" spans="31:33" x14ac:dyDescent="0.25">
      <c r="AE857" s="195"/>
      <c r="AF857" s="195"/>
      <c r="AG857" s="195"/>
    </row>
    <row r="858" spans="31:33" x14ac:dyDescent="0.25">
      <c r="AE858" s="195"/>
      <c r="AF858" s="195"/>
      <c r="AG858" s="195"/>
    </row>
    <row r="859" spans="31:33" x14ac:dyDescent="0.25">
      <c r="AE859" s="195"/>
      <c r="AF859" s="195"/>
      <c r="AG859" s="195"/>
    </row>
    <row r="860" spans="31:33" x14ac:dyDescent="0.25">
      <c r="AE860" s="195"/>
      <c r="AF860" s="195"/>
      <c r="AG860" s="195"/>
    </row>
    <row r="861" spans="31:33" x14ac:dyDescent="0.25">
      <c r="AE861" s="195"/>
      <c r="AF861" s="195"/>
      <c r="AG861" s="195"/>
    </row>
    <row r="862" spans="31:33" x14ac:dyDescent="0.25">
      <c r="AE862" s="195"/>
      <c r="AF862" s="195"/>
      <c r="AG862" s="195"/>
    </row>
    <row r="863" spans="31:33" x14ac:dyDescent="0.25">
      <c r="AE863" s="195"/>
      <c r="AF863" s="195"/>
      <c r="AG863" s="195"/>
    </row>
    <row r="864" spans="31:33" x14ac:dyDescent="0.25">
      <c r="AE864" s="195"/>
      <c r="AF864" s="195"/>
      <c r="AG864" s="195"/>
    </row>
    <row r="865" spans="31:33" x14ac:dyDescent="0.25">
      <c r="AE865" s="195"/>
      <c r="AF865" s="195"/>
      <c r="AG865" s="195"/>
    </row>
    <row r="866" spans="31:33" x14ac:dyDescent="0.25">
      <c r="AE866" s="195"/>
      <c r="AF866" s="195"/>
      <c r="AG866" s="195"/>
    </row>
    <row r="867" spans="31:33" x14ac:dyDescent="0.25">
      <c r="AE867" s="195"/>
      <c r="AF867" s="195"/>
      <c r="AG867" s="195"/>
    </row>
    <row r="868" spans="31:33" x14ac:dyDescent="0.25">
      <c r="AE868" s="195"/>
      <c r="AF868" s="195"/>
      <c r="AG868" s="195"/>
    </row>
    <row r="869" spans="31:33" x14ac:dyDescent="0.25">
      <c r="AE869" s="195"/>
      <c r="AF869" s="195"/>
      <c r="AG869" s="195"/>
    </row>
    <row r="870" spans="31:33" x14ac:dyDescent="0.25">
      <c r="AE870" s="195"/>
      <c r="AF870" s="195"/>
      <c r="AG870" s="195"/>
    </row>
    <row r="871" spans="31:33" x14ac:dyDescent="0.25">
      <c r="AE871" s="195"/>
      <c r="AF871" s="195"/>
      <c r="AG871" s="195"/>
    </row>
    <row r="872" spans="31:33" x14ac:dyDescent="0.25">
      <c r="AE872" s="195"/>
      <c r="AF872" s="195"/>
      <c r="AG872" s="195"/>
    </row>
    <row r="873" spans="31:33" x14ac:dyDescent="0.25">
      <c r="AE873" s="195"/>
      <c r="AF873" s="195"/>
      <c r="AG873" s="195"/>
    </row>
    <row r="874" spans="31:33" x14ac:dyDescent="0.25">
      <c r="AE874" s="195"/>
      <c r="AF874" s="195"/>
      <c r="AG874" s="195"/>
    </row>
    <row r="875" spans="31:33" x14ac:dyDescent="0.25">
      <c r="AE875" s="195"/>
      <c r="AF875" s="195"/>
      <c r="AG875" s="195"/>
    </row>
    <row r="876" spans="31:33" x14ac:dyDescent="0.25">
      <c r="AE876" s="195"/>
      <c r="AF876" s="195"/>
      <c r="AG876" s="195"/>
    </row>
    <row r="877" spans="31:33" x14ac:dyDescent="0.25">
      <c r="AE877" s="195"/>
      <c r="AF877" s="195"/>
      <c r="AG877" s="195"/>
    </row>
    <row r="878" spans="31:33" x14ac:dyDescent="0.25">
      <c r="AE878" s="195"/>
      <c r="AF878" s="195"/>
      <c r="AG878" s="195"/>
    </row>
    <row r="879" spans="31:33" x14ac:dyDescent="0.25">
      <c r="AE879" s="195"/>
      <c r="AF879" s="195"/>
      <c r="AG879" s="195"/>
    </row>
    <row r="880" spans="31:33" x14ac:dyDescent="0.25">
      <c r="AE880" s="195"/>
      <c r="AF880" s="195"/>
      <c r="AG880" s="195"/>
    </row>
    <row r="881" spans="31:33" x14ac:dyDescent="0.25">
      <c r="AE881" s="195"/>
      <c r="AF881" s="195"/>
      <c r="AG881" s="195"/>
    </row>
    <row r="882" spans="31:33" x14ac:dyDescent="0.25">
      <c r="AE882" s="195"/>
      <c r="AF882" s="195"/>
      <c r="AG882" s="195"/>
    </row>
    <row r="883" spans="31:33" x14ac:dyDescent="0.25">
      <c r="AE883" s="195"/>
      <c r="AF883" s="195"/>
      <c r="AG883" s="195"/>
    </row>
    <row r="884" spans="31:33" x14ac:dyDescent="0.25">
      <c r="AE884" s="195"/>
      <c r="AF884" s="195"/>
      <c r="AG884" s="195"/>
    </row>
    <row r="885" spans="31:33" x14ac:dyDescent="0.25">
      <c r="AE885" s="195"/>
      <c r="AF885" s="195"/>
      <c r="AG885" s="195"/>
    </row>
    <row r="886" spans="31:33" x14ac:dyDescent="0.25">
      <c r="AE886" s="195"/>
      <c r="AF886" s="195"/>
      <c r="AG886" s="195"/>
    </row>
    <row r="887" spans="31:33" x14ac:dyDescent="0.25">
      <c r="AE887" s="195"/>
      <c r="AF887" s="195"/>
      <c r="AG887" s="195"/>
    </row>
    <row r="888" spans="31:33" x14ac:dyDescent="0.25">
      <c r="AE888" s="195"/>
      <c r="AF888" s="195"/>
      <c r="AG888" s="195"/>
    </row>
    <row r="889" spans="31:33" x14ac:dyDescent="0.25">
      <c r="AE889" s="195"/>
      <c r="AF889" s="195"/>
      <c r="AG889" s="195"/>
    </row>
    <row r="890" spans="31:33" x14ac:dyDescent="0.25">
      <c r="AE890" s="195"/>
      <c r="AF890" s="195"/>
      <c r="AG890" s="195"/>
    </row>
    <row r="891" spans="31:33" x14ac:dyDescent="0.25">
      <c r="AE891" s="195"/>
      <c r="AF891" s="195"/>
      <c r="AG891" s="195"/>
    </row>
    <row r="892" spans="31:33" x14ac:dyDescent="0.25">
      <c r="AE892" s="195"/>
      <c r="AF892" s="195"/>
      <c r="AG892" s="195"/>
    </row>
    <row r="893" spans="31:33" x14ac:dyDescent="0.25">
      <c r="AE893" s="195"/>
      <c r="AF893" s="195"/>
      <c r="AG893" s="195"/>
    </row>
    <row r="894" spans="31:33" x14ac:dyDescent="0.25">
      <c r="AE894" s="195"/>
      <c r="AF894" s="195"/>
      <c r="AG894" s="195"/>
    </row>
    <row r="895" spans="31:33" x14ac:dyDescent="0.25">
      <c r="AE895" s="195"/>
      <c r="AF895" s="195"/>
      <c r="AG895" s="195"/>
    </row>
    <row r="896" spans="31:33" x14ac:dyDescent="0.25">
      <c r="AE896" s="195"/>
      <c r="AF896" s="195"/>
      <c r="AG896" s="195"/>
    </row>
    <row r="897" spans="31:33" x14ac:dyDescent="0.25">
      <c r="AE897" s="195"/>
      <c r="AF897" s="195"/>
      <c r="AG897" s="195"/>
    </row>
    <row r="898" spans="31:33" x14ac:dyDescent="0.25">
      <c r="AE898" s="195"/>
      <c r="AF898" s="195"/>
      <c r="AG898" s="195"/>
    </row>
    <row r="899" spans="31:33" x14ac:dyDescent="0.25">
      <c r="AE899" s="195"/>
      <c r="AF899" s="195"/>
      <c r="AG899" s="195"/>
    </row>
    <row r="900" spans="31:33" x14ac:dyDescent="0.25">
      <c r="AE900" s="195"/>
      <c r="AF900" s="195"/>
      <c r="AG900" s="195"/>
    </row>
    <row r="901" spans="31:33" x14ac:dyDescent="0.25">
      <c r="AE901" s="195"/>
      <c r="AF901" s="195"/>
      <c r="AG901" s="195"/>
    </row>
    <row r="902" spans="31:33" x14ac:dyDescent="0.25">
      <c r="AE902" s="195"/>
      <c r="AF902" s="195"/>
      <c r="AG902" s="195"/>
    </row>
    <row r="903" spans="31:33" x14ac:dyDescent="0.25">
      <c r="AE903" s="195"/>
      <c r="AF903" s="195"/>
      <c r="AG903" s="195"/>
    </row>
    <row r="904" spans="31:33" x14ac:dyDescent="0.25">
      <c r="AE904" s="195"/>
      <c r="AF904" s="195"/>
      <c r="AG904" s="195"/>
    </row>
    <row r="905" spans="31:33" x14ac:dyDescent="0.25">
      <c r="AE905" s="195"/>
      <c r="AF905" s="195"/>
      <c r="AG905" s="195"/>
    </row>
    <row r="906" spans="31:33" x14ac:dyDescent="0.25">
      <c r="AE906" s="195"/>
      <c r="AF906" s="195"/>
      <c r="AG906" s="195"/>
    </row>
    <row r="907" spans="31:33" x14ac:dyDescent="0.25">
      <c r="AE907" s="195"/>
      <c r="AF907" s="195"/>
      <c r="AG907" s="195"/>
    </row>
    <row r="908" spans="31:33" x14ac:dyDescent="0.25">
      <c r="AE908" s="195"/>
      <c r="AF908" s="195"/>
      <c r="AG908" s="195"/>
    </row>
    <row r="909" spans="31:33" x14ac:dyDescent="0.25">
      <c r="AE909" s="195"/>
      <c r="AF909" s="195"/>
      <c r="AG909" s="195"/>
    </row>
    <row r="910" spans="31:33" x14ac:dyDescent="0.25">
      <c r="AE910" s="195"/>
      <c r="AF910" s="195"/>
      <c r="AG910" s="195"/>
    </row>
    <row r="911" spans="31:33" x14ac:dyDescent="0.25">
      <c r="AE911" s="195"/>
      <c r="AF911" s="195"/>
      <c r="AG911" s="195"/>
    </row>
    <row r="912" spans="31:33" x14ac:dyDescent="0.25">
      <c r="AE912" s="195"/>
      <c r="AF912" s="195"/>
      <c r="AG912" s="195"/>
    </row>
    <row r="913" spans="31:33" x14ac:dyDescent="0.25">
      <c r="AE913" s="195"/>
      <c r="AF913" s="195"/>
      <c r="AG913" s="195"/>
    </row>
    <row r="914" spans="31:33" x14ac:dyDescent="0.25">
      <c r="AE914" s="195"/>
      <c r="AF914" s="195"/>
      <c r="AG914" s="195"/>
    </row>
    <row r="915" spans="31:33" x14ac:dyDescent="0.25">
      <c r="AE915" s="195"/>
      <c r="AF915" s="195"/>
      <c r="AG915" s="195"/>
    </row>
    <row r="916" spans="31:33" x14ac:dyDescent="0.25">
      <c r="AE916" s="195"/>
      <c r="AF916" s="195"/>
      <c r="AG916" s="195"/>
    </row>
    <row r="917" spans="31:33" x14ac:dyDescent="0.25">
      <c r="AE917" s="195"/>
      <c r="AF917" s="195"/>
      <c r="AG917" s="195"/>
    </row>
    <row r="918" spans="31:33" x14ac:dyDescent="0.25">
      <c r="AE918" s="195"/>
      <c r="AF918" s="195"/>
      <c r="AG918" s="195"/>
    </row>
    <row r="919" spans="31:33" x14ac:dyDescent="0.25">
      <c r="AE919" s="195"/>
      <c r="AF919" s="195"/>
      <c r="AG919" s="195"/>
    </row>
    <row r="920" spans="31:33" x14ac:dyDescent="0.25">
      <c r="AE920" s="195"/>
      <c r="AF920" s="195"/>
      <c r="AG920" s="195"/>
    </row>
    <row r="921" spans="31:33" x14ac:dyDescent="0.25">
      <c r="AE921" s="195"/>
      <c r="AF921" s="195"/>
      <c r="AG921" s="195"/>
    </row>
    <row r="922" spans="31:33" x14ac:dyDescent="0.25">
      <c r="AE922" s="195"/>
      <c r="AF922" s="195"/>
      <c r="AG922" s="195"/>
    </row>
    <row r="923" spans="31:33" x14ac:dyDescent="0.25">
      <c r="AE923" s="195"/>
      <c r="AF923" s="195"/>
      <c r="AG923" s="195"/>
    </row>
    <row r="924" spans="31:33" x14ac:dyDescent="0.25">
      <c r="AE924" s="195"/>
      <c r="AF924" s="195"/>
      <c r="AG924" s="195"/>
    </row>
    <row r="925" spans="31:33" x14ac:dyDescent="0.25">
      <c r="AE925" s="195"/>
      <c r="AF925" s="195"/>
      <c r="AG925" s="195"/>
    </row>
    <row r="926" spans="31:33" x14ac:dyDescent="0.25">
      <c r="AE926" s="195"/>
      <c r="AF926" s="195"/>
      <c r="AG926" s="195"/>
    </row>
    <row r="927" spans="31:33" x14ac:dyDescent="0.25">
      <c r="AE927" s="195"/>
      <c r="AF927" s="195"/>
      <c r="AG927" s="195"/>
    </row>
    <row r="928" spans="31:33" x14ac:dyDescent="0.25">
      <c r="AE928" s="195"/>
      <c r="AF928" s="195"/>
      <c r="AG928" s="195"/>
    </row>
    <row r="929" spans="31:33" x14ac:dyDescent="0.25">
      <c r="AE929" s="195"/>
      <c r="AF929" s="195"/>
      <c r="AG929" s="195"/>
    </row>
    <row r="930" spans="31:33" x14ac:dyDescent="0.25">
      <c r="AE930" s="195"/>
      <c r="AF930" s="195"/>
      <c r="AG930" s="195"/>
    </row>
    <row r="931" spans="31:33" x14ac:dyDescent="0.25">
      <c r="AE931" s="195"/>
      <c r="AF931" s="195"/>
      <c r="AG931" s="195"/>
    </row>
    <row r="932" spans="31:33" x14ac:dyDescent="0.25">
      <c r="AE932" s="195"/>
      <c r="AF932" s="195"/>
      <c r="AG932" s="195"/>
    </row>
    <row r="933" spans="31:33" x14ac:dyDescent="0.25">
      <c r="AE933" s="195"/>
      <c r="AF933" s="195"/>
      <c r="AG933" s="195"/>
    </row>
    <row r="934" spans="31:33" x14ac:dyDescent="0.25">
      <c r="AE934" s="195"/>
      <c r="AF934" s="195"/>
      <c r="AG934" s="195"/>
    </row>
    <row r="935" spans="31:33" x14ac:dyDescent="0.25">
      <c r="AE935" s="195"/>
      <c r="AF935" s="195"/>
      <c r="AG935" s="195"/>
    </row>
    <row r="936" spans="31:33" x14ac:dyDescent="0.25">
      <c r="AE936" s="195"/>
      <c r="AF936" s="195"/>
      <c r="AG936" s="195"/>
    </row>
    <row r="937" spans="31:33" x14ac:dyDescent="0.25">
      <c r="AE937" s="195"/>
      <c r="AF937" s="195"/>
      <c r="AG937" s="195"/>
    </row>
    <row r="938" spans="31:33" x14ac:dyDescent="0.25">
      <c r="AE938" s="195"/>
      <c r="AF938" s="195"/>
      <c r="AG938" s="195"/>
    </row>
    <row r="939" spans="31:33" x14ac:dyDescent="0.25">
      <c r="AE939" s="195"/>
      <c r="AF939" s="195"/>
      <c r="AG939" s="195"/>
    </row>
    <row r="940" spans="31:33" x14ac:dyDescent="0.25">
      <c r="AE940" s="195"/>
      <c r="AF940" s="195"/>
      <c r="AG940" s="195"/>
    </row>
    <row r="941" spans="31:33" x14ac:dyDescent="0.25">
      <c r="AE941" s="195"/>
      <c r="AF941" s="195"/>
      <c r="AG941" s="195"/>
    </row>
    <row r="942" spans="31:33" x14ac:dyDescent="0.25">
      <c r="AE942" s="195"/>
      <c r="AF942" s="195"/>
      <c r="AG942" s="195"/>
    </row>
    <row r="943" spans="31:33" x14ac:dyDescent="0.25">
      <c r="AE943" s="195"/>
      <c r="AF943" s="195"/>
      <c r="AG943" s="195"/>
    </row>
    <row r="944" spans="31:33" x14ac:dyDescent="0.25">
      <c r="AE944" s="195"/>
      <c r="AF944" s="195"/>
      <c r="AG944" s="195"/>
    </row>
    <row r="945" spans="31:33" x14ac:dyDescent="0.25">
      <c r="AE945" s="195"/>
      <c r="AF945" s="195"/>
      <c r="AG945" s="195"/>
    </row>
    <row r="946" spans="31:33" x14ac:dyDescent="0.25">
      <c r="AE946" s="195"/>
      <c r="AF946" s="195"/>
      <c r="AG946" s="195"/>
    </row>
    <row r="947" spans="31:33" x14ac:dyDescent="0.25">
      <c r="AE947" s="195"/>
      <c r="AF947" s="195"/>
      <c r="AG947" s="195"/>
    </row>
    <row r="948" spans="31:33" x14ac:dyDescent="0.25">
      <c r="AE948" s="195"/>
      <c r="AF948" s="195"/>
      <c r="AG948" s="195"/>
    </row>
    <row r="949" spans="31:33" x14ac:dyDescent="0.25">
      <c r="AE949" s="195"/>
      <c r="AF949" s="195"/>
      <c r="AG949" s="195"/>
    </row>
    <row r="950" spans="31:33" x14ac:dyDescent="0.25">
      <c r="AE950" s="195"/>
      <c r="AF950" s="195"/>
      <c r="AG950" s="195"/>
    </row>
    <row r="951" spans="31:33" x14ac:dyDescent="0.25">
      <c r="AE951" s="195"/>
      <c r="AF951" s="195"/>
      <c r="AG951" s="195"/>
    </row>
    <row r="952" spans="31:33" x14ac:dyDescent="0.25">
      <c r="AE952" s="195"/>
      <c r="AF952" s="195"/>
      <c r="AG952" s="195"/>
    </row>
    <row r="953" spans="31:33" x14ac:dyDescent="0.25">
      <c r="AE953" s="195"/>
      <c r="AF953" s="195"/>
      <c r="AG953" s="195"/>
    </row>
    <row r="954" spans="31:33" x14ac:dyDescent="0.25">
      <c r="AE954" s="195"/>
      <c r="AF954" s="195"/>
      <c r="AG954" s="195"/>
    </row>
    <row r="955" spans="31:33" x14ac:dyDescent="0.25">
      <c r="AE955" s="195"/>
      <c r="AF955" s="195"/>
      <c r="AG955" s="195"/>
    </row>
    <row r="956" spans="31:33" x14ac:dyDescent="0.25">
      <c r="AE956" s="195"/>
      <c r="AF956" s="195"/>
      <c r="AG956" s="195"/>
    </row>
    <row r="957" spans="31:33" x14ac:dyDescent="0.25">
      <c r="AE957" s="195"/>
      <c r="AF957" s="195"/>
      <c r="AG957" s="195"/>
    </row>
    <row r="958" spans="31:33" x14ac:dyDescent="0.25">
      <c r="AE958" s="195"/>
      <c r="AF958" s="195"/>
      <c r="AG958" s="195"/>
    </row>
    <row r="959" spans="31:33" x14ac:dyDescent="0.25">
      <c r="AE959" s="195"/>
      <c r="AF959" s="195"/>
      <c r="AG959" s="195"/>
    </row>
    <row r="960" spans="31:33" x14ac:dyDescent="0.25">
      <c r="AE960" s="195"/>
      <c r="AF960" s="195"/>
      <c r="AG960" s="195"/>
    </row>
    <row r="961" spans="31:33" x14ac:dyDescent="0.25">
      <c r="AE961" s="195"/>
      <c r="AF961" s="195"/>
      <c r="AG961" s="195"/>
    </row>
    <row r="962" spans="31:33" x14ac:dyDescent="0.25">
      <c r="AE962" s="195"/>
      <c r="AF962" s="195"/>
      <c r="AG962" s="195"/>
    </row>
    <row r="963" spans="31:33" x14ac:dyDescent="0.25">
      <c r="AE963" s="195"/>
      <c r="AF963" s="195"/>
      <c r="AG963" s="195"/>
    </row>
    <row r="964" spans="31:33" x14ac:dyDescent="0.25">
      <c r="AE964" s="195"/>
      <c r="AF964" s="195"/>
      <c r="AG964" s="195"/>
    </row>
    <row r="965" spans="31:33" x14ac:dyDescent="0.25">
      <c r="AE965" s="195"/>
      <c r="AF965" s="195"/>
      <c r="AG965" s="195"/>
    </row>
    <row r="966" spans="31:33" x14ac:dyDescent="0.25">
      <c r="AE966" s="195"/>
      <c r="AF966" s="195"/>
      <c r="AG966" s="195"/>
    </row>
    <row r="967" spans="31:33" x14ac:dyDescent="0.25">
      <c r="AE967" s="195"/>
      <c r="AF967" s="195"/>
      <c r="AG967" s="195"/>
    </row>
    <row r="968" spans="31:33" x14ac:dyDescent="0.25">
      <c r="AE968" s="195"/>
      <c r="AF968" s="195"/>
      <c r="AG968" s="195"/>
    </row>
    <row r="969" spans="31:33" x14ac:dyDescent="0.25">
      <c r="AE969" s="195"/>
      <c r="AF969" s="195"/>
      <c r="AG969" s="195"/>
    </row>
    <row r="970" spans="31:33" x14ac:dyDescent="0.25">
      <c r="AE970" s="195"/>
      <c r="AF970" s="195"/>
      <c r="AG970" s="195"/>
    </row>
    <row r="971" spans="31:33" x14ac:dyDescent="0.25">
      <c r="AE971" s="195"/>
      <c r="AF971" s="195"/>
      <c r="AG971" s="195"/>
    </row>
    <row r="972" spans="31:33" x14ac:dyDescent="0.25">
      <c r="AE972" s="195"/>
      <c r="AF972" s="195"/>
      <c r="AG972" s="195"/>
    </row>
    <row r="973" spans="31:33" x14ac:dyDescent="0.25">
      <c r="AE973" s="195"/>
      <c r="AF973" s="195"/>
      <c r="AG973" s="195"/>
    </row>
    <row r="974" spans="31:33" x14ac:dyDescent="0.25">
      <c r="AE974" s="195"/>
      <c r="AF974" s="195"/>
      <c r="AG974" s="195"/>
    </row>
    <row r="975" spans="31:33" x14ac:dyDescent="0.25">
      <c r="AE975" s="195"/>
      <c r="AF975" s="195"/>
      <c r="AG975" s="195"/>
    </row>
    <row r="976" spans="31:33" x14ac:dyDescent="0.25">
      <c r="AE976" s="195"/>
      <c r="AF976" s="195"/>
      <c r="AG976" s="195"/>
    </row>
    <row r="977" spans="31:33" x14ac:dyDescent="0.25">
      <c r="AE977" s="195"/>
      <c r="AF977" s="195"/>
      <c r="AG977" s="195"/>
    </row>
    <row r="978" spans="31:33" x14ac:dyDescent="0.25">
      <c r="AE978" s="195"/>
      <c r="AF978" s="195"/>
      <c r="AG978" s="195"/>
    </row>
    <row r="979" spans="31:33" x14ac:dyDescent="0.25">
      <c r="AE979" s="195"/>
      <c r="AF979" s="195"/>
      <c r="AG979" s="195"/>
    </row>
    <row r="980" spans="31:33" x14ac:dyDescent="0.25">
      <c r="AE980" s="195"/>
      <c r="AF980" s="195"/>
      <c r="AG980" s="195"/>
    </row>
    <row r="981" spans="31:33" x14ac:dyDescent="0.25">
      <c r="AE981" s="195"/>
      <c r="AF981" s="195"/>
      <c r="AG981" s="195"/>
    </row>
    <row r="982" spans="31:33" x14ac:dyDescent="0.25">
      <c r="AE982" s="195"/>
      <c r="AF982" s="195"/>
      <c r="AG982" s="195"/>
    </row>
    <row r="983" spans="31:33" x14ac:dyDescent="0.25">
      <c r="AE983" s="195"/>
      <c r="AF983" s="195"/>
      <c r="AG983" s="195"/>
    </row>
    <row r="984" spans="31:33" x14ac:dyDescent="0.25">
      <c r="AE984" s="195"/>
      <c r="AF984" s="195"/>
      <c r="AG984" s="195"/>
    </row>
    <row r="985" spans="31:33" x14ac:dyDescent="0.25">
      <c r="AE985" s="195"/>
      <c r="AF985" s="195"/>
      <c r="AG985" s="195"/>
    </row>
    <row r="986" spans="31:33" x14ac:dyDescent="0.25">
      <c r="AE986" s="195"/>
      <c r="AF986" s="195"/>
      <c r="AG986" s="195"/>
    </row>
    <row r="987" spans="31:33" x14ac:dyDescent="0.25">
      <c r="AE987" s="195"/>
      <c r="AF987" s="195"/>
      <c r="AG987" s="195"/>
    </row>
    <row r="988" spans="31:33" x14ac:dyDescent="0.25">
      <c r="AE988" s="195"/>
      <c r="AF988" s="195"/>
      <c r="AG988" s="195"/>
    </row>
    <row r="989" spans="31:33" x14ac:dyDescent="0.25">
      <c r="AE989" s="195"/>
      <c r="AF989" s="195"/>
      <c r="AG989" s="195"/>
    </row>
    <row r="990" spans="31:33" x14ac:dyDescent="0.25">
      <c r="AE990" s="195"/>
      <c r="AF990" s="195"/>
      <c r="AG990" s="195"/>
    </row>
    <row r="991" spans="31:33" x14ac:dyDescent="0.25">
      <c r="AE991" s="195"/>
      <c r="AF991" s="195"/>
      <c r="AG991" s="195"/>
    </row>
    <row r="992" spans="31:33" x14ac:dyDescent="0.25">
      <c r="AE992" s="195"/>
      <c r="AF992" s="195"/>
      <c r="AG992" s="195"/>
    </row>
    <row r="993" spans="31:33" x14ac:dyDescent="0.25">
      <c r="AE993" s="195"/>
      <c r="AF993" s="195"/>
      <c r="AG993" s="195"/>
    </row>
    <row r="994" spans="31:33" x14ac:dyDescent="0.25">
      <c r="AE994" s="195"/>
      <c r="AF994" s="195"/>
      <c r="AG994" s="195"/>
    </row>
    <row r="995" spans="31:33" x14ac:dyDescent="0.25">
      <c r="AE995" s="195"/>
      <c r="AF995" s="195"/>
      <c r="AG995" s="195"/>
    </row>
    <row r="996" spans="31:33" x14ac:dyDescent="0.25">
      <c r="AE996" s="195"/>
      <c r="AF996" s="195"/>
      <c r="AG996" s="195"/>
    </row>
    <row r="997" spans="31:33" x14ac:dyDescent="0.25">
      <c r="AE997" s="195"/>
      <c r="AF997" s="195"/>
      <c r="AG997" s="195"/>
    </row>
    <row r="998" spans="31:33" x14ac:dyDescent="0.25">
      <c r="AE998" s="195"/>
      <c r="AF998" s="195"/>
      <c r="AG998" s="195"/>
    </row>
    <row r="999" spans="31:33" x14ac:dyDescent="0.25">
      <c r="AE999" s="195"/>
      <c r="AF999" s="195"/>
      <c r="AG999" s="195"/>
    </row>
    <row r="1000" spans="31:33" x14ac:dyDescent="0.25">
      <c r="AE1000" s="195"/>
      <c r="AF1000" s="195"/>
      <c r="AG1000" s="195"/>
    </row>
    <row r="1001" spans="31:33" x14ac:dyDescent="0.25">
      <c r="AE1001" s="195"/>
      <c r="AF1001" s="195"/>
      <c r="AG1001" s="195"/>
    </row>
    <row r="1002" spans="31:33" x14ac:dyDescent="0.25">
      <c r="AE1002" s="195"/>
      <c r="AF1002" s="195"/>
      <c r="AG1002" s="195"/>
    </row>
    <row r="1003" spans="31:33" x14ac:dyDescent="0.25">
      <c r="AE1003" s="195"/>
      <c r="AF1003" s="195"/>
      <c r="AG1003" s="195"/>
    </row>
    <row r="1004" spans="31:33" x14ac:dyDescent="0.25">
      <c r="AE1004" s="195"/>
      <c r="AF1004" s="195"/>
      <c r="AG1004" s="195"/>
    </row>
    <row r="1005" spans="31:33" x14ac:dyDescent="0.25">
      <c r="AE1005" s="195"/>
      <c r="AF1005" s="195"/>
      <c r="AG1005" s="195"/>
    </row>
    <row r="1006" spans="31:33" x14ac:dyDescent="0.25">
      <c r="AE1006" s="195"/>
      <c r="AF1006" s="195"/>
      <c r="AG1006" s="195"/>
    </row>
    <row r="1007" spans="31:33" x14ac:dyDescent="0.25">
      <c r="AE1007" s="195"/>
      <c r="AF1007" s="195"/>
      <c r="AG1007" s="195"/>
    </row>
    <row r="1008" spans="31:33" x14ac:dyDescent="0.25">
      <c r="AE1008" s="195"/>
      <c r="AF1008" s="195"/>
      <c r="AG1008" s="195"/>
    </row>
    <row r="1009" spans="31:33" x14ac:dyDescent="0.25">
      <c r="AE1009" s="195"/>
      <c r="AF1009" s="195"/>
      <c r="AG1009" s="195"/>
    </row>
    <row r="1010" spans="31:33" x14ac:dyDescent="0.25">
      <c r="AE1010" s="195"/>
      <c r="AF1010" s="195"/>
      <c r="AG1010" s="195"/>
    </row>
    <row r="1011" spans="31:33" x14ac:dyDescent="0.25">
      <c r="AE1011" s="195"/>
      <c r="AF1011" s="195"/>
      <c r="AG1011" s="195"/>
    </row>
    <row r="1012" spans="31:33" x14ac:dyDescent="0.25">
      <c r="AE1012" s="195"/>
      <c r="AF1012" s="195"/>
      <c r="AG1012" s="195"/>
    </row>
    <row r="1013" spans="31:33" x14ac:dyDescent="0.25">
      <c r="AE1013" s="195"/>
      <c r="AF1013" s="195"/>
      <c r="AG1013" s="195"/>
    </row>
    <row r="1014" spans="31:33" x14ac:dyDescent="0.25">
      <c r="AE1014" s="195"/>
      <c r="AF1014" s="195"/>
      <c r="AG1014" s="195"/>
    </row>
    <row r="1015" spans="31:33" x14ac:dyDescent="0.25">
      <c r="AE1015" s="195"/>
      <c r="AF1015" s="195"/>
      <c r="AG1015" s="195"/>
    </row>
    <row r="1016" spans="31:33" x14ac:dyDescent="0.25">
      <c r="AE1016" s="195"/>
      <c r="AF1016" s="195"/>
      <c r="AG1016" s="195"/>
    </row>
    <row r="1017" spans="31:33" x14ac:dyDescent="0.25">
      <c r="AE1017" s="195"/>
      <c r="AF1017" s="195"/>
      <c r="AG1017" s="195"/>
    </row>
    <row r="1018" spans="31:33" x14ac:dyDescent="0.25">
      <c r="AE1018" s="195"/>
      <c r="AF1018" s="195"/>
      <c r="AG1018" s="195"/>
    </row>
    <row r="1019" spans="31:33" x14ac:dyDescent="0.25">
      <c r="AE1019" s="195"/>
      <c r="AF1019" s="195"/>
      <c r="AG1019" s="195"/>
    </row>
    <row r="1020" spans="31:33" x14ac:dyDescent="0.25">
      <c r="AE1020" s="195"/>
      <c r="AF1020" s="195"/>
      <c r="AG1020" s="195"/>
    </row>
    <row r="1021" spans="31:33" x14ac:dyDescent="0.25">
      <c r="AE1021" s="195"/>
      <c r="AF1021" s="195"/>
      <c r="AG1021" s="195"/>
    </row>
    <row r="1022" spans="31:33" x14ac:dyDescent="0.25">
      <c r="AE1022" s="195"/>
      <c r="AF1022" s="195"/>
      <c r="AG1022" s="195"/>
    </row>
    <row r="1023" spans="31:33" x14ac:dyDescent="0.25">
      <c r="AE1023" s="195"/>
      <c r="AF1023" s="195"/>
      <c r="AG1023" s="195"/>
    </row>
    <row r="1024" spans="31:33" x14ac:dyDescent="0.25">
      <c r="AE1024" s="195"/>
      <c r="AF1024" s="195"/>
      <c r="AG1024" s="195"/>
    </row>
    <row r="1025" spans="31:33" x14ac:dyDescent="0.25">
      <c r="AE1025" s="195"/>
      <c r="AF1025" s="195"/>
      <c r="AG1025" s="195"/>
    </row>
    <row r="1026" spans="31:33" x14ac:dyDescent="0.25">
      <c r="AE1026" s="195"/>
      <c r="AF1026" s="195"/>
      <c r="AG1026" s="195"/>
    </row>
    <row r="1027" spans="31:33" x14ac:dyDescent="0.25">
      <c r="AE1027" s="195"/>
      <c r="AF1027" s="195"/>
      <c r="AG1027" s="195"/>
    </row>
    <row r="1028" spans="31:33" x14ac:dyDescent="0.25">
      <c r="AE1028" s="195"/>
      <c r="AF1028" s="195"/>
      <c r="AG1028" s="195"/>
    </row>
    <row r="1029" spans="31:33" x14ac:dyDescent="0.25">
      <c r="AE1029" s="195"/>
      <c r="AF1029" s="195"/>
      <c r="AG1029" s="195"/>
    </row>
    <row r="1030" spans="31:33" x14ac:dyDescent="0.25">
      <c r="AE1030" s="195"/>
      <c r="AF1030" s="195"/>
      <c r="AG1030" s="195"/>
    </row>
    <row r="1031" spans="31:33" x14ac:dyDescent="0.25">
      <c r="AE1031" s="195"/>
      <c r="AF1031" s="195"/>
      <c r="AG1031" s="195"/>
    </row>
    <row r="1032" spans="31:33" x14ac:dyDescent="0.25">
      <c r="AE1032" s="195"/>
      <c r="AF1032" s="195"/>
      <c r="AG1032" s="195"/>
    </row>
    <row r="1033" spans="31:33" x14ac:dyDescent="0.25">
      <c r="AE1033" s="195"/>
      <c r="AF1033" s="195"/>
      <c r="AG1033" s="195"/>
    </row>
    <row r="1034" spans="31:33" x14ac:dyDescent="0.25">
      <c r="AE1034" s="195"/>
      <c r="AF1034" s="195"/>
      <c r="AG1034" s="195"/>
    </row>
    <row r="1035" spans="31:33" x14ac:dyDescent="0.25">
      <c r="AE1035" s="195"/>
      <c r="AF1035" s="195"/>
      <c r="AG1035" s="195"/>
    </row>
    <row r="1036" spans="31:33" x14ac:dyDescent="0.25">
      <c r="AE1036" s="195"/>
      <c r="AF1036" s="195"/>
      <c r="AG1036" s="195"/>
    </row>
    <row r="1037" spans="31:33" x14ac:dyDescent="0.25">
      <c r="AE1037" s="195"/>
      <c r="AF1037" s="195"/>
      <c r="AG1037" s="195"/>
    </row>
    <row r="1038" spans="31:33" x14ac:dyDescent="0.25">
      <c r="AE1038" s="195"/>
      <c r="AF1038" s="195"/>
      <c r="AG1038" s="195"/>
    </row>
    <row r="1039" spans="31:33" x14ac:dyDescent="0.25">
      <c r="AE1039" s="195"/>
      <c r="AF1039" s="195"/>
      <c r="AG1039" s="195"/>
    </row>
    <row r="1040" spans="31:33" x14ac:dyDescent="0.25">
      <c r="AE1040" s="195"/>
      <c r="AF1040" s="195"/>
      <c r="AG1040" s="195"/>
    </row>
    <row r="1041" spans="31:33" x14ac:dyDescent="0.25">
      <c r="AE1041" s="195"/>
      <c r="AF1041" s="195"/>
      <c r="AG1041" s="195"/>
    </row>
    <row r="1042" spans="31:33" x14ac:dyDescent="0.25">
      <c r="AE1042" s="195"/>
      <c r="AF1042" s="195"/>
      <c r="AG1042" s="195"/>
    </row>
    <row r="1043" spans="31:33" x14ac:dyDescent="0.25">
      <c r="AE1043" s="195"/>
      <c r="AF1043" s="195"/>
      <c r="AG1043" s="195"/>
    </row>
    <row r="1044" spans="31:33" x14ac:dyDescent="0.25">
      <c r="AE1044" s="195"/>
      <c r="AF1044" s="195"/>
      <c r="AG1044" s="195"/>
    </row>
    <row r="1045" spans="31:33" x14ac:dyDescent="0.25">
      <c r="AE1045" s="195"/>
      <c r="AF1045" s="195"/>
      <c r="AG1045" s="195"/>
    </row>
    <row r="1046" spans="31:33" x14ac:dyDescent="0.25">
      <c r="AE1046" s="195"/>
      <c r="AF1046" s="195"/>
      <c r="AG1046" s="195"/>
    </row>
    <row r="1047" spans="31:33" x14ac:dyDescent="0.25">
      <c r="AE1047" s="195"/>
      <c r="AF1047" s="195"/>
      <c r="AG1047" s="195"/>
    </row>
    <row r="1048" spans="31:33" x14ac:dyDescent="0.25">
      <c r="AE1048" s="195"/>
      <c r="AF1048" s="195"/>
      <c r="AG1048" s="195"/>
    </row>
    <row r="1049" spans="31:33" x14ac:dyDescent="0.25">
      <c r="AE1049" s="195"/>
      <c r="AF1049" s="195"/>
      <c r="AG1049" s="195"/>
    </row>
    <row r="1050" spans="31:33" x14ac:dyDescent="0.25">
      <c r="AE1050" s="195"/>
      <c r="AF1050" s="195"/>
      <c r="AG1050" s="195"/>
    </row>
    <row r="1051" spans="31:33" x14ac:dyDescent="0.25">
      <c r="AE1051" s="195"/>
      <c r="AF1051" s="195"/>
      <c r="AG1051" s="195"/>
    </row>
    <row r="1052" spans="31:33" x14ac:dyDescent="0.25">
      <c r="AE1052" s="195"/>
      <c r="AF1052" s="195"/>
      <c r="AG1052" s="195"/>
    </row>
    <row r="1053" spans="31:33" x14ac:dyDescent="0.25">
      <c r="AE1053" s="195"/>
      <c r="AF1053" s="195"/>
      <c r="AG1053" s="195"/>
    </row>
    <row r="1054" spans="31:33" x14ac:dyDescent="0.25">
      <c r="AE1054" s="195"/>
      <c r="AF1054" s="195"/>
      <c r="AG1054" s="195"/>
    </row>
    <row r="1055" spans="31:33" x14ac:dyDescent="0.25">
      <c r="AE1055" s="195"/>
      <c r="AF1055" s="195"/>
      <c r="AG1055" s="195"/>
    </row>
    <row r="1056" spans="31:33" x14ac:dyDescent="0.25">
      <c r="AE1056" s="195"/>
      <c r="AF1056" s="195"/>
      <c r="AG1056" s="195"/>
    </row>
    <row r="1057" spans="31:33" x14ac:dyDescent="0.25">
      <c r="AE1057" s="195"/>
      <c r="AF1057" s="195"/>
      <c r="AG1057" s="195"/>
    </row>
    <row r="1058" spans="31:33" x14ac:dyDescent="0.25">
      <c r="AE1058" s="195"/>
      <c r="AF1058" s="195"/>
      <c r="AG1058" s="195"/>
    </row>
    <row r="1059" spans="31:33" x14ac:dyDescent="0.25">
      <c r="AE1059" s="195"/>
      <c r="AF1059" s="195"/>
      <c r="AG1059" s="195"/>
    </row>
    <row r="1060" spans="31:33" x14ac:dyDescent="0.25">
      <c r="AE1060" s="195"/>
      <c r="AF1060" s="195"/>
      <c r="AG1060" s="195"/>
    </row>
    <row r="1061" spans="31:33" x14ac:dyDescent="0.25">
      <c r="AE1061" s="195"/>
      <c r="AF1061" s="195"/>
      <c r="AG1061" s="195"/>
    </row>
    <row r="1062" spans="31:33" x14ac:dyDescent="0.25">
      <c r="AE1062" s="195"/>
      <c r="AF1062" s="195"/>
      <c r="AG1062" s="195"/>
    </row>
    <row r="1063" spans="31:33" x14ac:dyDescent="0.25">
      <c r="AE1063" s="195"/>
      <c r="AF1063" s="195"/>
      <c r="AG1063" s="195"/>
    </row>
    <row r="1064" spans="31:33" x14ac:dyDescent="0.25">
      <c r="AE1064" s="195"/>
      <c r="AF1064" s="195"/>
      <c r="AG1064" s="195"/>
    </row>
    <row r="1065" spans="31:33" x14ac:dyDescent="0.25">
      <c r="AE1065" s="195"/>
      <c r="AF1065" s="195"/>
      <c r="AG1065" s="195"/>
    </row>
    <row r="1066" spans="31:33" x14ac:dyDescent="0.25">
      <c r="AE1066" s="195"/>
      <c r="AF1066" s="195"/>
      <c r="AG1066" s="195"/>
    </row>
    <row r="1067" spans="31:33" x14ac:dyDescent="0.25">
      <c r="AE1067" s="195"/>
      <c r="AF1067" s="195"/>
      <c r="AG1067" s="195"/>
    </row>
    <row r="1068" spans="31:33" x14ac:dyDescent="0.25">
      <c r="AE1068" s="195"/>
      <c r="AF1068" s="195"/>
      <c r="AG1068" s="195"/>
    </row>
    <row r="1069" spans="31:33" x14ac:dyDescent="0.25">
      <c r="AE1069" s="195"/>
      <c r="AF1069" s="195"/>
      <c r="AG1069" s="195"/>
    </row>
    <row r="1070" spans="31:33" x14ac:dyDescent="0.25">
      <c r="AE1070" s="195"/>
      <c r="AF1070" s="195"/>
      <c r="AG1070" s="195"/>
    </row>
    <row r="1071" spans="31:33" x14ac:dyDescent="0.25">
      <c r="AE1071" s="195"/>
      <c r="AF1071" s="195"/>
      <c r="AG1071" s="195"/>
    </row>
    <row r="1072" spans="31:33" x14ac:dyDescent="0.25">
      <c r="AE1072" s="195"/>
      <c r="AF1072" s="195"/>
      <c r="AG1072" s="195"/>
    </row>
    <row r="1073" spans="31:33" x14ac:dyDescent="0.25">
      <c r="AE1073" s="195"/>
      <c r="AF1073" s="195"/>
      <c r="AG1073" s="195"/>
    </row>
    <row r="1074" spans="31:33" x14ac:dyDescent="0.25">
      <c r="AE1074" s="195"/>
      <c r="AF1074" s="195"/>
      <c r="AG1074" s="195"/>
    </row>
    <row r="1075" spans="31:33" x14ac:dyDescent="0.25">
      <c r="AE1075" s="195"/>
      <c r="AF1075" s="195"/>
      <c r="AG1075" s="195"/>
    </row>
    <row r="1076" spans="31:33" x14ac:dyDescent="0.25">
      <c r="AE1076" s="195"/>
      <c r="AF1076" s="195"/>
      <c r="AG1076" s="195"/>
    </row>
    <row r="1077" spans="31:33" x14ac:dyDescent="0.25">
      <c r="AE1077" s="195"/>
      <c r="AF1077" s="195"/>
      <c r="AG1077" s="195"/>
    </row>
    <row r="1078" spans="31:33" x14ac:dyDescent="0.25">
      <c r="AE1078" s="195"/>
      <c r="AF1078" s="195"/>
      <c r="AG1078" s="195"/>
    </row>
    <row r="1079" spans="31:33" x14ac:dyDescent="0.25">
      <c r="AE1079" s="195"/>
      <c r="AF1079" s="195"/>
      <c r="AG1079" s="195"/>
    </row>
    <row r="1080" spans="31:33" x14ac:dyDescent="0.25">
      <c r="AE1080" s="195"/>
      <c r="AF1080" s="195"/>
      <c r="AG1080" s="195"/>
    </row>
    <row r="1081" spans="31:33" x14ac:dyDescent="0.25">
      <c r="AE1081" s="195"/>
      <c r="AF1081" s="195"/>
      <c r="AG1081" s="195"/>
    </row>
    <row r="1082" spans="31:33" x14ac:dyDescent="0.25">
      <c r="AE1082" s="195"/>
      <c r="AF1082" s="195"/>
      <c r="AG1082" s="195"/>
    </row>
    <row r="1083" spans="31:33" x14ac:dyDescent="0.25">
      <c r="AE1083" s="195"/>
      <c r="AF1083" s="195"/>
      <c r="AG1083" s="195"/>
    </row>
    <row r="1084" spans="31:33" x14ac:dyDescent="0.25">
      <c r="AE1084" s="195"/>
      <c r="AF1084" s="195"/>
      <c r="AG1084" s="195"/>
    </row>
    <row r="1085" spans="31:33" x14ac:dyDescent="0.25">
      <c r="AE1085" s="195"/>
      <c r="AF1085" s="195"/>
      <c r="AG1085" s="195"/>
    </row>
    <row r="1086" spans="31:33" x14ac:dyDescent="0.25">
      <c r="AE1086" s="195"/>
      <c r="AF1086" s="195"/>
      <c r="AG1086" s="195"/>
    </row>
    <row r="1087" spans="31:33" x14ac:dyDescent="0.25">
      <c r="AE1087" s="195"/>
      <c r="AF1087" s="195"/>
      <c r="AG1087" s="195"/>
    </row>
    <row r="1088" spans="31:33" x14ac:dyDescent="0.25">
      <c r="AE1088" s="195"/>
      <c r="AF1088" s="195"/>
      <c r="AG1088" s="195"/>
    </row>
    <row r="1089" spans="31:33" x14ac:dyDescent="0.25">
      <c r="AE1089" s="195"/>
      <c r="AF1089" s="195"/>
      <c r="AG1089" s="195"/>
    </row>
    <row r="1090" spans="31:33" x14ac:dyDescent="0.25">
      <c r="AE1090" s="195"/>
      <c r="AF1090" s="195"/>
      <c r="AG1090" s="195"/>
    </row>
    <row r="1091" spans="31:33" x14ac:dyDescent="0.25">
      <c r="AE1091" s="195"/>
      <c r="AF1091" s="195"/>
      <c r="AG1091" s="195"/>
    </row>
    <row r="1092" spans="31:33" x14ac:dyDescent="0.25">
      <c r="AE1092" s="195"/>
      <c r="AF1092" s="195"/>
      <c r="AG1092" s="195"/>
    </row>
    <row r="1093" spans="31:33" x14ac:dyDescent="0.25">
      <c r="AE1093" s="195"/>
      <c r="AF1093" s="195"/>
      <c r="AG1093" s="195"/>
    </row>
    <row r="1094" spans="31:33" x14ac:dyDescent="0.25">
      <c r="AE1094" s="195"/>
      <c r="AF1094" s="195"/>
      <c r="AG1094" s="195"/>
    </row>
    <row r="1095" spans="31:33" x14ac:dyDescent="0.25">
      <c r="AE1095" s="195"/>
      <c r="AF1095" s="195"/>
      <c r="AG1095" s="195"/>
    </row>
    <row r="1096" spans="31:33" x14ac:dyDescent="0.25">
      <c r="AE1096" s="195"/>
      <c r="AF1096" s="195"/>
      <c r="AG1096" s="195"/>
    </row>
    <row r="1097" spans="31:33" x14ac:dyDescent="0.25">
      <c r="AE1097" s="195"/>
      <c r="AF1097" s="195"/>
      <c r="AG1097" s="195"/>
    </row>
    <row r="1098" spans="31:33" x14ac:dyDescent="0.25">
      <c r="AE1098" s="195"/>
      <c r="AF1098" s="195"/>
      <c r="AG1098" s="195"/>
    </row>
    <row r="1099" spans="31:33" x14ac:dyDescent="0.25">
      <c r="AE1099" s="195"/>
      <c r="AF1099" s="195"/>
      <c r="AG1099" s="195"/>
    </row>
    <row r="1100" spans="31:33" x14ac:dyDescent="0.25">
      <c r="AE1100" s="195"/>
      <c r="AF1100" s="195"/>
      <c r="AG1100" s="195"/>
    </row>
    <row r="1101" spans="31:33" x14ac:dyDescent="0.25">
      <c r="AE1101" s="195"/>
      <c r="AF1101" s="195"/>
      <c r="AG1101" s="195"/>
    </row>
    <row r="1102" spans="31:33" x14ac:dyDescent="0.25">
      <c r="AE1102" s="195"/>
      <c r="AF1102" s="195"/>
      <c r="AG1102" s="195"/>
    </row>
    <row r="1103" spans="31:33" x14ac:dyDescent="0.25">
      <c r="AE1103" s="195"/>
      <c r="AF1103" s="195"/>
      <c r="AG1103" s="195"/>
    </row>
    <row r="1104" spans="31:33" x14ac:dyDescent="0.25">
      <c r="AE1104" s="195"/>
      <c r="AF1104" s="195"/>
      <c r="AG1104" s="195"/>
    </row>
    <row r="1105" spans="31:33" x14ac:dyDescent="0.25">
      <c r="AE1105" s="195"/>
      <c r="AF1105" s="195"/>
      <c r="AG1105" s="195"/>
    </row>
    <row r="1106" spans="31:33" x14ac:dyDescent="0.25">
      <c r="AE1106" s="195"/>
      <c r="AF1106" s="195"/>
      <c r="AG1106" s="195"/>
    </row>
    <row r="1107" spans="31:33" x14ac:dyDescent="0.25">
      <c r="AE1107" s="195"/>
      <c r="AF1107" s="195"/>
      <c r="AG1107" s="195"/>
    </row>
    <row r="1108" spans="31:33" x14ac:dyDescent="0.25">
      <c r="AE1108" s="195"/>
      <c r="AF1108" s="195"/>
      <c r="AG1108" s="195"/>
    </row>
    <row r="1109" spans="31:33" x14ac:dyDescent="0.25">
      <c r="AE1109" s="195"/>
      <c r="AF1109" s="195"/>
      <c r="AG1109" s="195"/>
    </row>
    <row r="1110" spans="31:33" x14ac:dyDescent="0.25">
      <c r="AE1110" s="195"/>
      <c r="AF1110" s="195"/>
      <c r="AG1110" s="195"/>
    </row>
    <row r="1111" spans="31:33" x14ac:dyDescent="0.25">
      <c r="AE1111" s="195"/>
      <c r="AF1111" s="195"/>
      <c r="AG1111" s="195"/>
    </row>
    <row r="1112" spans="31:33" x14ac:dyDescent="0.25">
      <c r="AE1112" s="195"/>
      <c r="AF1112" s="195"/>
      <c r="AG1112" s="195"/>
    </row>
    <row r="1113" spans="31:33" x14ac:dyDescent="0.25">
      <c r="AE1113" s="195"/>
      <c r="AF1113" s="195"/>
      <c r="AG1113" s="195"/>
    </row>
    <row r="1114" spans="31:33" x14ac:dyDescent="0.25">
      <c r="AE1114" s="195"/>
      <c r="AF1114" s="195"/>
      <c r="AG1114" s="195"/>
    </row>
    <row r="1115" spans="31:33" x14ac:dyDescent="0.25">
      <c r="AE1115" s="195"/>
      <c r="AF1115" s="195"/>
      <c r="AG1115" s="195"/>
    </row>
    <row r="1116" spans="31:33" x14ac:dyDescent="0.25">
      <c r="AE1116" s="195"/>
      <c r="AF1116" s="195"/>
      <c r="AG1116" s="195"/>
    </row>
    <row r="1117" spans="31:33" x14ac:dyDescent="0.25">
      <c r="AE1117" s="195"/>
      <c r="AF1117" s="195"/>
      <c r="AG1117" s="195"/>
    </row>
    <row r="1118" spans="31:33" x14ac:dyDescent="0.25">
      <c r="AE1118" s="195"/>
      <c r="AF1118" s="195"/>
      <c r="AG1118" s="195"/>
    </row>
    <row r="1119" spans="31:33" x14ac:dyDescent="0.25">
      <c r="AE1119" s="195"/>
      <c r="AF1119" s="195"/>
      <c r="AG1119" s="195"/>
    </row>
    <row r="1120" spans="31:33" x14ac:dyDescent="0.25">
      <c r="AE1120" s="195"/>
      <c r="AF1120" s="195"/>
      <c r="AG1120" s="195"/>
    </row>
    <row r="1121" spans="31:33" x14ac:dyDescent="0.25">
      <c r="AE1121" s="195"/>
      <c r="AF1121" s="195"/>
      <c r="AG1121" s="195"/>
    </row>
    <row r="1122" spans="31:33" x14ac:dyDescent="0.25">
      <c r="AE1122" s="195"/>
      <c r="AF1122" s="195"/>
      <c r="AG1122" s="195"/>
    </row>
    <row r="1123" spans="31:33" x14ac:dyDescent="0.25">
      <c r="AE1123" s="195"/>
      <c r="AF1123" s="195"/>
      <c r="AG1123" s="195"/>
    </row>
    <row r="1124" spans="31:33" x14ac:dyDescent="0.25">
      <c r="AE1124" s="195"/>
      <c r="AF1124" s="195"/>
      <c r="AG1124" s="195"/>
    </row>
    <row r="1125" spans="31:33" x14ac:dyDescent="0.25">
      <c r="AE1125" s="195"/>
      <c r="AF1125" s="195"/>
      <c r="AG1125" s="195"/>
    </row>
    <row r="1126" spans="31:33" x14ac:dyDescent="0.25">
      <c r="AE1126" s="195"/>
      <c r="AF1126" s="195"/>
      <c r="AG1126" s="195"/>
    </row>
    <row r="1127" spans="31:33" x14ac:dyDescent="0.25">
      <c r="AE1127" s="195"/>
      <c r="AF1127" s="195"/>
      <c r="AG1127" s="195"/>
    </row>
    <row r="1128" spans="31:33" x14ac:dyDescent="0.25">
      <c r="AE1128" s="195"/>
      <c r="AF1128" s="195"/>
      <c r="AG1128" s="195"/>
    </row>
    <row r="1129" spans="31:33" x14ac:dyDescent="0.25">
      <c r="AE1129" s="195"/>
      <c r="AF1129" s="195"/>
      <c r="AG1129" s="195"/>
    </row>
    <row r="1130" spans="31:33" x14ac:dyDescent="0.25">
      <c r="AE1130" s="195"/>
      <c r="AF1130" s="195"/>
      <c r="AG1130" s="195"/>
    </row>
    <row r="1131" spans="31:33" x14ac:dyDescent="0.25">
      <c r="AE1131" s="195"/>
      <c r="AF1131" s="195"/>
      <c r="AG1131" s="195"/>
    </row>
    <row r="1132" spans="31:33" x14ac:dyDescent="0.25">
      <c r="AE1132" s="195"/>
      <c r="AF1132" s="195"/>
      <c r="AG1132" s="195"/>
    </row>
    <row r="1133" spans="31:33" x14ac:dyDescent="0.25">
      <c r="AE1133" s="195"/>
      <c r="AF1133" s="195"/>
      <c r="AG1133" s="195"/>
    </row>
    <row r="1134" spans="31:33" x14ac:dyDescent="0.25">
      <c r="AE1134" s="195"/>
      <c r="AF1134" s="195"/>
      <c r="AG1134" s="195"/>
    </row>
    <row r="1135" spans="31:33" x14ac:dyDescent="0.25">
      <c r="AE1135" s="195"/>
      <c r="AF1135" s="195"/>
      <c r="AG1135" s="195"/>
    </row>
    <row r="1136" spans="31:33" x14ac:dyDescent="0.25">
      <c r="AE1136" s="195"/>
      <c r="AF1136" s="195"/>
      <c r="AG1136" s="195"/>
    </row>
    <row r="1137" spans="31:33" x14ac:dyDescent="0.25">
      <c r="AE1137" s="195"/>
      <c r="AF1137" s="195"/>
      <c r="AG1137" s="195"/>
    </row>
    <row r="1138" spans="31:33" x14ac:dyDescent="0.25">
      <c r="AE1138" s="195"/>
      <c r="AF1138" s="195"/>
      <c r="AG1138" s="195"/>
    </row>
    <row r="1139" spans="31:33" x14ac:dyDescent="0.25">
      <c r="AE1139" s="195"/>
      <c r="AF1139" s="195"/>
      <c r="AG1139" s="195"/>
    </row>
    <row r="1140" spans="31:33" x14ac:dyDescent="0.25">
      <c r="AE1140" s="195"/>
      <c r="AF1140" s="195"/>
      <c r="AG1140" s="195"/>
    </row>
    <row r="1141" spans="31:33" x14ac:dyDescent="0.25">
      <c r="AE1141" s="195"/>
      <c r="AF1141" s="195"/>
      <c r="AG1141" s="195"/>
    </row>
    <row r="1142" spans="31:33" x14ac:dyDescent="0.25">
      <c r="AE1142" s="195"/>
      <c r="AF1142" s="195"/>
      <c r="AG1142" s="195"/>
    </row>
    <row r="1143" spans="31:33" x14ac:dyDescent="0.25">
      <c r="AE1143" s="195"/>
      <c r="AF1143" s="195"/>
      <c r="AG1143" s="195"/>
    </row>
    <row r="1144" spans="31:33" x14ac:dyDescent="0.25">
      <c r="AE1144" s="195"/>
      <c r="AF1144" s="195"/>
      <c r="AG1144" s="195"/>
    </row>
    <row r="1145" spans="31:33" x14ac:dyDescent="0.25">
      <c r="AE1145" s="195"/>
      <c r="AF1145" s="195"/>
      <c r="AG1145" s="195"/>
    </row>
    <row r="1146" spans="31:33" x14ac:dyDescent="0.25">
      <c r="AE1146" s="195"/>
      <c r="AF1146" s="195"/>
      <c r="AG1146" s="195"/>
    </row>
    <row r="1147" spans="31:33" x14ac:dyDescent="0.25">
      <c r="AE1147" s="195"/>
      <c r="AF1147" s="195"/>
      <c r="AG1147" s="195"/>
    </row>
    <row r="1148" spans="31:33" x14ac:dyDescent="0.25">
      <c r="AE1148" s="195"/>
      <c r="AF1148" s="195"/>
      <c r="AG1148" s="195"/>
    </row>
    <row r="1149" spans="31:33" x14ac:dyDescent="0.25">
      <c r="AE1149" s="195"/>
      <c r="AF1149" s="195"/>
      <c r="AG1149" s="195"/>
    </row>
    <row r="1150" spans="31:33" x14ac:dyDescent="0.25">
      <c r="AE1150" s="195"/>
      <c r="AF1150" s="195"/>
      <c r="AG1150" s="195"/>
    </row>
    <row r="1151" spans="31:33" x14ac:dyDescent="0.25">
      <c r="AE1151" s="195"/>
      <c r="AF1151" s="195"/>
      <c r="AG1151" s="195"/>
    </row>
    <row r="1152" spans="31:33" x14ac:dyDescent="0.25">
      <c r="AE1152" s="195"/>
      <c r="AF1152" s="195"/>
      <c r="AG1152" s="195"/>
    </row>
    <row r="1153" spans="31:33" x14ac:dyDescent="0.25">
      <c r="AE1153" s="195"/>
      <c r="AF1153" s="195"/>
      <c r="AG1153" s="195"/>
    </row>
    <row r="1154" spans="31:33" x14ac:dyDescent="0.25">
      <c r="AE1154" s="195"/>
      <c r="AF1154" s="195"/>
      <c r="AG1154" s="195"/>
    </row>
    <row r="1155" spans="31:33" x14ac:dyDescent="0.25">
      <c r="AE1155" s="195"/>
      <c r="AF1155" s="195"/>
      <c r="AG1155" s="195"/>
    </row>
    <row r="1156" spans="31:33" x14ac:dyDescent="0.25">
      <c r="AE1156" s="195"/>
      <c r="AF1156" s="195"/>
      <c r="AG1156" s="195"/>
    </row>
    <row r="1157" spans="31:33" x14ac:dyDescent="0.25">
      <c r="AE1157" s="195"/>
      <c r="AF1157" s="195"/>
      <c r="AG1157" s="195"/>
    </row>
    <row r="1158" spans="31:33" x14ac:dyDescent="0.25">
      <c r="AE1158" s="195"/>
      <c r="AF1158" s="195"/>
      <c r="AG1158" s="195"/>
    </row>
    <row r="1159" spans="31:33" x14ac:dyDescent="0.25">
      <c r="AE1159" s="195"/>
      <c r="AF1159" s="195"/>
      <c r="AG1159" s="195"/>
    </row>
    <row r="1160" spans="31:33" x14ac:dyDescent="0.25">
      <c r="AE1160" s="195"/>
      <c r="AF1160" s="195"/>
      <c r="AG1160" s="195"/>
    </row>
    <row r="1161" spans="31:33" x14ac:dyDescent="0.25">
      <c r="AE1161" s="195"/>
      <c r="AF1161" s="195"/>
      <c r="AG1161" s="195"/>
    </row>
    <row r="1162" spans="31:33" x14ac:dyDescent="0.25">
      <c r="AE1162" s="195"/>
      <c r="AF1162" s="195"/>
      <c r="AG1162" s="195"/>
    </row>
    <row r="1163" spans="31:33" x14ac:dyDescent="0.25">
      <c r="AE1163" s="195"/>
      <c r="AF1163" s="195"/>
      <c r="AG1163" s="195"/>
    </row>
    <row r="1164" spans="31:33" x14ac:dyDescent="0.25">
      <c r="AE1164" s="195"/>
      <c r="AF1164" s="195"/>
      <c r="AG1164" s="195"/>
    </row>
    <row r="1165" spans="31:33" x14ac:dyDescent="0.25">
      <c r="AE1165" s="195"/>
      <c r="AF1165" s="195"/>
      <c r="AG1165" s="195"/>
    </row>
    <row r="1166" spans="31:33" x14ac:dyDescent="0.25">
      <c r="AE1166" s="195"/>
      <c r="AF1166" s="195"/>
      <c r="AG1166" s="195"/>
    </row>
    <row r="1167" spans="31:33" x14ac:dyDescent="0.25">
      <c r="AE1167" s="195"/>
      <c r="AF1167" s="195"/>
      <c r="AG1167" s="195"/>
    </row>
    <row r="1168" spans="31:33" x14ac:dyDescent="0.25">
      <c r="AE1168" s="195"/>
      <c r="AF1168" s="195"/>
      <c r="AG1168" s="195"/>
    </row>
    <row r="1169" spans="31:33" x14ac:dyDescent="0.25">
      <c r="AE1169" s="195"/>
      <c r="AF1169" s="195"/>
      <c r="AG1169" s="195"/>
    </row>
    <row r="1170" spans="31:33" x14ac:dyDescent="0.25">
      <c r="AE1170" s="195"/>
      <c r="AF1170" s="195"/>
      <c r="AG1170" s="195"/>
    </row>
    <row r="1171" spans="31:33" x14ac:dyDescent="0.25">
      <c r="AE1171" s="195"/>
      <c r="AF1171" s="195"/>
      <c r="AG1171" s="195"/>
    </row>
    <row r="1172" spans="31:33" x14ac:dyDescent="0.25">
      <c r="AE1172" s="195"/>
      <c r="AF1172" s="195"/>
      <c r="AG1172" s="195"/>
    </row>
    <row r="1173" spans="31:33" x14ac:dyDescent="0.25">
      <c r="AE1173" s="195"/>
      <c r="AF1173" s="195"/>
      <c r="AG1173" s="195"/>
    </row>
    <row r="1174" spans="31:33" x14ac:dyDescent="0.25">
      <c r="AE1174" s="195"/>
      <c r="AF1174" s="195"/>
      <c r="AG1174" s="195"/>
    </row>
    <row r="1175" spans="31:33" x14ac:dyDescent="0.25">
      <c r="AE1175" s="195"/>
      <c r="AF1175" s="195"/>
      <c r="AG1175" s="195"/>
    </row>
    <row r="1176" spans="31:33" x14ac:dyDescent="0.25">
      <c r="AE1176" s="195"/>
      <c r="AF1176" s="195"/>
      <c r="AG1176" s="195"/>
    </row>
    <row r="1177" spans="31:33" x14ac:dyDescent="0.25">
      <c r="AE1177" s="195"/>
      <c r="AF1177" s="195"/>
      <c r="AG1177" s="195"/>
    </row>
    <row r="1178" spans="31:33" x14ac:dyDescent="0.25">
      <c r="AE1178" s="195"/>
      <c r="AF1178" s="195"/>
      <c r="AG1178" s="195"/>
    </row>
    <row r="1179" spans="31:33" x14ac:dyDescent="0.25">
      <c r="AE1179" s="195"/>
      <c r="AF1179" s="195"/>
      <c r="AG1179" s="195"/>
    </row>
    <row r="1180" spans="31:33" x14ac:dyDescent="0.25">
      <c r="AE1180" s="195"/>
      <c r="AF1180" s="195"/>
      <c r="AG1180" s="195"/>
    </row>
    <row r="1181" spans="31:33" x14ac:dyDescent="0.25">
      <c r="AE1181" s="195"/>
      <c r="AF1181" s="195"/>
      <c r="AG1181" s="195"/>
    </row>
    <row r="1182" spans="31:33" x14ac:dyDescent="0.25">
      <c r="AE1182" s="195"/>
      <c r="AF1182" s="195"/>
      <c r="AG1182" s="195"/>
    </row>
    <row r="1183" spans="31:33" x14ac:dyDescent="0.25">
      <c r="AE1183" s="195"/>
      <c r="AF1183" s="195"/>
      <c r="AG1183" s="195"/>
    </row>
    <row r="1184" spans="31:33" x14ac:dyDescent="0.25">
      <c r="AE1184" s="195"/>
      <c r="AF1184" s="195"/>
      <c r="AG1184" s="195"/>
    </row>
    <row r="1185" spans="31:33" x14ac:dyDescent="0.25">
      <c r="AE1185" s="195"/>
      <c r="AF1185" s="195"/>
      <c r="AG1185" s="195"/>
    </row>
    <row r="1186" spans="31:33" x14ac:dyDescent="0.25">
      <c r="AE1186" s="195"/>
      <c r="AF1186" s="195"/>
      <c r="AG1186" s="195"/>
    </row>
    <row r="1187" spans="31:33" x14ac:dyDescent="0.25">
      <c r="AE1187" s="195"/>
      <c r="AF1187" s="195"/>
      <c r="AG1187" s="195"/>
    </row>
    <row r="1188" spans="31:33" x14ac:dyDescent="0.25">
      <c r="AE1188" s="195"/>
      <c r="AF1188" s="195"/>
      <c r="AG1188" s="195"/>
    </row>
    <row r="1189" spans="31:33" x14ac:dyDescent="0.25">
      <c r="AE1189" s="195"/>
      <c r="AF1189" s="195"/>
      <c r="AG1189" s="195"/>
    </row>
    <row r="1190" spans="31:33" x14ac:dyDescent="0.25">
      <c r="AE1190" s="195"/>
      <c r="AF1190" s="195"/>
      <c r="AG1190" s="195"/>
    </row>
    <row r="1191" spans="31:33" x14ac:dyDescent="0.25">
      <c r="AE1191" s="195"/>
      <c r="AF1191" s="195"/>
      <c r="AG1191" s="195"/>
    </row>
    <row r="1192" spans="31:33" x14ac:dyDescent="0.25">
      <c r="AE1192" s="195"/>
      <c r="AF1192" s="195"/>
      <c r="AG1192" s="195"/>
    </row>
    <row r="1193" spans="31:33" x14ac:dyDescent="0.25">
      <c r="AE1193" s="195"/>
      <c r="AF1193" s="195"/>
      <c r="AG1193" s="195"/>
    </row>
    <row r="1194" spans="31:33" x14ac:dyDescent="0.25">
      <c r="AE1194" s="195"/>
      <c r="AF1194" s="195"/>
      <c r="AG1194" s="195"/>
    </row>
    <row r="1195" spans="31:33" x14ac:dyDescent="0.25">
      <c r="AE1195" s="195"/>
      <c r="AF1195" s="195"/>
      <c r="AG1195" s="195"/>
    </row>
    <row r="1196" spans="31:33" x14ac:dyDescent="0.25">
      <c r="AE1196" s="195"/>
      <c r="AF1196" s="195"/>
      <c r="AG1196" s="195"/>
    </row>
    <row r="1197" spans="31:33" x14ac:dyDescent="0.25">
      <c r="AE1197" s="195"/>
      <c r="AF1197" s="195"/>
      <c r="AG1197" s="195"/>
    </row>
    <row r="1198" spans="31:33" x14ac:dyDescent="0.25">
      <c r="AE1198" s="195"/>
      <c r="AF1198" s="195"/>
      <c r="AG1198" s="195"/>
    </row>
    <row r="1199" spans="31:33" x14ac:dyDescent="0.25">
      <c r="AE1199" s="195"/>
      <c r="AF1199" s="195"/>
      <c r="AG1199" s="195"/>
    </row>
    <row r="1200" spans="31:33" x14ac:dyDescent="0.25">
      <c r="AE1200" s="195"/>
      <c r="AF1200" s="195"/>
      <c r="AG1200" s="195"/>
    </row>
    <row r="1201" spans="31:33" x14ac:dyDescent="0.25">
      <c r="AE1201" s="195"/>
      <c r="AF1201" s="195"/>
      <c r="AG1201" s="195"/>
    </row>
    <row r="1202" spans="31:33" x14ac:dyDescent="0.25">
      <c r="AE1202" s="195"/>
      <c r="AF1202" s="195"/>
      <c r="AG1202" s="195"/>
    </row>
    <row r="1203" spans="31:33" x14ac:dyDescent="0.25">
      <c r="AE1203" s="195"/>
      <c r="AF1203" s="195"/>
      <c r="AG1203" s="195"/>
    </row>
    <row r="1204" spans="31:33" x14ac:dyDescent="0.25">
      <c r="AE1204" s="195"/>
      <c r="AF1204" s="195"/>
      <c r="AG1204" s="195"/>
    </row>
    <row r="1205" spans="31:33" x14ac:dyDescent="0.25">
      <c r="AE1205" s="195"/>
      <c r="AF1205" s="195"/>
      <c r="AG1205" s="195"/>
    </row>
    <row r="1206" spans="31:33" x14ac:dyDescent="0.25">
      <c r="AE1206" s="195"/>
      <c r="AF1206" s="195"/>
      <c r="AG1206" s="195"/>
    </row>
    <row r="1207" spans="31:33" x14ac:dyDescent="0.25">
      <c r="AE1207" s="195"/>
      <c r="AF1207" s="195"/>
      <c r="AG1207" s="195"/>
    </row>
    <row r="1208" spans="31:33" x14ac:dyDescent="0.25">
      <c r="AE1208" s="195"/>
      <c r="AF1208" s="195"/>
      <c r="AG1208" s="195"/>
    </row>
    <row r="1209" spans="31:33" x14ac:dyDescent="0.25">
      <c r="AE1209" s="195"/>
      <c r="AF1209" s="195"/>
      <c r="AG1209" s="195"/>
    </row>
    <row r="1210" spans="31:33" x14ac:dyDescent="0.25">
      <c r="AE1210" s="195"/>
      <c r="AF1210" s="195"/>
      <c r="AG1210" s="195"/>
    </row>
    <row r="1211" spans="31:33" x14ac:dyDescent="0.25">
      <c r="AE1211" s="195"/>
      <c r="AF1211" s="195"/>
      <c r="AG1211" s="195"/>
    </row>
    <row r="1212" spans="31:33" x14ac:dyDescent="0.25">
      <c r="AE1212" s="195"/>
      <c r="AF1212" s="195"/>
      <c r="AG1212" s="195"/>
    </row>
    <row r="1213" spans="31:33" x14ac:dyDescent="0.25">
      <c r="AE1213" s="195"/>
      <c r="AF1213" s="195"/>
      <c r="AG1213" s="195"/>
    </row>
    <row r="1214" spans="31:33" x14ac:dyDescent="0.25">
      <c r="AE1214" s="195"/>
      <c r="AF1214" s="195"/>
      <c r="AG1214" s="195"/>
    </row>
    <row r="1215" spans="31:33" x14ac:dyDescent="0.25">
      <c r="AE1215" s="195"/>
      <c r="AF1215" s="195"/>
      <c r="AG1215" s="195"/>
    </row>
    <row r="1216" spans="31:33" x14ac:dyDescent="0.25">
      <c r="AE1216" s="195"/>
      <c r="AF1216" s="195"/>
      <c r="AG1216" s="195"/>
    </row>
    <row r="1217" spans="31:33" x14ac:dyDescent="0.25">
      <c r="AE1217" s="195"/>
      <c r="AF1217" s="195"/>
      <c r="AG1217" s="195"/>
    </row>
    <row r="1218" spans="31:33" x14ac:dyDescent="0.25">
      <c r="AE1218" s="195"/>
      <c r="AF1218" s="195"/>
      <c r="AG1218" s="195"/>
    </row>
    <row r="1219" spans="31:33" x14ac:dyDescent="0.25">
      <c r="AE1219" s="195"/>
      <c r="AF1219" s="195"/>
      <c r="AG1219" s="195"/>
    </row>
    <row r="1220" spans="31:33" x14ac:dyDescent="0.25">
      <c r="AE1220" s="195"/>
      <c r="AF1220" s="195"/>
      <c r="AG1220" s="195"/>
    </row>
    <row r="1221" spans="31:33" x14ac:dyDescent="0.25">
      <c r="AE1221" s="195"/>
      <c r="AF1221" s="195"/>
      <c r="AG1221" s="195"/>
    </row>
    <row r="1222" spans="31:33" x14ac:dyDescent="0.25">
      <c r="AE1222" s="195"/>
      <c r="AF1222" s="195"/>
      <c r="AG1222" s="195"/>
    </row>
    <row r="1223" spans="31:33" x14ac:dyDescent="0.25">
      <c r="AE1223" s="195"/>
      <c r="AF1223" s="195"/>
      <c r="AG1223" s="195"/>
    </row>
    <row r="1224" spans="31:33" x14ac:dyDescent="0.25">
      <c r="AE1224" s="195"/>
      <c r="AF1224" s="195"/>
      <c r="AG1224" s="195"/>
    </row>
    <row r="1225" spans="31:33" x14ac:dyDescent="0.25">
      <c r="AE1225" s="195"/>
      <c r="AF1225" s="195"/>
      <c r="AG1225" s="195"/>
    </row>
    <row r="1226" spans="31:33" x14ac:dyDescent="0.25">
      <c r="AE1226" s="195"/>
      <c r="AF1226" s="195"/>
      <c r="AG1226" s="195"/>
    </row>
    <row r="1227" spans="31:33" x14ac:dyDescent="0.25">
      <c r="AE1227" s="195"/>
      <c r="AF1227" s="195"/>
      <c r="AG1227" s="195"/>
    </row>
    <row r="1228" spans="31:33" x14ac:dyDescent="0.25">
      <c r="AE1228" s="195"/>
      <c r="AF1228" s="195"/>
      <c r="AG1228" s="195"/>
    </row>
    <row r="1229" spans="31:33" x14ac:dyDescent="0.25">
      <c r="AE1229" s="195"/>
      <c r="AF1229" s="195"/>
      <c r="AG1229" s="195"/>
    </row>
    <row r="1230" spans="31:33" x14ac:dyDescent="0.25">
      <c r="AE1230" s="195"/>
      <c r="AF1230" s="195"/>
      <c r="AG1230" s="195"/>
    </row>
    <row r="1231" spans="31:33" x14ac:dyDescent="0.25">
      <c r="AE1231" s="195"/>
      <c r="AF1231" s="195"/>
      <c r="AG1231" s="195"/>
    </row>
    <row r="1232" spans="31:33" x14ac:dyDescent="0.25">
      <c r="AE1232" s="195"/>
      <c r="AF1232" s="195"/>
      <c r="AG1232" s="195"/>
    </row>
    <row r="1233" spans="31:33" x14ac:dyDescent="0.25">
      <c r="AE1233" s="195"/>
      <c r="AF1233" s="195"/>
      <c r="AG1233" s="195"/>
    </row>
    <row r="1234" spans="31:33" x14ac:dyDescent="0.25">
      <c r="AE1234" s="195"/>
      <c r="AF1234" s="195"/>
      <c r="AG1234" s="195"/>
    </row>
    <row r="1235" spans="31:33" x14ac:dyDescent="0.25">
      <c r="AE1235" s="195"/>
      <c r="AF1235" s="195"/>
      <c r="AG1235" s="195"/>
    </row>
    <row r="1236" spans="31:33" x14ac:dyDescent="0.25">
      <c r="AE1236" s="195"/>
      <c r="AF1236" s="195"/>
      <c r="AG1236" s="195"/>
    </row>
    <row r="1237" spans="31:33" x14ac:dyDescent="0.25">
      <c r="AE1237" s="195"/>
      <c r="AF1237" s="195"/>
      <c r="AG1237" s="195"/>
    </row>
    <row r="1238" spans="31:33" x14ac:dyDescent="0.25">
      <c r="AE1238" s="195"/>
      <c r="AF1238" s="195"/>
      <c r="AG1238" s="195"/>
    </row>
    <row r="1239" spans="31:33" x14ac:dyDescent="0.25">
      <c r="AE1239" s="195"/>
      <c r="AF1239" s="195"/>
      <c r="AG1239" s="195"/>
    </row>
    <row r="1240" spans="31:33" x14ac:dyDescent="0.25">
      <c r="AE1240" s="195"/>
      <c r="AF1240" s="195"/>
      <c r="AG1240" s="195"/>
    </row>
    <row r="1241" spans="31:33" x14ac:dyDescent="0.25">
      <c r="AE1241" s="195"/>
      <c r="AF1241" s="195"/>
      <c r="AG1241" s="195"/>
    </row>
    <row r="1242" spans="31:33" x14ac:dyDescent="0.25">
      <c r="AE1242" s="195"/>
      <c r="AF1242" s="195"/>
      <c r="AG1242" s="195"/>
    </row>
    <row r="1243" spans="31:33" x14ac:dyDescent="0.25">
      <c r="AE1243" s="195"/>
      <c r="AF1243" s="195"/>
      <c r="AG1243" s="195"/>
    </row>
    <row r="1244" spans="31:33" x14ac:dyDescent="0.25">
      <c r="AE1244" s="195"/>
      <c r="AF1244" s="195"/>
      <c r="AG1244" s="195"/>
    </row>
    <row r="1245" spans="31:33" x14ac:dyDescent="0.25">
      <c r="AE1245" s="195"/>
      <c r="AF1245" s="195"/>
      <c r="AG1245" s="195"/>
    </row>
    <row r="1246" spans="31:33" x14ac:dyDescent="0.25">
      <c r="AE1246" s="195"/>
      <c r="AF1246" s="195"/>
      <c r="AG1246" s="195"/>
    </row>
    <row r="1247" spans="31:33" x14ac:dyDescent="0.25">
      <c r="AE1247" s="195"/>
      <c r="AF1247" s="195"/>
      <c r="AG1247" s="195"/>
    </row>
    <row r="1248" spans="31:33" x14ac:dyDescent="0.25">
      <c r="AE1248" s="195"/>
      <c r="AF1248" s="195"/>
      <c r="AG1248" s="195"/>
    </row>
    <row r="1249" spans="31:33" x14ac:dyDescent="0.25">
      <c r="AE1249" s="195"/>
      <c r="AF1249" s="195"/>
      <c r="AG1249" s="195"/>
    </row>
    <row r="1250" spans="31:33" x14ac:dyDescent="0.25">
      <c r="AE1250" s="195"/>
      <c r="AF1250" s="195"/>
      <c r="AG1250" s="195"/>
    </row>
    <row r="1251" spans="31:33" x14ac:dyDescent="0.25">
      <c r="AE1251" s="195"/>
      <c r="AF1251" s="195"/>
      <c r="AG1251" s="195"/>
    </row>
    <row r="1252" spans="31:33" x14ac:dyDescent="0.25">
      <c r="AE1252" s="195"/>
      <c r="AF1252" s="195"/>
      <c r="AG1252" s="195"/>
    </row>
    <row r="1253" spans="31:33" x14ac:dyDescent="0.25">
      <c r="AE1253" s="195"/>
      <c r="AF1253" s="195"/>
      <c r="AG1253" s="195"/>
    </row>
    <row r="1254" spans="31:33" x14ac:dyDescent="0.25">
      <c r="AE1254" s="195"/>
      <c r="AF1254" s="195"/>
      <c r="AG1254" s="195"/>
    </row>
    <row r="1255" spans="31:33" x14ac:dyDescent="0.25">
      <c r="AE1255" s="195"/>
      <c r="AF1255" s="195"/>
      <c r="AG1255" s="195"/>
    </row>
    <row r="1256" spans="31:33" x14ac:dyDescent="0.25">
      <c r="AE1256" s="195"/>
      <c r="AF1256" s="195"/>
      <c r="AG1256" s="195"/>
    </row>
    <row r="1257" spans="31:33" x14ac:dyDescent="0.25">
      <c r="AE1257" s="195"/>
      <c r="AF1257" s="195"/>
      <c r="AG1257" s="195"/>
    </row>
    <row r="1258" spans="31:33" x14ac:dyDescent="0.25">
      <c r="AE1258" s="195"/>
      <c r="AF1258" s="195"/>
      <c r="AG1258" s="195"/>
    </row>
    <row r="1259" spans="31:33" x14ac:dyDescent="0.25">
      <c r="AE1259" s="195"/>
      <c r="AF1259" s="195"/>
      <c r="AG1259" s="195"/>
    </row>
    <row r="1260" spans="31:33" x14ac:dyDescent="0.25">
      <c r="AE1260" s="195"/>
      <c r="AF1260" s="195"/>
      <c r="AG1260" s="195"/>
    </row>
    <row r="1261" spans="31:33" x14ac:dyDescent="0.25">
      <c r="AE1261" s="195"/>
      <c r="AF1261" s="195"/>
      <c r="AG1261" s="195"/>
    </row>
    <row r="1262" spans="31:33" x14ac:dyDescent="0.25">
      <c r="AE1262" s="195"/>
      <c r="AF1262" s="195"/>
      <c r="AG1262" s="195"/>
    </row>
    <row r="1263" spans="31:33" x14ac:dyDescent="0.25">
      <c r="AE1263" s="195"/>
      <c r="AF1263" s="195"/>
      <c r="AG1263" s="195"/>
    </row>
    <row r="1264" spans="31:33" x14ac:dyDescent="0.25">
      <c r="AE1264" s="195"/>
      <c r="AF1264" s="195"/>
      <c r="AG1264" s="195"/>
    </row>
    <row r="1265" spans="31:33" x14ac:dyDescent="0.25">
      <c r="AE1265" s="195"/>
      <c r="AF1265" s="195"/>
      <c r="AG1265" s="195"/>
    </row>
    <row r="1266" spans="31:33" x14ac:dyDescent="0.25">
      <c r="AE1266" s="195"/>
      <c r="AF1266" s="195"/>
      <c r="AG1266" s="195"/>
    </row>
    <row r="1267" spans="31:33" x14ac:dyDescent="0.25">
      <c r="AE1267" s="195"/>
      <c r="AF1267" s="195"/>
      <c r="AG1267" s="195"/>
    </row>
    <row r="1268" spans="31:33" x14ac:dyDescent="0.25">
      <c r="AE1268" s="195"/>
      <c r="AF1268" s="195"/>
      <c r="AG1268" s="195"/>
    </row>
    <row r="1269" spans="31:33" x14ac:dyDescent="0.25">
      <c r="AE1269" s="195"/>
      <c r="AF1269" s="195"/>
      <c r="AG1269" s="195"/>
    </row>
    <row r="1270" spans="31:33" x14ac:dyDescent="0.25">
      <c r="AE1270" s="195"/>
      <c r="AF1270" s="195"/>
      <c r="AG1270" s="195"/>
    </row>
    <row r="1271" spans="31:33" x14ac:dyDescent="0.25">
      <c r="AE1271" s="195"/>
      <c r="AF1271" s="195"/>
      <c r="AG1271" s="195"/>
    </row>
    <row r="1272" spans="31:33" x14ac:dyDescent="0.25">
      <c r="AE1272" s="195"/>
      <c r="AF1272" s="195"/>
      <c r="AG1272" s="195"/>
    </row>
    <row r="1273" spans="31:33" x14ac:dyDescent="0.25">
      <c r="AE1273" s="195"/>
      <c r="AF1273" s="195"/>
      <c r="AG1273" s="195"/>
    </row>
    <row r="1274" spans="31:33" x14ac:dyDescent="0.25">
      <c r="AE1274" s="195"/>
      <c r="AF1274" s="195"/>
      <c r="AG1274" s="195"/>
    </row>
    <row r="1275" spans="31:33" x14ac:dyDescent="0.25">
      <c r="AE1275" s="195"/>
      <c r="AF1275" s="195"/>
      <c r="AG1275" s="195"/>
    </row>
    <row r="1276" spans="31:33" x14ac:dyDescent="0.25">
      <c r="AE1276" s="195"/>
      <c r="AF1276" s="195"/>
      <c r="AG1276" s="195"/>
    </row>
    <row r="1277" spans="31:33" x14ac:dyDescent="0.25">
      <c r="AE1277" s="195"/>
      <c r="AF1277" s="195"/>
      <c r="AG1277" s="195"/>
    </row>
    <row r="1278" spans="31:33" x14ac:dyDescent="0.25">
      <c r="AE1278" s="195"/>
      <c r="AF1278" s="195"/>
      <c r="AG1278" s="195"/>
    </row>
    <row r="1279" spans="31:33" x14ac:dyDescent="0.25">
      <c r="AE1279" s="195"/>
      <c r="AF1279" s="195"/>
      <c r="AG1279" s="195"/>
    </row>
    <row r="1280" spans="31:33" x14ac:dyDescent="0.25">
      <c r="AE1280" s="195"/>
      <c r="AF1280" s="195"/>
      <c r="AG1280" s="195"/>
    </row>
    <row r="1281" spans="31:33" x14ac:dyDescent="0.25">
      <c r="AE1281" s="195"/>
      <c r="AF1281" s="195"/>
      <c r="AG1281" s="195"/>
    </row>
    <row r="1282" spans="31:33" x14ac:dyDescent="0.25">
      <c r="AE1282" s="195"/>
      <c r="AF1282" s="195"/>
      <c r="AG1282" s="195"/>
    </row>
    <row r="1283" spans="31:33" x14ac:dyDescent="0.25">
      <c r="AE1283" s="195"/>
      <c r="AF1283" s="195"/>
      <c r="AG1283" s="195"/>
    </row>
    <row r="1284" spans="31:33" x14ac:dyDescent="0.25">
      <c r="AE1284" s="195"/>
      <c r="AF1284" s="195"/>
      <c r="AG1284" s="195"/>
    </row>
    <row r="1285" spans="31:33" x14ac:dyDescent="0.25">
      <c r="AE1285" s="195"/>
      <c r="AF1285" s="195"/>
      <c r="AG1285" s="195"/>
    </row>
    <row r="1286" spans="31:33" x14ac:dyDescent="0.25">
      <c r="AE1286" s="195"/>
      <c r="AF1286" s="195"/>
      <c r="AG1286" s="195"/>
    </row>
    <row r="1287" spans="31:33" x14ac:dyDescent="0.25">
      <c r="AE1287" s="195"/>
      <c r="AF1287" s="195"/>
      <c r="AG1287" s="195"/>
    </row>
    <row r="1288" spans="31:33" x14ac:dyDescent="0.25">
      <c r="AE1288" s="195"/>
      <c r="AF1288" s="195"/>
      <c r="AG1288" s="195"/>
    </row>
    <row r="1289" spans="31:33" x14ac:dyDescent="0.25">
      <c r="AE1289" s="195"/>
      <c r="AF1289" s="195"/>
      <c r="AG1289" s="195"/>
    </row>
    <row r="1290" spans="31:33" x14ac:dyDescent="0.25">
      <c r="AE1290" s="195"/>
      <c r="AF1290" s="195"/>
      <c r="AG1290" s="195"/>
    </row>
    <row r="1291" spans="31:33" x14ac:dyDescent="0.25">
      <c r="AE1291" s="195"/>
      <c r="AF1291" s="195"/>
      <c r="AG1291" s="195"/>
    </row>
  </sheetData>
  <mergeCells count="10">
    <mergeCell ref="G1:AG1"/>
    <mergeCell ref="E2:F2"/>
    <mergeCell ref="G2:I2"/>
    <mergeCell ref="M2:O2"/>
    <mergeCell ref="J2:L2"/>
    <mergeCell ref="S2:U2"/>
    <mergeCell ref="P2:R2"/>
    <mergeCell ref="V2:X2"/>
    <mergeCell ref="Y2:AD2"/>
    <mergeCell ref="AE2:AG2"/>
  </mergeCells>
  <conditionalFormatting sqref="A2">
    <cfRule type="expression" dxfId="6" priority="2">
      <formula>$A$2="RUN"</formula>
    </cfRule>
  </conditionalFormatting>
  <conditionalFormatting sqref="B2">
    <cfRule type="colorScale" priority="1">
      <colorScale>
        <cfvo type="num" val="0"/>
        <cfvo type="num" val="1"/>
        <color rgb="FFFF0000"/>
        <color rgb="FF00B050"/>
      </colorScale>
    </cfRule>
  </conditionalFormatting>
  <dataValidations count="3">
    <dataValidation type="list" allowBlank="1" showInputMessage="1" showErrorMessage="1" sqref="C4:C518" xr:uid="{00000000-0002-0000-0000-000000000000}">
      <formula1>"Initial"</formula1>
    </dataValidation>
    <dataValidation type="whole" allowBlank="1" showInputMessage="1" showErrorMessage="1" sqref="E4:E518" xr:uid="{00000000-0002-0000-0000-000001000000}">
      <formula1>1</formula1>
      <formula2>3</formula2>
    </dataValidation>
    <dataValidation type="list" allowBlank="1" showInputMessage="1" showErrorMessage="1" sqref="B2" xr:uid="{916EF32A-E790-4585-9A28-E887950983A3}">
      <formula1>"0,1"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Z168"/>
  <sheetViews>
    <sheetView zoomScale="85" zoomScaleNormal="85" workbookViewId="0">
      <pane ySplit="2" topLeftCell="A3" activePane="bottomLeft" state="frozen"/>
      <selection pane="bottomLeft" activeCell="AB23" sqref="AB23"/>
    </sheetView>
  </sheetViews>
  <sheetFormatPr defaultRowHeight="15" x14ac:dyDescent="0.25"/>
  <cols>
    <col min="3" max="3" width="11.42578125" customWidth="1"/>
  </cols>
  <sheetData>
    <row r="1" spans="1:25" x14ac:dyDescent="0.25">
      <c r="A1" t="s">
        <v>460</v>
      </c>
      <c r="J1">
        <v>4</v>
      </c>
      <c r="K1">
        <f>(2^(1/12))^40</f>
        <v>10.079368399158989</v>
      </c>
    </row>
    <row r="2" spans="1:25" ht="66" customHeight="1" x14ac:dyDescent="0.25">
      <c r="A2" s="271" t="s">
        <v>45</v>
      </c>
      <c r="B2" s="271" t="s">
        <v>461</v>
      </c>
      <c r="C2" s="271" t="s">
        <v>162</v>
      </c>
      <c r="D2" s="271" t="s">
        <v>462</v>
      </c>
      <c r="E2" s="271" t="s">
        <v>463</v>
      </c>
      <c r="F2" s="271" t="s">
        <v>464</v>
      </c>
      <c r="G2" s="271" t="s">
        <v>465</v>
      </c>
      <c r="H2" s="272" t="s">
        <v>466</v>
      </c>
      <c r="I2" s="271" t="s">
        <v>467</v>
      </c>
      <c r="J2" s="271" t="s">
        <v>468</v>
      </c>
      <c r="K2" s="272" t="s">
        <v>469</v>
      </c>
      <c r="L2" s="271" t="s">
        <v>470</v>
      </c>
      <c r="M2" s="271" t="s">
        <v>56</v>
      </c>
      <c r="N2" s="272" t="s">
        <v>80</v>
      </c>
      <c r="O2" s="273" t="s">
        <v>471</v>
      </c>
      <c r="P2" s="273" t="s">
        <v>472</v>
      </c>
      <c r="Q2" s="273" t="s">
        <v>473</v>
      </c>
    </row>
    <row r="3" spans="1:25" x14ac:dyDescent="0.25">
      <c r="A3" t="s">
        <v>63</v>
      </c>
      <c r="B3" s="274">
        <f>IFERROR(VLOOKUP(A3,Notes!$A$7:$B$67,2,FALSE),"")</f>
        <v>787.55</v>
      </c>
      <c r="C3" s="275">
        <v>39880</v>
      </c>
      <c r="D3" s="7">
        <v>21</v>
      </c>
      <c r="E3" s="205">
        <v>60</v>
      </c>
      <c r="F3" s="7">
        <v>11</v>
      </c>
      <c r="G3" t="s">
        <v>474</v>
      </c>
      <c r="H3" s="99" t="s">
        <v>475</v>
      </c>
      <c r="I3" s="276">
        <v>787</v>
      </c>
      <c r="J3" s="276">
        <v>3112</v>
      </c>
      <c r="K3" s="164"/>
      <c r="L3" s="277">
        <f>IFERROR(1200*LOG(Table1[[#This Row],[H0]]/Table1[[#This Row],[Target f0]],2)," ")</f>
        <v>-1.209461453384477</v>
      </c>
      <c r="M3" s="278">
        <f>IFERROR(1200*LOG(Table1[[#This Row],[H1]]/(Table1[[#This Row],[Target f0]]*$J$1),2)," ")</f>
        <v>-21.121638078937782</v>
      </c>
      <c r="N3" s="279" t="str">
        <f>IFERROR(1200*LOG(Table1[[#This Row],[H3]]/(Table1[[#This Row],[Target f0]]*$K$1),2)," ")</f>
        <v xml:space="preserve"> </v>
      </c>
      <c r="O3" s="280"/>
      <c r="P3" s="280"/>
      <c r="Q3" s="280"/>
    </row>
    <row r="4" spans="1:25" x14ac:dyDescent="0.25">
      <c r="A4" t="s">
        <v>67</v>
      </c>
      <c r="B4" s="274">
        <f>IFERROR(VLOOKUP(A4,Notes!$A$7:$B$67,2,FALSE),"")</f>
        <v>883.99</v>
      </c>
      <c r="C4" s="275">
        <v>43397</v>
      </c>
      <c r="D4" s="7">
        <v>24</v>
      </c>
      <c r="E4" s="205"/>
      <c r="F4" s="7"/>
      <c r="G4" t="s">
        <v>476</v>
      </c>
      <c r="H4" s="99" t="s">
        <v>475</v>
      </c>
      <c r="I4" s="276"/>
      <c r="J4" s="276"/>
      <c r="K4" s="164"/>
      <c r="L4" s="277" t="str">
        <f>IFERROR(1200*LOG(Table1[[#This Row],[H0]]/Table1[[#This Row],[Target f0]],2)," ")</f>
        <v xml:space="preserve"> </v>
      </c>
      <c r="M4" s="278" t="str">
        <f>IFERROR(1200*LOG(Table1[[#This Row],[H1]]/(Table1[[#This Row],[Target f0]]*$J$1),2)," ")</f>
        <v xml:space="preserve"> </v>
      </c>
      <c r="N4" s="279" t="str">
        <f>IFERROR(1200*LOG(Table1[[#This Row],[H3]]/(Table1[[#This Row],[Target f0]]*$K$1),2)," ")</f>
        <v xml:space="preserve"> </v>
      </c>
      <c r="O4" s="280"/>
      <c r="P4" s="280"/>
      <c r="Q4" s="280"/>
      <c r="T4">
        <v>0.1026</v>
      </c>
      <c r="U4">
        <v>5.3800000000000001E-2</v>
      </c>
      <c r="V4">
        <v>2.4649999999999999</v>
      </c>
      <c r="W4">
        <v>9.3559999999999999</v>
      </c>
      <c r="X4">
        <f>+W4/V4/U4/T4</f>
        <v>687.61232587573818</v>
      </c>
      <c r="Y4">
        <f>+T4*U4*V4</f>
        <v>1.3606504199999998E-2</v>
      </c>
    </row>
    <row r="5" spans="1:25" x14ac:dyDescent="0.25">
      <c r="A5" t="s">
        <v>67</v>
      </c>
      <c r="B5" s="274">
        <f>IFERROR(VLOOKUP(A5,Notes!$A$7:$B$67,2,FALSE),"")</f>
        <v>883.99</v>
      </c>
      <c r="C5" s="275">
        <v>43397</v>
      </c>
      <c r="D5" s="7">
        <v>24</v>
      </c>
      <c r="E5" s="205"/>
      <c r="F5" s="7"/>
      <c r="G5" t="s">
        <v>476</v>
      </c>
      <c r="H5" s="99" t="s">
        <v>477</v>
      </c>
      <c r="I5" s="276"/>
      <c r="J5" s="276"/>
      <c r="K5" s="164"/>
      <c r="L5" s="277" t="str">
        <f>IFERROR(1200*LOG(Table1[[#This Row],[H0]]/Table1[[#This Row],[Target f0]],2)," ")</f>
        <v xml:space="preserve"> </v>
      </c>
      <c r="M5" s="278" t="str">
        <f>IFERROR(1200*LOG(Table1[[#This Row],[H1]]/(Table1[[#This Row],[Target f0]]*$J$1),2)," ")</f>
        <v xml:space="preserve"> </v>
      </c>
      <c r="N5" s="279" t="str">
        <f>IFERROR(1200*LOG(Table1[[#This Row],[H3]]/(Table1[[#This Row],[Target f0]]*$K$1),2)," ")</f>
        <v xml:space="preserve"> </v>
      </c>
      <c r="O5" s="280"/>
      <c r="P5" s="280"/>
      <c r="Q5" s="280"/>
    </row>
    <row r="6" spans="1:25" x14ac:dyDescent="0.25">
      <c r="A6" t="s">
        <v>67</v>
      </c>
      <c r="B6" s="274">
        <f>IFERROR(VLOOKUP(A6,Notes!$A$7:$B$67,2,FALSE),"")</f>
        <v>883.99</v>
      </c>
      <c r="C6" s="275">
        <v>43398</v>
      </c>
      <c r="D6" s="7">
        <v>21</v>
      </c>
      <c r="E6" s="205"/>
      <c r="F6" s="7"/>
      <c r="G6" t="s">
        <v>474</v>
      </c>
      <c r="H6" s="99" t="s">
        <v>475</v>
      </c>
      <c r="I6" s="276"/>
      <c r="J6" s="276"/>
      <c r="K6" s="164"/>
      <c r="L6" s="277" t="str">
        <f>IFERROR(1200*LOG(Table1[[#This Row],[H0]]/Table1[[#This Row],[Target f0]],2)," ")</f>
        <v xml:space="preserve"> </v>
      </c>
      <c r="M6" s="278" t="str">
        <f>IFERROR(1200*LOG(Table1[[#This Row],[H1]]/(Table1[[#This Row],[Target f0]]*$J$1),2)," ")</f>
        <v xml:space="preserve"> </v>
      </c>
      <c r="N6" s="279" t="str">
        <f>IFERROR(1200*LOG(Table1[[#This Row],[H3]]/(Table1[[#This Row],[Target f0]]*$K$1),2)," ")</f>
        <v xml:space="preserve"> </v>
      </c>
      <c r="O6" s="280"/>
      <c r="P6" s="280"/>
      <c r="Q6" s="280"/>
      <c r="T6">
        <v>0.106</v>
      </c>
      <c r="U6">
        <v>5.3800000000000001E-2</v>
      </c>
      <c r="V6">
        <v>2.645</v>
      </c>
      <c r="W6">
        <v>10.583</v>
      </c>
      <c r="X6">
        <f>+W6/V6/U6/T6</f>
        <v>701.60872124236266</v>
      </c>
      <c r="Y6">
        <f>+T6*U6*V6</f>
        <v>1.5083906000000001E-2</v>
      </c>
    </row>
    <row r="7" spans="1:25" x14ac:dyDescent="0.25">
      <c r="A7" t="s">
        <v>67</v>
      </c>
      <c r="B7" s="274">
        <f>IFERROR(VLOOKUP(A7,Notes!$A$7:$B$67,2,FALSE),"")</f>
        <v>883.99</v>
      </c>
      <c r="C7" s="275">
        <v>43398</v>
      </c>
      <c r="D7" s="7">
        <v>23.5</v>
      </c>
      <c r="E7" s="205"/>
      <c r="F7" s="7"/>
      <c r="G7" t="s">
        <v>474</v>
      </c>
      <c r="H7" s="99" t="s">
        <v>475</v>
      </c>
      <c r="I7" s="276"/>
      <c r="J7" s="276"/>
      <c r="K7" s="164"/>
      <c r="L7" s="277" t="str">
        <f>IFERROR(1200*LOG(Table1[[#This Row],[H0]]/Table1[[#This Row],[Target f0]],2)," ")</f>
        <v xml:space="preserve"> </v>
      </c>
      <c r="M7" s="278" t="str">
        <f>IFERROR(1200*LOG(Table1[[#This Row],[H1]]/(Table1[[#This Row],[Target f0]]*$J$1),2)," ")</f>
        <v xml:space="preserve"> </v>
      </c>
      <c r="N7" s="279" t="str">
        <f>IFERROR(1200*LOG(Table1[[#This Row],[H3]]/(Table1[[#This Row],[Target f0]]*$K$1),2)," ")</f>
        <v xml:space="preserve"> </v>
      </c>
      <c r="O7" s="280"/>
      <c r="P7" s="280"/>
      <c r="Q7" s="280"/>
      <c r="W7">
        <f>+W6+W4</f>
        <v>19.939</v>
      </c>
      <c r="X7">
        <f>+W7/Y7</f>
        <v>694.97089309653722</v>
      </c>
      <c r="Y7">
        <f>+Y6+Y4</f>
        <v>2.8690410199999999E-2</v>
      </c>
    </row>
    <row r="8" spans="1:25" x14ac:dyDescent="0.25">
      <c r="A8" t="s">
        <v>69</v>
      </c>
      <c r="B8" s="274">
        <f>IFERROR(VLOOKUP(A8,Notes!$A$7:$B$67,2,FALSE),"")</f>
        <v>936.55</v>
      </c>
      <c r="C8" s="275">
        <v>43398</v>
      </c>
      <c r="D8" s="7">
        <v>21</v>
      </c>
      <c r="E8" s="205"/>
      <c r="F8" s="7"/>
      <c r="G8" t="s">
        <v>474</v>
      </c>
      <c r="H8" s="99" t="s">
        <v>475</v>
      </c>
      <c r="I8" s="276"/>
      <c r="J8" s="276"/>
      <c r="K8" s="164"/>
      <c r="L8" s="277" t="str">
        <f>IFERROR(1200*LOG(Table1[[#This Row],[H0]]/Table1[[#This Row],[Target f0]],2)," ")</f>
        <v xml:space="preserve"> </v>
      </c>
      <c r="M8" s="278" t="str">
        <f>IFERROR(1200*LOG(Table1[[#This Row],[H1]]/(Table1[[#This Row],[Target f0]]*$J$1),2)," ")</f>
        <v xml:space="preserve"> </v>
      </c>
      <c r="N8" s="279" t="str">
        <f>IFERROR(1200*LOG(Table1[[#This Row],[H3]]/(Table1[[#This Row],[Target f0]]*$K$1),2)," ")</f>
        <v xml:space="preserve"> </v>
      </c>
      <c r="O8" s="280"/>
      <c r="P8" s="280"/>
      <c r="Q8" s="280"/>
    </row>
    <row r="9" spans="1:25" x14ac:dyDescent="0.25">
      <c r="A9" t="s">
        <v>69</v>
      </c>
      <c r="B9" s="274">
        <f>IFERROR(VLOOKUP(A9,Notes!$A$7:$B$67,2,FALSE),"")</f>
        <v>936.55</v>
      </c>
      <c r="C9" s="275">
        <v>43398</v>
      </c>
      <c r="D9" s="7">
        <v>23.5</v>
      </c>
      <c r="E9" s="205"/>
      <c r="F9" s="7"/>
      <c r="G9" t="s">
        <v>474</v>
      </c>
      <c r="H9" s="99" t="s">
        <v>475</v>
      </c>
      <c r="I9" s="276"/>
      <c r="J9" s="276"/>
      <c r="K9" s="164"/>
      <c r="L9" s="277" t="str">
        <f>IFERROR(1200*LOG(Table1[[#This Row],[H0]]/Table1[[#This Row],[Target f0]],2)," ")</f>
        <v xml:space="preserve"> </v>
      </c>
      <c r="M9" s="278" t="str">
        <f>IFERROR(1200*LOG(Table1[[#This Row],[H1]]/(Table1[[#This Row],[Target f0]]*$J$1),2)," ")</f>
        <v xml:space="preserve"> </v>
      </c>
      <c r="N9" s="279" t="str">
        <f>IFERROR(1200*LOG(Table1[[#This Row],[H3]]/(Table1[[#This Row],[Target f0]]*$K$1),2)," ")</f>
        <v xml:space="preserve"> </v>
      </c>
      <c r="O9" s="280"/>
      <c r="P9" s="280"/>
      <c r="Q9" s="280"/>
    </row>
    <row r="10" spans="1:25" x14ac:dyDescent="0.25">
      <c r="A10" t="s">
        <v>71</v>
      </c>
      <c r="B10" s="274">
        <f>IFERROR(VLOOKUP(A10,Notes!$A$7:$B$67,2,FALSE),"")</f>
        <v>992.24</v>
      </c>
      <c r="C10" s="275">
        <v>43398</v>
      </c>
      <c r="D10" s="7">
        <v>21</v>
      </c>
      <c r="E10" s="205"/>
      <c r="F10" s="7"/>
      <c r="G10" t="s">
        <v>474</v>
      </c>
      <c r="H10" s="99" t="s">
        <v>475</v>
      </c>
      <c r="I10" s="276"/>
      <c r="J10" s="276"/>
      <c r="K10" s="164"/>
      <c r="L10" s="277" t="str">
        <f>IFERROR(1200*LOG(Table1[[#This Row],[H0]]/Table1[[#This Row],[Target f0]],2)," ")</f>
        <v xml:space="preserve"> </v>
      </c>
      <c r="M10" s="278" t="str">
        <f>IFERROR(1200*LOG(Table1[[#This Row],[H1]]/(Table1[[#This Row],[Target f0]]*$J$1),2)," ")</f>
        <v xml:space="preserve"> </v>
      </c>
      <c r="N10" s="279" t="str">
        <f>IFERROR(1200*LOG(Table1[[#This Row],[H3]]/(Table1[[#This Row],[Target f0]]*$K$1),2)," ")</f>
        <v xml:space="preserve"> </v>
      </c>
      <c r="O10" s="280"/>
      <c r="P10" s="280"/>
      <c r="Q10" s="280"/>
    </row>
    <row r="11" spans="1:25" x14ac:dyDescent="0.25">
      <c r="A11" t="s">
        <v>71</v>
      </c>
      <c r="B11" s="274">
        <f>IFERROR(VLOOKUP(A11,Notes!$A$7:$B$67,2,FALSE),"")</f>
        <v>992.24</v>
      </c>
      <c r="C11" s="275">
        <v>43398</v>
      </c>
      <c r="D11" s="7">
        <v>23.5</v>
      </c>
      <c r="E11" s="205"/>
      <c r="F11" s="7"/>
      <c r="G11" t="s">
        <v>474</v>
      </c>
      <c r="H11" s="99" t="s">
        <v>475</v>
      </c>
      <c r="I11" s="276"/>
      <c r="J11" s="276"/>
      <c r="K11" s="164"/>
      <c r="L11" s="277" t="str">
        <f>IFERROR(1200*LOG(Table1[[#This Row],[H0]]/Table1[[#This Row],[Target f0]],2)," ")</f>
        <v xml:space="preserve"> </v>
      </c>
      <c r="M11" s="278" t="str">
        <f>IFERROR(1200*LOG(Table1[[#This Row],[H1]]/(Table1[[#This Row],[Target f0]]*$J$1),2)," ")</f>
        <v xml:space="preserve"> </v>
      </c>
      <c r="N11" s="279" t="str">
        <f>IFERROR(1200*LOG(Table1[[#This Row],[H3]]/(Table1[[#This Row],[Target f0]]*$K$1),2)," ")</f>
        <v xml:space="preserve"> </v>
      </c>
      <c r="O11" s="280"/>
      <c r="P11" s="280"/>
      <c r="Q11" s="280"/>
    </row>
    <row r="12" spans="1:25" x14ac:dyDescent="0.25">
      <c r="A12" t="s">
        <v>73</v>
      </c>
      <c r="B12" s="274">
        <f>IFERROR(VLOOKUP(A12,Notes!$A$7:$B$67,2,FALSE),"")</f>
        <v>1051.24</v>
      </c>
      <c r="C12" s="275">
        <v>43398</v>
      </c>
      <c r="D12" s="7">
        <v>21</v>
      </c>
      <c r="E12" s="205"/>
      <c r="F12" s="7"/>
      <c r="G12" t="s">
        <v>474</v>
      </c>
      <c r="H12" s="99" t="s">
        <v>475</v>
      </c>
      <c r="I12" s="276"/>
      <c r="J12" s="276"/>
      <c r="K12" s="164"/>
      <c r="L12" s="277" t="str">
        <f>IFERROR(1200*LOG(Table1[[#This Row],[H0]]/Table1[[#This Row],[Target f0]],2)," ")</f>
        <v xml:space="preserve"> </v>
      </c>
      <c r="M12" s="278" t="str">
        <f>IFERROR(1200*LOG(Table1[[#This Row],[H1]]/(Table1[[#This Row],[Target f0]]*$J$1),2)," ")</f>
        <v xml:space="preserve"> </v>
      </c>
      <c r="N12" s="279" t="str">
        <f>IFERROR(1200*LOG(Table1[[#This Row],[H3]]/(Table1[[#This Row],[Target f0]]*$K$1),2)," ")</f>
        <v xml:space="preserve"> </v>
      </c>
      <c r="O12" s="280"/>
      <c r="P12" s="280"/>
      <c r="Q12" s="280"/>
    </row>
    <row r="13" spans="1:25" x14ac:dyDescent="0.25">
      <c r="A13" t="s">
        <v>73</v>
      </c>
      <c r="B13" s="274">
        <f>IFERROR(VLOOKUP(A13,Notes!$A$7:$B$67,2,FALSE),"")</f>
        <v>1051.24</v>
      </c>
      <c r="C13" s="275">
        <v>43398</v>
      </c>
      <c r="D13" s="7">
        <v>23.5</v>
      </c>
      <c r="E13" s="205"/>
      <c r="F13" s="7"/>
      <c r="G13" t="s">
        <v>474</v>
      </c>
      <c r="H13" s="99" t="s">
        <v>475</v>
      </c>
      <c r="I13" s="276"/>
      <c r="J13" s="276"/>
      <c r="K13" s="164"/>
      <c r="L13" s="277" t="str">
        <f>IFERROR(1200*LOG(Table1[[#This Row],[H0]]/Table1[[#This Row],[Target f0]],2)," ")</f>
        <v xml:space="preserve"> </v>
      </c>
      <c r="M13" s="278" t="str">
        <f>IFERROR(1200*LOG(Table1[[#This Row],[H1]]/(Table1[[#This Row],[Target f0]]*$J$1),2)," ")</f>
        <v xml:space="preserve"> </v>
      </c>
      <c r="N13" s="279" t="str">
        <f>IFERROR(1200*LOG(Table1[[#This Row],[H3]]/(Table1[[#This Row],[Target f0]]*$K$1),2)," ")</f>
        <v xml:space="preserve"> </v>
      </c>
      <c r="O13" s="280"/>
      <c r="P13" s="280"/>
      <c r="Q13" s="280"/>
    </row>
    <row r="14" spans="1:25" x14ac:dyDescent="0.25">
      <c r="A14" t="s">
        <v>75</v>
      </c>
      <c r="B14" s="274">
        <f>IFERROR(VLOOKUP(A14,Notes!$A$7:$B$67,2,FALSE),"")</f>
        <v>1113.75</v>
      </c>
      <c r="C14" s="275">
        <v>43398</v>
      </c>
      <c r="D14" s="7">
        <v>21</v>
      </c>
      <c r="E14" s="205"/>
      <c r="F14" s="7"/>
      <c r="G14" t="s">
        <v>474</v>
      </c>
      <c r="H14" s="99" t="s">
        <v>475</v>
      </c>
      <c r="I14" s="276"/>
      <c r="J14" s="276"/>
      <c r="K14" s="164"/>
      <c r="L14" s="277" t="str">
        <f>IFERROR(1200*LOG(Table1[[#This Row],[H0]]/Table1[[#This Row],[Target f0]],2)," ")</f>
        <v xml:space="preserve"> </v>
      </c>
      <c r="M14" s="278" t="str">
        <f>IFERROR(1200*LOG(Table1[[#This Row],[H1]]/(Table1[[#This Row],[Target f0]]*$J$1),2)," ")</f>
        <v xml:space="preserve"> </v>
      </c>
      <c r="N14" s="279" t="str">
        <f>IFERROR(1200*LOG(Table1[[#This Row],[H3]]/(Table1[[#This Row],[Target f0]]*$K$1),2)," ")</f>
        <v xml:space="preserve"> </v>
      </c>
      <c r="O14" s="280"/>
      <c r="P14" s="280"/>
      <c r="Q14" s="280"/>
    </row>
    <row r="15" spans="1:25" x14ac:dyDescent="0.25">
      <c r="A15" t="s">
        <v>75</v>
      </c>
      <c r="B15" s="274">
        <f>IFERROR(VLOOKUP(A15,Notes!$A$7:$B$67,2,FALSE),"")</f>
        <v>1113.75</v>
      </c>
      <c r="C15" s="275">
        <v>43398</v>
      </c>
      <c r="D15" s="7">
        <v>23.5</v>
      </c>
      <c r="E15" s="205"/>
      <c r="F15" s="7"/>
      <c r="G15" t="s">
        <v>474</v>
      </c>
      <c r="H15" s="99" t="s">
        <v>475</v>
      </c>
      <c r="I15" s="276"/>
      <c r="J15" s="276"/>
      <c r="K15" s="164"/>
      <c r="L15" s="277" t="str">
        <f>IFERROR(1200*LOG(Table1[[#This Row],[H0]]/Table1[[#This Row],[Target f0]],2)," ")</f>
        <v xml:space="preserve"> </v>
      </c>
      <c r="M15" s="278" t="str">
        <f>IFERROR(1200*LOG(Table1[[#This Row],[H1]]/(Table1[[#This Row],[Target f0]]*$J$1),2)," ")</f>
        <v xml:space="preserve"> </v>
      </c>
      <c r="N15" s="279" t="str">
        <f>IFERROR(1200*LOG(Table1[[#This Row],[H3]]/(Table1[[#This Row],[Target f0]]*$K$1),2)," ")</f>
        <v xml:space="preserve"> </v>
      </c>
      <c r="O15" s="280"/>
      <c r="P15" s="280"/>
      <c r="Q15" s="280"/>
    </row>
    <row r="16" spans="1:25" x14ac:dyDescent="0.25">
      <c r="A16" t="s">
        <v>77</v>
      </c>
      <c r="B16" s="274">
        <f>IFERROR(VLOOKUP(A16,Notes!$A$7:$B$67,2,FALSE),"")</f>
        <v>1179.98</v>
      </c>
      <c r="C16" s="275">
        <v>43398</v>
      </c>
      <c r="D16" s="7">
        <v>21</v>
      </c>
      <c r="E16" s="205"/>
      <c r="F16" s="7"/>
      <c r="G16" t="s">
        <v>474</v>
      </c>
      <c r="H16" s="99" t="s">
        <v>475</v>
      </c>
      <c r="I16" s="276"/>
      <c r="J16" s="276"/>
      <c r="K16" s="164"/>
      <c r="L16" s="277" t="str">
        <f>IFERROR(1200*LOG(Table1[[#This Row],[H0]]/Table1[[#This Row],[Target f0]],2)," ")</f>
        <v xml:space="preserve"> </v>
      </c>
      <c r="M16" s="278" t="str">
        <f>IFERROR(1200*LOG(Table1[[#This Row],[H1]]/(Table1[[#This Row],[Target f0]]*$J$1),2)," ")</f>
        <v xml:space="preserve"> </v>
      </c>
      <c r="N16" s="279" t="str">
        <f>IFERROR(1200*LOG(Table1[[#This Row],[H3]]/(Table1[[#This Row],[Target f0]]*$K$1),2)," ")</f>
        <v xml:space="preserve"> </v>
      </c>
      <c r="O16" s="280"/>
      <c r="P16" s="280"/>
      <c r="Q16" s="280"/>
    </row>
    <row r="17" spans="1:24" x14ac:dyDescent="0.25">
      <c r="A17" t="s">
        <v>77</v>
      </c>
      <c r="B17" s="274">
        <f>IFERROR(VLOOKUP(A17,Notes!$A$7:$B$67,2,FALSE),"")</f>
        <v>1179.98</v>
      </c>
      <c r="C17" s="275">
        <v>43398</v>
      </c>
      <c r="D17" s="7">
        <v>23.5</v>
      </c>
      <c r="E17" s="205"/>
      <c r="F17" s="7"/>
      <c r="G17" t="s">
        <v>474</v>
      </c>
      <c r="H17" s="99" t="s">
        <v>475</v>
      </c>
      <c r="I17" s="276"/>
      <c r="J17" s="276"/>
      <c r="K17" s="164"/>
      <c r="L17" s="277" t="str">
        <f>IFERROR(1200*LOG(Table1[[#This Row],[H0]]/Table1[[#This Row],[Target f0]],2)," ")</f>
        <v xml:space="preserve"> </v>
      </c>
      <c r="M17" s="278" t="str">
        <f>IFERROR(1200*LOG(Table1[[#This Row],[H1]]/(Table1[[#This Row],[Target f0]]*$J$1),2)," ")</f>
        <v xml:space="preserve"> </v>
      </c>
      <c r="N17" s="279" t="str">
        <f>IFERROR(1200*LOG(Table1[[#This Row],[H3]]/(Table1[[#This Row],[Target f0]]*$K$1),2)," ")</f>
        <v xml:space="preserve"> </v>
      </c>
      <c r="O17" s="280"/>
      <c r="P17" s="280"/>
      <c r="Q17" s="280"/>
    </row>
    <row r="18" spans="1:24" x14ac:dyDescent="0.25">
      <c r="A18" t="s">
        <v>79</v>
      </c>
      <c r="B18" s="274">
        <f>IFERROR(VLOOKUP(A18,Notes!$A$7:$B$67,2,FALSE),"")</f>
        <v>1250.1500000000001</v>
      </c>
      <c r="C18" s="275">
        <v>43398</v>
      </c>
      <c r="D18" s="7">
        <v>21</v>
      </c>
      <c r="E18" s="205"/>
      <c r="F18" s="7"/>
      <c r="G18" t="s">
        <v>474</v>
      </c>
      <c r="H18" s="99" t="s">
        <v>475</v>
      </c>
      <c r="I18" s="276"/>
      <c r="J18" s="276"/>
      <c r="K18" s="164"/>
      <c r="L18" s="277" t="str">
        <f>IFERROR(1200*LOG(Table1[[#This Row],[H0]]/Table1[[#This Row],[Target f0]],2)," ")</f>
        <v xml:space="preserve"> </v>
      </c>
      <c r="M18" s="278" t="str">
        <f>IFERROR(1200*LOG(Table1[[#This Row],[H1]]/(Table1[[#This Row],[Target f0]]*$J$1),2)," ")</f>
        <v xml:space="preserve"> </v>
      </c>
      <c r="N18" s="279" t="str">
        <f>IFERROR(1200*LOG(Table1[[#This Row],[H3]]/(Table1[[#This Row],[Target f0]]*$K$1),2)," ")</f>
        <v xml:space="preserve"> </v>
      </c>
      <c r="O18" s="280"/>
      <c r="P18" s="280"/>
      <c r="Q18" s="280"/>
    </row>
    <row r="19" spans="1:24" x14ac:dyDescent="0.25">
      <c r="A19" t="s">
        <v>79</v>
      </c>
      <c r="B19" s="274">
        <f>IFERROR(VLOOKUP(A19,Notes!$A$7:$B$67,2,FALSE),"")</f>
        <v>1250.1500000000001</v>
      </c>
      <c r="C19" s="275">
        <v>43398</v>
      </c>
      <c r="D19" s="7">
        <v>23.5</v>
      </c>
      <c r="E19" s="205"/>
      <c r="F19" s="7"/>
      <c r="G19" t="s">
        <v>474</v>
      </c>
      <c r="H19" s="99" t="s">
        <v>475</v>
      </c>
      <c r="I19" s="276"/>
      <c r="J19" s="276"/>
      <c r="K19" s="164"/>
      <c r="L19" s="277" t="str">
        <f>IFERROR(1200*LOG(Table1[[#This Row],[H0]]/Table1[[#This Row],[Target f0]],2)," ")</f>
        <v xml:space="preserve"> </v>
      </c>
      <c r="M19" s="278" t="str">
        <f>IFERROR(1200*LOG(Table1[[#This Row],[H1]]/(Table1[[#This Row],[Target f0]]*$J$1),2)," ")</f>
        <v xml:space="preserve"> </v>
      </c>
      <c r="N19" s="279" t="str">
        <f>IFERROR(1200*LOG(Table1[[#This Row],[H3]]/(Table1[[#This Row],[Target f0]]*$K$1),2)," ")</f>
        <v xml:space="preserve"> </v>
      </c>
      <c r="O19" s="280"/>
      <c r="P19" s="280"/>
      <c r="Q19" s="280"/>
    </row>
    <row r="20" spans="1:24" x14ac:dyDescent="0.25">
      <c r="A20" t="s">
        <v>81</v>
      </c>
      <c r="B20" s="274">
        <f>IFERROR(VLOOKUP(A20,Notes!$A$7:$B$67,2,FALSE),"")</f>
        <v>1324.49</v>
      </c>
      <c r="C20" s="275">
        <v>43398</v>
      </c>
      <c r="D20" s="7">
        <v>21</v>
      </c>
      <c r="E20" s="205"/>
      <c r="F20" s="7"/>
      <c r="G20" t="s">
        <v>474</v>
      </c>
      <c r="H20" s="99" t="s">
        <v>475</v>
      </c>
      <c r="I20" s="276"/>
      <c r="J20" s="276"/>
      <c r="K20" s="164"/>
      <c r="L20" s="277" t="str">
        <f>IFERROR(1200*LOG(Table1[[#This Row],[H0]]/Table1[[#This Row],[Target f0]],2)," ")</f>
        <v xml:space="preserve"> </v>
      </c>
      <c r="M20" s="278" t="str">
        <f>IFERROR(1200*LOG(Table1[[#This Row],[H1]]/(Table1[[#This Row],[Target f0]]*$J$1),2)," ")</f>
        <v xml:space="preserve"> </v>
      </c>
      <c r="N20" s="279" t="str">
        <f>IFERROR(1200*LOG(Table1[[#This Row],[H3]]/(Table1[[#This Row],[Target f0]]*$K$1),2)," ")</f>
        <v xml:space="preserve"> </v>
      </c>
      <c r="O20" s="280"/>
      <c r="P20" s="280"/>
      <c r="Q20" s="280"/>
    </row>
    <row r="21" spans="1:24" x14ac:dyDescent="0.25">
      <c r="A21" t="s">
        <v>81</v>
      </c>
      <c r="B21" s="274">
        <f>IFERROR(VLOOKUP(A21,Notes!$A$7:$B$67,2,FALSE),"")</f>
        <v>1324.49</v>
      </c>
      <c r="C21" s="275">
        <v>43398</v>
      </c>
      <c r="D21" s="7">
        <v>23.5</v>
      </c>
      <c r="E21" s="205"/>
      <c r="F21" s="7"/>
      <c r="G21" t="s">
        <v>474</v>
      </c>
      <c r="H21" s="99" t="s">
        <v>475</v>
      </c>
      <c r="I21" s="276"/>
      <c r="J21" s="276"/>
      <c r="K21" s="164"/>
      <c r="L21" s="277" t="str">
        <f>IFERROR(1200*LOG(Table1[[#This Row],[H0]]/Table1[[#This Row],[Target f0]],2)," ")</f>
        <v xml:space="preserve"> </v>
      </c>
      <c r="M21" s="278" t="str">
        <f>IFERROR(1200*LOG(Table1[[#This Row],[H1]]/(Table1[[#This Row],[Target f0]]*$J$1),2)," ")</f>
        <v xml:space="preserve"> </v>
      </c>
      <c r="N21" s="279" t="str">
        <f>IFERROR(1200*LOG(Table1[[#This Row],[H3]]/(Table1[[#This Row],[Target f0]]*$K$1),2)," ")</f>
        <v xml:space="preserve"> </v>
      </c>
      <c r="O21" s="280"/>
      <c r="P21" s="280"/>
      <c r="Q21" s="280"/>
    </row>
    <row r="22" spans="1:24" x14ac:dyDescent="0.25">
      <c r="A22" t="s">
        <v>83</v>
      </c>
      <c r="B22" s="274">
        <f>IFERROR(VLOOKUP(A22,Notes!$A$7:$B$67,2,FALSE),"")</f>
        <v>1403.25</v>
      </c>
      <c r="C22" s="275">
        <v>43398</v>
      </c>
      <c r="D22" s="7">
        <v>21</v>
      </c>
      <c r="E22" s="205"/>
      <c r="F22" s="7"/>
      <c r="G22" t="s">
        <v>474</v>
      </c>
      <c r="H22" s="99" t="s">
        <v>475</v>
      </c>
      <c r="I22" s="276"/>
      <c r="J22" s="276"/>
      <c r="K22" s="164"/>
      <c r="L22" s="277" t="str">
        <f>IFERROR(1200*LOG(Table1[[#This Row],[H0]]/Table1[[#This Row],[Target f0]],2)," ")</f>
        <v xml:space="preserve"> </v>
      </c>
      <c r="M22" s="278" t="str">
        <f>IFERROR(1200*LOG(Table1[[#This Row],[H1]]/(Table1[[#This Row],[Target f0]]*$J$1),2)," ")</f>
        <v xml:space="preserve"> </v>
      </c>
      <c r="N22" s="279" t="str">
        <f>IFERROR(1200*LOG(Table1[[#This Row],[H3]]/(Table1[[#This Row],[Target f0]]*$K$1),2)," ")</f>
        <v xml:space="preserve"> </v>
      </c>
      <c r="O22" s="280"/>
      <c r="P22" s="280"/>
      <c r="Q22" s="280"/>
    </row>
    <row r="23" spans="1:24" x14ac:dyDescent="0.25">
      <c r="A23" t="s">
        <v>83</v>
      </c>
      <c r="B23" s="274">
        <f>IFERROR(VLOOKUP(A23,Notes!$A$7:$B$67,2,FALSE),"")</f>
        <v>1403.25</v>
      </c>
      <c r="C23" s="275">
        <v>43398</v>
      </c>
      <c r="D23" s="7">
        <v>23.5</v>
      </c>
      <c r="E23" s="205"/>
      <c r="F23" s="7"/>
      <c r="G23" t="s">
        <v>474</v>
      </c>
      <c r="H23" s="99" t="s">
        <v>475</v>
      </c>
      <c r="I23" s="276"/>
      <c r="J23" s="276"/>
      <c r="K23" s="164"/>
      <c r="L23" s="277" t="str">
        <f>IFERROR(1200*LOG(Table1[[#This Row],[H0]]/Table1[[#This Row],[Target f0]],2)," ")</f>
        <v xml:space="preserve"> </v>
      </c>
      <c r="M23" s="278" t="str">
        <f>IFERROR(1200*LOG(Table1[[#This Row],[H1]]/(Table1[[#This Row],[Target f0]]*$J$1),2)," ")</f>
        <v xml:space="preserve"> </v>
      </c>
      <c r="N23" s="279" t="str">
        <f>IFERROR(1200*LOG(Table1[[#This Row],[H3]]/(Table1[[#This Row],[Target f0]]*$K$1),2)," ")</f>
        <v xml:space="preserve"> </v>
      </c>
      <c r="O23" s="280"/>
      <c r="P23" s="280"/>
      <c r="Q23" s="280"/>
      <c r="X23" s="274" t="e">
        <f t="shared" ref="X23:X125" si="0">AVERAGE(S23:W23)</f>
        <v>#DIV/0!</v>
      </c>
    </row>
    <row r="24" spans="1:24" x14ac:dyDescent="0.25">
      <c r="A24" t="s">
        <v>85</v>
      </c>
      <c r="B24" s="274">
        <f>IFERROR(VLOOKUP(A24,Notes!$A$7:$B$67,2,FALSE),"")</f>
        <v>1486.69</v>
      </c>
      <c r="C24" s="275">
        <v>43398</v>
      </c>
      <c r="D24" s="7">
        <v>21</v>
      </c>
      <c r="E24" s="205"/>
      <c r="F24" s="7"/>
      <c r="G24" t="s">
        <v>474</v>
      </c>
      <c r="H24" s="99" t="s">
        <v>475</v>
      </c>
      <c r="I24" s="276"/>
      <c r="J24" s="276"/>
      <c r="K24" s="164"/>
      <c r="L24" s="277" t="str">
        <f>IFERROR(1200*LOG(Table1[[#This Row],[H0]]/Table1[[#This Row],[Target f0]],2)," ")</f>
        <v xml:space="preserve"> </v>
      </c>
      <c r="M24" s="278" t="str">
        <f>IFERROR(1200*LOG(Table1[[#This Row],[H1]]/(Table1[[#This Row],[Target f0]]*$J$1),2)," ")</f>
        <v xml:space="preserve"> </v>
      </c>
      <c r="N24" s="279" t="str">
        <f>IFERROR(1200*LOG(Table1[[#This Row],[H3]]/(Table1[[#This Row],[Target f0]]*$K$1),2)," ")</f>
        <v xml:space="preserve"> </v>
      </c>
      <c r="O24" s="280">
        <v>13</v>
      </c>
      <c r="P24" s="280"/>
      <c r="Q24" s="280"/>
      <c r="X24" s="274"/>
    </row>
    <row r="25" spans="1:24" x14ac:dyDescent="0.25">
      <c r="A25" t="s">
        <v>85</v>
      </c>
      <c r="B25" s="274">
        <f>IFERROR(VLOOKUP(A25,Notes!$A$7:$B$67,2,FALSE),"")</f>
        <v>1486.69</v>
      </c>
      <c r="C25" s="275">
        <v>43398</v>
      </c>
      <c r="D25" s="7">
        <v>23.5</v>
      </c>
      <c r="E25" s="205"/>
      <c r="F25" s="7"/>
      <c r="G25" t="s">
        <v>474</v>
      </c>
      <c r="H25" s="99" t="s">
        <v>475</v>
      </c>
      <c r="I25" s="276"/>
      <c r="J25" s="276"/>
      <c r="K25" s="164"/>
      <c r="L25" s="277" t="str">
        <f>IFERROR(1200*LOG(Table1[[#This Row],[H0]]/Table1[[#This Row],[Target f0]],2)," ")</f>
        <v xml:space="preserve"> </v>
      </c>
      <c r="M25" s="278" t="str">
        <f>IFERROR(1200*LOG(Table1[[#This Row],[H1]]/(Table1[[#This Row],[Target f0]]*$J$1),2)," ")</f>
        <v xml:space="preserve"> </v>
      </c>
      <c r="N25" s="279" t="str">
        <f>IFERROR(1200*LOG(Table1[[#This Row],[H3]]/(Table1[[#This Row],[Target f0]]*$K$1),2)," ")</f>
        <v xml:space="preserve"> </v>
      </c>
      <c r="O25" s="280"/>
      <c r="P25" s="280"/>
      <c r="Q25" s="280"/>
      <c r="X25" s="274" t="e">
        <f t="shared" si="0"/>
        <v>#DIV/0!</v>
      </c>
    </row>
    <row r="26" spans="1:24" x14ac:dyDescent="0.25">
      <c r="A26" t="s">
        <v>87</v>
      </c>
      <c r="B26" s="274">
        <f>IFERROR(VLOOKUP(A26,Notes!$A$7:$B$67,2,FALSE),"")</f>
        <v>1575.09</v>
      </c>
      <c r="C26" s="275">
        <v>43398</v>
      </c>
      <c r="D26" s="7">
        <v>21</v>
      </c>
      <c r="E26" s="205"/>
      <c r="F26" s="7"/>
      <c r="G26" t="s">
        <v>474</v>
      </c>
      <c r="H26" s="99" t="s">
        <v>475</v>
      </c>
      <c r="I26" s="276"/>
      <c r="J26" s="276"/>
      <c r="K26" s="164"/>
      <c r="L26" s="277" t="str">
        <f>IFERROR(1200*LOG(Table1[[#This Row],[H0]]/Table1[[#This Row],[Target f0]],2)," ")</f>
        <v xml:space="preserve"> </v>
      </c>
      <c r="M26" s="278" t="str">
        <f>IFERROR(1200*LOG(Table1[[#This Row],[H1]]/(Table1[[#This Row],[Target f0]]*$J$1),2)," ")</f>
        <v xml:space="preserve"> </v>
      </c>
      <c r="N26" s="279" t="str">
        <f>IFERROR(1200*LOG(Table1[[#This Row],[H3]]/(Table1[[#This Row],[Target f0]]*$K$1),2)," ")</f>
        <v xml:space="preserve"> </v>
      </c>
      <c r="O26" s="280"/>
      <c r="P26" s="280"/>
      <c r="Q26" s="280"/>
      <c r="X26" s="274"/>
    </row>
    <row r="27" spans="1:24" x14ac:dyDescent="0.25">
      <c r="A27" t="s">
        <v>87</v>
      </c>
      <c r="B27" s="274">
        <f>IFERROR(VLOOKUP(A27,Notes!$A$7:$B$67,2,FALSE),"")</f>
        <v>1575.09</v>
      </c>
      <c r="C27" s="275">
        <v>43398</v>
      </c>
      <c r="D27" s="7">
        <v>23.5</v>
      </c>
      <c r="E27" s="205"/>
      <c r="F27" s="7"/>
      <c r="G27" t="s">
        <v>474</v>
      </c>
      <c r="H27" s="99" t="s">
        <v>475</v>
      </c>
      <c r="I27" s="276"/>
      <c r="J27" s="276"/>
      <c r="K27" s="164"/>
      <c r="L27" s="277" t="str">
        <f>IFERROR(1200*LOG(Table1[[#This Row],[H0]]/Table1[[#This Row],[Target f0]],2)," ")</f>
        <v xml:space="preserve"> </v>
      </c>
      <c r="M27" s="278" t="str">
        <f>IFERROR(1200*LOG(Table1[[#This Row],[H1]]/(Table1[[#This Row],[Target f0]]*$J$1),2)," ")</f>
        <v xml:space="preserve"> </v>
      </c>
      <c r="N27" s="279" t="str">
        <f>IFERROR(1200*LOG(Table1[[#This Row],[H3]]/(Table1[[#This Row],[Target f0]]*$K$1),2)," ")</f>
        <v xml:space="preserve"> </v>
      </c>
      <c r="O27" s="280"/>
      <c r="P27" s="280"/>
      <c r="Q27" s="280"/>
      <c r="X27" s="274" t="e">
        <f t="shared" si="0"/>
        <v>#DIV/0!</v>
      </c>
    </row>
    <row r="28" spans="1:24" x14ac:dyDescent="0.25">
      <c r="A28" t="s">
        <v>89</v>
      </c>
      <c r="B28" s="274">
        <f>IFERROR(VLOOKUP(A28,Notes!$A$7:$B$67,2,FALSE),"")</f>
        <v>1668.75</v>
      </c>
      <c r="C28" s="275">
        <v>43398</v>
      </c>
      <c r="D28" s="7">
        <v>21</v>
      </c>
      <c r="E28" s="205"/>
      <c r="F28" s="7"/>
      <c r="G28" t="s">
        <v>474</v>
      </c>
      <c r="H28" s="99" t="s">
        <v>475</v>
      </c>
      <c r="I28" s="276">
        <v>1670</v>
      </c>
      <c r="J28" s="276"/>
      <c r="K28" s="164"/>
      <c r="L28" s="277">
        <f>IFERROR(1200*LOG(Table1[[#This Row],[H0]]/Table1[[#This Row],[Target f0]],2)," ")</f>
        <v>1.2963190789630548</v>
      </c>
      <c r="M28" s="278" t="str">
        <f>IFERROR(1200*LOG(Table1[[#This Row],[H1]]/(Table1[[#This Row],[Target f0]]*$J$1),2)," ")</f>
        <v xml:space="preserve"> </v>
      </c>
      <c r="N28" s="279" t="str">
        <f>IFERROR(1200*LOG(Table1[[#This Row],[H3]]/(Table1[[#This Row],[Target f0]]*$K$1),2)," ")</f>
        <v xml:space="preserve"> </v>
      </c>
      <c r="O28" s="280"/>
      <c r="P28" s="280"/>
      <c r="Q28" s="280"/>
      <c r="X28" s="274"/>
    </row>
    <row r="29" spans="1:24" x14ac:dyDescent="0.25">
      <c r="A29" t="s">
        <v>89</v>
      </c>
      <c r="B29" s="274">
        <f>IFERROR(VLOOKUP(A29,Notes!$A$7:$B$67,2,FALSE),"")</f>
        <v>1668.75</v>
      </c>
      <c r="C29" s="275">
        <v>43398</v>
      </c>
      <c r="D29" s="7">
        <v>23.5</v>
      </c>
      <c r="E29" s="205"/>
      <c r="F29" s="7"/>
      <c r="G29" t="s">
        <v>474</v>
      </c>
      <c r="H29" s="99" t="s">
        <v>475</v>
      </c>
      <c r="I29" s="276"/>
      <c r="J29" s="276"/>
      <c r="K29" s="164"/>
      <c r="L29" s="277" t="str">
        <f>IFERROR(1200*LOG(Table1[[#This Row],[H0]]/Table1[[#This Row],[Target f0]],2)," ")</f>
        <v xml:space="preserve"> </v>
      </c>
      <c r="M29" s="278" t="str">
        <f>IFERROR(1200*LOG(Table1[[#This Row],[H1]]/(Table1[[#This Row],[Target f0]]*$J$1),2)," ")</f>
        <v xml:space="preserve"> </v>
      </c>
      <c r="N29" s="279" t="str">
        <f>IFERROR(1200*LOG(Table1[[#This Row],[H3]]/(Table1[[#This Row],[Target f0]]*$K$1),2)," ")</f>
        <v xml:space="preserve"> </v>
      </c>
      <c r="O29" s="280"/>
      <c r="P29" s="280"/>
      <c r="Q29" s="280"/>
      <c r="X29" s="274" t="e">
        <f t="shared" si="0"/>
        <v>#DIV/0!</v>
      </c>
    </row>
    <row r="30" spans="1:24" x14ac:dyDescent="0.25">
      <c r="A30" t="s">
        <v>91</v>
      </c>
      <c r="B30" s="274">
        <f>IFERROR(VLOOKUP(A30,Notes!$A$7:$B$67,2,FALSE),"")</f>
        <v>1767.98</v>
      </c>
      <c r="C30" s="275">
        <v>43398</v>
      </c>
      <c r="D30" s="7">
        <v>21</v>
      </c>
      <c r="E30" s="205"/>
      <c r="F30" s="7"/>
      <c r="G30" t="s">
        <v>474</v>
      </c>
      <c r="H30" s="99" t="s">
        <v>475</v>
      </c>
      <c r="I30" s="276">
        <v>1771</v>
      </c>
      <c r="J30" s="276"/>
      <c r="K30" s="164"/>
      <c r="L30" s="277">
        <f>IFERROR(1200*LOG(Table1[[#This Row],[H0]]/Table1[[#This Row],[Target f0]],2)," ")</f>
        <v>2.9547090389274362</v>
      </c>
      <c r="M30" s="278" t="str">
        <f>IFERROR(1200*LOG(Table1[[#This Row],[H1]]/(Table1[[#This Row],[Target f0]]*$J$1),2)," ")</f>
        <v xml:space="preserve"> </v>
      </c>
      <c r="N30" s="279" t="str">
        <f>IFERROR(1200*LOG(Table1[[#This Row],[H3]]/(Table1[[#This Row],[Target f0]]*$K$1),2)," ")</f>
        <v xml:space="preserve"> </v>
      </c>
      <c r="O30" s="280"/>
      <c r="P30" s="280"/>
      <c r="Q30" s="280"/>
      <c r="X30" s="274" t="e">
        <f t="shared" si="0"/>
        <v>#DIV/0!</v>
      </c>
    </row>
    <row r="31" spans="1:24" x14ac:dyDescent="0.25">
      <c r="A31" t="s">
        <v>91</v>
      </c>
      <c r="B31" s="274">
        <f>IFERROR(VLOOKUP(A31,Notes!$A$7:$B$67,2,FALSE),"")</f>
        <v>1767.98</v>
      </c>
      <c r="C31" s="275">
        <v>43398</v>
      </c>
      <c r="D31" s="7">
        <v>23.5</v>
      </c>
      <c r="E31" s="205"/>
      <c r="F31" s="7"/>
      <c r="G31" t="s">
        <v>474</v>
      </c>
      <c r="H31" s="99" t="s">
        <v>475</v>
      </c>
      <c r="I31" s="276"/>
      <c r="J31" s="276"/>
      <c r="K31" s="164"/>
      <c r="L31" s="277" t="str">
        <f>IFERROR(1200*LOG(Table1[[#This Row],[H0]]/Table1[[#This Row],[Target f0]],2)," ")</f>
        <v xml:space="preserve"> </v>
      </c>
      <c r="M31" s="278" t="str">
        <f>IFERROR(1200*LOG(Table1[[#This Row],[H1]]/(Table1[[#This Row],[Target f0]]*$J$1),2)," ")</f>
        <v xml:space="preserve"> </v>
      </c>
      <c r="N31" s="279" t="str">
        <f>IFERROR(1200*LOG(Table1[[#This Row],[H3]]/(Table1[[#This Row],[Target f0]]*$K$1),2)," ")</f>
        <v xml:space="preserve"> </v>
      </c>
      <c r="O31" s="280"/>
      <c r="P31" s="280"/>
      <c r="Q31" s="280"/>
      <c r="X31" s="274"/>
    </row>
    <row r="32" spans="1:24" x14ac:dyDescent="0.25">
      <c r="A32" t="s">
        <v>93</v>
      </c>
      <c r="B32" s="274">
        <f>IFERROR(VLOOKUP(A32,Notes!$A$7:$B$67,2,FALSE),"")</f>
        <v>1873.11</v>
      </c>
      <c r="C32" s="275">
        <v>43398</v>
      </c>
      <c r="D32" s="7">
        <v>21</v>
      </c>
      <c r="E32" s="205"/>
      <c r="F32" s="7"/>
      <c r="G32" t="s">
        <v>474</v>
      </c>
      <c r="H32" s="99" t="s">
        <v>475</v>
      </c>
      <c r="I32" s="276">
        <v>1875.5</v>
      </c>
      <c r="J32" s="276"/>
      <c r="K32" s="164"/>
      <c r="L32" s="277">
        <f>IFERROR(1200*LOG(Table1[[#This Row],[H0]]/Table1[[#This Row],[Target f0]],2)," ")</f>
        <v>2.2075649042789487</v>
      </c>
      <c r="M32" s="278" t="str">
        <f>IFERROR(1200*LOG(Table1[[#This Row],[H1]]/(Table1[[#This Row],[Target f0]]*$J$1),2)," ")</f>
        <v xml:space="preserve"> </v>
      </c>
      <c r="N32" s="279" t="str">
        <f>IFERROR(1200*LOG(Table1[[#This Row],[H3]]/(Table1[[#This Row],[Target f0]]*$K$1),2)," ")</f>
        <v xml:space="preserve"> </v>
      </c>
      <c r="O32" s="280"/>
      <c r="P32" s="280"/>
      <c r="Q32" s="280"/>
      <c r="X32" s="274" t="e">
        <f t="shared" si="0"/>
        <v>#DIV/0!</v>
      </c>
    </row>
    <row r="33" spans="1:24" x14ac:dyDescent="0.25">
      <c r="A33" t="s">
        <v>93</v>
      </c>
      <c r="B33" s="274">
        <f>IFERROR(VLOOKUP(A33,Notes!$A$7:$B$67,2,FALSE),"")</f>
        <v>1873.11</v>
      </c>
      <c r="C33" s="275">
        <v>43398</v>
      </c>
      <c r="D33" s="7">
        <v>23.5</v>
      </c>
      <c r="E33" s="205"/>
      <c r="F33" s="7"/>
      <c r="G33" t="s">
        <v>474</v>
      </c>
      <c r="H33" s="99" t="s">
        <v>475</v>
      </c>
      <c r="I33" s="276"/>
      <c r="J33" s="276"/>
      <c r="K33" s="164"/>
      <c r="L33" s="277" t="str">
        <f>IFERROR(1200*LOG(Table1[[#This Row],[H0]]/Table1[[#This Row],[Target f0]],2)," ")</f>
        <v xml:space="preserve"> </v>
      </c>
      <c r="M33" s="278" t="str">
        <f>IFERROR(1200*LOG(Table1[[#This Row],[H1]]/(Table1[[#This Row],[Target f0]]*$J$1),2)," ")</f>
        <v xml:space="preserve"> </v>
      </c>
      <c r="N33" s="279" t="str">
        <f>IFERROR(1200*LOG(Table1[[#This Row],[H3]]/(Table1[[#This Row],[Target f0]]*$K$1),2)," ")</f>
        <v xml:space="preserve"> </v>
      </c>
      <c r="O33" s="280"/>
      <c r="P33" s="280"/>
      <c r="Q33" s="280"/>
      <c r="X33" s="274" t="e">
        <f t="shared" si="0"/>
        <v>#DIV/0!</v>
      </c>
    </row>
    <row r="34" spans="1:24" x14ac:dyDescent="0.25">
      <c r="A34" t="s">
        <v>95</v>
      </c>
      <c r="B34" s="274">
        <f>IFERROR(VLOOKUP(A34,Notes!$A$7:$B$67,2,FALSE),"")</f>
        <v>1984.49</v>
      </c>
      <c r="C34" s="275">
        <v>43398</v>
      </c>
      <c r="D34" s="7">
        <v>21</v>
      </c>
      <c r="E34" s="205"/>
      <c r="F34" s="7"/>
      <c r="G34" t="s">
        <v>474</v>
      </c>
      <c r="H34" s="99" t="s">
        <v>475</v>
      </c>
      <c r="I34" s="276">
        <v>1988</v>
      </c>
      <c r="J34" s="276"/>
      <c r="K34" s="164"/>
      <c r="L34" s="277">
        <f>IFERROR(1200*LOG(Table1[[#This Row],[H0]]/Table1[[#This Row],[Target f0]],2)," ")</f>
        <v>3.0593572764606543</v>
      </c>
      <c r="M34" s="278" t="str">
        <f>IFERROR(1200*LOG(Table1[[#This Row],[H1]]/(Table1[[#This Row],[Target f0]]*$J$1),2)," ")</f>
        <v xml:space="preserve"> </v>
      </c>
      <c r="N34" s="279" t="str">
        <f>IFERROR(1200*LOG(Table1[[#This Row],[H3]]/(Table1[[#This Row],[Target f0]]*$K$1),2)," ")</f>
        <v xml:space="preserve"> </v>
      </c>
      <c r="O34" s="280"/>
      <c r="P34" s="280"/>
      <c r="Q34" s="280"/>
      <c r="X34" s="274"/>
    </row>
    <row r="35" spans="1:24" x14ac:dyDescent="0.25">
      <c r="A35" t="s">
        <v>95</v>
      </c>
      <c r="B35" s="274">
        <f>IFERROR(VLOOKUP(A35,Notes!$A$7:$B$67,2,FALSE),"")</f>
        <v>1984.49</v>
      </c>
      <c r="C35" s="275">
        <v>43398</v>
      </c>
      <c r="D35" s="7">
        <v>23.5</v>
      </c>
      <c r="E35" s="205"/>
      <c r="F35" s="7"/>
      <c r="G35" t="s">
        <v>474</v>
      </c>
      <c r="H35" s="99" t="s">
        <v>475</v>
      </c>
      <c r="I35" s="276"/>
      <c r="J35" s="276"/>
      <c r="K35" s="164"/>
      <c r="L35" s="277" t="str">
        <f>IFERROR(1200*LOG(Table1[[#This Row],[H0]]/Table1[[#This Row],[Target f0]],2)," ")</f>
        <v xml:space="preserve"> </v>
      </c>
      <c r="M35" s="278" t="str">
        <f>IFERROR(1200*LOG(Table1[[#This Row],[H1]]/(Table1[[#This Row],[Target f0]]*$J$1),2)," ")</f>
        <v xml:space="preserve"> </v>
      </c>
      <c r="N35" s="279" t="str">
        <f>IFERROR(1200*LOG(Table1[[#This Row],[H3]]/(Table1[[#This Row],[Target f0]]*$K$1),2)," ")</f>
        <v xml:space="preserve"> </v>
      </c>
      <c r="O35" s="280"/>
      <c r="P35" s="280"/>
      <c r="Q35" s="280"/>
      <c r="X35" s="274" t="e">
        <f t="shared" si="0"/>
        <v>#DIV/0!</v>
      </c>
    </row>
    <row r="36" spans="1:24" x14ac:dyDescent="0.25">
      <c r="A36" t="s">
        <v>97</v>
      </c>
      <c r="B36" s="274">
        <f>IFERROR(VLOOKUP(A36,Notes!$A$7:$B$67,2,FALSE),"")</f>
        <v>2102.4899999999998</v>
      </c>
      <c r="C36" s="275">
        <v>43398</v>
      </c>
      <c r="D36" s="7">
        <v>21</v>
      </c>
      <c r="E36" s="205"/>
      <c r="F36" s="7"/>
      <c r="G36" t="s">
        <v>474</v>
      </c>
      <c r="H36" s="99" t="s">
        <v>475</v>
      </c>
      <c r="I36" s="276">
        <v>2105</v>
      </c>
      <c r="J36" s="276"/>
      <c r="K36" s="164"/>
      <c r="L36" s="277">
        <f>IFERROR(1200*LOG(Table1[[#This Row],[H0]]/Table1[[#This Row],[Target f0]],2)," ")</f>
        <v>2.065553562164447</v>
      </c>
      <c r="M36" s="278" t="str">
        <f>IFERROR(1200*LOG(Table1[[#This Row],[H1]]/(Table1[[#This Row],[Target f0]]*$J$1),2)," ")</f>
        <v xml:space="preserve"> </v>
      </c>
      <c r="N36" s="279" t="str">
        <f>IFERROR(1200*LOG(Table1[[#This Row],[H3]]/(Table1[[#This Row],[Target f0]]*$K$1),2)," ")</f>
        <v xml:space="preserve"> </v>
      </c>
      <c r="O36" s="280"/>
      <c r="P36" s="280"/>
      <c r="Q36" s="280"/>
      <c r="X36" s="274" t="e">
        <f t="shared" si="0"/>
        <v>#DIV/0!</v>
      </c>
    </row>
    <row r="37" spans="1:24" x14ac:dyDescent="0.25">
      <c r="A37" t="s">
        <v>97</v>
      </c>
      <c r="B37" s="274">
        <f>IFERROR(VLOOKUP(A37,Notes!$A$7:$B$67,2,FALSE),"")</f>
        <v>2102.4899999999998</v>
      </c>
      <c r="C37" s="281">
        <v>43398</v>
      </c>
      <c r="D37" s="7">
        <v>23.5</v>
      </c>
      <c r="E37" s="205"/>
      <c r="F37" s="7"/>
      <c r="G37" t="s">
        <v>474</v>
      </c>
      <c r="H37" s="99" t="s">
        <v>475</v>
      </c>
      <c r="I37" s="276"/>
      <c r="J37" s="276"/>
      <c r="K37" s="164"/>
      <c r="L37" s="277" t="str">
        <f>IFERROR(1200*LOG(Table1[[#This Row],[H0]]/Table1[[#This Row],[Target f0]],2)," ")</f>
        <v xml:space="preserve"> </v>
      </c>
      <c r="M37" s="278" t="str">
        <f>IFERROR(1200*LOG(Table1[[#This Row],[H1]]/(Table1[[#This Row],[Target f0]]*$J$1),2)," ")</f>
        <v xml:space="preserve"> </v>
      </c>
      <c r="N37" s="279" t="str">
        <f>IFERROR(1200*LOG(Table1[[#This Row],[H3]]/(Table1[[#This Row],[Target f0]]*$K$1),2)," ")</f>
        <v xml:space="preserve"> </v>
      </c>
      <c r="O37" s="280"/>
      <c r="P37" s="280"/>
      <c r="Q37" s="280"/>
      <c r="X37" s="274" t="e">
        <f t="shared" si="0"/>
        <v>#DIV/0!</v>
      </c>
    </row>
    <row r="38" spans="1:24" x14ac:dyDescent="0.25">
      <c r="A38" t="s">
        <v>63</v>
      </c>
      <c r="B38" s="274">
        <f>IFERROR(VLOOKUP(A38,Notes!$A$7:$B$67,2,FALSE),"")</f>
        <v>787.55</v>
      </c>
      <c r="C38" s="275">
        <v>43399</v>
      </c>
      <c r="D38" s="7">
        <v>24</v>
      </c>
      <c r="E38" s="205"/>
      <c r="F38" s="7"/>
      <c r="G38" t="s">
        <v>474</v>
      </c>
      <c r="H38" s="99" t="s">
        <v>475</v>
      </c>
      <c r="I38" s="276">
        <v>789.6</v>
      </c>
      <c r="J38" s="276">
        <v>3090</v>
      </c>
      <c r="K38" s="164"/>
      <c r="L38" s="277">
        <f>IFERROR(1200*LOG(Table1[[#This Row],[H0]]/Table1[[#This Row],[Target f0]],2)," ")</f>
        <v>4.5005634204743963</v>
      </c>
      <c r="M38" s="278">
        <f>IFERROR(1200*LOG(Table1[[#This Row],[H1]]/(Table1[[#This Row],[Target f0]]*$J$1),2)," ")</f>
        <v>-33.403904712283911</v>
      </c>
      <c r="N38" s="279" t="str">
        <f>IFERROR(1200*LOG(Table1[[#This Row],[H3]]/(Table1[[#This Row],[Target f0]]*$K$1),2)," ")</f>
        <v xml:space="preserve"> </v>
      </c>
      <c r="O38" s="280"/>
      <c r="P38" s="280"/>
      <c r="Q38" s="280"/>
      <c r="X38" s="274" t="e">
        <f t="shared" si="0"/>
        <v>#DIV/0!</v>
      </c>
    </row>
    <row r="39" spans="1:24" x14ac:dyDescent="0.25">
      <c r="A39" t="s">
        <v>65</v>
      </c>
      <c r="B39" s="274">
        <f>IFERROR(VLOOKUP(A39,Notes!$A$7:$B$67,2,FALSE),"")</f>
        <v>834.38</v>
      </c>
      <c r="C39" s="275">
        <v>43399</v>
      </c>
      <c r="D39" s="7">
        <v>24</v>
      </c>
      <c r="E39" s="205"/>
      <c r="F39" s="7"/>
      <c r="G39" t="s">
        <v>474</v>
      </c>
      <c r="H39" s="99" t="s">
        <v>475</v>
      </c>
      <c r="I39" s="276">
        <v>836</v>
      </c>
      <c r="J39" s="276">
        <v>3343</v>
      </c>
      <c r="K39" s="164"/>
      <c r="L39" s="277">
        <f>IFERROR(1200*LOG(Table1[[#This Row],[H0]]/Table1[[#This Row],[Target f0]],2)," ")</f>
        <v>3.3580383371600155</v>
      </c>
      <c r="M39" s="278">
        <f>IFERROR(1200*LOG(Table1[[#This Row],[H1]]/(Table1[[#This Row],[Target f0]]*$J$1),2)," ")</f>
        <v>2.8402473809847257</v>
      </c>
      <c r="N39" s="279" t="str">
        <f>IFERROR(1200*LOG(Table1[[#This Row],[H3]]/(Table1[[#This Row],[Target f0]]*$K$1),2)," ")</f>
        <v xml:space="preserve"> </v>
      </c>
      <c r="O39" s="280"/>
      <c r="P39" s="280"/>
      <c r="Q39" s="280"/>
      <c r="X39" s="274" t="e">
        <f t="shared" si="0"/>
        <v>#DIV/0!</v>
      </c>
    </row>
    <row r="40" spans="1:24" x14ac:dyDescent="0.25">
      <c r="A40" t="s">
        <v>67</v>
      </c>
      <c r="B40" s="274">
        <f>IFERROR(VLOOKUP(A40,Notes!$A$7:$B$67,2,FALSE),"")</f>
        <v>883.99</v>
      </c>
      <c r="C40" s="275">
        <v>43399</v>
      </c>
      <c r="D40" s="7">
        <v>24</v>
      </c>
      <c r="E40" s="205"/>
      <c r="F40" s="7"/>
      <c r="G40" t="s">
        <v>474</v>
      </c>
      <c r="H40" s="99" t="s">
        <v>475</v>
      </c>
      <c r="I40" s="276">
        <v>885.7</v>
      </c>
      <c r="J40" s="276"/>
      <c r="K40" s="164"/>
      <c r="L40" s="277">
        <f>IFERROR(1200*LOG(Table1[[#This Row],[H0]]/Table1[[#This Row],[Target f0]],2)," ")</f>
        <v>3.3456833064130009</v>
      </c>
      <c r="M40" s="278" t="str">
        <f>IFERROR(1200*LOG(Table1[[#This Row],[H1]]/(Table1[[#This Row],[Target f0]]*$J$1),2)," ")</f>
        <v xml:space="preserve"> </v>
      </c>
      <c r="N40" s="279" t="str">
        <f>IFERROR(1200*LOG(Table1[[#This Row],[H3]]/(Table1[[#This Row],[Target f0]]*$K$1),2)," ")</f>
        <v xml:space="preserve"> </v>
      </c>
      <c r="O40" s="280"/>
      <c r="P40" s="280"/>
      <c r="Q40" s="280"/>
      <c r="X40" s="274" t="e">
        <f t="shared" si="0"/>
        <v>#DIV/0!</v>
      </c>
    </row>
    <row r="41" spans="1:24" x14ac:dyDescent="0.25">
      <c r="A41" t="s">
        <v>69</v>
      </c>
      <c r="B41" s="274">
        <f>IFERROR(VLOOKUP(A41,Notes!$A$7:$B$67,2,FALSE),"")</f>
        <v>936.55</v>
      </c>
      <c r="C41" s="275">
        <v>43399</v>
      </c>
      <c r="D41" s="7">
        <v>24</v>
      </c>
      <c r="E41" s="205"/>
      <c r="F41" s="7"/>
      <c r="G41" t="s">
        <v>474</v>
      </c>
      <c r="H41" s="99" t="s">
        <v>475</v>
      </c>
      <c r="I41" s="276">
        <v>937</v>
      </c>
      <c r="J41" s="276"/>
      <c r="K41" s="164"/>
      <c r="L41" s="277">
        <f>IFERROR(1200*LOG(Table1[[#This Row],[H0]]/Table1[[#This Row],[Target f0]],2)," ")</f>
        <v>0.83163549097837719</v>
      </c>
      <c r="M41" s="278" t="str">
        <f>IFERROR(1200*LOG(Table1[[#This Row],[H1]]/(Table1[[#This Row],[Target f0]]*$J$1),2)," ")</f>
        <v xml:space="preserve"> </v>
      </c>
      <c r="N41" s="279" t="str">
        <f>IFERROR(1200*LOG(Table1[[#This Row],[H3]]/(Table1[[#This Row],[Target f0]]*$K$1),2)," ")</f>
        <v xml:space="preserve"> </v>
      </c>
      <c r="O41" s="280"/>
      <c r="P41" s="280"/>
      <c r="Q41" s="280"/>
      <c r="X41" s="274"/>
    </row>
    <row r="42" spans="1:24" x14ac:dyDescent="0.25">
      <c r="A42" t="s">
        <v>71</v>
      </c>
      <c r="B42" s="274">
        <f>IFERROR(VLOOKUP(A42,Notes!$A$7:$B$67,2,FALSE),"")</f>
        <v>992.24</v>
      </c>
      <c r="C42" s="275">
        <v>43399</v>
      </c>
      <c r="D42" s="7">
        <v>24</v>
      </c>
      <c r="E42" s="205"/>
      <c r="F42" s="7"/>
      <c r="G42" t="s">
        <v>474</v>
      </c>
      <c r="H42" s="99" t="s">
        <v>475</v>
      </c>
      <c r="I42" s="276">
        <v>991.9</v>
      </c>
      <c r="J42" s="276"/>
      <c r="K42" s="164"/>
      <c r="L42" s="277">
        <f>IFERROR(1200*LOG(Table1[[#This Row],[H0]]/Table1[[#This Row],[Target f0]],2)," ")</f>
        <v>-0.59332464689400743</v>
      </c>
      <c r="M42" s="278" t="str">
        <f>IFERROR(1200*LOG(Table1[[#This Row],[H1]]/(Table1[[#This Row],[Target f0]]*$J$1),2)," ")</f>
        <v xml:space="preserve"> </v>
      </c>
      <c r="N42" s="279" t="str">
        <f>IFERROR(1200*LOG(Table1[[#This Row],[H3]]/(Table1[[#This Row],[Target f0]]*$K$1),2)," ")</f>
        <v xml:space="preserve"> </v>
      </c>
      <c r="O42" s="280"/>
      <c r="P42" s="280"/>
      <c r="Q42" s="280"/>
      <c r="X42" s="274" t="e">
        <f t="shared" si="0"/>
        <v>#DIV/0!</v>
      </c>
    </row>
    <row r="43" spans="1:24" x14ac:dyDescent="0.25">
      <c r="A43" t="s">
        <v>73</v>
      </c>
      <c r="B43" s="274">
        <f>IFERROR(VLOOKUP(A43,Notes!$A$7:$B$67,2,FALSE),"")</f>
        <v>1051.24</v>
      </c>
      <c r="C43" s="275">
        <v>43399</v>
      </c>
      <c r="D43" s="7">
        <v>24</v>
      </c>
      <c r="E43" s="205"/>
      <c r="F43" s="7"/>
      <c r="G43" t="s">
        <v>474</v>
      </c>
      <c r="H43" s="99" t="s">
        <v>475</v>
      </c>
      <c r="I43" s="276">
        <v>1052.5999999999999</v>
      </c>
      <c r="J43" s="276"/>
      <c r="K43" s="164"/>
      <c r="L43" s="277">
        <f>IFERROR(1200*LOG(Table1[[#This Row],[H0]]/Table1[[#This Row],[Target f0]],2)," ")</f>
        <v>2.2382677719734287</v>
      </c>
      <c r="M43" s="278" t="str">
        <f>IFERROR(1200*LOG(Table1[[#This Row],[H1]]/(Table1[[#This Row],[Target f0]]*$J$1),2)," ")</f>
        <v xml:space="preserve"> </v>
      </c>
      <c r="N43" s="279" t="str">
        <f>IFERROR(1200*LOG(Table1[[#This Row],[H3]]/(Table1[[#This Row],[Target f0]]*$K$1),2)," ")</f>
        <v xml:space="preserve"> </v>
      </c>
      <c r="O43" s="280"/>
      <c r="P43" s="280"/>
      <c r="Q43" s="280"/>
      <c r="X43" s="274" t="e">
        <f t="shared" si="0"/>
        <v>#DIV/0!</v>
      </c>
    </row>
    <row r="44" spans="1:24" x14ac:dyDescent="0.25">
      <c r="A44" t="s">
        <v>75</v>
      </c>
      <c r="B44" s="274">
        <f>IFERROR(VLOOKUP(A44,Notes!$A$7:$B$67,2,FALSE),"")</f>
        <v>1113.75</v>
      </c>
      <c r="C44" s="275">
        <v>43399</v>
      </c>
      <c r="D44" s="7">
        <v>24</v>
      </c>
      <c r="E44" s="205"/>
      <c r="F44" s="7"/>
      <c r="G44" t="s">
        <v>474</v>
      </c>
      <c r="H44" s="99" t="s">
        <v>475</v>
      </c>
      <c r="I44" s="276">
        <v>1114.9000000000001</v>
      </c>
      <c r="J44" s="276"/>
      <c r="K44" s="164"/>
      <c r="L44" s="277">
        <f>IFERROR(1200*LOG(Table1[[#This Row],[H0]]/Table1[[#This Row],[Target f0]],2)," ")</f>
        <v>1.7866594872500581</v>
      </c>
      <c r="M44" s="278" t="str">
        <f>IFERROR(1200*LOG(Table1[[#This Row],[H1]]/(Table1[[#This Row],[Target f0]]*$J$1),2)," ")</f>
        <v xml:space="preserve"> </v>
      </c>
      <c r="N44" s="279" t="str">
        <f>IFERROR(1200*LOG(Table1[[#This Row],[H3]]/(Table1[[#This Row],[Target f0]]*$K$1),2)," ")</f>
        <v xml:space="preserve"> </v>
      </c>
      <c r="O44" s="280"/>
      <c r="P44" s="280"/>
      <c r="Q44" s="280"/>
      <c r="X44" s="274" t="e">
        <f t="shared" si="0"/>
        <v>#DIV/0!</v>
      </c>
    </row>
    <row r="45" spans="1:24" x14ac:dyDescent="0.25">
      <c r="A45" t="s">
        <v>77</v>
      </c>
      <c r="B45" s="274">
        <f>IFERROR(VLOOKUP(A45,Notes!$A$7:$B$67,2,FALSE),"")</f>
        <v>1179.98</v>
      </c>
      <c r="C45" s="275">
        <v>43399</v>
      </c>
      <c r="D45" s="7">
        <v>24</v>
      </c>
      <c r="E45" s="205"/>
      <c r="F45" s="7"/>
      <c r="G45" t="s">
        <v>474</v>
      </c>
      <c r="H45" s="99" t="s">
        <v>475</v>
      </c>
      <c r="I45" s="276">
        <v>1178.3</v>
      </c>
      <c r="J45" s="276"/>
      <c r="K45" s="164"/>
      <c r="L45" s="277">
        <f>IFERROR(1200*LOG(Table1[[#This Row],[H0]]/Table1[[#This Row],[Target f0]],2)," ")</f>
        <v>-2.4666059114607299</v>
      </c>
      <c r="M45" s="278" t="str">
        <f>IFERROR(1200*LOG(Table1[[#This Row],[H1]]/(Table1[[#This Row],[Target f0]]*$J$1),2)," ")</f>
        <v xml:space="preserve"> </v>
      </c>
      <c r="N45" s="279" t="str">
        <f>IFERROR(1200*LOG(Table1[[#This Row],[H3]]/(Table1[[#This Row],[Target f0]]*$K$1),2)," ")</f>
        <v xml:space="preserve"> </v>
      </c>
      <c r="O45" s="280"/>
      <c r="P45" s="280"/>
      <c r="Q45" s="280"/>
      <c r="X45" s="274"/>
    </row>
    <row r="46" spans="1:24" x14ac:dyDescent="0.25">
      <c r="A46" t="s">
        <v>79</v>
      </c>
      <c r="B46" s="274">
        <f>IFERROR(VLOOKUP(A46,Notes!$A$7:$B$67,2,FALSE),"")</f>
        <v>1250.1500000000001</v>
      </c>
      <c r="C46" s="275">
        <v>43399</v>
      </c>
      <c r="D46" s="7">
        <v>24</v>
      </c>
      <c r="E46" s="205"/>
      <c r="F46" s="7"/>
      <c r="G46" t="s">
        <v>474</v>
      </c>
      <c r="H46" s="99" t="s">
        <v>475</v>
      </c>
      <c r="I46" s="276">
        <v>1249.5</v>
      </c>
      <c r="J46" s="276"/>
      <c r="K46" s="164"/>
      <c r="L46" s="277">
        <f>IFERROR(1200*LOG(Table1[[#This Row],[H0]]/Table1[[#This Row],[Target f0]],2)," ")</f>
        <v>-0.90036777729473294</v>
      </c>
      <c r="M46" s="278" t="str">
        <f>IFERROR(1200*LOG(Table1[[#This Row],[H1]]/(Table1[[#This Row],[Target f0]]*$J$1),2)," ")</f>
        <v xml:space="preserve"> </v>
      </c>
      <c r="N46" s="279" t="str">
        <f>IFERROR(1200*LOG(Table1[[#This Row],[H3]]/(Table1[[#This Row],[Target f0]]*$K$1),2)," ")</f>
        <v xml:space="preserve"> </v>
      </c>
      <c r="O46" s="280"/>
      <c r="P46" s="280"/>
      <c r="Q46" s="280"/>
      <c r="X46" s="274" t="e">
        <f t="shared" si="0"/>
        <v>#DIV/0!</v>
      </c>
    </row>
    <row r="47" spans="1:24" x14ac:dyDescent="0.25">
      <c r="A47" t="s">
        <v>81</v>
      </c>
      <c r="B47" s="274">
        <f>IFERROR(VLOOKUP(A47,Notes!$A$7:$B$67,2,FALSE),"")</f>
        <v>1324.49</v>
      </c>
      <c r="C47" s="275">
        <v>43399</v>
      </c>
      <c r="D47" s="7">
        <v>24</v>
      </c>
      <c r="E47" s="205"/>
      <c r="F47" s="7"/>
      <c r="G47" t="s">
        <v>474</v>
      </c>
      <c r="H47" s="99" t="s">
        <v>475</v>
      </c>
      <c r="I47" s="276">
        <v>1324.2</v>
      </c>
      <c r="J47" s="276"/>
      <c r="K47" s="164"/>
      <c r="L47" s="277">
        <f>IFERROR(1200*LOG(Table1[[#This Row],[H0]]/Table1[[#This Row],[Target f0]],2)," ")</f>
        <v>-0.37909900836683025</v>
      </c>
      <c r="M47" s="278" t="str">
        <f>IFERROR(1200*LOG(Table1[[#This Row],[H1]]/(Table1[[#This Row],[Target f0]]*$J$1),2)," ")</f>
        <v xml:space="preserve"> </v>
      </c>
      <c r="N47" s="279" t="str">
        <f>IFERROR(1200*LOG(Table1[[#This Row],[H3]]/(Table1[[#This Row],[Target f0]]*$K$1),2)," ")</f>
        <v xml:space="preserve"> </v>
      </c>
      <c r="O47" s="280"/>
      <c r="P47" s="280"/>
      <c r="Q47" s="280"/>
      <c r="X47" s="274"/>
    </row>
    <row r="48" spans="1:24" x14ac:dyDescent="0.25">
      <c r="A48" t="s">
        <v>83</v>
      </c>
      <c r="B48" s="274">
        <f>IFERROR(VLOOKUP(A48,Notes!$A$7:$B$67,2,FALSE),"")</f>
        <v>1403.25</v>
      </c>
      <c r="C48" s="275">
        <v>43399</v>
      </c>
      <c r="D48" s="7">
        <v>24.5</v>
      </c>
      <c r="E48" s="205"/>
      <c r="F48" s="7"/>
      <c r="G48" t="s">
        <v>474</v>
      </c>
      <c r="H48" s="99" t="s">
        <v>475</v>
      </c>
      <c r="I48" s="276">
        <v>1400</v>
      </c>
      <c r="J48" s="276"/>
      <c r="K48" s="164"/>
      <c r="L48" s="277">
        <f>IFERROR(1200*LOG(Table1[[#This Row],[H0]]/Table1[[#This Row],[Target f0]],2)," ")</f>
        <v>-4.0142785555337985</v>
      </c>
      <c r="M48" s="278" t="str">
        <f>IFERROR(1200*LOG(Table1[[#This Row],[H1]]/(Table1[[#This Row],[Target f0]]*$J$1),2)," ")</f>
        <v xml:space="preserve"> </v>
      </c>
      <c r="N48" s="279" t="str">
        <f>IFERROR(1200*LOG(Table1[[#This Row],[H3]]/(Table1[[#This Row],[Target f0]]*$K$1),2)," ")</f>
        <v xml:space="preserve"> </v>
      </c>
      <c r="O48" s="280"/>
      <c r="P48" s="280"/>
      <c r="Q48" s="280"/>
      <c r="X48" s="274" t="e">
        <f t="shared" si="0"/>
        <v>#DIV/0!</v>
      </c>
    </row>
    <row r="49" spans="1:24" x14ac:dyDescent="0.25">
      <c r="A49" t="s">
        <v>83</v>
      </c>
      <c r="B49" s="274">
        <f>IFERROR(VLOOKUP(A49,Notes!$A$7:$B$67,2,FALSE),"")</f>
        <v>1403.25</v>
      </c>
      <c r="C49" s="275">
        <v>43399</v>
      </c>
      <c r="D49" s="7">
        <v>24</v>
      </c>
      <c r="E49" s="205"/>
      <c r="F49" s="7"/>
      <c r="G49" t="s">
        <v>474</v>
      </c>
      <c r="H49" s="99" t="s">
        <v>475</v>
      </c>
      <c r="I49" s="276">
        <v>1400</v>
      </c>
      <c r="J49" s="276"/>
      <c r="K49" s="164"/>
      <c r="L49" s="277">
        <f>IFERROR(1200*LOG(Table1[[#This Row],[H0]]/Table1[[#This Row],[Target f0]],2)," ")</f>
        <v>-4.0142785555337985</v>
      </c>
      <c r="M49" s="278" t="str">
        <f>IFERROR(1200*LOG(Table1[[#This Row],[H1]]/(Table1[[#This Row],[Target f0]]*$J$1),2)," ")</f>
        <v xml:space="preserve"> </v>
      </c>
      <c r="N49" s="279" t="str">
        <f>IFERROR(1200*LOG(Table1[[#This Row],[H3]]/(Table1[[#This Row],[Target f0]]*$K$1),2)," ")</f>
        <v xml:space="preserve"> </v>
      </c>
      <c r="O49" s="280"/>
      <c r="P49" s="280"/>
      <c r="Q49" s="280"/>
      <c r="X49" s="274" t="e">
        <f t="shared" si="0"/>
        <v>#DIV/0!</v>
      </c>
    </row>
    <row r="50" spans="1:24" x14ac:dyDescent="0.25">
      <c r="A50" t="s">
        <v>85</v>
      </c>
      <c r="B50" s="274">
        <f>IFERROR(VLOOKUP(A50,Notes!$A$7:$B$67,2,FALSE),"")</f>
        <v>1486.69</v>
      </c>
      <c r="C50" s="275">
        <v>43399</v>
      </c>
      <c r="D50" s="7">
        <v>24</v>
      </c>
      <c r="E50" s="205"/>
      <c r="F50" s="7"/>
      <c r="G50" t="s">
        <v>474</v>
      </c>
      <c r="H50" s="99" t="s">
        <v>475</v>
      </c>
      <c r="I50" s="276">
        <v>1487</v>
      </c>
      <c r="J50" s="276"/>
      <c r="K50" s="164"/>
      <c r="L50" s="277">
        <f>IFERROR(1200*LOG(Table1[[#This Row],[H0]]/Table1[[#This Row],[Target f0]],2)," ")</f>
        <v>0.3609539374679771</v>
      </c>
      <c r="M50" s="278" t="str">
        <f>IFERROR(1200*LOG(Table1[[#This Row],[H1]]/(Table1[[#This Row],[Target f0]]*$J$1),2)," ")</f>
        <v xml:space="preserve"> </v>
      </c>
      <c r="N50" s="279" t="str">
        <f>IFERROR(1200*LOG(Table1[[#This Row],[H3]]/(Table1[[#This Row],[Target f0]]*$K$1),2)," ")</f>
        <v xml:space="preserve"> </v>
      </c>
      <c r="O50" s="280"/>
      <c r="P50" s="280"/>
      <c r="Q50" s="280"/>
      <c r="X50" s="274"/>
    </row>
    <row r="51" spans="1:24" x14ac:dyDescent="0.25">
      <c r="A51" t="s">
        <v>87</v>
      </c>
      <c r="B51" s="274">
        <f>IFERROR(VLOOKUP(A51,Notes!$A$7:$B$67,2,FALSE),"")</f>
        <v>1575.09</v>
      </c>
      <c r="C51" s="275">
        <v>43399</v>
      </c>
      <c r="D51" s="7">
        <v>24</v>
      </c>
      <c r="E51" s="205"/>
      <c r="F51" s="7"/>
      <c r="G51" t="s">
        <v>474</v>
      </c>
      <c r="H51" s="99" t="s">
        <v>475</v>
      </c>
      <c r="I51" s="276">
        <v>1572.5</v>
      </c>
      <c r="J51" s="276"/>
      <c r="K51" s="164"/>
      <c r="L51" s="277">
        <f>IFERROR(1200*LOG(Table1[[#This Row],[H0]]/Table1[[#This Row],[Target f0]],2)," ")</f>
        <v>-2.8490986431372742</v>
      </c>
      <c r="M51" s="278" t="str">
        <f>IFERROR(1200*LOG(Table1[[#This Row],[H1]]/(Table1[[#This Row],[Target f0]]*$J$1),2)," ")</f>
        <v xml:space="preserve"> </v>
      </c>
      <c r="N51" s="279" t="str">
        <f>IFERROR(1200*LOG(Table1[[#This Row],[H3]]/(Table1[[#This Row],[Target f0]]*$K$1),2)," ")</f>
        <v xml:space="preserve"> </v>
      </c>
      <c r="O51" s="280"/>
      <c r="P51" s="280"/>
      <c r="Q51" s="280"/>
      <c r="S51">
        <v>2102.4</v>
      </c>
      <c r="T51">
        <v>2102.1799999999998</v>
      </c>
      <c r="U51">
        <v>2102.6999999999998</v>
      </c>
      <c r="V51">
        <v>2102.1999999999998</v>
      </c>
      <c r="X51" s="274">
        <f t="shared" si="0"/>
        <v>2102.37</v>
      </c>
    </row>
    <row r="52" spans="1:24" x14ac:dyDescent="0.25">
      <c r="A52" t="s">
        <v>89</v>
      </c>
      <c r="B52" s="274">
        <f>IFERROR(VLOOKUP(A52,Notes!$A$7:$B$67,2,FALSE),"")</f>
        <v>1668.75</v>
      </c>
      <c r="C52" s="275">
        <v>43399</v>
      </c>
      <c r="D52" s="7">
        <v>24</v>
      </c>
      <c r="E52" s="205"/>
      <c r="F52" s="7"/>
      <c r="G52" t="s">
        <v>474</v>
      </c>
      <c r="H52" s="99" t="s">
        <v>475</v>
      </c>
      <c r="I52" s="276">
        <v>1667.3</v>
      </c>
      <c r="J52" s="276"/>
      <c r="K52" s="164"/>
      <c r="L52" s="277">
        <f>IFERROR(1200*LOG(Table1[[#This Row],[H0]]/Table1[[#This Row],[Target f0]],2)," ")</f>
        <v>-1.5049471855791703</v>
      </c>
      <c r="M52" s="278" t="str">
        <f>IFERROR(1200*LOG(Table1[[#This Row],[H1]]/(Table1[[#This Row],[Target f0]]*$J$1),2)," ")</f>
        <v xml:space="preserve"> </v>
      </c>
      <c r="N52" s="279" t="str">
        <f>IFERROR(1200*LOG(Table1[[#This Row],[H3]]/(Table1[[#This Row],[Target f0]]*$K$1),2)," ")</f>
        <v xml:space="preserve"> </v>
      </c>
      <c r="O52" s="280"/>
      <c r="P52" s="280"/>
      <c r="Q52" s="280"/>
      <c r="X52" s="274"/>
    </row>
    <row r="53" spans="1:24" x14ac:dyDescent="0.25">
      <c r="A53" t="s">
        <v>91</v>
      </c>
      <c r="B53" s="274">
        <f>IFERROR(VLOOKUP(A53,Notes!$A$7:$B$67,2,FALSE),"")</f>
        <v>1767.98</v>
      </c>
      <c r="C53" s="275">
        <v>43399</v>
      </c>
      <c r="D53" s="7">
        <v>24</v>
      </c>
      <c r="E53" s="205"/>
      <c r="F53" s="7"/>
      <c r="G53" t="s">
        <v>474</v>
      </c>
      <c r="H53" s="99" t="s">
        <v>475</v>
      </c>
      <c r="I53" s="276">
        <v>1769.1</v>
      </c>
      <c r="J53" s="276"/>
      <c r="K53" s="164"/>
      <c r="L53" s="277">
        <f>IFERROR(1200*LOG(Table1[[#This Row],[H0]]/Table1[[#This Row],[Target f0]],2)," ")</f>
        <v>1.0963745234814681</v>
      </c>
      <c r="M53" s="278" t="str">
        <f>IFERROR(1200*LOG(Table1[[#This Row],[H1]]/(Table1[[#This Row],[Target f0]]*$J$1),2)," ")</f>
        <v xml:space="preserve"> </v>
      </c>
      <c r="N53" s="279" t="str">
        <f>IFERROR(1200*LOG(Table1[[#This Row],[H3]]/(Table1[[#This Row],[Target f0]]*$K$1),2)," ")</f>
        <v xml:space="preserve"> </v>
      </c>
      <c r="O53" s="280"/>
      <c r="P53" s="280"/>
      <c r="Q53" s="280"/>
      <c r="X53" s="274"/>
    </row>
    <row r="54" spans="1:24" x14ac:dyDescent="0.25">
      <c r="A54" t="s">
        <v>93</v>
      </c>
      <c r="B54" s="274">
        <f>IFERROR(VLOOKUP(A54,Notes!$A$7:$B$67,2,FALSE),"")</f>
        <v>1873.11</v>
      </c>
      <c r="C54" s="275">
        <v>43399</v>
      </c>
      <c r="D54" s="7">
        <v>24</v>
      </c>
      <c r="E54" s="205"/>
      <c r="F54" s="7"/>
      <c r="G54" t="s">
        <v>474</v>
      </c>
      <c r="H54" s="99" t="s">
        <v>475</v>
      </c>
      <c r="I54" s="276">
        <v>1869.7</v>
      </c>
      <c r="J54" s="276"/>
      <c r="K54" s="164"/>
      <c r="L54" s="277">
        <f>IFERROR(1200*LOG(Table1[[#This Row],[H0]]/Table1[[#This Row],[Target f0]],2)," ")</f>
        <v>-3.1545869230627264</v>
      </c>
      <c r="M54" s="278" t="str">
        <f>IFERROR(1200*LOG(Table1[[#This Row],[H1]]/(Table1[[#This Row],[Target f0]]*$J$1),2)," ")</f>
        <v xml:space="preserve"> </v>
      </c>
      <c r="N54" s="279" t="str">
        <f>IFERROR(1200*LOG(Table1[[#This Row],[H3]]/(Table1[[#This Row],[Target f0]]*$K$1),2)," ")</f>
        <v xml:space="preserve"> </v>
      </c>
      <c r="O54" s="280"/>
      <c r="P54" s="280"/>
      <c r="Q54" s="280"/>
      <c r="S54">
        <v>1997.4</v>
      </c>
      <c r="T54">
        <v>1995.7</v>
      </c>
      <c r="U54">
        <v>1994.3</v>
      </c>
      <c r="V54">
        <v>1995</v>
      </c>
      <c r="W54">
        <v>1994.3</v>
      </c>
      <c r="X54" s="274">
        <f t="shared" si="0"/>
        <v>1995.3400000000001</v>
      </c>
    </row>
    <row r="55" spans="1:24" x14ac:dyDescent="0.25">
      <c r="A55" t="s">
        <v>95</v>
      </c>
      <c r="B55" s="274">
        <f>IFERROR(VLOOKUP(A55,Notes!$A$7:$B$67,2,FALSE),"")</f>
        <v>1984.49</v>
      </c>
      <c r="C55" s="275">
        <v>43399</v>
      </c>
      <c r="D55" s="7">
        <v>24</v>
      </c>
      <c r="E55" s="205"/>
      <c r="F55" s="7"/>
      <c r="G55" t="s">
        <v>474</v>
      </c>
      <c r="H55" s="99" t="s">
        <v>475</v>
      </c>
      <c r="I55" s="276">
        <v>1984.5</v>
      </c>
      <c r="J55" s="276"/>
      <c r="K55" s="164"/>
      <c r="L55" s="277">
        <f>IFERROR(1200*LOG(Table1[[#This Row],[H0]]/Table1[[#This Row],[Target f0]],2)," ")</f>
        <v>8.7238015167897098E-3</v>
      </c>
      <c r="M55" s="278" t="str">
        <f>IFERROR(1200*LOG(Table1[[#This Row],[H1]]/(Table1[[#This Row],[Target f0]]*$J$1),2)," ")</f>
        <v xml:space="preserve"> </v>
      </c>
      <c r="N55" s="279" t="str">
        <f>IFERROR(1200*LOG(Table1[[#This Row],[H3]]/(Table1[[#This Row],[Target f0]]*$K$1),2)," ")</f>
        <v xml:space="preserve"> </v>
      </c>
      <c r="O55" s="280"/>
      <c r="P55" s="280"/>
      <c r="Q55" s="280"/>
      <c r="X55" s="274"/>
    </row>
    <row r="56" spans="1:24" x14ac:dyDescent="0.25">
      <c r="A56" t="s">
        <v>97</v>
      </c>
      <c r="B56" s="274">
        <f>IFERROR(VLOOKUP(A56,Notes!$A$7:$B$67,2,FALSE),"")</f>
        <v>2102.4899999999998</v>
      </c>
      <c r="C56" s="275">
        <v>43399</v>
      </c>
      <c r="D56" s="7">
        <v>24</v>
      </c>
      <c r="E56" s="205"/>
      <c r="F56" s="7"/>
      <c r="G56" t="s">
        <v>474</v>
      </c>
      <c r="H56" s="99" t="s">
        <v>475</v>
      </c>
      <c r="I56" s="276">
        <v>2102.4</v>
      </c>
      <c r="J56" s="276"/>
      <c r="K56" s="164"/>
      <c r="L56" s="277">
        <f>IFERROR(1200*LOG(Table1[[#This Row],[H0]]/Table1[[#This Row],[Target f0]],2)," ")</f>
        <v>-7.4109460385012954E-2</v>
      </c>
      <c r="M56" s="278" t="str">
        <f>IFERROR(1200*LOG(Table1[[#This Row],[H1]]/(Table1[[#This Row],[Target f0]]*$J$1),2)," ")</f>
        <v xml:space="preserve"> </v>
      </c>
      <c r="N56" s="279" t="str">
        <f>IFERROR(1200*LOG(Table1[[#This Row],[H3]]/(Table1[[#This Row],[Target f0]]*$K$1),2)," ")</f>
        <v xml:space="preserve"> </v>
      </c>
      <c r="O56" s="280"/>
      <c r="P56" s="280"/>
      <c r="Q56" s="280"/>
      <c r="X56" s="274"/>
    </row>
    <row r="57" spans="1:24" x14ac:dyDescent="0.25">
      <c r="A57" t="s">
        <v>59</v>
      </c>
      <c r="B57" s="274">
        <f>IFERROR(VLOOKUP(A57,Notes!$A$7:$B$67,2,FALSE),"")</f>
        <v>701.63</v>
      </c>
      <c r="C57" s="275">
        <v>43401</v>
      </c>
      <c r="D57" s="7">
        <v>27</v>
      </c>
      <c r="E57" s="205"/>
      <c r="F57" s="7"/>
      <c r="G57" t="s">
        <v>476</v>
      </c>
      <c r="H57" s="99" t="s">
        <v>475</v>
      </c>
      <c r="I57" s="276">
        <v>699.2</v>
      </c>
      <c r="J57" s="276">
        <v>2796</v>
      </c>
      <c r="K57" s="164"/>
      <c r="L57" s="277">
        <f>IFERROR(1200*LOG(Table1[[#This Row],[H0]]/Table1[[#This Row],[Target f0]],2)," ")</f>
        <v>-6.0063004917778677</v>
      </c>
      <c r="M57" s="278">
        <f>IFERROR(1200*LOG(Table1[[#This Row],[H1]]/(Table1[[#This Row],[Target f0]]*$J$1),2)," ")</f>
        <v>-6.5015755771375145</v>
      </c>
      <c r="N57" s="279" t="str">
        <f>IFERROR(1200*LOG(Table1[[#This Row],[H3]]/(Table1[[#This Row],[Target f0]]*$K$1),2)," ")</f>
        <v xml:space="preserve"> </v>
      </c>
      <c r="O57" s="280"/>
      <c r="P57" s="280"/>
      <c r="Q57" s="280"/>
      <c r="S57">
        <v>1984.4</v>
      </c>
      <c r="U57">
        <v>1984.4</v>
      </c>
      <c r="V57">
        <v>1984.6</v>
      </c>
      <c r="W57">
        <v>1984.6</v>
      </c>
      <c r="X57" s="274">
        <f t="shared" si="0"/>
        <v>1984.5</v>
      </c>
    </row>
    <row r="58" spans="1:24" x14ac:dyDescent="0.25">
      <c r="A58" t="s">
        <v>57</v>
      </c>
      <c r="B58" s="274">
        <f>IFERROR(VLOOKUP(A58,Notes!$A$7:$B$67,2,FALSE),"")</f>
        <v>662.25</v>
      </c>
      <c r="C58" s="281">
        <v>43403</v>
      </c>
      <c r="D58" s="7">
        <v>18</v>
      </c>
      <c r="E58" s="205"/>
      <c r="F58" s="7"/>
      <c r="G58" t="s">
        <v>476</v>
      </c>
      <c r="H58" s="99" t="s">
        <v>475</v>
      </c>
      <c r="I58" s="276">
        <v>659</v>
      </c>
      <c r="J58" s="276">
        <v>2588</v>
      </c>
      <c r="K58" s="164"/>
      <c r="L58" s="277">
        <f>IFERROR(1200*LOG(Table1[[#This Row],[H0]]/Table1[[#This Row],[Target f0]],2)," ")</f>
        <v>-8.5169680338846145</v>
      </c>
      <c r="M58" s="278">
        <f>IFERROR(1200*LOG(Table1[[#This Row],[H1]]/(Table1[[#This Row],[Target f0]]*$J$1),2)," ")</f>
        <v>-40.332271652537649</v>
      </c>
      <c r="N58" s="279" t="str">
        <f>IFERROR(1200*LOG(Table1[[#This Row],[H3]]/(Table1[[#This Row],[Target f0]]*$K$1),2)," ")</f>
        <v xml:space="preserve"> </v>
      </c>
      <c r="O58" s="280"/>
      <c r="P58" s="280"/>
      <c r="Q58" s="280"/>
      <c r="X58" s="274"/>
    </row>
    <row r="59" spans="1:24" x14ac:dyDescent="0.25">
      <c r="A59" t="s">
        <v>57</v>
      </c>
      <c r="B59" s="274">
        <f>IFERROR(VLOOKUP(A59,Notes!$A$7:$B$67,2,FALSE),"")</f>
        <v>662.25</v>
      </c>
      <c r="C59" s="281">
        <v>43403</v>
      </c>
      <c r="D59" s="7">
        <v>18</v>
      </c>
      <c r="E59" s="205"/>
      <c r="F59" s="7"/>
      <c r="G59" t="s">
        <v>474</v>
      </c>
      <c r="H59" s="99" t="s">
        <v>475</v>
      </c>
      <c r="I59" s="276">
        <v>659.7</v>
      </c>
      <c r="J59" s="276"/>
      <c r="K59" s="164"/>
      <c r="L59" s="277">
        <f>IFERROR(1200*LOG(Table1[[#This Row],[H0]]/Table1[[#This Row],[Target f0]],2)," ")</f>
        <v>-6.6790004170322028</v>
      </c>
      <c r="M59" s="278" t="str">
        <f>IFERROR(1200*LOG(Table1[[#This Row],[H1]]/(Table1[[#This Row],[Target f0]]*$J$1),2)," ")</f>
        <v xml:space="preserve"> </v>
      </c>
      <c r="N59" s="279" t="str">
        <f>IFERROR(1200*LOG(Table1[[#This Row],[H3]]/(Table1[[#This Row],[Target f0]]*$K$1),2)," ")</f>
        <v xml:space="preserve"> </v>
      </c>
      <c r="O59" s="280"/>
      <c r="P59" s="280"/>
      <c r="Q59" s="280"/>
      <c r="X59" s="274"/>
    </row>
    <row r="60" spans="1:24" x14ac:dyDescent="0.25">
      <c r="A60" t="s">
        <v>59</v>
      </c>
      <c r="B60" s="274">
        <f>IFERROR(VLOOKUP(A60,Notes!$A$7:$B$67,2,FALSE),"")</f>
        <v>701.63</v>
      </c>
      <c r="C60" s="275">
        <v>43403</v>
      </c>
      <c r="D60" s="7">
        <v>18</v>
      </c>
      <c r="E60" s="205"/>
      <c r="F60" s="7"/>
      <c r="G60" t="s">
        <v>474</v>
      </c>
      <c r="H60" s="99" t="s">
        <v>475</v>
      </c>
      <c r="I60" s="276">
        <v>701</v>
      </c>
      <c r="J60" s="276">
        <v>2799</v>
      </c>
      <c r="K60" s="164"/>
      <c r="L60" s="277">
        <f>IFERROR(1200*LOG(Table1[[#This Row],[H0]]/Table1[[#This Row],[Target f0]],2)," ")</f>
        <v>-1.5551892149133024</v>
      </c>
      <c r="M60" s="278">
        <f>IFERROR(1200*LOG(Table1[[#This Row],[H1]]/(Table1[[#This Row],[Target f0]]*$J$1),2)," ")</f>
        <v>-4.6450241401632422</v>
      </c>
      <c r="N60" s="279" t="str">
        <f>IFERROR(1200*LOG(Table1[[#This Row],[H3]]/(Table1[[#This Row],[Target f0]]*$K$1),2)," ")</f>
        <v xml:space="preserve"> </v>
      </c>
      <c r="O60" s="280"/>
      <c r="P60" s="280"/>
      <c r="Q60" s="280"/>
      <c r="X60" s="274"/>
    </row>
    <row r="61" spans="1:24" x14ac:dyDescent="0.25">
      <c r="A61" t="s">
        <v>63</v>
      </c>
      <c r="B61" s="274">
        <f>IFERROR(VLOOKUP(A61,Notes!$A$7:$B$67,2,FALSE),"")</f>
        <v>787.55</v>
      </c>
      <c r="C61" s="281">
        <v>43403</v>
      </c>
      <c r="D61" s="7">
        <v>17</v>
      </c>
      <c r="E61" s="205"/>
      <c r="F61" s="7"/>
      <c r="G61" t="s">
        <v>474</v>
      </c>
      <c r="H61" s="99" t="s">
        <v>475</v>
      </c>
      <c r="I61" s="276">
        <v>792.2</v>
      </c>
      <c r="J61" s="276">
        <v>3093</v>
      </c>
      <c r="K61" s="164"/>
      <c r="L61" s="277">
        <f>IFERROR(1200*LOG(Table1[[#This Row],[H0]]/Table1[[#This Row],[Target f0]],2)," ")</f>
        <v>10.191817158340561</v>
      </c>
      <c r="M61" s="278">
        <f>IFERROR(1200*LOG(Table1[[#This Row],[H1]]/(Table1[[#This Row],[Target f0]]*$J$1),2)," ")</f>
        <v>-31.723910355250734</v>
      </c>
      <c r="N61" s="279" t="str">
        <f>IFERROR(1200*LOG(Table1[[#This Row],[H3]]/(Table1[[#This Row],[Target f0]]*$K$1),2)," ")</f>
        <v xml:space="preserve"> </v>
      </c>
      <c r="O61" s="280"/>
      <c r="P61" s="280"/>
      <c r="Q61" s="280"/>
      <c r="S61">
        <v>1870.3</v>
      </c>
      <c r="T61">
        <v>1869.5</v>
      </c>
      <c r="V61">
        <v>1869.5</v>
      </c>
      <c r="W61">
        <v>1869.5</v>
      </c>
      <c r="X61" s="274">
        <f t="shared" si="0"/>
        <v>1869.7</v>
      </c>
    </row>
    <row r="62" spans="1:24" x14ac:dyDescent="0.25">
      <c r="A62" t="s">
        <v>63</v>
      </c>
      <c r="B62" s="274">
        <f>IFERROR(VLOOKUP(A62,Notes!$A$7:$B$67,2,FALSE),"")</f>
        <v>787.55</v>
      </c>
      <c r="C62" s="281">
        <v>43404</v>
      </c>
      <c r="D62" s="7">
        <v>17</v>
      </c>
      <c r="E62" s="205"/>
      <c r="F62" s="7"/>
      <c r="G62" t="s">
        <v>474</v>
      </c>
      <c r="H62" s="99" t="s">
        <v>475</v>
      </c>
      <c r="I62" s="276">
        <v>793.2</v>
      </c>
      <c r="J62" s="276">
        <v>3119</v>
      </c>
      <c r="K62" s="164"/>
      <c r="L62" s="277">
        <f>IFERROR(1200*LOG(Table1[[#This Row],[H0]]/Table1[[#This Row],[Target f0]],2)," ")</f>
        <v>12.375788747414543</v>
      </c>
      <c r="M62" s="278">
        <f>IFERROR(1200*LOG(Table1[[#This Row],[H1]]/(Table1[[#This Row],[Target f0]]*$J$1),2)," ")</f>
        <v>-17.231847213385784</v>
      </c>
      <c r="N62" s="279" t="str">
        <f>IFERROR(1200*LOG(Table1[[#This Row],[H3]]/(Table1[[#This Row],[Target f0]]*$K$1),2)," ")</f>
        <v xml:space="preserve"> </v>
      </c>
      <c r="O62" s="280"/>
      <c r="P62" s="280"/>
      <c r="Q62" s="280"/>
      <c r="X62" s="274"/>
    </row>
    <row r="63" spans="1:24" x14ac:dyDescent="0.25">
      <c r="A63" t="s">
        <v>63</v>
      </c>
      <c r="B63" s="274">
        <f>IFERROR(VLOOKUP(A63,Notes!$A$7:$B$67,2,FALSE),"")</f>
        <v>787.55</v>
      </c>
      <c r="C63" s="281">
        <v>43404</v>
      </c>
      <c r="D63" s="7">
        <v>17</v>
      </c>
      <c r="E63" s="205"/>
      <c r="F63" s="7"/>
      <c r="G63" t="s">
        <v>474</v>
      </c>
      <c r="H63" s="99" t="s">
        <v>478</v>
      </c>
      <c r="I63" s="276">
        <v>786.5</v>
      </c>
      <c r="J63" s="276">
        <v>3117</v>
      </c>
      <c r="K63" s="164"/>
      <c r="L63" s="277">
        <f>IFERROR(1200*LOG(Table1[[#This Row],[H0]]/Table1[[#This Row],[Target f0]],2)," ")</f>
        <v>-2.3097055635441994</v>
      </c>
      <c r="M63" s="278">
        <f>IFERROR(1200*LOG(Table1[[#This Row],[H1]]/(Table1[[#This Row],[Target f0]]*$J$1),2)," ")</f>
        <v>-18.342324511926691</v>
      </c>
      <c r="N63" s="279" t="str">
        <f>IFERROR(1200*LOG(Table1[[#This Row],[H3]]/(Table1[[#This Row],[Target f0]]*$K$1),2)," ")</f>
        <v xml:space="preserve"> </v>
      </c>
      <c r="O63" s="280"/>
      <c r="P63" s="280"/>
      <c r="Q63" s="280"/>
      <c r="S63">
        <v>1769</v>
      </c>
      <c r="T63">
        <v>1769.2</v>
      </c>
      <c r="U63">
        <v>1769.6</v>
      </c>
      <c r="V63">
        <v>1768.9</v>
      </c>
      <c r="W63">
        <v>1768.6</v>
      </c>
      <c r="X63" s="274">
        <f t="shared" si="0"/>
        <v>1769.06</v>
      </c>
    </row>
    <row r="64" spans="1:24" x14ac:dyDescent="0.25">
      <c r="A64" t="s">
        <v>131</v>
      </c>
      <c r="B64" s="274">
        <f>IFERROR(VLOOKUP(A64,Notes!$A$7:$B$67,2,FALSE),"")</f>
        <v>590</v>
      </c>
      <c r="C64" s="281">
        <v>43410</v>
      </c>
      <c r="D64" s="7">
        <v>17</v>
      </c>
      <c r="E64" s="205"/>
      <c r="F64" s="7"/>
      <c r="G64" t="s">
        <v>476</v>
      </c>
      <c r="H64" s="99" t="s">
        <v>475</v>
      </c>
      <c r="I64" s="276">
        <v>588.5</v>
      </c>
      <c r="J64" s="276">
        <v>2359</v>
      </c>
      <c r="K64" s="164"/>
      <c r="L64" s="277">
        <f>IFERROR(1200*LOG(Table1[[#This Row],[H0]]/Table1[[#This Row],[Target f0]],2)," ")</f>
        <v>-4.4070470529113104</v>
      </c>
      <c r="M64" s="278">
        <f>IFERROR(1200*LOG(Table1[[#This Row],[H1]]/(Table1[[#This Row],[Target f0]]*$J$1),2)," ")</f>
        <v>-0.73372921168927752</v>
      </c>
      <c r="N64" s="279" t="str">
        <f>IFERROR(1200*LOG(Table1[[#This Row],[H3]]/(Table1[[#This Row],[Target f0]]*$K$1),2)," ")</f>
        <v xml:space="preserve"> </v>
      </c>
      <c r="O64" s="280"/>
      <c r="P64" s="280"/>
      <c r="Q64" s="280"/>
      <c r="X64" s="274"/>
    </row>
    <row r="65" spans="1:24" x14ac:dyDescent="0.25">
      <c r="A65" t="s">
        <v>133</v>
      </c>
      <c r="B65" s="274">
        <f>IFERROR(VLOOKUP(A65,Notes!$A$7:$B$67,2,FALSE),"")</f>
        <v>625.08000000000004</v>
      </c>
      <c r="C65" s="281">
        <v>43410</v>
      </c>
      <c r="D65" s="7">
        <v>18</v>
      </c>
      <c r="E65" s="205"/>
      <c r="F65" s="7"/>
      <c r="G65" t="s">
        <v>476</v>
      </c>
      <c r="H65" s="99" t="s">
        <v>475</v>
      </c>
      <c r="I65" s="276">
        <v>623.29999999999995</v>
      </c>
      <c r="J65" s="276">
        <v>2500</v>
      </c>
      <c r="K65" s="164"/>
      <c r="L65" s="277">
        <f>IFERROR(1200*LOG(Table1[[#This Row],[H0]]/Table1[[#This Row],[Target f0]],2)," ")</f>
        <v>-4.9369562083342693</v>
      </c>
      <c r="M65" s="278">
        <f>IFERROR(1200*LOG(Table1[[#This Row],[H1]]/(Table1[[#This Row],[Target f0]]*$J$1),2)," ")</f>
        <v>-0.22158377722145248</v>
      </c>
      <c r="N65" s="279" t="str">
        <f>IFERROR(1200*LOG(Table1[[#This Row],[H3]]/(Table1[[#This Row],[Target f0]]*$K$1),2)," ")</f>
        <v xml:space="preserve"> </v>
      </c>
      <c r="O65" s="280"/>
      <c r="P65" s="280"/>
      <c r="Q65" s="280"/>
      <c r="S65">
        <v>1667.7</v>
      </c>
      <c r="T65">
        <v>1666.8</v>
      </c>
      <c r="U65">
        <v>1667.8</v>
      </c>
      <c r="V65">
        <v>1667.1</v>
      </c>
      <c r="W65">
        <v>1667.2</v>
      </c>
      <c r="X65" s="274">
        <f t="shared" si="0"/>
        <v>1667.3200000000002</v>
      </c>
    </row>
    <row r="66" spans="1:24" x14ac:dyDescent="0.25">
      <c r="A66" t="s">
        <v>57</v>
      </c>
      <c r="B66" s="274">
        <f>IFERROR(VLOOKUP(A66,Notes!$A$7:$B$67,2,FALSE),"")</f>
        <v>662.25</v>
      </c>
      <c r="C66" s="275">
        <v>43410</v>
      </c>
      <c r="D66" s="7">
        <v>16</v>
      </c>
      <c r="E66" s="205"/>
      <c r="F66" s="7"/>
      <c r="G66" t="s">
        <v>474</v>
      </c>
      <c r="H66" s="99" t="s">
        <v>475</v>
      </c>
      <c r="I66" s="276">
        <v>659</v>
      </c>
      <c r="J66" s="276">
        <v>2602</v>
      </c>
      <c r="K66" s="164"/>
      <c r="L66" s="277">
        <f>IFERROR(1200*LOG(Table1[[#This Row],[H0]]/Table1[[#This Row],[Target f0]],2)," ")</f>
        <v>-8.5169680338846145</v>
      </c>
      <c r="M66" s="278">
        <f>IFERROR(1200*LOG(Table1[[#This Row],[H1]]/(Table1[[#This Row],[Target f0]]*$J$1),2)," ")</f>
        <v>-30.992257982192182</v>
      </c>
      <c r="N66" s="279" t="str">
        <f>IFERROR(1200*LOG(Table1[[#This Row],[H3]]/(Table1[[#This Row],[Target f0]]*$K$1),2)," ")</f>
        <v xml:space="preserve"> </v>
      </c>
      <c r="O66" s="280"/>
      <c r="P66" s="280"/>
      <c r="Q66" s="280"/>
      <c r="X66" s="274"/>
    </row>
    <row r="67" spans="1:24" x14ac:dyDescent="0.25">
      <c r="A67" t="s">
        <v>57</v>
      </c>
      <c r="B67" s="274">
        <f>IFERROR(VLOOKUP(A67,Notes!$A$7:$B$67,2,FALSE),"")</f>
        <v>662.25</v>
      </c>
      <c r="C67" s="275">
        <v>43410</v>
      </c>
      <c r="D67" s="7">
        <v>16</v>
      </c>
      <c r="E67" s="205"/>
      <c r="F67" s="7"/>
      <c r="G67" t="s">
        <v>474</v>
      </c>
      <c r="H67" s="99" t="s">
        <v>477</v>
      </c>
      <c r="I67" s="276">
        <v>661.8</v>
      </c>
      <c r="J67" s="276">
        <v>2609</v>
      </c>
      <c r="K67" s="164"/>
      <c r="L67" s="277">
        <f>IFERROR(1200*LOG(Table1[[#This Row],[H0]]/Table1[[#This Row],[Target f0]],2)," ")</f>
        <v>-1.176776333335001</v>
      </c>
      <c r="M67" s="278">
        <f>IFERROR(1200*LOG(Table1[[#This Row],[H1]]/(Table1[[#This Row],[Target f0]]*$J$1),2)," ")</f>
        <v>-26.341079462604146</v>
      </c>
      <c r="N67" s="279" t="str">
        <f>IFERROR(1200*LOG(Table1[[#This Row],[H3]]/(Table1[[#This Row],[Target f0]]*$K$1),2)," ")</f>
        <v xml:space="preserve"> </v>
      </c>
      <c r="O67" s="280"/>
      <c r="P67" s="280"/>
      <c r="Q67" s="280"/>
      <c r="S67">
        <v>1572.8</v>
      </c>
      <c r="U67">
        <v>1572.8</v>
      </c>
      <c r="V67">
        <v>1573</v>
      </c>
      <c r="W67">
        <v>1570.9</v>
      </c>
      <c r="X67" s="274">
        <f t="shared" si="0"/>
        <v>1572.375</v>
      </c>
    </row>
    <row r="68" spans="1:24" x14ac:dyDescent="0.25">
      <c r="A68" t="s">
        <v>63</v>
      </c>
      <c r="B68" s="274">
        <f>IFERROR(VLOOKUP(A68,Notes!$A$7:$B$67,2,FALSE),"")</f>
        <v>787.55</v>
      </c>
      <c r="C68" s="281">
        <v>43410</v>
      </c>
      <c r="D68" s="7">
        <v>15</v>
      </c>
      <c r="E68" s="205"/>
      <c r="F68" s="7"/>
      <c r="G68" t="s">
        <v>474</v>
      </c>
      <c r="H68" s="99" t="s">
        <v>475</v>
      </c>
      <c r="I68" s="276">
        <v>789</v>
      </c>
      <c r="J68" s="276">
        <v>3126</v>
      </c>
      <c r="K68" s="164"/>
      <c r="L68" s="277">
        <f>IFERROR(1200*LOG(Table1[[#This Row],[H0]]/Table1[[#This Row],[Target f0]],2)," ")</f>
        <v>3.184535953781956</v>
      </c>
      <c r="M68" s="278">
        <f>IFERROR(1200*LOG(Table1[[#This Row],[H1]]/(Table1[[#This Row],[Target f0]]*$J$1),2)," ")</f>
        <v>-13.350776462770954</v>
      </c>
      <c r="N68" s="279" t="str">
        <f>IFERROR(1200*LOG(Table1[[#This Row],[H3]]/(Table1[[#This Row],[Target f0]]*$K$1),2)," ")</f>
        <v xml:space="preserve"> </v>
      </c>
      <c r="O68" s="280"/>
      <c r="P68" s="280"/>
      <c r="Q68" s="280"/>
      <c r="X68" s="274"/>
    </row>
    <row r="69" spans="1:24" x14ac:dyDescent="0.25">
      <c r="A69" t="s">
        <v>65</v>
      </c>
      <c r="B69" s="274">
        <f>IFERROR(VLOOKUP(A69,Notes!$A$7:$B$67,2,FALSE),"")</f>
        <v>834.38</v>
      </c>
      <c r="C69" s="275">
        <v>43410</v>
      </c>
      <c r="D69" s="7">
        <v>16</v>
      </c>
      <c r="E69" s="205"/>
      <c r="F69" s="7"/>
      <c r="G69" t="s">
        <v>474</v>
      </c>
      <c r="H69" s="99" t="s">
        <v>475</v>
      </c>
      <c r="I69" s="276">
        <v>838</v>
      </c>
      <c r="J69" s="276"/>
      <c r="K69" s="164"/>
      <c r="L69" s="277">
        <f>IFERROR(1200*LOG(Table1[[#This Row],[H0]]/Table1[[#This Row],[Target f0]],2)," ")</f>
        <v>7.4948002793228117</v>
      </c>
      <c r="M69" s="278" t="str">
        <f>IFERROR(1200*LOG(Table1[[#This Row],[H1]]/(Table1[[#This Row],[Target f0]]*$J$1),2)," ")</f>
        <v xml:space="preserve"> </v>
      </c>
      <c r="N69" s="279" t="str">
        <f>IFERROR(1200*LOG(Table1[[#This Row],[H3]]/(Table1[[#This Row],[Target f0]]*$K$1),2)," ")</f>
        <v xml:space="preserve"> </v>
      </c>
      <c r="O69" s="280"/>
      <c r="P69" s="280"/>
      <c r="Q69" s="280"/>
      <c r="X69" s="274"/>
    </row>
    <row r="70" spans="1:24" x14ac:dyDescent="0.25">
      <c r="A70" t="s">
        <v>65</v>
      </c>
      <c r="B70" s="274">
        <f>IFERROR(VLOOKUP(A70,Notes!$A$7:$B$67,2,FALSE),"")</f>
        <v>834.38</v>
      </c>
      <c r="C70" s="275">
        <v>43410</v>
      </c>
      <c r="D70" s="7">
        <v>16</v>
      </c>
      <c r="E70" s="205"/>
      <c r="F70" s="7"/>
      <c r="G70" t="s">
        <v>474</v>
      </c>
      <c r="H70" s="99" t="s">
        <v>478</v>
      </c>
      <c r="I70" s="276">
        <v>834</v>
      </c>
      <c r="J70" s="276">
        <v>3359</v>
      </c>
      <c r="K70" s="164"/>
      <c r="L70" s="277">
        <f>IFERROR(1200*LOG(Table1[[#This Row],[H0]]/Table1[[#This Row],[Target f0]],2)," ")</f>
        <v>-0.78863202630274498</v>
      </c>
      <c r="M70" s="278">
        <f>IFERROR(1200*LOG(Table1[[#This Row],[H1]]/(Table1[[#This Row],[Target f0]]*$J$1),2)," ")</f>
        <v>11.106376121498922</v>
      </c>
      <c r="N70" s="279" t="str">
        <f>IFERROR(1200*LOG(Table1[[#This Row],[H3]]/(Table1[[#This Row],[Target f0]]*$K$1),2)," ")</f>
        <v xml:space="preserve"> </v>
      </c>
      <c r="O70" s="280"/>
      <c r="P70" s="280"/>
      <c r="Q70" s="280"/>
      <c r="X70" s="274"/>
    </row>
    <row r="71" spans="1:24" x14ac:dyDescent="0.25">
      <c r="A71" t="s">
        <v>93</v>
      </c>
      <c r="B71" s="274">
        <f>IFERROR(VLOOKUP(A71,Notes!$A$7:$B$67,2,FALSE),"")</f>
        <v>1873.11</v>
      </c>
      <c r="C71" s="275">
        <v>43410</v>
      </c>
      <c r="D71" s="7">
        <v>17</v>
      </c>
      <c r="E71" s="205"/>
      <c r="F71" s="7"/>
      <c r="G71" t="s">
        <v>474</v>
      </c>
      <c r="H71" s="99" t="s">
        <v>475</v>
      </c>
      <c r="I71" s="276">
        <v>1874</v>
      </c>
      <c r="J71" s="276"/>
      <c r="K71" s="164"/>
      <c r="L71" s="277">
        <f>IFERROR(1200*LOG(Table1[[#This Row],[H0]]/Table1[[#This Row],[Target f0]],2)," ")</f>
        <v>0.82239290153949784</v>
      </c>
      <c r="M71" s="278" t="str">
        <f>IFERROR(1200*LOG(Table1[[#This Row],[H1]]/(Table1[[#This Row],[Target f0]]*$J$1),2)," ")</f>
        <v xml:space="preserve"> </v>
      </c>
      <c r="N71" s="279" t="str">
        <f>IFERROR(1200*LOG(Table1[[#This Row],[H3]]/(Table1[[#This Row],[Target f0]]*$K$1),2)," ")</f>
        <v xml:space="preserve"> </v>
      </c>
      <c r="O71" s="280"/>
      <c r="P71" s="280"/>
      <c r="Q71" s="280"/>
      <c r="X71" s="274"/>
    </row>
    <row r="72" spans="1:24" x14ac:dyDescent="0.25">
      <c r="A72" t="s">
        <v>95</v>
      </c>
      <c r="B72" s="274">
        <f>IFERROR(VLOOKUP(A72,Notes!$A$7:$B$67,2,FALSE),"")</f>
        <v>1984.49</v>
      </c>
      <c r="C72" s="275">
        <v>43410</v>
      </c>
      <c r="D72" s="7">
        <v>17</v>
      </c>
      <c r="E72" s="205"/>
      <c r="F72" s="7"/>
      <c r="G72" t="s">
        <v>474</v>
      </c>
      <c r="H72" s="99" t="s">
        <v>475</v>
      </c>
      <c r="I72" s="276">
        <v>1994</v>
      </c>
      <c r="J72" s="276"/>
      <c r="K72" s="164"/>
      <c r="L72" s="277">
        <f>IFERROR(1200*LOG(Table1[[#This Row],[H0]]/Table1[[#This Row],[Target f0]],2)," ")</f>
        <v>8.2765406795520118</v>
      </c>
      <c r="M72" s="278" t="str">
        <f>IFERROR(1200*LOG(Table1[[#This Row],[H1]]/(Table1[[#This Row],[Target f0]]*$J$1),2)," ")</f>
        <v xml:space="preserve"> </v>
      </c>
      <c r="N72" s="279" t="str">
        <f>IFERROR(1200*LOG(Table1[[#This Row],[H3]]/(Table1[[#This Row],[Target f0]]*$K$1),2)," ")</f>
        <v xml:space="preserve"> </v>
      </c>
      <c r="O72" s="280"/>
      <c r="P72" s="280"/>
      <c r="Q72" s="280"/>
      <c r="T72">
        <v>1487.5</v>
      </c>
      <c r="U72">
        <v>1486.1</v>
      </c>
      <c r="V72">
        <v>1486.7</v>
      </c>
      <c r="W72">
        <v>1487.6</v>
      </c>
      <c r="X72" s="274">
        <f t="shared" si="0"/>
        <v>1486.9749999999999</v>
      </c>
    </row>
    <row r="73" spans="1:24" x14ac:dyDescent="0.25">
      <c r="A73" t="s">
        <v>95</v>
      </c>
      <c r="B73" s="274">
        <f>IFERROR(VLOOKUP(A73,Notes!$A$7:$B$67,2,FALSE),"")</f>
        <v>1984.49</v>
      </c>
      <c r="C73" s="275">
        <v>43410</v>
      </c>
      <c r="D73" s="7">
        <v>17</v>
      </c>
      <c r="E73" s="205"/>
      <c r="F73" s="7"/>
      <c r="G73" t="s">
        <v>474</v>
      </c>
      <c r="H73" s="99" t="s">
        <v>478</v>
      </c>
      <c r="I73" s="276">
        <v>1985.5</v>
      </c>
      <c r="J73" s="276"/>
      <c r="K73" s="164"/>
      <c r="L73" s="277">
        <f>IFERROR(1200*LOG(Table1[[#This Row],[H0]]/Table1[[#This Row],[Target f0]],2)," ")</f>
        <v>0.8808820310790958</v>
      </c>
      <c r="M73" s="278" t="str">
        <f>IFERROR(1200*LOG(Table1[[#This Row],[H1]]/(Table1[[#This Row],[Target f0]]*$J$1),2)," ")</f>
        <v xml:space="preserve"> </v>
      </c>
      <c r="N73" s="279" t="str">
        <f>IFERROR(1200*LOG(Table1[[#This Row],[H3]]/(Table1[[#This Row],[Target f0]]*$K$1),2)," ")</f>
        <v xml:space="preserve"> </v>
      </c>
      <c r="O73" s="280"/>
      <c r="P73" s="280"/>
      <c r="Q73" s="280"/>
      <c r="S73">
        <v>1402</v>
      </c>
      <c r="T73">
        <v>1400.9</v>
      </c>
      <c r="U73">
        <v>1400.4</v>
      </c>
      <c r="V73">
        <v>1401.1</v>
      </c>
      <c r="W73">
        <v>1399.1</v>
      </c>
      <c r="X73" s="274">
        <f t="shared" si="0"/>
        <v>1400.7</v>
      </c>
    </row>
    <row r="74" spans="1:24" x14ac:dyDescent="0.25">
      <c r="A74" t="s">
        <v>129</v>
      </c>
      <c r="B74" s="274">
        <f>IFERROR(VLOOKUP(A74,Notes!$A$7:$B$67,2,FALSE),"")</f>
        <v>556.89</v>
      </c>
      <c r="C74" s="281">
        <v>43411</v>
      </c>
      <c r="D74" s="7">
        <v>18</v>
      </c>
      <c r="E74" s="205"/>
      <c r="F74" s="7"/>
      <c r="G74" t="s">
        <v>476</v>
      </c>
      <c r="H74" s="99" t="s">
        <v>475</v>
      </c>
      <c r="I74" s="276">
        <v>554.5</v>
      </c>
      <c r="J74" s="276">
        <v>2227</v>
      </c>
      <c r="K74" s="164"/>
      <c r="L74" s="277">
        <f>IFERROR(1200*LOG(Table1[[#This Row],[H0]]/Table1[[#This Row],[Target f0]],2)," ")</f>
        <v>-7.4459114360307463</v>
      </c>
      <c r="M74" s="278">
        <f>IFERROR(1200*LOG(Table1[[#This Row],[H1]]/(Table1[[#This Row],[Target f0]]*$J$1),2)," ")</f>
        <v>-0.4352802847350089</v>
      </c>
      <c r="N74" s="279" t="str">
        <f>IFERROR(1200*LOG(Table1[[#This Row],[H3]]/(Table1[[#This Row],[Target f0]]*$K$1),2)," ")</f>
        <v xml:space="preserve"> </v>
      </c>
      <c r="O74" s="280"/>
      <c r="P74" s="280"/>
      <c r="Q74" s="280"/>
      <c r="S74">
        <v>659.31</v>
      </c>
      <c r="T74">
        <v>658.31</v>
      </c>
      <c r="U74">
        <v>659</v>
      </c>
      <c r="V74">
        <v>659.5</v>
      </c>
      <c r="X74" s="274">
        <f t="shared" si="0"/>
        <v>659.03</v>
      </c>
    </row>
    <row r="75" spans="1:24" x14ac:dyDescent="0.25">
      <c r="A75" t="s">
        <v>131</v>
      </c>
      <c r="B75" s="274">
        <f>IFERROR(VLOOKUP(A75,Notes!$A$7:$B$67,2,FALSE),"")</f>
        <v>590</v>
      </c>
      <c r="C75" s="281">
        <v>43411</v>
      </c>
      <c r="D75" s="7">
        <v>18</v>
      </c>
      <c r="E75" s="205"/>
      <c r="F75" s="7"/>
      <c r="G75" t="s">
        <v>474</v>
      </c>
      <c r="H75" s="99" t="s">
        <v>475</v>
      </c>
      <c r="I75" s="276">
        <v>589.20000000000005</v>
      </c>
      <c r="J75" s="276">
        <v>2361</v>
      </c>
      <c r="K75" s="164"/>
      <c r="L75" s="277">
        <f>IFERROR(1200*LOG(Table1[[#This Row],[H0]]/Table1[[#This Row],[Target f0]],2)," ")</f>
        <v>-2.3490289208598223</v>
      </c>
      <c r="M75" s="278">
        <f>IFERROR(1200*LOG(Table1[[#This Row],[H1]]/(Table1[[#This Row],[Target f0]]*$J$1),2)," ")</f>
        <v>0.73341837532679455</v>
      </c>
      <c r="N75" s="279" t="str">
        <f>IFERROR(1200*LOG(Table1[[#This Row],[H3]]/(Table1[[#This Row],[Target f0]]*$K$1),2)," ")</f>
        <v xml:space="preserve"> </v>
      </c>
      <c r="O75" s="280"/>
      <c r="P75" s="280"/>
      <c r="Q75" s="280"/>
      <c r="X75" s="274"/>
    </row>
    <row r="76" spans="1:24" x14ac:dyDescent="0.25">
      <c r="A76" t="s">
        <v>129</v>
      </c>
      <c r="B76" s="274">
        <f>IFERROR(VLOOKUP(A76,Notes!$A$7:$B$67,2,FALSE),"")</f>
        <v>556.89</v>
      </c>
      <c r="C76" s="281">
        <v>43412</v>
      </c>
      <c r="D76" s="7">
        <v>17</v>
      </c>
      <c r="E76" s="205"/>
      <c r="F76" s="7"/>
      <c r="G76" t="s">
        <v>474</v>
      </c>
      <c r="H76" s="99" t="s">
        <v>475</v>
      </c>
      <c r="I76" s="276">
        <v>555</v>
      </c>
      <c r="J76" s="276">
        <v>2236</v>
      </c>
      <c r="K76" s="164"/>
      <c r="L76" s="277">
        <f>IFERROR(1200*LOG(Table1[[#This Row],[H0]]/Table1[[#This Row],[Target f0]],2)," ")</f>
        <v>-5.8855381451205835</v>
      </c>
      <c r="M76" s="278">
        <f>IFERROR(1200*LOG(Table1[[#This Row],[H1]]/(Table1[[#This Row],[Target f0]]*$J$1),2)," ")</f>
        <v>6.5470757817455247</v>
      </c>
      <c r="N76" s="279" t="str">
        <f>IFERROR(1200*LOG(Table1[[#This Row],[H3]]/(Table1[[#This Row],[Target f0]]*$K$1),2)," ")</f>
        <v xml:space="preserve"> </v>
      </c>
      <c r="O76" s="280"/>
      <c r="P76" s="280"/>
      <c r="Q76" s="280"/>
      <c r="S76">
        <v>1324.7</v>
      </c>
      <c r="T76">
        <v>1324.4</v>
      </c>
      <c r="U76">
        <v>1324.5</v>
      </c>
      <c r="V76">
        <v>1323.8</v>
      </c>
      <c r="W76">
        <v>1323.8</v>
      </c>
      <c r="X76" s="274">
        <f>AVERAGE(S76:W76)</f>
        <v>1324.2400000000002</v>
      </c>
    </row>
    <row r="77" spans="1:24" x14ac:dyDescent="0.25">
      <c r="A77" t="s">
        <v>129</v>
      </c>
      <c r="B77" s="274">
        <f>IFERROR(VLOOKUP(A77,Notes!$A$7:$B$67,2,FALSE),"")</f>
        <v>556.89</v>
      </c>
      <c r="C77" s="281">
        <v>43412</v>
      </c>
      <c r="D77" s="7">
        <v>17</v>
      </c>
      <c r="E77" s="205"/>
      <c r="F77" s="7"/>
      <c r="G77" t="s">
        <v>474</v>
      </c>
      <c r="H77" s="99" t="s">
        <v>477</v>
      </c>
      <c r="I77" s="276">
        <v>556.79999999999995</v>
      </c>
      <c r="J77" s="276">
        <v>2235</v>
      </c>
      <c r="K77" s="164"/>
      <c r="L77" s="277">
        <f>IFERROR(1200*LOG(Table1[[#This Row],[H0]]/Table1[[#This Row],[Target f0]],2)," ")</f>
        <v>-0.27981047644364987</v>
      </c>
      <c r="M77" s="278">
        <f>IFERROR(1200*LOG(Table1[[#This Row],[H1]]/(Table1[[#This Row],[Target f0]]*$J$1),2)," ")</f>
        <v>5.7726476547333734</v>
      </c>
      <c r="N77" s="279" t="str">
        <f>IFERROR(1200*LOG(Table1[[#This Row],[H3]]/(Table1[[#This Row],[Target f0]]*$K$1),2)," ")</f>
        <v xml:space="preserve"> </v>
      </c>
      <c r="O77" s="280"/>
      <c r="P77" s="280"/>
      <c r="Q77" s="280"/>
      <c r="S77">
        <v>1250.4000000000001</v>
      </c>
      <c r="T77">
        <v>1249.3</v>
      </c>
      <c r="V77">
        <v>1249.5</v>
      </c>
      <c r="W77">
        <v>1248.8</v>
      </c>
      <c r="X77" s="274">
        <f t="shared" si="0"/>
        <v>1249.5</v>
      </c>
    </row>
    <row r="78" spans="1:24" x14ac:dyDescent="0.25">
      <c r="A78" t="s">
        <v>129</v>
      </c>
      <c r="B78" s="274">
        <f>IFERROR(VLOOKUP(A78,Notes!$A$7:$B$67,2,FALSE),"")</f>
        <v>556.89</v>
      </c>
      <c r="C78" s="281">
        <v>43418</v>
      </c>
      <c r="D78" s="7">
        <v>23.5</v>
      </c>
      <c r="E78" s="205"/>
      <c r="F78" s="7"/>
      <c r="G78" t="s">
        <v>474</v>
      </c>
      <c r="H78" s="99" t="s">
        <v>475</v>
      </c>
      <c r="I78" s="276">
        <v>554.4</v>
      </c>
      <c r="J78" s="276">
        <v>2224</v>
      </c>
      <c r="K78" s="164"/>
      <c r="L78" s="277">
        <f>IFERROR(1200*LOG(Table1[[#This Row],[H0]]/Table1[[#This Row],[Target f0]],2)," ")</f>
        <v>-7.7581549302610799</v>
      </c>
      <c r="M78" s="278">
        <f>IFERROR(1200*LOG(Table1[[#This Row],[H1]]/(Table1[[#This Row],[Target f0]]*$J$1),2)," ")</f>
        <v>-2.7690043618737934</v>
      </c>
      <c r="N78" s="279" t="str">
        <f>IFERROR(1200*LOG(Table1[[#This Row],[H3]]/(Table1[[#This Row],[Target f0]]*$K$1),2)," ")</f>
        <v xml:space="preserve"> </v>
      </c>
      <c r="O78" s="280"/>
      <c r="P78" s="280"/>
      <c r="Q78" s="280"/>
      <c r="S78">
        <v>1178.0999999999999</v>
      </c>
      <c r="T78">
        <v>1178.4000000000001</v>
      </c>
      <c r="U78">
        <v>1178.4000000000001</v>
      </c>
      <c r="V78">
        <v>1178.3</v>
      </c>
      <c r="X78" s="274">
        <f t="shared" si="0"/>
        <v>1178.3</v>
      </c>
    </row>
    <row r="79" spans="1:24" x14ac:dyDescent="0.25">
      <c r="A79" t="s">
        <v>129</v>
      </c>
      <c r="B79" s="274">
        <f>IFERROR(VLOOKUP(A79,Notes!$A$7:$B$67,2,FALSE),"")</f>
        <v>556.89</v>
      </c>
      <c r="C79" s="281">
        <v>43419</v>
      </c>
      <c r="D79" s="7">
        <v>22</v>
      </c>
      <c r="E79" s="205"/>
      <c r="F79" s="7"/>
      <c r="G79" t="s">
        <v>474</v>
      </c>
      <c r="H79" s="99" t="s">
        <v>475</v>
      </c>
      <c r="I79" s="276">
        <v>555.70000000000005</v>
      </c>
      <c r="J79" s="276">
        <v>2230</v>
      </c>
      <c r="K79" s="164"/>
      <c r="L79" s="277">
        <f>IFERROR(1200*LOG(Table1[[#This Row],[H0]]/Table1[[#This Row],[Target f0]],2)," ")</f>
        <v>-3.7033755543308327</v>
      </c>
      <c r="M79" s="278">
        <f>IFERROR(1200*LOG(Table1[[#This Row],[H1]]/(Table1[[#This Row],[Target f0]]*$J$1),2)," ")</f>
        <v>1.8953021391177489</v>
      </c>
      <c r="N79" s="279" t="str">
        <f>IFERROR(1200*LOG(Table1[[#This Row],[H3]]/(Table1[[#This Row],[Target f0]]*$K$1),2)," ")</f>
        <v xml:space="preserve"> </v>
      </c>
      <c r="O79" s="280"/>
      <c r="P79" s="280"/>
      <c r="Q79" s="280"/>
      <c r="S79">
        <v>1114.7</v>
      </c>
      <c r="T79">
        <v>1115.8</v>
      </c>
      <c r="U79">
        <v>1114.3</v>
      </c>
      <c r="V79">
        <v>1115</v>
      </c>
      <c r="W79">
        <v>1114.7</v>
      </c>
      <c r="X79" s="274">
        <f t="shared" si="0"/>
        <v>1114.9000000000001</v>
      </c>
    </row>
    <row r="80" spans="1:24" x14ac:dyDescent="0.25">
      <c r="A80" t="s">
        <v>131</v>
      </c>
      <c r="B80" s="274">
        <f>IFERROR(VLOOKUP(A80,Notes!$A$7:$B$67,2,FALSE),"")</f>
        <v>590</v>
      </c>
      <c r="C80" s="275">
        <v>43419</v>
      </c>
      <c r="D80" s="7">
        <v>22</v>
      </c>
      <c r="E80" s="205">
        <v>55</v>
      </c>
      <c r="F80" s="7">
        <v>7.9</v>
      </c>
      <c r="G80" t="s">
        <v>474</v>
      </c>
      <c r="H80" s="99" t="s">
        <v>475</v>
      </c>
      <c r="I80" s="276">
        <v>586.9</v>
      </c>
      <c r="J80" s="276">
        <v>2352</v>
      </c>
      <c r="K80" s="164"/>
      <c r="L80" s="277">
        <f>IFERROR(1200*LOG(Table1[[#This Row],[H0]]/Table1[[#This Row],[Target f0]],2)," ")</f>
        <v>-9.1202956311022074</v>
      </c>
      <c r="M80" s="278">
        <f>IFERROR(1200*LOG(Table1[[#This Row],[H1]]/(Table1[[#This Row],[Target f0]]*$J$1),2)," ")</f>
        <v>-5.8785592954069603</v>
      </c>
      <c r="N80" s="279" t="str">
        <f>IFERROR(1200*LOG(Table1[[#This Row],[H3]]/(Table1[[#This Row],[Target f0]]*$K$1),2)," ")</f>
        <v xml:space="preserve"> </v>
      </c>
      <c r="O80" s="280"/>
      <c r="P80" s="280"/>
      <c r="Q80" s="280"/>
      <c r="X80" s="274"/>
    </row>
    <row r="81" spans="1:26" x14ac:dyDescent="0.25">
      <c r="A81" t="s">
        <v>131</v>
      </c>
      <c r="B81" s="274">
        <f>IFERROR(VLOOKUP(A81,Notes!$A$7:$B$67,2,FALSE),"")</f>
        <v>590</v>
      </c>
      <c r="C81" s="275">
        <v>43419</v>
      </c>
      <c r="D81" s="7">
        <v>22</v>
      </c>
      <c r="E81" s="205">
        <v>55</v>
      </c>
      <c r="F81" s="7">
        <v>7.9</v>
      </c>
      <c r="G81" t="s">
        <v>474</v>
      </c>
      <c r="H81" s="99" t="s">
        <v>477</v>
      </c>
      <c r="I81" s="276">
        <v>590</v>
      </c>
      <c r="J81" s="276">
        <v>2366</v>
      </c>
      <c r="K81" s="164"/>
      <c r="L81" s="277">
        <f>IFERROR(1200*LOG(Table1[[#This Row],[H0]]/Table1[[#This Row],[Target f0]],2)," ")</f>
        <v>0</v>
      </c>
      <c r="M81" s="278">
        <f>IFERROR(1200*LOG(Table1[[#This Row],[H1]]/(Table1[[#This Row],[Target f0]]*$J$1),2)," ")</f>
        <v>4.3958569087016208</v>
      </c>
      <c r="N81" s="279" t="str">
        <f>IFERROR(1200*LOG(Table1[[#This Row],[H3]]/(Table1[[#This Row],[Target f0]]*$K$1),2)," ")</f>
        <v xml:space="preserve"> </v>
      </c>
      <c r="O81" s="280"/>
      <c r="P81" s="280"/>
      <c r="Q81" s="280"/>
      <c r="S81">
        <v>1053.2</v>
      </c>
      <c r="T81">
        <v>1052.7</v>
      </c>
      <c r="U81">
        <v>1052.2</v>
      </c>
      <c r="V81">
        <v>1051.9000000000001</v>
      </c>
      <c r="W81">
        <v>1052.9000000000001</v>
      </c>
      <c r="X81" s="274">
        <f t="shared" si="0"/>
        <v>1052.58</v>
      </c>
    </row>
    <row r="82" spans="1:26" x14ac:dyDescent="0.25">
      <c r="A82" t="s">
        <v>129</v>
      </c>
      <c r="B82" s="274">
        <f>IFERROR(VLOOKUP(A82,Notes!$A$7:$B$67,2,FALSE),"")</f>
        <v>556.89</v>
      </c>
      <c r="C82" s="281">
        <v>43420</v>
      </c>
      <c r="D82" s="7">
        <v>22</v>
      </c>
      <c r="E82" s="205">
        <v>54</v>
      </c>
      <c r="F82" s="7">
        <v>6.9</v>
      </c>
      <c r="G82" t="s">
        <v>474</v>
      </c>
      <c r="H82" s="99" t="s">
        <v>475</v>
      </c>
      <c r="I82" s="276">
        <v>555.79999999999995</v>
      </c>
      <c r="J82" s="276">
        <v>2229</v>
      </c>
      <c r="K82" s="164"/>
      <c r="L82" s="277">
        <f>IFERROR(1200*LOG(Table1[[#This Row],[H0]]/Table1[[#This Row],[Target f0]],2)," ")</f>
        <v>-3.3918624542433795</v>
      </c>
      <c r="M82" s="278">
        <f>IFERROR(1200*LOG(Table1[[#This Row],[H1]]/(Table1[[#This Row],[Target f0]]*$J$1),2)," ")</f>
        <v>1.1187898816203734</v>
      </c>
      <c r="N82" s="279" t="str">
        <f>IFERROR(1200*LOG(Table1[[#This Row],[H3]]/(Table1[[#This Row],[Target f0]]*$K$1),2)," ")</f>
        <v xml:space="preserve"> </v>
      </c>
      <c r="O82" s="280"/>
      <c r="P82" s="280"/>
      <c r="Q82" s="280"/>
      <c r="S82">
        <v>990.2</v>
      </c>
      <c r="T82">
        <v>991.5</v>
      </c>
      <c r="U82">
        <v>991.8</v>
      </c>
      <c r="V82">
        <v>992.9</v>
      </c>
      <c r="W82">
        <v>993.3</v>
      </c>
      <c r="X82" s="274">
        <f t="shared" si="0"/>
        <v>991.93999999999994</v>
      </c>
    </row>
    <row r="83" spans="1:26" x14ac:dyDescent="0.25">
      <c r="A83" t="s">
        <v>131</v>
      </c>
      <c r="B83" s="274">
        <f>IFERROR(VLOOKUP(A83,Notes!$A$7:$B$67,2,FALSE),"")</f>
        <v>590</v>
      </c>
      <c r="C83" s="275">
        <v>43420</v>
      </c>
      <c r="D83" s="7">
        <v>20</v>
      </c>
      <c r="E83" s="205">
        <v>78</v>
      </c>
      <c r="F83" s="7">
        <v>8</v>
      </c>
      <c r="G83" t="s">
        <v>474</v>
      </c>
      <c r="H83" s="99" t="s">
        <v>475</v>
      </c>
      <c r="I83" s="276">
        <v>590</v>
      </c>
      <c r="J83" s="276">
        <v>2367</v>
      </c>
      <c r="K83" s="164"/>
      <c r="L83" s="277">
        <f>IFERROR(1200*LOG(Table1[[#This Row],[H0]]/Table1[[#This Row],[Target f0]],2)," ")</f>
        <v>0</v>
      </c>
      <c r="M83" s="278">
        <f>IFERROR(1200*LOG(Table1[[#This Row],[H1]]/(Table1[[#This Row],[Target f0]]*$J$1),2)," ")</f>
        <v>5.1274157824932001</v>
      </c>
      <c r="N83" s="279" t="str">
        <f>IFERROR(1200*LOG(Table1[[#This Row],[H3]]/(Table1[[#This Row],[Target f0]]*$K$1),2)," ")</f>
        <v xml:space="preserve"> </v>
      </c>
      <c r="O83" s="280"/>
      <c r="P83" s="280"/>
      <c r="Q83" s="280"/>
      <c r="X83" s="274"/>
    </row>
    <row r="84" spans="1:26" x14ac:dyDescent="0.25">
      <c r="A84" t="s">
        <v>125</v>
      </c>
      <c r="B84" s="274">
        <f>IFERROR(VLOOKUP(A84,Notes!$A$7:$B$67,2,FALSE),"")</f>
        <v>496.13</v>
      </c>
      <c r="C84" s="281">
        <v>43421</v>
      </c>
      <c r="D84" s="7">
        <v>21</v>
      </c>
      <c r="E84" s="205">
        <v>52</v>
      </c>
      <c r="F84" s="7">
        <v>7.9</v>
      </c>
      <c r="G84" t="s">
        <v>476</v>
      </c>
      <c r="H84" s="99" t="s">
        <v>475</v>
      </c>
      <c r="I84" s="276">
        <v>495.8</v>
      </c>
      <c r="J84" s="276">
        <v>1987</v>
      </c>
      <c r="K84" s="164"/>
      <c r="L84" s="277">
        <f>IFERROR(1200*LOG(Table1[[#This Row],[H0]]/Table1[[#This Row],[Target f0]],2)," ")</f>
        <v>-1.1519104317225701</v>
      </c>
      <c r="M84" s="278">
        <f>IFERROR(1200*LOG(Table1[[#This Row],[H1]]/(Table1[[#This Row],[Target f0]]*$J$1),2)," ")</f>
        <v>2.1621248286495582</v>
      </c>
      <c r="N84" s="279" t="str">
        <f>IFERROR(1200*LOG(Table1[[#This Row],[H3]]/(Table1[[#This Row],[Target f0]]*$K$1),2)," ")</f>
        <v xml:space="preserve"> </v>
      </c>
      <c r="O84" s="280">
        <v>1</v>
      </c>
      <c r="P84" s="280"/>
      <c r="Q84" s="280"/>
      <c r="S84">
        <v>938.8</v>
      </c>
      <c r="T84">
        <v>936</v>
      </c>
      <c r="U84">
        <v>937</v>
      </c>
      <c r="V84">
        <v>938.4</v>
      </c>
      <c r="W84">
        <v>936</v>
      </c>
      <c r="X84" s="274">
        <f t="shared" si="0"/>
        <v>937.24000000000012</v>
      </c>
    </row>
    <row r="85" spans="1:26" x14ac:dyDescent="0.25">
      <c r="A85" t="s">
        <v>125</v>
      </c>
      <c r="B85" s="274">
        <f>IFERROR(VLOOKUP(A85,Notes!$A$7:$B$67,2,FALSE),"")</f>
        <v>496.13</v>
      </c>
      <c r="C85" s="281">
        <v>43421</v>
      </c>
      <c r="D85" s="7">
        <v>21</v>
      </c>
      <c r="E85" s="205">
        <v>52</v>
      </c>
      <c r="F85" s="7">
        <v>9</v>
      </c>
      <c r="G85" t="s">
        <v>474</v>
      </c>
      <c r="H85" s="99" t="s">
        <v>475</v>
      </c>
      <c r="I85" s="282">
        <v>496</v>
      </c>
      <c r="J85" s="276">
        <v>1988</v>
      </c>
      <c r="K85" s="164"/>
      <c r="L85" s="277">
        <f>IFERROR(1200*LOG(Table1[[#This Row],[H0]]/Table1[[#This Row],[Target f0]],2)," ")</f>
        <v>-0.45369140670417046</v>
      </c>
      <c r="M85" s="278">
        <f>IFERROR(1200*LOG(Table1[[#This Row],[H1]]/(Table1[[#This Row],[Target f0]]*$J$1),2)," ")</f>
        <v>3.0331860037889284</v>
      </c>
      <c r="N85" s="279" t="str">
        <f>IFERROR(1200*LOG(Table1[[#This Row],[H3]]/(Table1[[#This Row],[Target f0]]*$K$1),2)," ")</f>
        <v xml:space="preserve"> </v>
      </c>
      <c r="O85" s="280"/>
      <c r="P85" s="280"/>
      <c r="Q85" s="280"/>
      <c r="S85">
        <v>884.9</v>
      </c>
      <c r="T85">
        <v>886</v>
      </c>
      <c r="U85">
        <v>886.6</v>
      </c>
      <c r="V85">
        <v>885.5</v>
      </c>
      <c r="W85">
        <v>885.3</v>
      </c>
      <c r="X85" s="274">
        <f t="shared" si="0"/>
        <v>885.66000000000008</v>
      </c>
    </row>
    <row r="86" spans="1:26" x14ac:dyDescent="0.25">
      <c r="A86" t="s">
        <v>127</v>
      </c>
      <c r="B86" s="274">
        <f>IFERROR(VLOOKUP(A86,Notes!$A$7:$B$67,2,FALSE),"")</f>
        <v>525.63</v>
      </c>
      <c r="C86" s="281">
        <v>43421</v>
      </c>
      <c r="D86" s="7">
        <v>20</v>
      </c>
      <c r="E86" s="205">
        <v>52</v>
      </c>
      <c r="F86" s="7">
        <v>7.5</v>
      </c>
      <c r="G86" t="s">
        <v>476</v>
      </c>
      <c r="H86" s="99" t="s">
        <v>475</v>
      </c>
      <c r="I86" s="276">
        <v>524.79999999999995</v>
      </c>
      <c r="J86" s="276">
        <v>2103</v>
      </c>
      <c r="K86" s="164"/>
      <c r="L86" s="277">
        <f>IFERROR(1200*LOG(Table1[[#This Row],[H0]]/Table1[[#This Row],[Target f0]],2)," ")</f>
        <v>-2.7358787539754217</v>
      </c>
      <c r="M86" s="278">
        <f>IFERROR(1200*LOG(Table1[[#This Row],[H1]]/(Table1[[#This Row],[Target f0]]*$J$1),2)," ")</f>
        <v>0.3951912472941963</v>
      </c>
      <c r="N86" s="279" t="str">
        <f>IFERROR(1200*LOG(Table1[[#This Row],[H3]]/(Table1[[#This Row],[Target f0]]*$K$1),2)," ")</f>
        <v xml:space="preserve"> </v>
      </c>
      <c r="O86" s="280"/>
      <c r="P86" s="280"/>
      <c r="Q86" s="280"/>
      <c r="X86" s="274"/>
    </row>
    <row r="87" spans="1:26" x14ac:dyDescent="0.25">
      <c r="A87" t="s">
        <v>127</v>
      </c>
      <c r="B87" s="274">
        <f>IFERROR(VLOOKUP(A87,Notes!$A$7:$B$67,2,FALSE),"")</f>
        <v>525.63</v>
      </c>
      <c r="C87" s="281">
        <v>43421</v>
      </c>
      <c r="D87" s="7">
        <v>20</v>
      </c>
      <c r="E87" s="205">
        <v>52</v>
      </c>
      <c r="F87" s="7">
        <v>9.8000000000000007</v>
      </c>
      <c r="G87" t="s">
        <v>474</v>
      </c>
      <c r="H87" s="99" t="s">
        <v>475</v>
      </c>
      <c r="I87" s="282">
        <v>525.1</v>
      </c>
      <c r="J87" s="276">
        <v>2106</v>
      </c>
      <c r="K87" s="164"/>
      <c r="L87" s="277">
        <f>IFERROR(1200*LOG(Table1[[#This Row],[H0]]/Table1[[#This Row],[Target f0]],2)," ")</f>
        <v>-1.7465079017888108</v>
      </c>
      <c r="M87" s="278">
        <f>IFERROR(1200*LOG(Table1[[#This Row],[H1]]/(Table1[[#This Row],[Target f0]]*$J$1),2)," ")</f>
        <v>2.8630948000192262</v>
      </c>
      <c r="N87" s="279" t="str">
        <f>IFERROR(1200*LOG(Table1[[#This Row],[H3]]/(Table1[[#This Row],[Target f0]]*$K$1),2)," ")</f>
        <v xml:space="preserve"> </v>
      </c>
      <c r="O87" s="280"/>
      <c r="P87" s="280"/>
      <c r="Q87" s="280"/>
      <c r="X87" s="274"/>
    </row>
    <row r="88" spans="1:26" x14ac:dyDescent="0.25">
      <c r="A88" t="s">
        <v>129</v>
      </c>
      <c r="B88" s="274">
        <f>IFERROR(VLOOKUP(A88,Notes!$A$7:$B$67,2,FALSE),"")</f>
        <v>556.89</v>
      </c>
      <c r="C88" s="275">
        <v>43421</v>
      </c>
      <c r="D88" s="7">
        <v>21</v>
      </c>
      <c r="E88" s="205">
        <v>52</v>
      </c>
      <c r="F88" s="7">
        <v>10.6</v>
      </c>
      <c r="G88" t="s">
        <v>474</v>
      </c>
      <c r="H88" s="99" t="s">
        <v>475</v>
      </c>
      <c r="I88" s="276">
        <v>556.6</v>
      </c>
      <c r="J88" s="276">
        <v>2233</v>
      </c>
      <c r="K88" s="164"/>
      <c r="L88" s="277">
        <f>IFERROR(1200*LOG(Table1[[#This Row],[H0]]/Table1[[#This Row],[Target f0]],2)," ")</f>
        <v>-0.90177349698848963</v>
      </c>
      <c r="M88" s="278">
        <f>IFERROR(1200*LOG(Table1[[#This Row],[H1]]/(Table1[[#This Row],[Target f0]]*$J$1),2)," ")</f>
        <v>4.2227513568855102</v>
      </c>
      <c r="N88" s="279" t="str">
        <f>IFERROR(1200*LOG(Table1[[#This Row],[H3]]/(Table1[[#This Row],[Target f0]]*$K$1),2)," ")</f>
        <v xml:space="preserve"> </v>
      </c>
      <c r="O88" s="280"/>
      <c r="P88" s="280"/>
      <c r="Q88" s="280"/>
      <c r="X88" s="274" t="e">
        <f t="shared" si="0"/>
        <v>#DIV/0!</v>
      </c>
    </row>
    <row r="89" spans="1:26" x14ac:dyDescent="0.25">
      <c r="A89" t="s">
        <v>131</v>
      </c>
      <c r="B89" s="274">
        <f>IFERROR(VLOOKUP(A89,Notes!$A$7:$B$67,2,FALSE),"")</f>
        <v>590</v>
      </c>
      <c r="C89" s="275">
        <v>43421</v>
      </c>
      <c r="D89" s="7">
        <v>25</v>
      </c>
      <c r="E89" s="205">
        <v>52</v>
      </c>
      <c r="F89" s="7">
        <v>13.2</v>
      </c>
      <c r="G89" t="s">
        <v>474</v>
      </c>
      <c r="H89" s="99" t="s">
        <v>475</v>
      </c>
      <c r="I89" s="276">
        <v>590.29999999999995</v>
      </c>
      <c r="J89" s="276">
        <v>2362</v>
      </c>
      <c r="K89" s="164"/>
      <c r="L89" s="277">
        <f>IFERROR(1200*LOG(Table1[[#This Row],[H0]]/Table1[[#This Row],[Target f0]],2)," ")</f>
        <v>0.88006477320068244</v>
      </c>
      <c r="M89" s="278">
        <f>IFERROR(1200*LOG(Table1[[#This Row],[H1]]/(Table1[[#This Row],[Target f0]]*$J$1),2)," ")</f>
        <v>1.466526177544442</v>
      </c>
      <c r="N89" s="279" t="str">
        <f>IFERROR(1200*LOG(Table1[[#This Row],[H3]]/(Table1[[#This Row],[Target f0]]*$K$1),2)," ")</f>
        <v xml:space="preserve"> </v>
      </c>
      <c r="O89" s="280"/>
      <c r="P89" s="280"/>
      <c r="Q89" s="280"/>
      <c r="S89">
        <v>789.9</v>
      </c>
      <c r="T89">
        <v>789.4</v>
      </c>
      <c r="U89">
        <v>789.4</v>
      </c>
      <c r="V89">
        <v>789.7</v>
      </c>
      <c r="X89" s="274">
        <f t="shared" si="0"/>
        <v>789.59999999999991</v>
      </c>
    </row>
    <row r="90" spans="1:26" x14ac:dyDescent="0.25">
      <c r="A90" t="s">
        <v>133</v>
      </c>
      <c r="B90" s="274">
        <f>IFERROR(VLOOKUP(A90,Notes!$A$7:$B$67,2,FALSE),"")</f>
        <v>625.08000000000004</v>
      </c>
      <c r="C90" s="275">
        <v>43421</v>
      </c>
      <c r="D90" s="7">
        <v>21</v>
      </c>
      <c r="E90" s="205">
        <v>52</v>
      </c>
      <c r="F90" s="7">
        <v>9.6</v>
      </c>
      <c r="G90" t="s">
        <v>474</v>
      </c>
      <c r="H90" s="99" t="s">
        <v>477</v>
      </c>
      <c r="I90" s="276">
        <v>625</v>
      </c>
      <c r="J90" s="276">
        <v>2498</v>
      </c>
      <c r="K90" s="164"/>
      <c r="L90" s="277">
        <f>IFERROR(1200*LOG(Table1[[#This Row],[H0]]/Table1[[#This Row],[Target f0]],2)," ")</f>
        <v>-0.22158377722145248</v>
      </c>
      <c r="M90" s="278">
        <f>IFERROR(1200*LOG(Table1[[#This Row],[H1]]/(Table1[[#This Row],[Target f0]]*$J$1),2)," ")</f>
        <v>-1.6071253070118641</v>
      </c>
      <c r="N90" s="279" t="str">
        <f>IFERROR(1200*LOG(Table1[[#This Row],[H3]]/(Table1[[#This Row],[Target f0]]*$K$1),2)," ")</f>
        <v xml:space="preserve"> </v>
      </c>
      <c r="O90" s="280"/>
      <c r="P90" s="280"/>
      <c r="Q90" s="280"/>
      <c r="X90" s="274" t="e">
        <f t="shared" si="0"/>
        <v>#DIV/0!</v>
      </c>
    </row>
    <row r="91" spans="1:26" x14ac:dyDescent="0.25">
      <c r="A91" t="s">
        <v>57</v>
      </c>
      <c r="B91" s="274">
        <f>IFERROR(VLOOKUP(A91,Notes!$A$7:$B$67,2,FALSE),"")</f>
        <v>662.25</v>
      </c>
      <c r="C91" s="275">
        <v>43421</v>
      </c>
      <c r="D91" s="7">
        <v>21</v>
      </c>
      <c r="E91" s="205">
        <v>52</v>
      </c>
      <c r="F91" s="7">
        <v>8.1999999999999993</v>
      </c>
      <c r="G91" t="s">
        <v>474</v>
      </c>
      <c r="H91" s="99" t="s">
        <v>475</v>
      </c>
      <c r="I91" s="276">
        <v>661.3</v>
      </c>
      <c r="J91" s="276">
        <v>2625</v>
      </c>
      <c r="K91" s="164"/>
      <c r="L91" s="277">
        <f>IFERROR(1200*LOG(Table1[[#This Row],[H0]]/Table1[[#This Row],[Target f0]],2)," ")</f>
        <v>-2.4852444245440108</v>
      </c>
      <c r="M91" s="278">
        <f>IFERROR(1200*LOG(Table1[[#This Row],[H1]]/(Table1[[#This Row],[Target f0]]*$J$1),2)," ")</f>
        <v>-15.756505114529908</v>
      </c>
      <c r="N91" s="279" t="str">
        <f>IFERROR(1200*LOG(Table1[[#This Row],[H3]]/(Table1[[#This Row],[Target f0]]*$K$1),2)," ")</f>
        <v xml:space="preserve"> </v>
      </c>
      <c r="O91" s="280"/>
      <c r="P91" s="280"/>
      <c r="Q91" s="280"/>
      <c r="S91">
        <v>702.5</v>
      </c>
      <c r="T91">
        <v>702.4</v>
      </c>
      <c r="U91">
        <v>703</v>
      </c>
      <c r="V91">
        <v>703.3</v>
      </c>
      <c r="W91">
        <v>703</v>
      </c>
      <c r="X91" s="274">
        <f t="shared" si="0"/>
        <v>702.83999999999992</v>
      </c>
    </row>
    <row r="92" spans="1:26" x14ac:dyDescent="0.25">
      <c r="A92" t="s">
        <v>59</v>
      </c>
      <c r="B92" s="274">
        <f>IFERROR(VLOOKUP(A92,Notes!$A$7:$B$67,2,FALSE),"")</f>
        <v>701.63</v>
      </c>
      <c r="C92" s="275">
        <v>43421</v>
      </c>
      <c r="D92" s="7">
        <v>21</v>
      </c>
      <c r="E92" s="205">
        <v>52</v>
      </c>
      <c r="F92" s="7">
        <v>8.6999999999999993</v>
      </c>
      <c r="G92" t="s">
        <v>474</v>
      </c>
      <c r="H92" s="99" t="s">
        <v>475</v>
      </c>
      <c r="I92" s="276">
        <v>700.8</v>
      </c>
      <c r="J92" s="276">
        <v>2802</v>
      </c>
      <c r="K92" s="164"/>
      <c r="L92" s="277">
        <f>IFERROR(1200*LOG(Table1[[#This Row],[H0]]/Table1[[#This Row],[Target f0]],2)," ")</f>
        <v>-2.0491923710879565</v>
      </c>
      <c r="M92" s="278">
        <f>IFERROR(1200*LOG(Table1[[#This Row],[H1]]/(Table1[[#This Row],[Target f0]]*$J$1),2)," ")</f>
        <v>-2.7904615106795165</v>
      </c>
      <c r="N92" s="279" t="str">
        <f>IFERROR(1200*LOG(Table1[[#This Row],[H3]]/(Table1[[#This Row],[Target f0]]*$K$1),2)," ")</f>
        <v xml:space="preserve"> </v>
      </c>
      <c r="O92" s="280"/>
      <c r="P92" s="280"/>
      <c r="Q92" s="280"/>
      <c r="X92" s="274"/>
    </row>
    <row r="93" spans="1:26" x14ac:dyDescent="0.25">
      <c r="A93" t="s">
        <v>63</v>
      </c>
      <c r="B93" s="274">
        <f>IFERROR(VLOOKUP(A93,Notes!$A$7:$B$67,2,FALSE),"")</f>
        <v>787.55</v>
      </c>
      <c r="C93" s="275">
        <v>43421</v>
      </c>
      <c r="D93" s="7">
        <v>21</v>
      </c>
      <c r="E93" s="205">
        <v>52</v>
      </c>
      <c r="F93" s="7">
        <v>9.9</v>
      </c>
      <c r="G93" t="s">
        <v>474</v>
      </c>
      <c r="H93" s="99" t="s">
        <v>475</v>
      </c>
      <c r="I93" s="276">
        <v>786.8</v>
      </c>
      <c r="J93" s="276">
        <v>3113</v>
      </c>
      <c r="K93" s="164"/>
      <c r="L93" s="277">
        <f>IFERROR(1200*LOG(Table1[[#This Row],[H0]]/Table1[[#This Row],[Target f0]],2)," ")</f>
        <v>-1.649475192966817</v>
      </c>
      <c r="M93" s="278">
        <f>IFERROR(1200*LOG(Table1[[#This Row],[H1]]/(Table1[[#This Row],[Target f0]]*$J$1),2)," ")</f>
        <v>-20.565418299352672</v>
      </c>
      <c r="N93" s="279" t="str">
        <f>IFERROR(1200*LOG(Table1[[#This Row],[H3]]/(Table1[[#This Row],[Target f0]]*$K$1),2)," ")</f>
        <v xml:space="preserve"> </v>
      </c>
      <c r="O93" s="280"/>
      <c r="P93" s="280"/>
      <c r="Q93" s="280"/>
      <c r="X93" s="274"/>
    </row>
    <row r="94" spans="1:26" x14ac:dyDescent="0.25">
      <c r="A94" t="s">
        <v>65</v>
      </c>
      <c r="B94" s="274">
        <f>IFERROR(VLOOKUP(A94,Notes!$A$7:$B$67,2,FALSE),"")</f>
        <v>834.38</v>
      </c>
      <c r="C94" s="275">
        <v>43421</v>
      </c>
      <c r="D94" s="7">
        <v>21</v>
      </c>
      <c r="E94" s="205">
        <v>52</v>
      </c>
      <c r="F94" s="7">
        <v>9.8000000000000007</v>
      </c>
      <c r="G94" t="s">
        <v>474</v>
      </c>
      <c r="H94" s="99" t="s">
        <v>477</v>
      </c>
      <c r="I94" s="276">
        <v>834.5</v>
      </c>
      <c r="J94" s="276">
        <v>3355</v>
      </c>
      <c r="K94" s="164"/>
      <c r="L94" s="277">
        <f>IFERROR(1200*LOG(Table1[[#This Row],[H0]]/Table1[[#This Row],[Target f0]],2)," ")</f>
        <v>0.2489670752193538</v>
      </c>
      <c r="M94" s="278">
        <f>IFERROR(1200*LOG(Table1[[#This Row],[H1]]/(Table1[[#This Row],[Target f0]]*$J$1),2)," ")</f>
        <v>9.043541145155876</v>
      </c>
      <c r="N94" s="279" t="str">
        <f>IFERROR(1200*LOG(Table1[[#This Row],[H3]]/(Table1[[#This Row],[Target f0]]*$K$1),2)," ")</f>
        <v xml:space="preserve"> </v>
      </c>
      <c r="O94" s="280"/>
      <c r="P94" s="280"/>
      <c r="Q94" s="280"/>
      <c r="S94">
        <v>661.6</v>
      </c>
      <c r="T94">
        <v>662</v>
      </c>
      <c r="U94">
        <v>661.7</v>
      </c>
      <c r="X94" s="274">
        <f t="shared" si="0"/>
        <v>661.76666666666665</v>
      </c>
      <c r="Y94">
        <v>2609.1</v>
      </c>
      <c r="Z94">
        <v>2602</v>
      </c>
    </row>
    <row r="95" spans="1:26" x14ac:dyDescent="0.25">
      <c r="A95" t="s">
        <v>67</v>
      </c>
      <c r="B95" s="274">
        <f>IFERROR(VLOOKUP(A95,Notes!$A$7:$B$67,2,FALSE),"")</f>
        <v>883.99</v>
      </c>
      <c r="C95" s="275">
        <v>43421</v>
      </c>
      <c r="D95" s="7">
        <v>21</v>
      </c>
      <c r="E95" s="205">
        <v>52</v>
      </c>
      <c r="F95" s="7">
        <v>11.8</v>
      </c>
      <c r="G95" t="s">
        <v>474</v>
      </c>
      <c r="H95" s="99" t="s">
        <v>478</v>
      </c>
      <c r="I95" s="276">
        <v>884.2</v>
      </c>
      <c r="J95" s="276"/>
      <c r="K95" s="164"/>
      <c r="L95" s="277">
        <f>IFERROR(1200*LOG(Table1[[#This Row],[H0]]/Table1[[#This Row],[Target f0]],2)," ")</f>
        <v>0.41122181667521673</v>
      </c>
      <c r="M95" s="278" t="str">
        <f>IFERROR(1200*LOG(Table1[[#This Row],[H1]]/(Table1[[#This Row],[Target f0]]*$J$1),2)," ")</f>
        <v xml:space="preserve"> </v>
      </c>
      <c r="N95" s="279" t="str">
        <f>IFERROR(1200*LOG(Table1[[#This Row],[H3]]/(Table1[[#This Row],[Target f0]]*$K$1),2)," ")</f>
        <v xml:space="preserve"> </v>
      </c>
      <c r="O95" s="280"/>
      <c r="P95" s="280"/>
      <c r="Q95" s="280"/>
      <c r="X95" s="274" t="e">
        <f t="shared" si="0"/>
        <v>#DIV/0!</v>
      </c>
    </row>
    <row r="96" spans="1:26" x14ac:dyDescent="0.25">
      <c r="A96" t="s">
        <v>69</v>
      </c>
      <c r="B96" s="274">
        <f>IFERROR(VLOOKUP(A96,Notes!$A$7:$B$67,2,FALSE),"")</f>
        <v>936.55</v>
      </c>
      <c r="C96" s="275">
        <v>43421</v>
      </c>
      <c r="D96" s="7">
        <v>21</v>
      </c>
      <c r="E96" s="205">
        <v>52</v>
      </c>
      <c r="F96" s="7">
        <v>11</v>
      </c>
      <c r="G96" t="s">
        <v>474</v>
      </c>
      <c r="H96" s="99" t="s">
        <v>478</v>
      </c>
      <c r="I96" s="276">
        <v>937</v>
      </c>
      <c r="J96" s="276"/>
      <c r="K96" s="164"/>
      <c r="L96" s="277">
        <f>IFERROR(1200*LOG(Table1[[#This Row],[H0]]/Table1[[#This Row],[Target f0]],2)," ")</f>
        <v>0.83163549097837719</v>
      </c>
      <c r="M96" s="278" t="str">
        <f>IFERROR(1200*LOG(Table1[[#This Row],[H1]]/(Table1[[#This Row],[Target f0]]*$J$1),2)," ")</f>
        <v xml:space="preserve"> </v>
      </c>
      <c r="N96" s="279" t="str">
        <f>IFERROR(1200*LOG(Table1[[#This Row],[H3]]/(Table1[[#This Row],[Target f0]]*$K$1),2)," ")</f>
        <v xml:space="preserve"> </v>
      </c>
      <c r="O96" s="280"/>
      <c r="P96" s="280"/>
      <c r="Q96" s="280"/>
      <c r="X96" s="274" t="e">
        <f t="shared" si="0"/>
        <v>#DIV/0!</v>
      </c>
    </row>
    <row r="97" spans="1:24" x14ac:dyDescent="0.25">
      <c r="A97" t="s">
        <v>71</v>
      </c>
      <c r="B97" s="274">
        <f>IFERROR(VLOOKUP(A97,Notes!$A$7:$B$67,2,FALSE),"")</f>
        <v>992.24</v>
      </c>
      <c r="C97" s="275">
        <v>43421</v>
      </c>
      <c r="D97" s="7">
        <v>21</v>
      </c>
      <c r="E97" s="205">
        <v>52</v>
      </c>
      <c r="F97" s="7">
        <v>13.1</v>
      </c>
      <c r="G97" t="s">
        <v>474</v>
      </c>
      <c r="H97" s="99" t="s">
        <v>478</v>
      </c>
      <c r="I97" s="276">
        <v>992.3</v>
      </c>
      <c r="J97" s="276"/>
      <c r="K97" s="164"/>
      <c r="L97" s="277">
        <f>IFERROR(1200*LOG(Table1[[#This Row],[H0]]/Table1[[#This Row],[Target f0]],2)," ")</f>
        <v>0.10468324445501097</v>
      </c>
      <c r="M97" s="278" t="str">
        <f>IFERROR(1200*LOG(Table1[[#This Row],[H1]]/(Table1[[#This Row],[Target f0]]*$J$1),2)," ")</f>
        <v xml:space="preserve"> </v>
      </c>
      <c r="N97" s="279" t="str">
        <f>IFERROR(1200*LOG(Table1[[#This Row],[H3]]/(Table1[[#This Row],[Target f0]]*$K$1),2)," ")</f>
        <v xml:space="preserve"> </v>
      </c>
      <c r="O97" s="280"/>
      <c r="P97" s="280"/>
      <c r="Q97" s="280"/>
      <c r="S97">
        <v>792.4</v>
      </c>
      <c r="T97">
        <v>794.2</v>
      </c>
      <c r="U97">
        <v>792.5</v>
      </c>
      <c r="V97">
        <v>793.5</v>
      </c>
      <c r="W97">
        <v>793.3</v>
      </c>
      <c r="X97" s="274">
        <f t="shared" si="0"/>
        <v>793.18</v>
      </c>
    </row>
    <row r="98" spans="1:24" x14ac:dyDescent="0.25">
      <c r="A98" t="s">
        <v>73</v>
      </c>
      <c r="B98" s="274">
        <f>IFERROR(VLOOKUP(A98,Notes!$A$7:$B$67,2,FALSE),"")</f>
        <v>1051.24</v>
      </c>
      <c r="C98" s="275">
        <v>43421</v>
      </c>
      <c r="D98" s="7">
        <v>21</v>
      </c>
      <c r="E98" s="205">
        <v>52</v>
      </c>
      <c r="F98" s="7">
        <v>9.4</v>
      </c>
      <c r="G98" t="s">
        <v>474</v>
      </c>
      <c r="H98" s="99" t="s">
        <v>478</v>
      </c>
      <c r="I98" s="276">
        <v>1050.5</v>
      </c>
      <c r="J98" s="276"/>
      <c r="K98" s="164"/>
      <c r="L98" s="277">
        <f>IFERROR(1200*LOG(Table1[[#This Row],[H0]]/Table1[[#This Row],[Target f0]],2)," ")</f>
        <v>-1.219097746864986</v>
      </c>
      <c r="M98" s="278" t="str">
        <f>IFERROR(1200*LOG(Table1[[#This Row],[H1]]/(Table1[[#This Row],[Target f0]]*$J$1),2)," ")</f>
        <v xml:space="preserve"> </v>
      </c>
      <c r="N98" s="279" t="str">
        <f>IFERROR(1200*LOG(Table1[[#This Row],[H3]]/(Table1[[#This Row],[Target f0]]*$K$1),2)," ")</f>
        <v xml:space="preserve"> </v>
      </c>
      <c r="O98" s="280"/>
      <c r="P98" s="280"/>
      <c r="Q98" s="280"/>
      <c r="X98" s="274" t="e">
        <f t="shared" si="0"/>
        <v>#DIV/0!</v>
      </c>
    </row>
    <row r="99" spans="1:24" x14ac:dyDescent="0.25">
      <c r="A99" t="s">
        <v>75</v>
      </c>
      <c r="B99" s="274">
        <f>IFERROR(VLOOKUP(A99,Notes!$A$7:$B$67,2,FALSE),"")</f>
        <v>1113.75</v>
      </c>
      <c r="C99" s="275">
        <v>43421</v>
      </c>
      <c r="D99" s="7">
        <v>21</v>
      </c>
      <c r="E99" s="205">
        <v>52</v>
      </c>
      <c r="F99" s="7">
        <v>9.1999999999999993</v>
      </c>
      <c r="G99" t="s">
        <v>474</v>
      </c>
      <c r="H99" s="99" t="s">
        <v>478</v>
      </c>
      <c r="I99" s="276">
        <v>1114</v>
      </c>
      <c r="J99" s="276"/>
      <c r="K99" s="164"/>
      <c r="L99" s="277">
        <f>IFERROR(1200*LOG(Table1[[#This Row],[H0]]/Table1[[#This Row],[Target f0]],2)," ")</f>
        <v>0.38856111689687356</v>
      </c>
      <c r="M99" s="278" t="str">
        <f>IFERROR(1200*LOG(Table1[[#This Row],[H1]]/(Table1[[#This Row],[Target f0]]*$J$1),2)," ")</f>
        <v xml:space="preserve"> </v>
      </c>
      <c r="N99" s="279" t="str">
        <f>IFERROR(1200*LOG(Table1[[#This Row],[H3]]/(Table1[[#This Row],[Target f0]]*$K$1),2)," ")</f>
        <v xml:space="preserve"> </v>
      </c>
      <c r="O99" s="280"/>
      <c r="P99" s="280"/>
      <c r="Q99" s="280"/>
      <c r="S99">
        <v>789.6</v>
      </c>
      <c r="T99">
        <v>788.31</v>
      </c>
      <c r="U99">
        <v>789.9</v>
      </c>
      <c r="V99">
        <v>790</v>
      </c>
      <c r="W99">
        <v>789.9</v>
      </c>
      <c r="X99" s="274">
        <f t="shared" si="0"/>
        <v>789.54200000000003</v>
      </c>
    </row>
    <row r="100" spans="1:24" x14ac:dyDescent="0.25">
      <c r="A100" t="s">
        <v>77</v>
      </c>
      <c r="B100" s="274">
        <f>IFERROR(VLOOKUP(A100,Notes!$A$7:$B$67,2,FALSE),"")</f>
        <v>1179.98</v>
      </c>
      <c r="C100" s="275">
        <v>43421</v>
      </c>
      <c r="D100" s="7">
        <v>21</v>
      </c>
      <c r="E100" s="205">
        <v>52</v>
      </c>
      <c r="F100" s="7">
        <v>16</v>
      </c>
      <c r="G100" t="s">
        <v>474</v>
      </c>
      <c r="H100" s="99" t="s">
        <v>478</v>
      </c>
      <c r="I100" s="276">
        <v>1180</v>
      </c>
      <c r="J100" s="276"/>
      <c r="K100" s="164"/>
      <c r="L100" s="277">
        <f>IFERROR(1200*LOG(Table1[[#This Row],[H0]]/Table1[[#This Row],[Target f0]],2)," ")</f>
        <v>2.9343198656037947E-2</v>
      </c>
      <c r="M100" s="278" t="str">
        <f>IFERROR(1200*LOG(Table1[[#This Row],[H1]]/(Table1[[#This Row],[Target f0]]*$J$1),2)," ")</f>
        <v xml:space="preserve"> </v>
      </c>
      <c r="N100" s="279" t="str">
        <f>IFERROR(1200*LOG(Table1[[#This Row],[H3]]/(Table1[[#This Row],[Target f0]]*$K$1),2)," ")</f>
        <v xml:space="preserve"> </v>
      </c>
      <c r="O100" s="280"/>
      <c r="P100" s="280"/>
      <c r="Q100" s="280"/>
      <c r="S100">
        <v>792.7</v>
      </c>
      <c r="T100">
        <v>791.8</v>
      </c>
      <c r="U100">
        <v>792.4</v>
      </c>
      <c r="V100">
        <v>792</v>
      </c>
      <c r="W100">
        <v>792</v>
      </c>
      <c r="X100" s="274">
        <f t="shared" si="0"/>
        <v>792.18000000000006</v>
      </c>
    </row>
    <row r="101" spans="1:24" x14ac:dyDescent="0.25">
      <c r="A101" t="s">
        <v>79</v>
      </c>
      <c r="B101" s="274">
        <f>IFERROR(VLOOKUP(A101,Notes!$A$7:$B$67,2,FALSE),"")</f>
        <v>1250.1500000000001</v>
      </c>
      <c r="C101" s="275">
        <v>43421</v>
      </c>
      <c r="D101" s="7">
        <v>21</v>
      </c>
      <c r="E101" s="205">
        <v>52</v>
      </c>
      <c r="F101" s="7"/>
      <c r="G101" t="s">
        <v>474</v>
      </c>
      <c r="H101" s="99" t="s">
        <v>475</v>
      </c>
      <c r="I101" s="276">
        <v>1251</v>
      </c>
      <c r="J101" s="276"/>
      <c r="K101" s="164"/>
      <c r="L101" s="277">
        <f>IFERROR(1200*LOG(Table1[[#This Row],[H0]]/Table1[[#This Row],[Target f0]],2)," ")</f>
        <v>1.1766979176444092</v>
      </c>
      <c r="M101" s="278" t="str">
        <f>IFERROR(1200*LOG(Table1[[#This Row],[H1]]/(Table1[[#This Row],[Target f0]]*$J$1),2)," ")</f>
        <v xml:space="preserve"> </v>
      </c>
      <c r="N101" s="279" t="str">
        <f>IFERROR(1200*LOG(Table1[[#This Row],[H3]]/(Table1[[#This Row],[Target f0]]*$K$1),2)," ")</f>
        <v xml:space="preserve"> </v>
      </c>
      <c r="O101" s="280"/>
      <c r="P101" s="280"/>
      <c r="Q101" s="280"/>
      <c r="X101" s="274" t="e">
        <f t="shared" si="0"/>
        <v>#DIV/0!</v>
      </c>
    </row>
    <row r="102" spans="1:24" x14ac:dyDescent="0.25">
      <c r="A102" t="s">
        <v>81</v>
      </c>
      <c r="B102" s="274">
        <f>IFERROR(VLOOKUP(A102,Notes!$A$7:$B$67,2,FALSE),"")</f>
        <v>1324.49</v>
      </c>
      <c r="C102" s="275">
        <v>43421</v>
      </c>
      <c r="D102" s="7">
        <v>21</v>
      </c>
      <c r="E102" s="205">
        <v>52</v>
      </c>
      <c r="F102" s="7"/>
      <c r="G102" t="s">
        <v>474</v>
      </c>
      <c r="H102" s="99" t="s">
        <v>475</v>
      </c>
      <c r="I102" s="276">
        <v>1325.5</v>
      </c>
      <c r="J102" s="276"/>
      <c r="K102" s="164"/>
      <c r="L102" s="277">
        <f>IFERROR(1200*LOG(Table1[[#This Row],[H0]]/Table1[[#This Row],[Target f0]],2)," ")</f>
        <v>1.3196626962543669</v>
      </c>
      <c r="M102" s="278" t="str">
        <f>IFERROR(1200*LOG(Table1[[#This Row],[H1]]/(Table1[[#This Row],[Target f0]]*$J$1),2)," ")</f>
        <v xml:space="preserve"> </v>
      </c>
      <c r="N102" s="279" t="str">
        <f>IFERROR(1200*LOG(Table1[[#This Row],[H3]]/(Table1[[#This Row],[Target f0]]*$K$1),2)," ")</f>
        <v xml:space="preserve"> </v>
      </c>
      <c r="O102" s="280"/>
      <c r="P102" s="280"/>
      <c r="Q102" s="280"/>
      <c r="X102" s="274"/>
    </row>
    <row r="103" spans="1:24" x14ac:dyDescent="0.25">
      <c r="A103" t="s">
        <v>83</v>
      </c>
      <c r="B103" s="274">
        <f>IFERROR(VLOOKUP(A103,Notes!$A$7:$B$67,2,FALSE),"")</f>
        <v>1403.25</v>
      </c>
      <c r="C103" s="275">
        <v>43421</v>
      </c>
      <c r="D103" s="7">
        <v>21</v>
      </c>
      <c r="E103" s="205">
        <v>52</v>
      </c>
      <c r="F103" s="7"/>
      <c r="G103" t="s">
        <v>474</v>
      </c>
      <c r="H103" s="99" t="s">
        <v>475</v>
      </c>
      <c r="I103" s="276">
        <v>1403.5</v>
      </c>
      <c r="J103" s="276"/>
      <c r="K103" s="164"/>
      <c r="L103" s="277">
        <f>IFERROR(1200*LOG(Table1[[#This Row],[H0]]/Table1[[#This Row],[Target f0]],2)," ")</f>
        <v>0.30840546070108404</v>
      </c>
      <c r="M103" s="278" t="str">
        <f>IFERROR(1200*LOG(Table1[[#This Row],[H1]]/(Table1[[#This Row],[Target f0]]*$J$1),2)," ")</f>
        <v xml:space="preserve"> </v>
      </c>
      <c r="N103" s="279" t="str">
        <f>IFERROR(1200*LOG(Table1[[#This Row],[H3]]/(Table1[[#This Row],[Target f0]]*$K$1),2)," ")</f>
        <v xml:space="preserve"> </v>
      </c>
      <c r="O103" s="280"/>
      <c r="P103" s="280"/>
      <c r="Q103" s="280"/>
      <c r="X103" s="274" t="e">
        <f t="shared" si="0"/>
        <v>#DIV/0!</v>
      </c>
    </row>
    <row r="104" spans="1:24" x14ac:dyDescent="0.25">
      <c r="A104" t="s">
        <v>85</v>
      </c>
      <c r="B104" s="274">
        <f>IFERROR(VLOOKUP(A104,Notes!$A$7:$B$67,2,FALSE),"")</f>
        <v>1486.69</v>
      </c>
      <c r="C104" s="275">
        <v>43421</v>
      </c>
      <c r="D104" s="7">
        <v>21</v>
      </c>
      <c r="E104" s="205">
        <v>52</v>
      </c>
      <c r="F104" s="7"/>
      <c r="G104" t="s">
        <v>474</v>
      </c>
      <c r="H104" s="99" t="s">
        <v>475</v>
      </c>
      <c r="I104" s="276">
        <v>1489.5</v>
      </c>
      <c r="J104" s="276"/>
      <c r="K104" s="164"/>
      <c r="L104" s="277">
        <f>IFERROR(1200*LOG(Table1[[#This Row],[H0]]/Table1[[#This Row],[Target f0]],2)," ")</f>
        <v>3.2691253740016486</v>
      </c>
      <c r="M104" s="278" t="str">
        <f>IFERROR(1200*LOG(Table1[[#This Row],[H1]]/(Table1[[#This Row],[Target f0]]*$J$1),2)," ")</f>
        <v xml:space="preserve"> </v>
      </c>
      <c r="N104" s="279" t="str">
        <f>IFERROR(1200*LOG(Table1[[#This Row],[H3]]/(Table1[[#This Row],[Target f0]]*$K$1),2)," ")</f>
        <v xml:space="preserve"> </v>
      </c>
      <c r="O104" s="280"/>
      <c r="P104" s="280"/>
      <c r="Q104" s="280"/>
      <c r="X104" s="274" t="e">
        <f t="shared" si="0"/>
        <v>#DIV/0!</v>
      </c>
    </row>
    <row r="105" spans="1:24" x14ac:dyDescent="0.25">
      <c r="A105" t="s">
        <v>87</v>
      </c>
      <c r="B105" s="274">
        <f>IFERROR(VLOOKUP(A105,Notes!$A$7:$B$67,2,FALSE),"")</f>
        <v>1575.09</v>
      </c>
      <c r="C105" s="275">
        <v>43421</v>
      </c>
      <c r="D105" s="7">
        <v>21</v>
      </c>
      <c r="E105" s="205">
        <v>52</v>
      </c>
      <c r="F105" s="7"/>
      <c r="G105" t="s">
        <v>474</v>
      </c>
      <c r="H105" s="99" t="s">
        <v>475</v>
      </c>
      <c r="I105" s="276">
        <v>1577</v>
      </c>
      <c r="J105" s="276"/>
      <c r="K105" s="164"/>
      <c r="L105" s="277">
        <f>IFERROR(1200*LOG(Table1[[#This Row],[H0]]/Table1[[#This Row],[Target f0]],2)," ")</f>
        <v>2.0980729854932885</v>
      </c>
      <c r="M105" s="278" t="str">
        <f>IFERROR(1200*LOG(Table1[[#This Row],[H1]]/(Table1[[#This Row],[Target f0]]*$J$1),2)," ")</f>
        <v xml:space="preserve"> </v>
      </c>
      <c r="N105" s="279" t="str">
        <f>IFERROR(1200*LOG(Table1[[#This Row],[H3]]/(Table1[[#This Row],[Target f0]]*$K$1),2)," ")</f>
        <v xml:space="preserve"> </v>
      </c>
      <c r="O105" s="280"/>
      <c r="P105" s="280"/>
      <c r="Q105" s="280"/>
      <c r="X105" s="274"/>
    </row>
    <row r="106" spans="1:24" x14ac:dyDescent="0.25">
      <c r="A106" t="s">
        <v>89</v>
      </c>
      <c r="B106" s="274">
        <f>IFERROR(VLOOKUP(A106,Notes!$A$7:$B$67,2,FALSE),"")</f>
        <v>1668.75</v>
      </c>
      <c r="C106" s="275">
        <v>43421</v>
      </c>
      <c r="D106" s="7">
        <v>21</v>
      </c>
      <c r="E106" s="205"/>
      <c r="F106" s="7"/>
      <c r="G106" t="s">
        <v>474</v>
      </c>
      <c r="H106" s="99" t="s">
        <v>475</v>
      </c>
      <c r="I106" s="276">
        <v>1671.6</v>
      </c>
      <c r="J106" s="276"/>
      <c r="K106" s="164"/>
      <c r="L106" s="277">
        <f>IFERROR(1200*LOG(Table1[[#This Row],[H0]]/Table1[[#This Row],[Target f0]],2)," ")</f>
        <v>2.9541923673218702</v>
      </c>
      <c r="M106" s="278" t="str">
        <f>IFERROR(1200*LOG(Table1[[#This Row],[H1]]/(Table1[[#This Row],[Target f0]]*$J$1),2)," ")</f>
        <v xml:space="preserve"> </v>
      </c>
      <c r="N106" s="279" t="str">
        <f>IFERROR(1200*LOG(Table1[[#This Row],[H3]]/(Table1[[#This Row],[Target f0]]*$K$1),2)," ")</f>
        <v xml:space="preserve"> </v>
      </c>
      <c r="O106" s="280"/>
      <c r="P106" s="280"/>
      <c r="Q106" s="280"/>
      <c r="X106" s="274"/>
    </row>
    <row r="107" spans="1:24" x14ac:dyDescent="0.25">
      <c r="A107" t="s">
        <v>91</v>
      </c>
      <c r="B107" s="274">
        <f>IFERROR(VLOOKUP(A107,Notes!$A$7:$B$67,2,FALSE),"")</f>
        <v>1767.98</v>
      </c>
      <c r="C107" s="275">
        <v>43421</v>
      </c>
      <c r="D107" s="7">
        <v>21</v>
      </c>
      <c r="E107" s="205"/>
      <c r="F107" s="7"/>
      <c r="G107" t="s">
        <v>474</v>
      </c>
      <c r="H107" s="99" t="s">
        <v>475</v>
      </c>
      <c r="I107" s="276">
        <v>1771.5</v>
      </c>
      <c r="J107" s="276"/>
      <c r="K107" s="164"/>
      <c r="L107" s="277">
        <f>IFERROR(1200*LOG(Table1[[#This Row],[H0]]/Table1[[#This Row],[Target f0]],2)," ")</f>
        <v>3.443413078606556</v>
      </c>
      <c r="M107" s="278" t="str">
        <f>IFERROR(1200*LOG(Table1[[#This Row],[H1]]/(Table1[[#This Row],[Target f0]]*$J$1),2)," ")</f>
        <v xml:space="preserve"> </v>
      </c>
      <c r="N107" s="279" t="str">
        <f>IFERROR(1200*LOG(Table1[[#This Row],[H3]]/(Table1[[#This Row],[Target f0]]*$K$1),2)," ")</f>
        <v xml:space="preserve"> </v>
      </c>
      <c r="O107" s="280"/>
      <c r="P107" s="280"/>
      <c r="Q107" s="280"/>
      <c r="X107" s="274"/>
    </row>
    <row r="108" spans="1:24" x14ac:dyDescent="0.25">
      <c r="A108" t="s">
        <v>93</v>
      </c>
      <c r="B108" s="274">
        <f>IFERROR(VLOOKUP(A108,Notes!$A$7:$B$67,2,FALSE),"")</f>
        <v>1873.11</v>
      </c>
      <c r="C108" s="275">
        <v>43421</v>
      </c>
      <c r="D108" s="7">
        <v>21</v>
      </c>
      <c r="E108" s="205"/>
      <c r="F108" s="7"/>
      <c r="G108" t="s">
        <v>474</v>
      </c>
      <c r="H108" s="99" t="s">
        <v>475</v>
      </c>
      <c r="I108" s="276">
        <v>1875.5</v>
      </c>
      <c r="J108" s="276"/>
      <c r="K108" s="164"/>
      <c r="L108" s="277">
        <f>IFERROR(1200*LOG(Table1[[#This Row],[H0]]/Table1[[#This Row],[Target f0]],2)," ")</f>
        <v>2.2075649042789487</v>
      </c>
      <c r="M108" s="278" t="str">
        <f>IFERROR(1200*LOG(Table1[[#This Row],[H1]]/(Table1[[#This Row],[Target f0]]*$J$1),2)," ")</f>
        <v xml:space="preserve"> </v>
      </c>
      <c r="N108" s="279" t="str">
        <f>IFERROR(1200*LOG(Table1[[#This Row],[H3]]/(Table1[[#This Row],[Target f0]]*$K$1),2)," ")</f>
        <v xml:space="preserve"> </v>
      </c>
      <c r="O108" s="280"/>
      <c r="P108" s="280"/>
      <c r="Q108" s="280"/>
      <c r="X108" s="274" t="e">
        <f t="shared" si="0"/>
        <v>#DIV/0!</v>
      </c>
    </row>
    <row r="109" spans="1:24" x14ac:dyDescent="0.25">
      <c r="A109" t="s">
        <v>95</v>
      </c>
      <c r="B109" s="274">
        <f>IFERROR(VLOOKUP(A109,Notes!$A$7:$B$67,2,FALSE),"")</f>
        <v>1984.49</v>
      </c>
      <c r="C109" s="275">
        <v>43421</v>
      </c>
      <c r="D109" s="7">
        <v>21</v>
      </c>
      <c r="E109" s="205"/>
      <c r="F109" s="7"/>
      <c r="G109" t="s">
        <v>474</v>
      </c>
      <c r="H109" s="99" t="s">
        <v>475</v>
      </c>
      <c r="I109" s="276">
        <v>1985</v>
      </c>
      <c r="J109" s="276"/>
      <c r="K109" s="164"/>
      <c r="L109" s="277">
        <f>IFERROR(1200*LOG(Table1[[#This Row],[H0]]/Table1[[#This Row],[Target f0]],2)," ")</f>
        <v>0.44485783810120055</v>
      </c>
      <c r="M109" s="278" t="str">
        <f>IFERROR(1200*LOG(Table1[[#This Row],[H1]]/(Table1[[#This Row],[Target f0]]*$J$1),2)," ")</f>
        <v xml:space="preserve"> </v>
      </c>
      <c r="N109" s="279" t="str">
        <f>IFERROR(1200*LOG(Table1[[#This Row],[H3]]/(Table1[[#This Row],[Target f0]]*$K$1),2)," ")</f>
        <v xml:space="preserve"> </v>
      </c>
      <c r="O109" s="280"/>
      <c r="P109" s="280"/>
      <c r="Q109" s="280"/>
      <c r="X109" s="274"/>
    </row>
    <row r="110" spans="1:24" x14ac:dyDescent="0.25">
      <c r="A110" t="s">
        <v>97</v>
      </c>
      <c r="B110" s="274">
        <f>IFERROR(VLOOKUP(A110,Notes!$A$7:$B$67,2,FALSE),"")</f>
        <v>2102.4899999999998</v>
      </c>
      <c r="C110" s="275">
        <v>43421</v>
      </c>
      <c r="D110" s="7">
        <v>21</v>
      </c>
      <c r="E110" s="205">
        <v>52</v>
      </c>
      <c r="F110" s="7"/>
      <c r="G110" t="s">
        <v>474</v>
      </c>
      <c r="H110" s="99" t="s">
        <v>475</v>
      </c>
      <c r="I110" s="276">
        <v>2106</v>
      </c>
      <c r="J110" s="276"/>
      <c r="K110" s="164"/>
      <c r="L110" s="277">
        <f>IFERROR(1200*LOG(Table1[[#This Row],[H0]]/Table1[[#This Row],[Target f0]],2)," ")</f>
        <v>2.8877972485142442</v>
      </c>
      <c r="M110" s="278" t="str">
        <f>IFERROR(1200*LOG(Table1[[#This Row],[H1]]/(Table1[[#This Row],[Target f0]]*$J$1),2)," ")</f>
        <v xml:space="preserve"> </v>
      </c>
      <c r="N110" s="279" t="str">
        <f>IFERROR(1200*LOG(Table1[[#This Row],[H3]]/(Table1[[#This Row],[Target f0]]*$K$1),2)," ")</f>
        <v xml:space="preserve"> </v>
      </c>
      <c r="O110" s="280"/>
      <c r="P110" s="280"/>
      <c r="Q110" s="280"/>
      <c r="X110" s="274"/>
    </row>
    <row r="111" spans="1:24" x14ac:dyDescent="0.25">
      <c r="A111" t="s">
        <v>59</v>
      </c>
      <c r="B111" s="274">
        <f>IFERROR(VLOOKUP(A111,Notes!$A$7:$B$67,2,FALSE),"")</f>
        <v>701.63</v>
      </c>
      <c r="C111" s="275">
        <v>43423</v>
      </c>
      <c r="D111" s="7">
        <v>25</v>
      </c>
      <c r="E111" s="205"/>
      <c r="F111" s="7">
        <v>8</v>
      </c>
      <c r="G111" t="s">
        <v>476</v>
      </c>
      <c r="H111" s="99" t="s">
        <v>475</v>
      </c>
      <c r="I111" s="276">
        <v>700.8</v>
      </c>
      <c r="J111" s="276">
        <v>2801</v>
      </c>
      <c r="K111" s="164"/>
      <c r="L111" s="277">
        <f>IFERROR(1200*LOG(Table1[[#This Row],[H0]]/Table1[[#This Row],[Target f0]],2)," ")</f>
        <v>-2.0491923710879565</v>
      </c>
      <c r="M111" s="278">
        <f>IFERROR(1200*LOG(Table1[[#This Row],[H1]]/(Table1[[#This Row],[Target f0]]*$J$1),2)," ")</f>
        <v>-3.4084283382535592</v>
      </c>
      <c r="N111" s="279" t="str">
        <f>IFERROR(1200*LOG(Table1[[#This Row],[H3]]/(Table1[[#This Row],[Target f0]]*$K$1),2)," ")</f>
        <v xml:space="preserve"> </v>
      </c>
      <c r="O111" s="280"/>
      <c r="P111" s="280"/>
      <c r="Q111" s="280"/>
      <c r="X111" s="274" t="e">
        <f t="shared" si="0"/>
        <v>#DIV/0!</v>
      </c>
    </row>
    <row r="112" spans="1:24" x14ac:dyDescent="0.25">
      <c r="A112" t="s">
        <v>113</v>
      </c>
      <c r="B112" s="274">
        <f>IFERROR(VLOOKUP(A112,Notes!$A$7:$B$67,2,FALSE),"")</f>
        <v>350.81</v>
      </c>
      <c r="C112" s="281">
        <v>43519</v>
      </c>
      <c r="D112" s="7">
        <v>24</v>
      </c>
      <c r="E112" s="205">
        <v>54</v>
      </c>
      <c r="F112" s="7">
        <v>8.6999999999999993</v>
      </c>
      <c r="G112" t="s">
        <v>476</v>
      </c>
      <c r="H112" s="99" t="s">
        <v>475</v>
      </c>
      <c r="I112" s="276">
        <v>350.5</v>
      </c>
      <c r="J112" s="276">
        <v>1403</v>
      </c>
      <c r="K112" s="164"/>
      <c r="L112" s="277">
        <f>IFERROR(1200*LOG(Table1[[#This Row],[H0]]/Table1[[#This Row],[Target f0]],2)," ")</f>
        <v>-1.5305145803280098</v>
      </c>
      <c r="M112" s="278">
        <f>IFERROR(1200*LOG(Table1[[#This Row],[H1]]/(Table1[[#This Row],[Target f0]]*$J$1),2)," ")</f>
        <v>-0.29612304919688542</v>
      </c>
      <c r="N112" s="279" t="str">
        <f>IFERROR(1200*LOG(Table1[[#This Row],[H3]]/(Table1[[#This Row],[Target f0]]*$K$1),2)," ")</f>
        <v xml:space="preserve"> </v>
      </c>
      <c r="O112" s="280">
        <v>3</v>
      </c>
      <c r="P112" s="280"/>
      <c r="Q112" s="280"/>
      <c r="X112" s="274" t="e">
        <f t="shared" si="0"/>
        <v>#DIV/0!</v>
      </c>
    </row>
    <row r="113" spans="1:24" x14ac:dyDescent="0.25">
      <c r="A113" t="s">
        <v>115</v>
      </c>
      <c r="B113" s="274">
        <f>IFERROR(VLOOKUP(A113,Notes!$A$7:$B$67,2,FALSE),"")</f>
        <v>371.67</v>
      </c>
      <c r="C113" s="281">
        <v>43519</v>
      </c>
      <c r="D113" s="7">
        <v>24</v>
      </c>
      <c r="E113" s="205">
        <v>54</v>
      </c>
      <c r="F113" s="7">
        <v>8.9</v>
      </c>
      <c r="G113" t="s">
        <v>476</v>
      </c>
      <c r="H113" s="99" t="s">
        <v>475</v>
      </c>
      <c r="I113" s="276">
        <v>371.5</v>
      </c>
      <c r="J113" s="276">
        <v>1488</v>
      </c>
      <c r="K113" s="164"/>
      <c r="L113" s="277">
        <f>IFERROR(1200*LOG(Table1[[#This Row],[H0]]/Table1[[#This Row],[Target f0]],2)," ")</f>
        <v>-0.79203895064331775</v>
      </c>
      <c r="M113" s="278">
        <f>IFERROR(1200*LOG(Table1[[#This Row],[H1]]/(Table1[[#This Row],[Target f0]]*$J$1),2)," ")</f>
        <v>1.5364537326789471</v>
      </c>
      <c r="N113" s="279" t="str">
        <f>IFERROR(1200*LOG(Table1[[#This Row],[H3]]/(Table1[[#This Row],[Target f0]]*$K$1),2)," ")</f>
        <v xml:space="preserve"> </v>
      </c>
      <c r="O113" s="280">
        <v>5</v>
      </c>
      <c r="P113" s="280"/>
      <c r="Q113" s="280"/>
      <c r="X113" s="274" t="e">
        <f t="shared" si="0"/>
        <v>#DIV/0!</v>
      </c>
    </row>
    <row r="114" spans="1:24" x14ac:dyDescent="0.25">
      <c r="A114" t="s">
        <v>117</v>
      </c>
      <c r="B114" s="274">
        <f>IFERROR(VLOOKUP(A114,Notes!$A$7:$B$67,2,FALSE),"")</f>
        <v>393.77</v>
      </c>
      <c r="C114" s="281">
        <v>43519</v>
      </c>
      <c r="D114" s="7">
        <v>25</v>
      </c>
      <c r="E114" s="205">
        <v>54</v>
      </c>
      <c r="F114" s="7">
        <v>10</v>
      </c>
      <c r="G114" t="s">
        <v>476</v>
      </c>
      <c r="H114" s="99" t="s">
        <v>475</v>
      </c>
      <c r="I114" s="276">
        <v>393.7</v>
      </c>
      <c r="J114" s="276">
        <v>1577.5</v>
      </c>
      <c r="K114" s="164"/>
      <c r="L114" s="277">
        <f>IFERROR(1200*LOG(Table1[[#This Row],[H0]]/Table1[[#This Row],[Target f0]],2)," ")</f>
        <v>-0.30778666807334276</v>
      </c>
      <c r="M114" s="278">
        <f>IFERROR(1200*LOG(Table1[[#This Row],[H1]]/(Table1[[#This Row],[Target f0]]*$J$1),2)," ")</f>
        <v>2.6578784498059012</v>
      </c>
      <c r="N114" s="279" t="str">
        <f>IFERROR(1200*LOG(Table1[[#This Row],[H3]]/(Table1[[#This Row],[Target f0]]*$K$1),2)," ")</f>
        <v xml:space="preserve"> </v>
      </c>
      <c r="O114" s="280"/>
      <c r="P114" s="280"/>
      <c r="Q114" s="280"/>
      <c r="X114" s="274"/>
    </row>
    <row r="115" spans="1:24" x14ac:dyDescent="0.25">
      <c r="A115" t="s">
        <v>119</v>
      </c>
      <c r="B115" s="274">
        <f>IFERROR(VLOOKUP(A115,Notes!$A$7:$B$67,2,FALSE),"")</f>
        <v>417.19</v>
      </c>
      <c r="C115" s="281">
        <v>43519</v>
      </c>
      <c r="D115" s="7">
        <v>26</v>
      </c>
      <c r="E115" s="205">
        <v>54</v>
      </c>
      <c r="F115" s="7">
        <v>9.1999999999999993</v>
      </c>
      <c r="G115" t="s">
        <v>476</v>
      </c>
      <c r="H115" s="99" t="s">
        <v>475</v>
      </c>
      <c r="I115" s="276">
        <v>416.5</v>
      </c>
      <c r="J115" s="276">
        <v>1669</v>
      </c>
      <c r="K115" s="164"/>
      <c r="L115" s="277">
        <f>IFERROR(1200*LOG(Table1[[#This Row],[H0]]/Table1[[#This Row],[Target f0]],2)," ")</f>
        <v>-2.865697721242022</v>
      </c>
      <c r="M115" s="278">
        <f>IFERROR(1200*LOG(Table1[[#This Row],[H1]]/(Table1[[#This Row],[Target f0]]*$J$1),2)," ")</f>
        <v>0.2489670752193538</v>
      </c>
      <c r="N115" s="279" t="str">
        <f>IFERROR(1200*LOG(Table1[[#This Row],[H3]]/(Table1[[#This Row],[Target f0]]*$K$1),2)," ")</f>
        <v xml:space="preserve"> </v>
      </c>
      <c r="O115" s="280"/>
      <c r="P115" s="280"/>
      <c r="Q115" s="280"/>
      <c r="X115" s="274" t="e">
        <f t="shared" si="0"/>
        <v>#DIV/0!</v>
      </c>
    </row>
    <row r="116" spans="1:24" x14ac:dyDescent="0.25">
      <c r="A116" t="s">
        <v>121</v>
      </c>
      <c r="B116" s="274">
        <f>IFERROR(VLOOKUP(A116,Notes!$A$7:$B$67,2,FALSE),"")</f>
        <v>442</v>
      </c>
      <c r="C116" s="281">
        <v>43519</v>
      </c>
      <c r="D116" s="7">
        <v>26</v>
      </c>
      <c r="E116" s="205">
        <v>54</v>
      </c>
      <c r="F116" s="7">
        <v>8.9</v>
      </c>
      <c r="G116" t="s">
        <v>476</v>
      </c>
      <c r="H116" s="99" t="s">
        <v>475</v>
      </c>
      <c r="I116" s="276">
        <v>442.3</v>
      </c>
      <c r="J116" s="276">
        <v>1780</v>
      </c>
      <c r="K116" s="164"/>
      <c r="L116" s="277">
        <f>IFERROR(1200*LOG(Table1[[#This Row],[H0]]/Table1[[#This Row],[Target f0]],2)," ")</f>
        <v>1.1746471438314128</v>
      </c>
      <c r="M116" s="278">
        <f>IFERROR(1200*LOG(Table1[[#This Row],[H1]]/(Table1[[#This Row],[Target f0]]*$J$1),2)," ")</f>
        <v>11.7107597547942</v>
      </c>
      <c r="N116" s="279" t="str">
        <f>IFERROR(1200*LOG(Table1[[#This Row],[H3]]/(Table1[[#This Row],[Target f0]]*$K$1),2)," ")</f>
        <v xml:space="preserve"> </v>
      </c>
      <c r="O116" s="280"/>
      <c r="P116" s="280"/>
      <c r="Q116" s="280"/>
      <c r="X116" s="274" t="e">
        <f t="shared" si="0"/>
        <v>#DIV/0!</v>
      </c>
    </row>
    <row r="117" spans="1:24" x14ac:dyDescent="0.25">
      <c r="A117" t="s">
        <v>123</v>
      </c>
      <c r="B117" s="274">
        <f>IFERROR(VLOOKUP(A117,Notes!$A$7:$B$67,2,FALSE),"")</f>
        <v>468.28</v>
      </c>
      <c r="C117" s="281">
        <v>43519</v>
      </c>
      <c r="D117" s="7">
        <v>26</v>
      </c>
      <c r="E117" s="205">
        <v>54</v>
      </c>
      <c r="F117" s="7">
        <v>10.4</v>
      </c>
      <c r="G117" t="s">
        <v>476</v>
      </c>
      <c r="H117" s="99" t="s">
        <v>475</v>
      </c>
      <c r="I117" s="276">
        <v>468.4</v>
      </c>
      <c r="J117" s="276">
        <v>1874</v>
      </c>
      <c r="K117" s="164"/>
      <c r="L117" s="277">
        <f>IFERROR(1200*LOG(Table1[[#This Row],[H0]]/Table1[[#This Row],[Target f0]],2)," ")</f>
        <v>0.44358390704322515</v>
      </c>
      <c r="M117" s="278">
        <f>IFERROR(1200*LOG(Table1[[#This Row],[H1]]/(Table1[[#This Row],[Target f0]]*$J$1),2)," ")</f>
        <v>0.81315036144401598</v>
      </c>
      <c r="N117" s="279" t="str">
        <f>IFERROR(1200*LOG(Table1[[#This Row],[H3]]/(Table1[[#This Row],[Target f0]]*$K$1),2)," ")</f>
        <v xml:space="preserve"> </v>
      </c>
      <c r="O117" s="280"/>
      <c r="P117" s="280"/>
      <c r="Q117" s="280"/>
      <c r="X117" s="274" t="e">
        <f t="shared" si="0"/>
        <v>#DIV/0!</v>
      </c>
    </row>
    <row r="118" spans="1:24" x14ac:dyDescent="0.25">
      <c r="A118" t="s">
        <v>105</v>
      </c>
      <c r="B118" s="274">
        <f>IFERROR(VLOOKUP(A118,Notes!$A$7:$B$67,2,FALSE),"")</f>
        <v>278.44</v>
      </c>
      <c r="C118" s="275">
        <v>43520</v>
      </c>
      <c r="D118" s="7">
        <v>25</v>
      </c>
      <c r="E118" s="205">
        <v>60</v>
      </c>
      <c r="F118" s="7">
        <v>8.6</v>
      </c>
      <c r="G118" t="s">
        <v>476</v>
      </c>
      <c r="H118" s="99" t="s">
        <v>477</v>
      </c>
      <c r="I118" s="276">
        <v>278.39999999999998</v>
      </c>
      <c r="J118" s="276">
        <v>1114</v>
      </c>
      <c r="K118" s="164">
        <v>2819</v>
      </c>
      <c r="L118" s="277">
        <f>IFERROR(1200*LOG(Table1[[#This Row],[H0]]/Table1[[#This Row],[Target f0]],2)," ")</f>
        <v>-0.24872265671226862</v>
      </c>
      <c r="M118" s="278">
        <f>IFERROR(1200*LOG(Table1[[#This Row],[H1]]/(Table1[[#This Row],[Target f0]]*$J$1),2)," ")</f>
        <v>0.3730169976870315</v>
      </c>
      <c r="N118" s="279">
        <f>IFERROR(1200*LOG(Table1[[#This Row],[H3]]/(Table1[[#This Row],[Target f0]]*$K$1),2)," ")</f>
        <v>7.6941112741541504</v>
      </c>
      <c r="O118" s="280">
        <v>7</v>
      </c>
      <c r="P118" s="280"/>
      <c r="Q118" s="280"/>
      <c r="X118" s="274" t="e">
        <f t="shared" si="0"/>
        <v>#DIV/0!</v>
      </c>
    </row>
    <row r="119" spans="1:24" x14ac:dyDescent="0.25">
      <c r="A119" t="s">
        <v>107</v>
      </c>
      <c r="B119" s="274">
        <f>IFERROR(VLOOKUP(A119,Notes!$A$7:$B$67,2,FALSE),"")</f>
        <v>295</v>
      </c>
      <c r="C119" s="275">
        <v>43520</v>
      </c>
      <c r="D119" s="7">
        <v>23</v>
      </c>
      <c r="E119" s="205">
        <v>60</v>
      </c>
      <c r="F119" s="7">
        <v>8.5</v>
      </c>
      <c r="G119" t="s">
        <v>476</v>
      </c>
      <c r="H119" s="99" t="s">
        <v>477</v>
      </c>
      <c r="I119" s="276">
        <v>294.89999999999998</v>
      </c>
      <c r="J119" s="276">
        <v>1182</v>
      </c>
      <c r="K119" s="164">
        <v>2987</v>
      </c>
      <c r="L119" s="277">
        <f>IFERROR(1200*LOG(Table1[[#This Row],[H0]]/Table1[[#This Row],[Target f0]],2)," ")</f>
        <v>-0.58695848979517051</v>
      </c>
      <c r="M119" s="278">
        <f>IFERROR(1200*LOG(Table1[[#This Row],[H1]]/(Table1[[#This Row],[Target f0]]*$J$1),2)," ")</f>
        <v>2.931811113994756</v>
      </c>
      <c r="N119" s="279">
        <f>IFERROR(1200*LOG(Table1[[#This Row],[H3]]/(Table1[[#This Row],[Target f0]]*$K$1),2)," ")</f>
        <v>7.8924536739035691</v>
      </c>
      <c r="O119" s="280">
        <v>13</v>
      </c>
      <c r="P119" s="280"/>
      <c r="Q119" s="280"/>
      <c r="X119" s="274" t="e">
        <f t="shared" si="0"/>
        <v>#DIV/0!</v>
      </c>
    </row>
    <row r="120" spans="1:24" x14ac:dyDescent="0.25">
      <c r="A120" t="s">
        <v>111</v>
      </c>
      <c r="B120" s="274">
        <f>IFERROR(VLOOKUP(A120,Notes!$A$7:$B$67,2,FALSE),"")</f>
        <v>331.12</v>
      </c>
      <c r="C120" s="275">
        <v>43520</v>
      </c>
      <c r="D120" s="7">
        <v>21</v>
      </c>
      <c r="E120" s="205">
        <v>60</v>
      </c>
      <c r="F120" s="7">
        <v>10</v>
      </c>
      <c r="G120" t="s">
        <v>476</v>
      </c>
      <c r="H120" s="99" t="s">
        <v>475</v>
      </c>
      <c r="I120" s="276">
        <v>330.8</v>
      </c>
      <c r="J120" s="276">
        <v>1327</v>
      </c>
      <c r="K120" s="164"/>
      <c r="L120" s="277">
        <f>IFERROR(1200*LOG(Table1[[#This Row],[H0]]/Table1[[#This Row],[Target f0]],2)," ")</f>
        <v>-1.6739030059842188</v>
      </c>
      <c r="M120" s="278">
        <f>IFERROR(1200*LOG(Table1[[#This Row],[H1]]/(Table1[[#This Row],[Target f0]]*$J$1),2)," ")</f>
        <v>3.2907742975530292</v>
      </c>
      <c r="N120" s="279" t="str">
        <f>IFERROR(1200*LOG(Table1[[#This Row],[H3]]/(Table1[[#This Row],[Target f0]]*$K$1),2)," ")</f>
        <v xml:space="preserve"> </v>
      </c>
      <c r="O120" s="280">
        <v>9</v>
      </c>
      <c r="P120" s="280"/>
      <c r="Q120" s="280"/>
      <c r="X120" s="274" t="e">
        <f t="shared" si="0"/>
        <v>#DIV/0!</v>
      </c>
    </row>
    <row r="121" spans="1:24" x14ac:dyDescent="0.25">
      <c r="A121" t="s">
        <v>123</v>
      </c>
      <c r="B121" s="274">
        <f>IFERROR(VLOOKUP(A121,Notes!$A$7:$B$67,2,FALSE),"")</f>
        <v>468.28</v>
      </c>
      <c r="C121" s="281">
        <v>43520</v>
      </c>
      <c r="D121" s="7">
        <v>20</v>
      </c>
      <c r="E121" s="205">
        <v>60</v>
      </c>
      <c r="F121" s="7">
        <v>10.6</v>
      </c>
      <c r="G121" t="s">
        <v>476</v>
      </c>
      <c r="H121" s="99" t="s">
        <v>475</v>
      </c>
      <c r="I121" s="276">
        <v>468.3</v>
      </c>
      <c r="J121" s="276">
        <v>1876</v>
      </c>
      <c r="K121" s="164"/>
      <c r="L121" s="277">
        <f>IFERROR(1200*LOG(Table1[[#This Row],[H0]]/Table1[[#This Row],[Target f0]],2)," ")</f>
        <v>7.3938544463250447E-2</v>
      </c>
      <c r="M121" s="278">
        <f>IFERROR(1200*LOG(Table1[[#This Row],[H1]]/(Table1[[#This Row],[Target f0]]*$J$1),2)," ")</f>
        <v>2.6598001888718668</v>
      </c>
      <c r="N121" s="279" t="str">
        <f>IFERROR(1200*LOG(Table1[[#This Row],[H3]]/(Table1[[#This Row],[Target f0]]*$K$1),2)," ")</f>
        <v xml:space="preserve"> </v>
      </c>
      <c r="O121" s="280"/>
      <c r="P121" s="280"/>
      <c r="Q121" s="280"/>
      <c r="X121" s="274" t="e">
        <f t="shared" si="0"/>
        <v>#DIV/0!</v>
      </c>
    </row>
    <row r="122" spans="1:24" x14ac:dyDescent="0.25">
      <c r="A122" t="s">
        <v>109</v>
      </c>
      <c r="B122" s="274">
        <f>IFERROR(VLOOKUP(A122,Notes!$A$7:$B$67,2,FALSE),"")</f>
        <v>312.54000000000002</v>
      </c>
      <c r="C122" s="275">
        <v>43522</v>
      </c>
      <c r="D122" s="7">
        <v>22</v>
      </c>
      <c r="E122" s="205">
        <v>60</v>
      </c>
      <c r="F122" s="7">
        <v>7</v>
      </c>
      <c r="G122" t="s">
        <v>476</v>
      </c>
      <c r="H122" s="99" t="s">
        <v>478</v>
      </c>
      <c r="I122" s="276">
        <v>312.45999999999998</v>
      </c>
      <c r="J122" s="276">
        <v>1252</v>
      </c>
      <c r="K122" s="164">
        <v>3155</v>
      </c>
      <c r="L122" s="277">
        <f>IFERROR(1200*LOG(Table1[[#This Row],[H0]]/Table1[[#This Row],[Target f0]],2)," ")</f>
        <v>-0.44319591898179728</v>
      </c>
      <c r="M122" s="278">
        <f>IFERROR(1200*LOG(Table1[[#This Row],[H1]]/(Table1[[#This Row],[Target f0]]*$J$1),2)," ")</f>
        <v>2.5461770825812176</v>
      </c>
      <c r="N122" s="279">
        <f>IFERROR(1200*LOG(Table1[[#This Row],[H3]]/(Table1[[#This Row],[Target f0]]*$K$1),2)," ")</f>
        <v>2.6327086073322472</v>
      </c>
      <c r="O122" s="280">
        <v>1</v>
      </c>
      <c r="P122" s="280"/>
      <c r="Q122" s="280"/>
      <c r="X122" s="274" t="e">
        <f t="shared" si="0"/>
        <v>#DIV/0!</v>
      </c>
    </row>
    <row r="123" spans="1:24" x14ac:dyDescent="0.25">
      <c r="A123" t="s">
        <v>61</v>
      </c>
      <c r="B123" s="274">
        <f>IFERROR(VLOOKUP(A123,Notes!$A$7:$B$67,2,FALSE),"")</f>
        <v>743.35</v>
      </c>
      <c r="C123" s="275">
        <v>43522</v>
      </c>
      <c r="D123" s="7">
        <v>21</v>
      </c>
      <c r="E123" s="205">
        <v>60</v>
      </c>
      <c r="F123" s="7">
        <v>7.1</v>
      </c>
      <c r="G123" t="s">
        <v>476</v>
      </c>
      <c r="H123" s="99" t="s">
        <v>478</v>
      </c>
      <c r="I123" s="276">
        <v>743.6</v>
      </c>
      <c r="J123" s="276">
        <v>2977</v>
      </c>
      <c r="K123" s="164"/>
      <c r="L123" s="277">
        <f>IFERROR(1200*LOG(Table1[[#This Row],[H0]]/Table1[[#This Row],[Target f0]],2)," ")</f>
        <v>0.58214266296067729</v>
      </c>
      <c r="M123" s="278">
        <f>IFERROR(1200*LOG(Table1[[#This Row],[H1]]/(Table1[[#This Row],[Target f0]]*$J$1),2)," ")</f>
        <v>2.0947981100609816</v>
      </c>
      <c r="N123" s="279" t="str">
        <f>IFERROR(1200*LOG(Table1[[#This Row],[H3]]/(Table1[[#This Row],[Target f0]]*$K$1),2)," ")</f>
        <v xml:space="preserve"> </v>
      </c>
      <c r="O123" s="280">
        <v>3</v>
      </c>
      <c r="P123" s="280"/>
      <c r="Q123" s="280"/>
      <c r="X123" s="274" t="e">
        <f t="shared" si="0"/>
        <v>#DIV/0!</v>
      </c>
    </row>
    <row r="124" spans="1:24" x14ac:dyDescent="0.25">
      <c r="A124" t="s">
        <v>101</v>
      </c>
      <c r="B124" s="274">
        <f>IFERROR(VLOOKUP(A124,Notes!$A$7:$B$67,2,FALSE),"")</f>
        <v>248.06</v>
      </c>
      <c r="C124" s="275">
        <v>43523</v>
      </c>
      <c r="D124" s="7">
        <v>21</v>
      </c>
      <c r="E124" s="205">
        <v>60</v>
      </c>
      <c r="F124" s="7">
        <v>7.4</v>
      </c>
      <c r="G124" t="s">
        <v>476</v>
      </c>
      <c r="H124" s="99" t="s">
        <v>478</v>
      </c>
      <c r="I124" s="276">
        <v>248.9</v>
      </c>
      <c r="J124" s="276">
        <v>991</v>
      </c>
      <c r="K124" s="164">
        <v>2507</v>
      </c>
      <c r="L124" s="277">
        <f>IFERROR(1200*LOG(Table1[[#This Row],[H0]]/Table1[[#This Row],[Target f0]],2)," ")</f>
        <v>5.8525353596017151</v>
      </c>
      <c r="M124" s="278">
        <f>IFERROR(1200*LOG(Table1[[#This Row],[H1]]/(Table1[[#This Row],[Target f0]]*$J$1),2)," ")</f>
        <v>-2.164872129020508</v>
      </c>
      <c r="N124" s="279">
        <f>IFERROR(1200*LOG(Table1[[#This Row],[H3]]/(Table1[[#This Row],[Target f0]]*$K$1),2)," ")</f>
        <v>4.6411682479203114</v>
      </c>
      <c r="O124" s="280">
        <v>9</v>
      </c>
      <c r="P124" s="280"/>
      <c r="Q124" s="280"/>
      <c r="X124" s="274" t="e">
        <f t="shared" si="0"/>
        <v>#DIV/0!</v>
      </c>
    </row>
    <row r="125" spans="1:24" x14ac:dyDescent="0.25">
      <c r="A125" t="s">
        <v>103</v>
      </c>
      <c r="B125" s="274">
        <f>IFERROR(VLOOKUP(A125,Notes!$A$7:$B$67,2,FALSE),"")</f>
        <v>262.81</v>
      </c>
      <c r="C125" s="275">
        <v>43523</v>
      </c>
      <c r="D125" s="7">
        <v>18</v>
      </c>
      <c r="E125" s="205">
        <v>60</v>
      </c>
      <c r="F125" s="7">
        <v>8.5</v>
      </c>
      <c r="G125" t="s">
        <v>476</v>
      </c>
      <c r="H125" s="99" t="s">
        <v>478</v>
      </c>
      <c r="I125" s="276">
        <v>262.8</v>
      </c>
      <c r="J125" s="276">
        <v>1050</v>
      </c>
      <c r="K125" s="164">
        <v>2654</v>
      </c>
      <c r="L125" s="277">
        <f>IFERROR(1200*LOG(Table1[[#This Row],[H0]]/Table1[[#This Row],[Target f0]],2)," ")</f>
        <v>-6.5875232559372485E-2</v>
      </c>
      <c r="M125" s="278">
        <f>IFERROR(1200*LOG(Table1[[#This Row],[H1]]/(Table1[[#This Row],[Target f0]]*$J$1),2)," ")</f>
        <v>-2.0432986903380126</v>
      </c>
      <c r="N125" s="279">
        <f>IFERROR(1200*LOG(Table1[[#This Row],[H3]]/(Table1[[#This Row],[Target f0]]*$K$1),2)," ")</f>
        <v>3.2915526897112977</v>
      </c>
      <c r="O125" s="280">
        <v>5</v>
      </c>
      <c r="P125" s="280"/>
      <c r="Q125" s="280"/>
      <c r="X125" s="274" t="e">
        <f t="shared" si="0"/>
        <v>#DIV/0!</v>
      </c>
    </row>
    <row r="126" spans="1:24" x14ac:dyDescent="0.25">
      <c r="A126" t="s">
        <v>98</v>
      </c>
      <c r="B126" s="274">
        <f>IFERROR(VLOOKUP(A126,Notes!$A$7:$B$67,2,FALSE),"")</f>
        <v>221</v>
      </c>
      <c r="C126" s="275">
        <v>43524</v>
      </c>
      <c r="D126" s="7">
        <v>23</v>
      </c>
      <c r="E126" s="205">
        <v>60</v>
      </c>
      <c r="F126" s="7">
        <v>10.4</v>
      </c>
      <c r="G126" t="s">
        <v>476</v>
      </c>
      <c r="H126" s="99" t="s">
        <v>478</v>
      </c>
      <c r="I126" s="276">
        <v>221</v>
      </c>
      <c r="J126" s="276">
        <v>883</v>
      </c>
      <c r="K126" s="164">
        <v>2225</v>
      </c>
      <c r="L126" s="277">
        <f>IFERROR(1200*LOG(Table1[[#This Row],[H0]]/Table1[[#This Row],[Target f0]],2)," ")</f>
        <v>0</v>
      </c>
      <c r="M126" s="278">
        <f>IFERROR(1200*LOG(Table1[[#This Row],[H1]]/(Table1[[#This Row],[Target f0]]*$J$1),2)," ")</f>
        <v>-1.9595180915586761</v>
      </c>
      <c r="N126" s="279">
        <f>IFERROR(1200*LOG(Table1[[#This Row],[H3]]/(Table1[[#This Row],[Target f0]]*$K$1),2)," ")</f>
        <v>-1.975526380371718</v>
      </c>
      <c r="O126" s="280">
        <v>19</v>
      </c>
      <c r="P126" s="280"/>
      <c r="Q126" s="280"/>
      <c r="X126" s="274"/>
    </row>
    <row r="127" spans="1:24" x14ac:dyDescent="0.25">
      <c r="A127" t="s">
        <v>4</v>
      </c>
      <c r="B127" s="274">
        <f>IFERROR(VLOOKUP(A127,Notes!$A$7:$B$67,2,FALSE),"")</f>
        <v>234.14</v>
      </c>
      <c r="C127" s="275">
        <v>43524</v>
      </c>
      <c r="D127" s="7">
        <v>19</v>
      </c>
      <c r="E127" s="205">
        <v>60</v>
      </c>
      <c r="F127" s="7">
        <v>9.6</v>
      </c>
      <c r="G127" t="s">
        <v>476</v>
      </c>
      <c r="H127" s="99" t="s">
        <v>475</v>
      </c>
      <c r="I127" s="276">
        <v>233.9</v>
      </c>
      <c r="J127" s="276">
        <v>937.8</v>
      </c>
      <c r="K127" s="164">
        <v>2364</v>
      </c>
      <c r="L127" s="277">
        <f>IFERROR(1200*LOG(Table1[[#This Row],[H0]]/Table1[[#This Row],[Target f0]],2)," ")</f>
        <v>-1.7754730715016911</v>
      </c>
      <c r="M127" s="278">
        <f>IFERROR(1200*LOG(Table1[[#This Row],[H1]]/(Table1[[#This Row],[Target f0]]*$J$1),2)," ")</f>
        <v>2.2906277705696398</v>
      </c>
      <c r="N127" s="279">
        <f>IFERROR(1200*LOG(Table1[[#This Row],[H3]]/(Table1[[#This Row],[Target f0]]*$K$1),2)," ")</f>
        <v>2.9440493834582671</v>
      </c>
      <c r="O127" s="280">
        <v>5</v>
      </c>
      <c r="P127" s="280"/>
      <c r="Q127" s="280"/>
      <c r="X127" s="274"/>
    </row>
    <row r="128" spans="1:24" x14ac:dyDescent="0.25">
      <c r="A128" t="s">
        <v>98</v>
      </c>
      <c r="B128" s="274">
        <f>IFERROR(VLOOKUP(A128,Notes!$A$7:$B$67,2,FALSE),"")</f>
        <v>221</v>
      </c>
      <c r="C128" s="275">
        <v>43525</v>
      </c>
      <c r="D128" s="7">
        <v>24</v>
      </c>
      <c r="E128" s="205">
        <v>60</v>
      </c>
      <c r="F128" s="7">
        <v>9.4</v>
      </c>
      <c r="G128" t="s">
        <v>474</v>
      </c>
      <c r="H128" s="99" t="s">
        <v>475</v>
      </c>
      <c r="I128" s="276">
        <v>221.45</v>
      </c>
      <c r="J128" s="276">
        <v>880</v>
      </c>
      <c r="K128" s="164">
        <v>2232</v>
      </c>
      <c r="L128" s="277">
        <f>IFERROR(1200*LOG(Table1[[#This Row],[H0]]/Table1[[#This Row],[Target f0]],2)," ")</f>
        <v>3.5215531278268717</v>
      </c>
      <c r="M128" s="278">
        <f>IFERROR(1200*LOG(Table1[[#This Row],[H1]]/(Table1[[#This Row],[Target f0]]*$J$1),2)," ")</f>
        <v>-7.8514150401263292</v>
      </c>
      <c r="N128" s="279">
        <f>IFERROR(1200*LOG(Table1[[#This Row],[H3]]/(Table1[[#This Row],[Target f0]]*$K$1),2)," ")</f>
        <v>3.4625029253064965</v>
      </c>
      <c r="O128" s="280"/>
      <c r="P128" s="280"/>
      <c r="Q128" s="280"/>
      <c r="X128" s="274"/>
    </row>
    <row r="129" spans="1:24" x14ac:dyDescent="0.25">
      <c r="A129" t="s">
        <v>92</v>
      </c>
      <c r="B129" s="274">
        <f>IFERROR(VLOOKUP(A129,Notes!$A$7:$B$67,2,FALSE),"")</f>
        <v>185.84</v>
      </c>
      <c r="C129" s="275">
        <v>43526</v>
      </c>
      <c r="D129" s="7">
        <v>24</v>
      </c>
      <c r="E129" s="205">
        <v>55</v>
      </c>
      <c r="F129" s="7">
        <v>8.4</v>
      </c>
      <c r="G129" t="s">
        <v>476</v>
      </c>
      <c r="H129" s="99" t="s">
        <v>475</v>
      </c>
      <c r="I129" s="276">
        <v>185.7</v>
      </c>
      <c r="J129" s="276">
        <v>744</v>
      </c>
      <c r="K129" s="164">
        <v>1877</v>
      </c>
      <c r="L129" s="277">
        <f>IFERROR(1200*LOG(Table1[[#This Row],[H0]]/Table1[[#This Row],[Target f0]],2)," ")</f>
        <v>-1.3046927832294797</v>
      </c>
      <c r="M129" s="278">
        <f>IFERROR(1200*LOG(Table1[[#This Row],[H1]]/(Table1[[#This Row],[Target f0]]*$J$1),2)," ")</f>
        <v>1.4898744887381898</v>
      </c>
      <c r="N129" s="279">
        <f>IFERROR(1200*LOG(Table1[[#This Row],[H3]]/(Table1[[#This Row],[Target f0]]*$K$1),2)," ")</f>
        <v>3.5548229561489468</v>
      </c>
      <c r="O129" s="280"/>
      <c r="P129" s="280"/>
      <c r="Q129" s="280"/>
      <c r="X129" s="274"/>
    </row>
    <row r="130" spans="1:24" x14ac:dyDescent="0.25">
      <c r="A130" t="s">
        <v>94</v>
      </c>
      <c r="B130" s="274">
        <f>IFERROR(VLOOKUP(A130,Notes!$A$7:$B$67,2,FALSE),"")</f>
        <v>196.89</v>
      </c>
      <c r="C130" s="275">
        <v>43527</v>
      </c>
      <c r="D130" s="7">
        <v>24</v>
      </c>
      <c r="E130" s="205">
        <v>65</v>
      </c>
      <c r="F130" s="7">
        <v>7.2</v>
      </c>
      <c r="G130" t="s">
        <v>476</v>
      </c>
      <c r="H130" s="99" t="s">
        <v>478</v>
      </c>
      <c r="I130" s="276">
        <v>196.6</v>
      </c>
      <c r="J130" s="276">
        <v>784</v>
      </c>
      <c r="K130" s="164">
        <v>1984</v>
      </c>
      <c r="L130" s="277">
        <f>IFERROR(1200*LOG(Table1[[#This Row],[H0]]/Table1[[#This Row],[Target f0]],2)," ")</f>
        <v>-2.5518207076611503</v>
      </c>
      <c r="M130" s="278">
        <f>IFERROR(1200*LOG(Table1[[#This Row],[H1]]/(Table1[[#This Row],[Target f0]]*$J$1),2)," ")</f>
        <v>-7.8434215132731273</v>
      </c>
      <c r="N130" s="279">
        <f>IFERROR(1200*LOG(Table1[[#This Row],[H3]]/(Table1[[#This Row],[Target f0]]*$K$1),2)," ")</f>
        <v>-0.45966198727348312</v>
      </c>
      <c r="O130" s="280">
        <v>11</v>
      </c>
      <c r="P130" s="280"/>
      <c r="Q130" s="280"/>
      <c r="X130" s="274"/>
    </row>
    <row r="131" spans="1:24" x14ac:dyDescent="0.25">
      <c r="A131" t="s">
        <v>96</v>
      </c>
      <c r="B131" s="274">
        <f>IFERROR(VLOOKUP(A131,Notes!$A$7:$B$67,2,FALSE),"")</f>
        <v>208.6</v>
      </c>
      <c r="C131" s="275">
        <v>43527</v>
      </c>
      <c r="D131" s="7">
        <v>22</v>
      </c>
      <c r="E131" s="205">
        <v>65</v>
      </c>
      <c r="F131" s="7">
        <v>6.5</v>
      </c>
      <c r="G131" t="s">
        <v>476</v>
      </c>
      <c r="H131" s="99" t="s">
        <v>478</v>
      </c>
      <c r="I131" s="276">
        <v>209</v>
      </c>
      <c r="J131" s="276">
        <v>860</v>
      </c>
      <c r="K131" s="164">
        <v>2135</v>
      </c>
      <c r="L131" s="277">
        <f>IFERROR(1200*LOG(Table1[[#This Row],[H0]]/Table1[[#This Row],[Target f0]],2)," ")</f>
        <v>3.3165413381753526</v>
      </c>
      <c r="M131" s="278">
        <f>IFERROR(1200*LOG(Table1[[#This Row],[H1]]/(Table1[[#This Row],[Target f0]]*$J$1),2)," ")</f>
        <v>52.317002348468378</v>
      </c>
      <c r="N131" s="279">
        <f>IFERROR(1200*LOG(Table1[[#This Row],[H3]]/(Table1[[#This Row],[Target f0]]*$K$1),2)," ")</f>
        <v>26.510008250538881</v>
      </c>
      <c r="O131" s="280">
        <v>-8</v>
      </c>
      <c r="P131" s="280"/>
      <c r="Q131" s="280"/>
      <c r="X131" s="274"/>
    </row>
    <row r="132" spans="1:24" x14ac:dyDescent="0.25">
      <c r="A132" t="s">
        <v>96</v>
      </c>
      <c r="B132" s="274">
        <f>IFERROR(VLOOKUP(A132,Notes!$A$7:$B$67,2,FALSE),"")</f>
        <v>208.6</v>
      </c>
      <c r="C132" s="275">
        <v>43530</v>
      </c>
      <c r="D132" s="7">
        <v>22</v>
      </c>
      <c r="E132" s="205">
        <v>60</v>
      </c>
      <c r="F132" s="7">
        <v>7</v>
      </c>
      <c r="G132" t="s">
        <v>476</v>
      </c>
      <c r="H132" s="99" t="s">
        <v>478</v>
      </c>
      <c r="I132" s="276">
        <v>208.5</v>
      </c>
      <c r="J132" s="276">
        <v>835.9</v>
      </c>
      <c r="K132" s="164">
        <v>2104</v>
      </c>
      <c r="L132" s="277">
        <f>IFERROR(1200*LOG(Table1[[#This Row],[H0]]/Table1[[#This Row],[Target f0]],2)," ")</f>
        <v>-0.83012902528767496</v>
      </c>
      <c r="M132" s="278">
        <f>IFERROR(1200*LOG(Table1[[#This Row],[H1]]/(Table1[[#This Row],[Target f0]]*$J$1),2)," ")</f>
        <v>3.1094435391284141</v>
      </c>
      <c r="N132" s="279">
        <f>IFERROR(1200*LOG(Table1[[#This Row],[H3]]/(Table1[[#This Row],[Target f0]]*$K$1),2)," ")</f>
        <v>1.1883699918781767</v>
      </c>
      <c r="O132" s="280">
        <v>1</v>
      </c>
      <c r="P132" s="280"/>
      <c r="Q132" s="280"/>
      <c r="X132" s="274"/>
    </row>
    <row r="133" spans="1:24" x14ac:dyDescent="0.25">
      <c r="A133" t="s">
        <v>90</v>
      </c>
      <c r="B133" s="274">
        <f>IFERROR(VLOOKUP(A133,Notes!$A$7:$B$67,2,FALSE),"")</f>
        <v>175.41</v>
      </c>
      <c r="C133" s="275">
        <v>43531</v>
      </c>
      <c r="D133" s="7">
        <v>18</v>
      </c>
      <c r="E133" s="205">
        <v>59</v>
      </c>
      <c r="F133" s="7">
        <v>5.5</v>
      </c>
      <c r="G133" t="s">
        <v>476</v>
      </c>
      <c r="H133" s="99" t="s">
        <v>475</v>
      </c>
      <c r="I133" s="276">
        <v>175.1</v>
      </c>
      <c r="J133" s="276">
        <v>701</v>
      </c>
      <c r="K133" s="164">
        <v>1771</v>
      </c>
      <c r="L133" s="277">
        <f>IFERROR(1200*LOG(Table1[[#This Row],[H0]]/Table1[[#This Row],[Target f0]],2)," ")</f>
        <v>-3.0622960551387135</v>
      </c>
      <c r="M133" s="278">
        <f>IFERROR(1200*LOG(Table1[[#This Row],[H1]]/(Table1[[#This Row],[Target f0]]*$J$1),2)," ")</f>
        <v>-1.5798634978252544</v>
      </c>
      <c r="N133" s="279">
        <f>IFERROR(1200*LOG(Table1[[#This Row],[H3]]/(Table1[[#This Row],[Target f0]]*$K$1),2)," ")</f>
        <v>2.9135717917235602</v>
      </c>
      <c r="O133" s="280">
        <v>-10</v>
      </c>
      <c r="P133" s="280"/>
      <c r="Q133" s="280"/>
      <c r="X133" s="274"/>
    </row>
    <row r="134" spans="1:24" x14ac:dyDescent="0.25">
      <c r="A134" t="s">
        <v>96</v>
      </c>
      <c r="B134" s="274">
        <f>IFERROR(VLOOKUP(A134,Notes!$A$7:$B$67,2,FALSE),"")</f>
        <v>208.6</v>
      </c>
      <c r="C134" s="275">
        <v>43531</v>
      </c>
      <c r="D134" s="7">
        <v>20</v>
      </c>
      <c r="E134" s="205">
        <v>60</v>
      </c>
      <c r="F134" s="7">
        <v>6.4</v>
      </c>
      <c r="G134" t="s">
        <v>474</v>
      </c>
      <c r="H134" s="99" t="s">
        <v>475</v>
      </c>
      <c r="I134" s="276">
        <v>208.7</v>
      </c>
      <c r="J134" s="276">
        <v>835</v>
      </c>
      <c r="K134" s="164">
        <v>2100</v>
      </c>
      <c r="L134" s="277">
        <f>IFERROR(1200*LOG(Table1[[#This Row],[H0]]/Table1[[#This Row],[Target f0]],2)," ")</f>
        <v>0.82973116808322944</v>
      </c>
      <c r="M134" s="278">
        <f>IFERROR(1200*LOG(Table1[[#This Row],[H1]]/(Table1[[#This Row],[Target f0]]*$J$1),2)," ")</f>
        <v>1.244447674813508</v>
      </c>
      <c r="N134" s="279">
        <f>IFERROR(1200*LOG(Table1[[#This Row],[H3]]/(Table1[[#This Row],[Target f0]]*$K$1),2)," ")</f>
        <v>-2.1060820947024403</v>
      </c>
      <c r="O134" s="280"/>
      <c r="P134" s="280"/>
      <c r="Q134" s="280"/>
      <c r="X134" s="274"/>
    </row>
    <row r="135" spans="1:24" x14ac:dyDescent="0.25">
      <c r="A135" t="s">
        <v>88</v>
      </c>
      <c r="B135" s="274">
        <f>IFERROR(VLOOKUP(A135,Notes!$A$7:$B$67,2,FALSE),"")</f>
        <v>165.56</v>
      </c>
      <c r="C135" s="275">
        <v>43532</v>
      </c>
      <c r="D135" s="7">
        <v>19</v>
      </c>
      <c r="E135" s="205">
        <v>60</v>
      </c>
      <c r="F135" s="7">
        <v>8.1999999999999993</v>
      </c>
      <c r="G135" t="s">
        <v>476</v>
      </c>
      <c r="H135" s="99" t="s">
        <v>475</v>
      </c>
      <c r="I135" s="276">
        <v>165.45</v>
      </c>
      <c r="J135" s="276">
        <v>663.5</v>
      </c>
      <c r="K135" s="164">
        <v>1673</v>
      </c>
      <c r="L135" s="277">
        <f>IFERROR(1200*LOG(Table1[[#This Row],[H0]]/Table1[[#This Row],[Target f0]],2)," ")</f>
        <v>-1.1506344364674881</v>
      </c>
      <c r="M135" s="278">
        <f>IFERROR(1200*LOG(Table1[[#This Row],[H1]]/(Table1[[#This Row],[Target f0]]*$J$1),2)," ")</f>
        <v>3.2907742975530292</v>
      </c>
      <c r="N135" s="279">
        <f>IFERROR(1200*LOG(Table1[[#This Row],[H3]]/(Table1[[#This Row],[Target f0]]*$K$1),2)," ")</f>
        <v>4.4136638993433079</v>
      </c>
      <c r="O135" s="280">
        <v>5</v>
      </c>
      <c r="P135" s="280"/>
      <c r="Q135" s="280"/>
      <c r="X135" s="274"/>
    </row>
    <row r="136" spans="1:24" x14ac:dyDescent="0.25">
      <c r="A136" t="s">
        <v>96</v>
      </c>
      <c r="B136" s="274">
        <f>IFERROR(VLOOKUP(A136,Notes!$A$7:$B$67,2,FALSE),"")</f>
        <v>208.6</v>
      </c>
      <c r="C136" s="275">
        <v>43532</v>
      </c>
      <c r="D136" s="7">
        <v>21</v>
      </c>
      <c r="E136" s="205">
        <v>60</v>
      </c>
      <c r="F136" s="7">
        <v>5.6</v>
      </c>
      <c r="G136" t="s">
        <v>479</v>
      </c>
      <c r="H136" s="99" t="s">
        <v>475</v>
      </c>
      <c r="I136" s="276">
        <v>208.6</v>
      </c>
      <c r="J136" s="276">
        <v>835</v>
      </c>
      <c r="K136" s="164">
        <v>2097</v>
      </c>
      <c r="L136" s="277">
        <f>IFERROR(1200*LOG(Table1[[#This Row],[H0]]/Table1[[#This Row],[Target f0]],2)," ")</f>
        <v>0</v>
      </c>
      <c r="M136" s="278">
        <f>IFERROR(1200*LOG(Table1[[#This Row],[H1]]/(Table1[[#This Row],[Target f0]]*$J$1),2)," ")</f>
        <v>1.244447674813508</v>
      </c>
      <c r="N136" s="279">
        <f>IFERROR(1200*LOG(Table1[[#This Row],[H3]]/(Table1[[#This Row],[Target f0]]*$K$1),2)," ")</f>
        <v>-4.5810418429733755</v>
      </c>
      <c r="O136" s="280"/>
      <c r="P136" s="280"/>
      <c r="Q136" s="280"/>
      <c r="X136" s="274"/>
    </row>
    <row r="137" spans="1:24" x14ac:dyDescent="0.25">
      <c r="A137" t="s">
        <v>123</v>
      </c>
      <c r="B137" s="274">
        <f>IFERROR(VLOOKUP(A137,Notes!$A$7:$B$67,2,FALSE),"")</f>
        <v>468.28</v>
      </c>
      <c r="C137" s="275">
        <v>43532</v>
      </c>
      <c r="D137" s="7">
        <v>20</v>
      </c>
      <c r="E137" s="205">
        <v>60</v>
      </c>
      <c r="F137" s="7">
        <v>10.5</v>
      </c>
      <c r="G137" t="s">
        <v>474</v>
      </c>
      <c r="H137" s="99" t="s">
        <v>478</v>
      </c>
      <c r="I137" s="276">
        <v>468.15</v>
      </c>
      <c r="J137" s="276"/>
      <c r="K137" s="164"/>
      <c r="L137" s="277">
        <f>IFERROR(1200*LOG(Table1[[#This Row],[H0]]/Table1[[#This Row],[Target f0]],2)," ")</f>
        <v>-0.4806775259752476</v>
      </c>
      <c r="M137" s="278" t="str">
        <f>IFERROR(1200*LOG(Table1[[#This Row],[H1]]/(Table1[[#This Row],[Target f0]]*$J$1),2)," ")</f>
        <v xml:space="preserve"> </v>
      </c>
      <c r="N137" s="279" t="str">
        <f>IFERROR(1200*LOG(Table1[[#This Row],[H3]]/(Table1[[#This Row],[Target f0]]*$K$1),2)," ")</f>
        <v xml:space="preserve"> </v>
      </c>
      <c r="O137" s="280"/>
      <c r="P137" s="280"/>
      <c r="Q137" s="280"/>
      <c r="X137" s="274"/>
    </row>
    <row r="138" spans="1:24" x14ac:dyDescent="0.25">
      <c r="A138" t="s">
        <v>129</v>
      </c>
      <c r="B138" s="274">
        <f>IFERROR(VLOOKUP(A138,Notes!$A$7:$B$67,2,FALSE),"")</f>
        <v>556.89</v>
      </c>
      <c r="C138" s="275">
        <v>43532</v>
      </c>
      <c r="D138" s="7">
        <v>20</v>
      </c>
      <c r="E138" s="205">
        <v>60</v>
      </c>
      <c r="F138" s="7">
        <v>7.7</v>
      </c>
      <c r="G138" t="s">
        <v>474</v>
      </c>
      <c r="H138" s="99" t="s">
        <v>475</v>
      </c>
      <c r="I138" s="276">
        <v>556.6</v>
      </c>
      <c r="J138" s="276">
        <v>2233</v>
      </c>
      <c r="K138" s="164"/>
      <c r="L138" s="277">
        <f>IFERROR(1200*LOG(Table1[[#This Row],[H0]]/Table1[[#This Row],[Target f0]],2)," ")</f>
        <v>-0.90177349698848963</v>
      </c>
      <c r="M138" s="278">
        <f>IFERROR(1200*LOG(Table1[[#This Row],[H1]]/(Table1[[#This Row],[Target f0]]*$J$1),2)," ")</f>
        <v>4.2227513568855102</v>
      </c>
      <c r="N138" s="279" t="str">
        <f>IFERROR(1200*LOG(Table1[[#This Row],[H3]]/(Table1[[#This Row],[Target f0]]*$K$1),2)," ")</f>
        <v xml:space="preserve"> </v>
      </c>
      <c r="O138" s="280"/>
      <c r="P138" s="280"/>
      <c r="Q138" s="280"/>
      <c r="X138" s="274"/>
    </row>
    <row r="139" spans="1:24" x14ac:dyDescent="0.25">
      <c r="A139" t="s">
        <v>131</v>
      </c>
      <c r="B139" s="274">
        <f>IFERROR(VLOOKUP(A139,Notes!$A$7:$B$67,2,FALSE),"")</f>
        <v>590</v>
      </c>
      <c r="C139" s="275">
        <v>43532</v>
      </c>
      <c r="D139" s="7">
        <v>20</v>
      </c>
      <c r="E139" s="205">
        <v>60</v>
      </c>
      <c r="F139" s="7">
        <v>8.5</v>
      </c>
      <c r="G139" t="s">
        <v>474</v>
      </c>
      <c r="H139" s="99" t="s">
        <v>475</v>
      </c>
      <c r="I139" s="276">
        <v>590</v>
      </c>
      <c r="J139" s="276">
        <v>2360</v>
      </c>
      <c r="K139" s="164"/>
      <c r="L139" s="277">
        <f>IFERROR(1200*LOG(Table1[[#This Row],[H0]]/Table1[[#This Row],[Target f0]],2)," ")</f>
        <v>0</v>
      </c>
      <c r="M139" s="278">
        <f>IFERROR(1200*LOG(Table1[[#This Row],[H1]]/(Table1[[#This Row],[Target f0]]*$J$1),2)," ")</f>
        <v>0</v>
      </c>
      <c r="N139" s="279" t="str">
        <f>IFERROR(1200*LOG(Table1[[#This Row],[H3]]/(Table1[[#This Row],[Target f0]]*$K$1),2)," ")</f>
        <v xml:space="preserve"> </v>
      </c>
      <c r="O139" s="280"/>
      <c r="P139" s="280"/>
      <c r="Q139" s="280"/>
      <c r="X139" s="274"/>
    </row>
    <row r="140" spans="1:24" x14ac:dyDescent="0.25">
      <c r="A140" t="s">
        <v>133</v>
      </c>
      <c r="B140" s="274">
        <f>IFERROR(VLOOKUP(A140,Notes!$A$7:$B$67,2,FALSE),"")</f>
        <v>625.08000000000004</v>
      </c>
      <c r="C140" s="275">
        <v>43532</v>
      </c>
      <c r="D140" s="7">
        <v>20</v>
      </c>
      <c r="E140" s="205">
        <v>60</v>
      </c>
      <c r="F140" s="7">
        <v>9.5</v>
      </c>
      <c r="G140" t="s">
        <v>474</v>
      </c>
      <c r="H140" s="99" t="s">
        <v>475</v>
      </c>
      <c r="I140" s="276">
        <v>625.6</v>
      </c>
      <c r="J140" s="276">
        <v>2500.5</v>
      </c>
      <c r="K140" s="164"/>
      <c r="L140" s="277">
        <f>IFERROR(1200*LOG(Table1[[#This Row],[H0]]/Table1[[#This Row],[Target f0]],2)," ")</f>
        <v>1.439603667427237</v>
      </c>
      <c r="M140" s="278">
        <f>IFERROR(1200*LOG(Table1[[#This Row],[H1]]/(Table1[[#This Row],[Target f0]]*$J$1),2)," ")</f>
        <v>0.12462841252679346</v>
      </c>
      <c r="N140" s="279" t="str">
        <f>IFERROR(1200*LOG(Table1[[#This Row],[H3]]/(Table1[[#This Row],[Target f0]]*$K$1),2)," ")</f>
        <v xml:space="preserve"> </v>
      </c>
      <c r="O140" s="280"/>
      <c r="P140" s="280"/>
      <c r="Q140" s="280"/>
      <c r="X140" s="274"/>
    </row>
    <row r="141" spans="1:24" x14ac:dyDescent="0.25">
      <c r="A141" t="s">
        <v>57</v>
      </c>
      <c r="B141" s="274">
        <f>IFERROR(VLOOKUP(A141,Notes!$A$7:$B$67,2,FALSE),"")</f>
        <v>662.25</v>
      </c>
      <c r="C141" s="275">
        <v>43532</v>
      </c>
      <c r="D141" s="7">
        <v>21</v>
      </c>
      <c r="E141" s="205">
        <v>60</v>
      </c>
      <c r="F141" s="7">
        <v>7.9</v>
      </c>
      <c r="G141" t="s">
        <v>474</v>
      </c>
      <c r="H141" s="99" t="s">
        <v>478</v>
      </c>
      <c r="I141" s="276">
        <v>662</v>
      </c>
      <c r="J141" s="276">
        <v>2602</v>
      </c>
      <c r="K141" s="164"/>
      <c r="L141" s="277">
        <f>IFERROR(1200*LOG(Table1[[#This Row],[H0]]/Table1[[#This Row],[Target f0]],2)," ")</f>
        <v>-0.65366587488532757</v>
      </c>
      <c r="M141" s="278">
        <f>IFERROR(1200*LOG(Table1[[#This Row],[H1]]/(Table1[[#This Row],[Target f0]]*$J$1),2)," ")</f>
        <v>-30.992257982192182</v>
      </c>
      <c r="N141" s="279" t="str">
        <f>IFERROR(1200*LOG(Table1[[#This Row],[H3]]/(Table1[[#This Row],[Target f0]]*$K$1),2)," ")</f>
        <v xml:space="preserve"> </v>
      </c>
      <c r="O141" s="280"/>
      <c r="P141" s="280"/>
      <c r="Q141" s="280"/>
      <c r="X141" s="274"/>
    </row>
    <row r="142" spans="1:24" x14ac:dyDescent="0.25">
      <c r="A142" t="s">
        <v>59</v>
      </c>
      <c r="B142" s="274">
        <f>IFERROR(VLOOKUP(A142,Notes!$A$7:$B$67,2,FALSE),"")</f>
        <v>701.63</v>
      </c>
      <c r="C142" s="275">
        <v>43532</v>
      </c>
      <c r="D142" s="7">
        <v>21</v>
      </c>
      <c r="E142" s="205">
        <v>60</v>
      </c>
      <c r="F142" s="7">
        <v>9</v>
      </c>
      <c r="G142" t="s">
        <v>474</v>
      </c>
      <c r="H142" s="99" t="s">
        <v>475</v>
      </c>
      <c r="I142" s="276">
        <v>701.6</v>
      </c>
      <c r="J142" s="276">
        <v>2807</v>
      </c>
      <c r="K142" s="164"/>
      <c r="L142" s="277">
        <f>IFERROR(1200*LOG(Table1[[#This Row],[H0]]/Table1[[#This Row],[Target f0]],2)," ")</f>
        <v>-7.4024958816266792E-2</v>
      </c>
      <c r="M142" s="278">
        <f>IFERROR(1200*LOG(Table1[[#This Row],[H1]]/(Table1[[#This Row],[Target f0]]*$J$1),2)," ")</f>
        <v>0.29606818736826934</v>
      </c>
      <c r="N142" s="279" t="str">
        <f>IFERROR(1200*LOG(Table1[[#This Row],[H3]]/(Table1[[#This Row],[Target f0]]*$K$1),2)," ")</f>
        <v xml:space="preserve"> </v>
      </c>
      <c r="O142" s="280"/>
      <c r="P142" s="280"/>
      <c r="Q142" s="280"/>
      <c r="X142" s="274"/>
    </row>
    <row r="143" spans="1:24" x14ac:dyDescent="0.25">
      <c r="A143" t="s">
        <v>103</v>
      </c>
      <c r="B143" s="274">
        <f>IFERROR(VLOOKUP(A143,Notes!$A$7:$B$67,2,FALSE),"")</f>
        <v>262.81</v>
      </c>
      <c r="C143" s="275">
        <v>43654</v>
      </c>
      <c r="D143" s="7">
        <v>13</v>
      </c>
      <c r="E143" s="205">
        <v>80</v>
      </c>
      <c r="F143" s="7">
        <v>7.8</v>
      </c>
      <c r="G143" t="s">
        <v>474</v>
      </c>
      <c r="H143" s="99" t="s">
        <v>477</v>
      </c>
      <c r="I143" s="276">
        <v>262.7</v>
      </c>
      <c r="J143" s="276">
        <v>1050</v>
      </c>
      <c r="K143" s="164">
        <v>2645</v>
      </c>
      <c r="L143" s="277">
        <f>IFERROR(1200*LOG(Table1[[#This Row],[H0]]/Table1[[#This Row],[Target f0]],2)," ")</f>
        <v>-0.7247654589966479</v>
      </c>
      <c r="M143" s="278">
        <f>IFERROR(1200*LOG(Table1[[#This Row],[H1]]/(Table1[[#This Row],[Target f0]]*$J$1),2)," ")</f>
        <v>-2.0432986903380126</v>
      </c>
      <c r="N143" s="279">
        <f>IFERROR(1200*LOG(Table1[[#This Row],[H3]]/(Table1[[#This Row],[Target f0]]*$K$1),2)," ")</f>
        <v>-2.589225352854966</v>
      </c>
      <c r="O143" s="280"/>
      <c r="P143" s="280"/>
      <c r="Q143" s="280"/>
      <c r="X143" s="274"/>
    </row>
    <row r="144" spans="1:24" x14ac:dyDescent="0.25">
      <c r="A144" t="s">
        <v>105</v>
      </c>
      <c r="B144" s="274">
        <f>IFERROR(VLOOKUP(A144,Notes!$A$7:$B$67,2,FALSE),"")</f>
        <v>278.44</v>
      </c>
      <c r="C144" s="275">
        <v>43655</v>
      </c>
      <c r="D144" s="7">
        <v>14</v>
      </c>
      <c r="E144" s="205">
        <v>60</v>
      </c>
      <c r="F144" s="7">
        <v>8.1</v>
      </c>
      <c r="G144" t="s">
        <v>474</v>
      </c>
      <c r="H144" s="99" t="s">
        <v>475</v>
      </c>
      <c r="I144" s="276">
        <v>278.5</v>
      </c>
      <c r="J144" s="276">
        <v>1114.5</v>
      </c>
      <c r="K144" s="164">
        <v>2814</v>
      </c>
      <c r="L144" s="277">
        <f>IFERROR(1200*LOG(Table1[[#This Row],[H0]]/Table1[[#This Row],[Target f0]],2)," ")</f>
        <v>0.3730169976870315</v>
      </c>
      <c r="M144" s="278">
        <f>IFERROR(1200*LOG(Table1[[#This Row],[H1]]/(Table1[[#This Row],[Target f0]]*$J$1),2)," ")</f>
        <v>1.1498777013518005</v>
      </c>
      <c r="N144" s="279">
        <f>IFERROR(1200*LOG(Table1[[#This Row],[H3]]/(Table1[[#This Row],[Target f0]]*$K$1),2)," ")</f>
        <v>4.6207320734874511</v>
      </c>
      <c r="O144" s="280">
        <v>7</v>
      </c>
      <c r="P144" s="280"/>
      <c r="Q144" s="280"/>
      <c r="X144" s="274"/>
    </row>
    <row r="145" spans="1:24" x14ac:dyDescent="0.25">
      <c r="A145" t="s">
        <v>107</v>
      </c>
      <c r="B145" s="274">
        <f>IFERROR(VLOOKUP(A145,Notes!$A$7:$B$67,2,FALSE),"")</f>
        <v>295</v>
      </c>
      <c r="C145" s="275">
        <v>43655</v>
      </c>
      <c r="D145" s="7">
        <v>14</v>
      </c>
      <c r="E145" s="205">
        <v>60</v>
      </c>
      <c r="F145" s="7">
        <v>9.1</v>
      </c>
      <c r="G145" t="s">
        <v>474</v>
      </c>
      <c r="H145" s="99" t="s">
        <v>475</v>
      </c>
      <c r="I145" s="276">
        <v>296</v>
      </c>
      <c r="J145" s="276">
        <v>1186</v>
      </c>
      <c r="K145" s="164">
        <v>2973</v>
      </c>
      <c r="L145" s="277">
        <f>IFERROR(1200*LOG(Table1[[#This Row],[H0]]/Table1[[#This Row],[Target f0]],2)," ")</f>
        <v>5.8586656556953178</v>
      </c>
      <c r="M145" s="278">
        <f>IFERROR(1200*LOG(Table1[[#This Row],[H1]]/(Table1[[#This Row],[Target f0]]*$J$1),2)," ")</f>
        <v>8.7805803561601081</v>
      </c>
      <c r="N145" s="279">
        <f>IFERROR(1200*LOG(Table1[[#This Row],[H3]]/(Table1[[#This Row],[Target f0]]*$K$1),2)," ")</f>
        <v>-0.24087560987154541</v>
      </c>
      <c r="O145" s="280">
        <v>13</v>
      </c>
      <c r="P145" s="280"/>
      <c r="Q145" s="280"/>
      <c r="X145" s="274"/>
    </row>
    <row r="146" spans="1:24" x14ac:dyDescent="0.25">
      <c r="A146" t="s">
        <v>109</v>
      </c>
      <c r="B146" s="274">
        <f>IFERROR(VLOOKUP(A146,Notes!$A$7:$B$67,2,FALSE),"")</f>
        <v>312.54000000000002</v>
      </c>
      <c r="C146" s="275">
        <v>43660</v>
      </c>
      <c r="D146" s="7">
        <v>14</v>
      </c>
      <c r="E146" s="205">
        <v>60</v>
      </c>
      <c r="F146" s="7">
        <v>6.3</v>
      </c>
      <c r="G146" t="s">
        <v>474</v>
      </c>
      <c r="H146" s="99" t="s">
        <v>475</v>
      </c>
      <c r="I146" s="276">
        <v>311.5</v>
      </c>
      <c r="J146" s="276">
        <v>1247</v>
      </c>
      <c r="K146" s="164">
        <v>3137</v>
      </c>
      <c r="L146" s="277">
        <f>IFERROR(1200*LOG(Table1[[#This Row],[H0]]/Table1[[#This Row],[Target f0]],2)," ")</f>
        <v>-5.7704156077585562</v>
      </c>
      <c r="M146" s="278">
        <f>IFERROR(1200*LOG(Table1[[#This Row],[H1]]/(Table1[[#This Row],[Target f0]]*$J$1),2)," ")</f>
        <v>-4.3815394409565585</v>
      </c>
      <c r="N146" s="279">
        <f>IFERROR(1200*LOG(Table1[[#This Row],[H3]]/(Table1[[#This Row],[Target f0]]*$K$1),2)," ")</f>
        <v>-7.272662624238075</v>
      </c>
      <c r="O146" s="280"/>
      <c r="P146" s="280"/>
      <c r="Q146" s="280"/>
      <c r="X146" s="274"/>
    </row>
    <row r="147" spans="1:24" x14ac:dyDescent="0.25">
      <c r="A147" t="s">
        <v>86</v>
      </c>
      <c r="B147" s="274">
        <f>IFERROR(VLOOKUP(A147,Notes!$A$7:$B$67,2,FALSE),"")</f>
        <v>156.27000000000001</v>
      </c>
      <c r="C147" s="275">
        <v>43674</v>
      </c>
      <c r="D147" s="7">
        <v>14</v>
      </c>
      <c r="E147" s="205">
        <v>80</v>
      </c>
      <c r="F147" s="7">
        <v>6.2</v>
      </c>
      <c r="G147" t="s">
        <v>476</v>
      </c>
      <c r="H147" s="99" t="s">
        <v>475</v>
      </c>
      <c r="I147" s="276">
        <v>156.30000000000001</v>
      </c>
      <c r="J147" s="276">
        <v>622</v>
      </c>
      <c r="K147" s="164">
        <v>1572</v>
      </c>
      <c r="L147" s="277">
        <f>IFERROR(1200*LOG(Table1[[#This Row],[H0]]/Table1[[#This Row],[Target f0]],2)," ")</f>
        <v>0.33232249820189402</v>
      </c>
      <c r="M147" s="278">
        <f>IFERROR(1200*LOG(Table1[[#This Row],[H1]]/(Table1[[#This Row],[Target f0]]*$J$1),2)," ")</f>
        <v>-8.5515150798376816</v>
      </c>
      <c r="N147" s="279">
        <f>IFERROR(1200*LOG(Table1[[#This Row],[H3]]/(Table1[[#This Row],[Target f0]]*$K$1),2)," ")</f>
        <v>-3.4138365262337684</v>
      </c>
      <c r="O147" s="280">
        <v>9</v>
      </c>
      <c r="P147" s="280"/>
      <c r="Q147" s="280"/>
      <c r="X147" s="274"/>
    </row>
    <row r="148" spans="1:24" x14ac:dyDescent="0.25">
      <c r="A148" t="s">
        <v>84</v>
      </c>
      <c r="B148" s="274">
        <f>IFERROR(VLOOKUP(A148,Notes!$A$7:$B$67,2,FALSE),"")</f>
        <v>147.5</v>
      </c>
      <c r="C148" s="275">
        <v>43675</v>
      </c>
      <c r="D148" s="7">
        <v>12</v>
      </c>
      <c r="E148" s="205"/>
      <c r="F148" s="7">
        <v>5</v>
      </c>
      <c r="G148" t="s">
        <v>476</v>
      </c>
      <c r="H148" s="99" t="s">
        <v>475</v>
      </c>
      <c r="I148" s="276">
        <v>147.6</v>
      </c>
      <c r="J148" s="276">
        <v>591.70000000000005</v>
      </c>
      <c r="K148" s="164">
        <v>1550</v>
      </c>
      <c r="L148" s="277">
        <f>IFERROR(1200*LOG(Table1[[#This Row],[H0]]/Table1[[#This Row],[Target f0]],2)," ")</f>
        <v>1.1733203085961033</v>
      </c>
      <c r="M148" s="278">
        <f>IFERROR(1200*LOG(Table1[[#This Row],[H1]]/(Table1[[#This Row],[Target f0]]*$J$1),2)," ")</f>
        <v>4.9811287361376193</v>
      </c>
      <c r="N148" s="279">
        <f>IFERROR(1200*LOG(Table1[[#This Row],[H3]]/(Table1[[#This Row],[Target f0]]*$K$1),2)," ")</f>
        <v>72.177627094874921</v>
      </c>
      <c r="O148" s="280">
        <v>-2</v>
      </c>
      <c r="P148" s="280"/>
      <c r="Q148" s="280"/>
      <c r="X148" s="274"/>
    </row>
    <row r="149" spans="1:24" x14ac:dyDescent="0.25">
      <c r="A149" t="s">
        <v>84</v>
      </c>
      <c r="B149" s="274">
        <f>IFERROR(VLOOKUP(A149,Notes!$A$7:$B$67,2,FALSE),"")</f>
        <v>147.5</v>
      </c>
      <c r="C149" s="275">
        <v>43680</v>
      </c>
      <c r="D149" s="7">
        <v>13</v>
      </c>
      <c r="E149" s="205"/>
      <c r="F149" s="7">
        <v>6.1</v>
      </c>
      <c r="G149" t="s">
        <v>474</v>
      </c>
      <c r="H149" s="99" t="s">
        <v>475</v>
      </c>
      <c r="I149" s="276">
        <v>147.30000000000001</v>
      </c>
      <c r="J149" s="276">
        <v>592</v>
      </c>
      <c r="K149" s="164">
        <v>1552</v>
      </c>
      <c r="L149" s="277">
        <f>IFERROR(1200*LOG(Table1[[#This Row],[H0]]/Table1[[#This Row],[Target f0]],2)," ")</f>
        <v>-2.3490289208598223</v>
      </c>
      <c r="M149" s="278">
        <f>IFERROR(1200*LOG(Table1[[#This Row],[H1]]/(Table1[[#This Row],[Target f0]]*$J$1),2)," ")</f>
        <v>5.8586656556953178</v>
      </c>
      <c r="N149" s="279">
        <f>IFERROR(1200*LOG(Table1[[#This Row],[H3]]/(Table1[[#This Row],[Target f0]]*$K$1),2)," ")</f>
        <v>74.4100375255084</v>
      </c>
      <c r="O149" s="280">
        <v>-2</v>
      </c>
      <c r="P149" s="280"/>
      <c r="Q149" s="280"/>
      <c r="X149" s="274"/>
    </row>
    <row r="150" spans="1:24" x14ac:dyDescent="0.25">
      <c r="A150" t="s">
        <v>86</v>
      </c>
      <c r="B150" s="274">
        <f>IFERROR(VLOOKUP(A150,Notes!$A$7:$B$67,2,FALSE),"")</f>
        <v>156.27000000000001</v>
      </c>
      <c r="C150" s="275">
        <v>43680</v>
      </c>
      <c r="D150" s="7">
        <v>13</v>
      </c>
      <c r="E150" s="205"/>
      <c r="F150" s="7">
        <v>6.7</v>
      </c>
      <c r="G150" t="s">
        <v>474</v>
      </c>
      <c r="H150" s="99" t="s">
        <v>475</v>
      </c>
      <c r="I150" s="276">
        <v>156.80000000000001</v>
      </c>
      <c r="J150" s="276">
        <v>625.29999999999995</v>
      </c>
      <c r="K150" s="164">
        <v>1678</v>
      </c>
      <c r="L150" s="277">
        <f>IFERROR(1200*LOG(Table1[[#This Row],[H0]]/Table1[[#This Row],[Target f0]],2)," ")</f>
        <v>5.8616598368543364</v>
      </c>
      <c r="M150" s="278">
        <f>IFERROR(1200*LOG(Table1[[#This Row],[H1]]/(Table1[[#This Row],[Target f0]]*$J$1),2)," ")</f>
        <v>0.60920919196540357</v>
      </c>
      <c r="N150" s="279">
        <f>IFERROR(1200*LOG(Table1[[#This Row],[H3]]/(Table1[[#This Row],[Target f0]]*$K$1),2)," ")</f>
        <v>109.55596129122647</v>
      </c>
      <c r="O150" s="280">
        <v>9</v>
      </c>
      <c r="P150" s="280"/>
      <c r="Q150" s="280"/>
      <c r="X150" s="274"/>
    </row>
    <row r="151" spans="1:24" x14ac:dyDescent="0.25">
      <c r="A151" t="s">
        <v>82</v>
      </c>
      <c r="B151" s="274">
        <f>IFERROR(VLOOKUP(A151,Notes!$A$7:$B$67,2,FALSE),"")</f>
        <v>139.22</v>
      </c>
      <c r="C151" s="275">
        <v>43680</v>
      </c>
      <c r="D151" s="7">
        <v>15</v>
      </c>
      <c r="E151" s="205"/>
      <c r="F151" s="7">
        <v>5.5</v>
      </c>
      <c r="G151" t="s">
        <v>476</v>
      </c>
      <c r="H151" s="99" t="s">
        <v>477</v>
      </c>
      <c r="I151" s="276">
        <v>139</v>
      </c>
      <c r="J151" s="276">
        <v>556.70000000000005</v>
      </c>
      <c r="K151" s="164">
        <v>1390</v>
      </c>
      <c r="L151" s="277">
        <f>IFERROR(1200*LOG(Table1[[#This Row],[H0]]/Table1[[#This Row],[Target f0]],2)," ")</f>
        <v>-2.737916542142302</v>
      </c>
      <c r="M151" s="278">
        <f>IFERROR(1200*LOG(Table1[[#This Row],[H1]]/(Table1[[#This Row],[Target f0]]*$J$1),2)," ")</f>
        <v>-0.55967623618587647</v>
      </c>
      <c r="N151" s="279">
        <f>IFERROR(1200*LOG(Table1[[#This Row],[H3]]/(Table1[[#This Row],[Target f0]]*$K$1),2)," ")</f>
        <v>-16.424202677308255</v>
      </c>
      <c r="O151" s="280">
        <v>-13</v>
      </c>
      <c r="P151" s="280"/>
      <c r="Q151" s="280"/>
      <c r="X151" s="274"/>
    </row>
    <row r="152" spans="1:24" x14ac:dyDescent="0.25">
      <c r="A152" t="s">
        <v>80</v>
      </c>
      <c r="B152" s="274">
        <f>IFERROR(VLOOKUP(A152,Notes!$A$7:$B$67,2,FALSE),"")</f>
        <v>131.41</v>
      </c>
      <c r="C152" s="275">
        <v>43680</v>
      </c>
      <c r="D152" s="7">
        <v>14</v>
      </c>
      <c r="E152" s="205"/>
      <c r="F152" s="7">
        <v>8.4</v>
      </c>
      <c r="G152" t="s">
        <v>476</v>
      </c>
      <c r="H152" s="99" t="s">
        <v>475</v>
      </c>
      <c r="I152" s="276">
        <v>131</v>
      </c>
      <c r="J152" s="276">
        <v>521.5</v>
      </c>
      <c r="K152" s="164">
        <v>1337</v>
      </c>
      <c r="L152" s="277">
        <f>IFERROR(1200*LOG(Table1[[#This Row],[H0]]/Table1[[#This Row],[Target f0]],2)," ")</f>
        <v>-5.4099046356141054</v>
      </c>
      <c r="M152" s="278">
        <f>IFERROR(1200*LOG(Table1[[#This Row],[H1]]/(Table1[[#This Row],[Target f0]]*$J$1),2)," ")</f>
        <v>-13.689375456835668</v>
      </c>
      <c r="N152" s="279">
        <f>IFERROR(1200*LOG(Table1[[#This Row],[H3]]/(Table1[[#This Row],[Target f0]]*$K$1),2)," ")</f>
        <v>16.222993631468295</v>
      </c>
      <c r="O152" s="280">
        <v>-5</v>
      </c>
      <c r="P152" s="280"/>
      <c r="Q152" s="280"/>
      <c r="X152" s="274"/>
    </row>
    <row r="153" spans="1:24" x14ac:dyDescent="0.25">
      <c r="A153" t="s">
        <v>80</v>
      </c>
      <c r="B153" s="274">
        <f>IFERROR(VLOOKUP(A153,Notes!$A$7:$B$67,2,FALSE),"")</f>
        <v>131.41</v>
      </c>
      <c r="C153" s="275">
        <v>43681</v>
      </c>
      <c r="D153" s="7">
        <v>13</v>
      </c>
      <c r="E153" s="205"/>
      <c r="F153" s="7">
        <v>8.6999999999999993</v>
      </c>
      <c r="G153" t="s">
        <v>476</v>
      </c>
      <c r="H153" s="99" t="s">
        <v>477</v>
      </c>
      <c r="I153" s="276">
        <v>131.9</v>
      </c>
      <c r="J153" s="276">
        <v>523.79999999999995</v>
      </c>
      <c r="K153" s="164">
        <v>1341</v>
      </c>
      <c r="L153" s="277">
        <f>IFERROR(1200*LOG(Table1[[#This Row],[H0]]/Table1[[#This Row],[Target f0]],2)," ")</f>
        <v>6.4433987564644326</v>
      </c>
      <c r="M153" s="278">
        <f>IFERROR(1200*LOG(Table1[[#This Row],[H1]]/(Table1[[#This Row],[Target f0]]*$J$1),2)," ")</f>
        <v>-6.0708071246740696</v>
      </c>
      <c r="N153" s="279">
        <f>IFERROR(1200*LOG(Table1[[#This Row],[H3]]/(Table1[[#This Row],[Target f0]]*$K$1),2)," ")</f>
        <v>21.394719804813494</v>
      </c>
      <c r="O153" s="280">
        <v>-5</v>
      </c>
      <c r="P153" s="280"/>
      <c r="Q153" s="280"/>
      <c r="X153" s="274" t="e">
        <f>AVERAGE(S153:W153)</f>
        <v>#DIV/0!</v>
      </c>
    </row>
    <row r="154" spans="1:24" x14ac:dyDescent="0.25">
      <c r="A154" t="s">
        <v>78</v>
      </c>
      <c r="B154" s="274">
        <f>IFERROR(VLOOKUP(A154,Notes!$A$7:$B$67,2,FALSE),"")</f>
        <v>124.03</v>
      </c>
      <c r="C154" s="275">
        <v>43681</v>
      </c>
      <c r="D154" s="7">
        <v>14</v>
      </c>
      <c r="E154" s="205"/>
      <c r="F154" s="7"/>
      <c r="G154" t="s">
        <v>476</v>
      </c>
      <c r="H154" s="99" t="s">
        <v>475</v>
      </c>
      <c r="I154" s="276">
        <v>124.19999999999999</v>
      </c>
      <c r="J154" s="276">
        <v>494.7</v>
      </c>
      <c r="K154" s="164">
        <v>1248</v>
      </c>
      <c r="L154" s="277">
        <f>IFERROR(1200*LOG(Table1[[#This Row],[H0]]/Table1[[#This Row],[Target f0]],2)," ")</f>
        <v>2.371267246936454</v>
      </c>
      <c r="M154" s="278">
        <f>IFERROR(1200*LOG(Table1[[#This Row],[H1]]/(Table1[[#This Row],[Target f0]]*$J$1),2)," ")</f>
        <v>-4.9622616272932776</v>
      </c>
      <c r="N154" s="279">
        <f>IFERROR(1200*LOG(Table1[[#This Row],[H3]]/(Table1[[#This Row],[Target f0]]*$K$1),2)," ")</f>
        <v>-2.9717061181089113</v>
      </c>
      <c r="O154" s="280">
        <v>8</v>
      </c>
      <c r="P154" s="280"/>
      <c r="Q154" s="280"/>
      <c r="X154" s="274" t="e">
        <f>AVERAGE(S154:W154)</f>
        <v>#DIV/0!</v>
      </c>
    </row>
    <row r="155" spans="1:24" x14ac:dyDescent="0.25">
      <c r="A155" t="s">
        <v>76</v>
      </c>
      <c r="B155" s="274">
        <f>IFERROR(VLOOKUP(A155,Notes!$A$7:$B$67,2,FALSE),"")</f>
        <v>117.07</v>
      </c>
      <c r="C155" s="275">
        <v>43681</v>
      </c>
      <c r="D155" s="7">
        <v>14</v>
      </c>
      <c r="E155" s="205"/>
      <c r="F155" s="7">
        <v>9.6999999999999993</v>
      </c>
      <c r="G155" t="s">
        <v>476</v>
      </c>
      <c r="H155" s="99" t="s">
        <v>475</v>
      </c>
      <c r="I155" s="276">
        <v>117.35</v>
      </c>
      <c r="J155" s="276">
        <v>469.8</v>
      </c>
      <c r="K155" s="164">
        <v>1210.5999999999999</v>
      </c>
      <c r="L155" s="277">
        <f>IFERROR(1200*LOG(Table1[[#This Row],[H0]]/Table1[[#This Row],[Target f0]],2)," ")</f>
        <v>4.1357031333894465</v>
      </c>
      <c r="M155" s="278">
        <f>IFERROR(1200*LOG(Table1[[#This Row],[H1]]/(Table1[[#This Row],[Target f0]]*$J$1),2)," ")</f>
        <v>5.6103489202212806</v>
      </c>
      <c r="N155" s="279">
        <f>IFERROR(1200*LOG(Table1[[#This Row],[H3]]/(Table1[[#This Row],[Target f0]]*$K$1),2)," ")</f>
        <v>44.334714157821949</v>
      </c>
      <c r="O155" s="280">
        <v>-10</v>
      </c>
      <c r="P155" s="280"/>
      <c r="Q155" s="280"/>
      <c r="S155">
        <v>3086.6</v>
      </c>
      <c r="T155">
        <v>3097.1</v>
      </c>
      <c r="U155">
        <v>3087.7</v>
      </c>
      <c r="V155">
        <v>3096</v>
      </c>
      <c r="W155">
        <v>3097</v>
      </c>
      <c r="X155" s="274">
        <f>AVERAGE(S155:W155)</f>
        <v>3092.88</v>
      </c>
    </row>
    <row r="156" spans="1:24" x14ac:dyDescent="0.25">
      <c r="B156" s="274"/>
      <c r="C156" s="275"/>
      <c r="D156" s="7"/>
      <c r="E156" s="205"/>
      <c r="F156" s="7"/>
      <c r="H156" s="99"/>
      <c r="I156" s="276"/>
      <c r="J156" s="276"/>
      <c r="K156" s="164"/>
      <c r="L156" s="283" t="str">
        <f>IFERROR(1200*LOG(Table1[[#This Row],[H0]]/Table1[[#This Row],[Target f0]],2)," ")</f>
        <v xml:space="preserve"> </v>
      </c>
      <c r="M156" s="278" t="str">
        <f>IFERROR(1200*LOG(Table1[[#This Row],[H1]]/(Table1[[#This Row],[Target f0]]*$J$1),2)," ")</f>
        <v xml:space="preserve"> </v>
      </c>
      <c r="N156" s="279" t="str">
        <f>IFERROR(1200*LOG(Table1[[#This Row],[H3]]/(Table1[[#This Row],[Target f0]]*$K$1),2)," ")</f>
        <v xml:space="preserve"> </v>
      </c>
      <c r="O156" s="280"/>
      <c r="P156" s="280"/>
      <c r="Q156" s="280"/>
      <c r="X156" s="274"/>
    </row>
    <row r="157" spans="1:24" x14ac:dyDescent="0.25">
      <c r="C157" s="281"/>
      <c r="E157" s="205"/>
      <c r="X157" s="274"/>
    </row>
    <row r="158" spans="1:24" x14ac:dyDescent="0.25">
      <c r="C158" s="281"/>
      <c r="E158" s="205"/>
      <c r="X158" s="274"/>
    </row>
    <row r="159" spans="1:24" x14ac:dyDescent="0.25">
      <c r="C159" s="281"/>
      <c r="E159" s="205"/>
      <c r="X159" s="274"/>
    </row>
    <row r="160" spans="1:24" x14ac:dyDescent="0.25">
      <c r="C160" s="281"/>
      <c r="E160" s="205"/>
      <c r="X160" s="274"/>
    </row>
    <row r="161" spans="3:24" x14ac:dyDescent="0.25">
      <c r="C161" s="281"/>
      <c r="E161" s="205"/>
      <c r="X161" s="274"/>
    </row>
    <row r="162" spans="3:24" x14ac:dyDescent="0.25">
      <c r="C162" s="281"/>
      <c r="E162" s="205"/>
      <c r="X162" s="274"/>
    </row>
    <row r="163" spans="3:24" x14ac:dyDescent="0.25">
      <c r="C163" s="281"/>
      <c r="E163" s="205"/>
      <c r="X163" s="274"/>
    </row>
    <row r="164" spans="3:24" x14ac:dyDescent="0.25">
      <c r="C164" s="281"/>
      <c r="E164" s="205"/>
      <c r="X164" s="274"/>
    </row>
    <row r="165" spans="3:24" x14ac:dyDescent="0.25">
      <c r="C165" s="281"/>
      <c r="E165" s="205"/>
      <c r="X165" s="274"/>
    </row>
    <row r="166" spans="3:24" x14ac:dyDescent="0.25">
      <c r="C166" s="281"/>
      <c r="E166" s="205"/>
      <c r="X166" s="274"/>
    </row>
    <row r="167" spans="3:24" x14ac:dyDescent="0.25">
      <c r="C167" s="281"/>
      <c r="E167" s="205"/>
      <c r="X167" s="274"/>
    </row>
    <row r="168" spans="3:24" x14ac:dyDescent="0.25">
      <c r="C168" s="281"/>
      <c r="E168" s="205"/>
      <c r="X168" s="274"/>
    </row>
  </sheetData>
  <conditionalFormatting sqref="L3:N4 L154:L156 L5:L152">
    <cfRule type="cellIs" dxfId="5" priority="6" operator="notBetween">
      <formula>-5</formula>
      <formula>5</formula>
    </cfRule>
  </conditionalFormatting>
  <conditionalFormatting sqref="L3:N4 L154:L155 L5:L152">
    <cfRule type="cellIs" dxfId="4" priority="5" operator="equal">
      <formula>" "</formula>
    </cfRule>
  </conditionalFormatting>
  <conditionalFormatting sqref="L153">
    <cfRule type="cellIs" dxfId="3" priority="4" operator="notBetween">
      <formula>-5</formula>
      <formula>5</formula>
    </cfRule>
  </conditionalFormatting>
  <conditionalFormatting sqref="L153">
    <cfRule type="cellIs" dxfId="2" priority="3" operator="equal">
      <formula>" "</formula>
    </cfRule>
  </conditionalFormatting>
  <conditionalFormatting sqref="M5:N156">
    <cfRule type="cellIs" dxfId="1" priority="2" operator="notBetween">
      <formula>-5</formula>
      <formula>5</formula>
    </cfRule>
  </conditionalFormatting>
  <conditionalFormatting sqref="M5:N156">
    <cfRule type="cellIs" dxfId="0" priority="1" operator="equal">
      <formula>" "</formula>
    </cfRule>
  </conditionalFormatting>
  <dataValidations count="2">
    <dataValidation type="list" allowBlank="1" showInputMessage="1" showErrorMessage="1" sqref="H3:H156" xr:uid="{00000000-0002-0000-0100-000000000000}">
      <formula1>"None,Trim ends,Sand profile,Varnish,Mass adj,re-profile"</formula1>
    </dataValidation>
    <dataValidation type="list" allowBlank="1" showInputMessage="1" showErrorMessage="1" sqref="G3:G156" xr:uid="{00000000-0002-0000-0100-000001000000}">
      <formula1>"Final cut,Seasoning,Pre coating,Post coating,Delivery"</formula1>
    </dataValidation>
  </dataValidations>
  <pageMargins left="0.7" right="0.7" top="0.75" bottom="0.75" header="0.3" footer="0.3"/>
  <ignoredErrors>
    <ignoredError sqref="M3:N3 M4:N4 M5:N156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X39"/>
  <sheetViews>
    <sheetView workbookViewId="0">
      <selection activeCell="M4" sqref="M4:O4"/>
    </sheetView>
  </sheetViews>
  <sheetFormatPr defaultRowHeight="15" x14ac:dyDescent="0.25"/>
  <sheetData>
    <row r="1" spans="1:24" ht="18.75" x14ac:dyDescent="0.25">
      <c r="A1" s="481" t="s">
        <v>76</v>
      </c>
      <c r="B1" s="482"/>
      <c r="C1" s="483"/>
      <c r="D1" s="308">
        <f t="shared" ref="D1" si="0">IFERROR(1200*LOG(D4/$A2,2),"")</f>
        <v>275.32167197665819</v>
      </c>
      <c r="E1" s="308">
        <f t="shared" ref="E1" si="1">IFERROR(1200*LOG(E4/$B2,2),"")</f>
        <v>268.68676741793365</v>
      </c>
      <c r="F1" s="309">
        <f t="shared" ref="F1" si="2">IFERROR(1200*LOG(F4/$C2,2),"")</f>
        <v>289.97352904085852</v>
      </c>
      <c r="G1" s="308">
        <f t="shared" ref="G1" si="3">IFERROR(1200*LOG(G4/$A2,2),"")</f>
        <v>228.01026406771709</v>
      </c>
      <c r="H1" s="308">
        <f t="shared" ref="H1" si="4">IFERROR(1200*LOG(H4/$B2,2),"")</f>
        <v>216.30390358002006</v>
      </c>
      <c r="I1" s="309">
        <f t="shared" ref="I1" si="5">IFERROR(1200*LOG(I4/$C2,2),"")</f>
        <v>268.55953182483825</v>
      </c>
      <c r="J1" s="308">
        <f t="shared" ref="J1" si="6">IFERROR(1200*LOG(J4/$A2,2),"")</f>
        <v>150.46452294885373</v>
      </c>
      <c r="K1" s="308">
        <f t="shared" ref="K1" si="7">IFERROR(1200*LOG(K4/$B2,2),"")</f>
        <v>142.65162179942001</v>
      </c>
      <c r="L1" s="309">
        <f t="shared" ref="L1" si="8">IFERROR(1200*LOG(L4/$C2,2),"")</f>
        <v>237.30931449347531</v>
      </c>
      <c r="M1" s="308">
        <f t="shared" ref="M1" si="9">IFERROR(1200*LOG(M4/$A2,2),"")</f>
        <v>91.16516628488651</v>
      </c>
      <c r="N1" s="308">
        <f t="shared" ref="N1" si="10">IFERROR(1200*LOG(N4/$B2,2),"")</f>
        <v>90.81439451809716</v>
      </c>
      <c r="O1" s="309">
        <f t="shared" ref="O1" si="11">IFERROR(1200*LOG(O4/$C2,2),"")</f>
        <v>204.63746024600852</v>
      </c>
      <c r="P1" s="308" t="str">
        <f>IFERROR(1200*LOG(P4/$A2,2),"")</f>
        <v/>
      </c>
      <c r="Q1" s="308" t="str">
        <f>IFERROR(1200*LOG(Q4/$B2,2),"")</f>
        <v/>
      </c>
      <c r="R1" s="309">
        <f>IFERROR(1200*LOG(R4/$C2,2),"")</f>
        <v>99.844998089038171</v>
      </c>
      <c r="S1" s="308" t="str">
        <f>IFERROR(1200*LOG(S4/$A2),"")</f>
        <v/>
      </c>
      <c r="T1" s="308" t="str">
        <f>IFERROR(1200*LOG(T4/$B2),"")</f>
        <v/>
      </c>
      <c r="U1" s="309" t="str">
        <f>IFERROR(1200*LOG(U4/$C2),"")</f>
        <v/>
      </c>
      <c r="V1" s="308" t="str">
        <f>IFERROR(1200*LOG(V4/$A2),"")</f>
        <v/>
      </c>
      <c r="W1" s="308" t="str">
        <f>IFERROR(1200*LOG(W4/$B2),"")</f>
        <v/>
      </c>
      <c r="X1" s="309" t="str">
        <f>IFERROR(1200*LOG(X4/$C2),"")</f>
        <v/>
      </c>
    </row>
    <row r="2" spans="1:24" ht="15.75" x14ac:dyDescent="0.25">
      <c r="A2" s="310">
        <f>VLOOKUP($A1,Notes!$A$7:$D$67,2,FALSE)</f>
        <v>117.07</v>
      </c>
      <c r="B2" s="310">
        <f>VLOOKUP($A1,Notes!$A$7:$D$67,3,FALSE)</f>
        <v>468.28</v>
      </c>
      <c r="C2" s="310">
        <f>VLOOKUP($A1,Notes!$A$7:$D$67,4,FALSE)</f>
        <v>1179.9485299999999</v>
      </c>
      <c r="D2" s="476">
        <v>0.75</v>
      </c>
      <c r="E2" s="476"/>
      <c r="F2" s="476"/>
      <c r="G2" s="476">
        <v>0.6</v>
      </c>
      <c r="H2" s="476"/>
      <c r="I2" s="476"/>
      <c r="J2" s="476">
        <v>0.45</v>
      </c>
      <c r="K2" s="476"/>
      <c r="L2" s="476"/>
      <c r="M2" s="476">
        <v>0.3</v>
      </c>
      <c r="N2" s="476"/>
      <c r="O2" s="476"/>
      <c r="P2" s="476">
        <v>0.15</v>
      </c>
      <c r="Q2" s="476"/>
      <c r="R2" s="476"/>
      <c r="S2" s="476">
        <v>0</v>
      </c>
      <c r="T2" s="476"/>
      <c r="U2" s="476"/>
      <c r="V2" s="476" t="s">
        <v>486</v>
      </c>
      <c r="W2" s="476"/>
      <c r="X2" s="476"/>
    </row>
    <row r="3" spans="1:24" x14ac:dyDescent="0.25">
      <c r="A3" s="311"/>
      <c r="B3" s="312"/>
      <c r="C3" s="313" t="s">
        <v>487</v>
      </c>
      <c r="D3" s="314" t="s">
        <v>488</v>
      </c>
      <c r="E3" s="315" t="s">
        <v>489</v>
      </c>
      <c r="F3" s="316" t="s">
        <v>490</v>
      </c>
      <c r="G3" s="317" t="s">
        <v>488</v>
      </c>
      <c r="H3" s="317" t="s">
        <v>489</v>
      </c>
      <c r="I3" s="317" t="s">
        <v>490</v>
      </c>
      <c r="J3" s="318" t="s">
        <v>488</v>
      </c>
      <c r="K3" s="319" t="s">
        <v>489</v>
      </c>
      <c r="L3" s="320" t="s">
        <v>490</v>
      </c>
      <c r="M3" s="321" t="s">
        <v>488</v>
      </c>
      <c r="N3" s="321" t="s">
        <v>489</v>
      </c>
      <c r="O3" s="321" t="s">
        <v>490</v>
      </c>
      <c r="P3" s="322" t="s">
        <v>488</v>
      </c>
      <c r="Q3" s="313" t="s">
        <v>489</v>
      </c>
      <c r="R3" s="323" t="s">
        <v>490</v>
      </c>
      <c r="S3" s="324" t="s">
        <v>488</v>
      </c>
      <c r="T3" s="324" t="s">
        <v>489</v>
      </c>
      <c r="U3" s="325" t="s">
        <v>490</v>
      </c>
      <c r="V3" s="326" t="s">
        <v>488</v>
      </c>
      <c r="W3" s="326" t="s">
        <v>489</v>
      </c>
      <c r="X3" s="327" t="s">
        <v>490</v>
      </c>
    </row>
    <row r="4" spans="1:24" x14ac:dyDescent="0.25">
      <c r="A4" s="477" t="s">
        <v>491</v>
      </c>
      <c r="B4" s="477"/>
      <c r="C4" s="478"/>
      <c r="D4" s="328">
        <f t="shared" ref="D4:X4" si="12">IFERROR(MEDIAN(D7:D18),"")</f>
        <v>137.25</v>
      </c>
      <c r="E4" s="329">
        <f t="shared" si="12"/>
        <v>546.9</v>
      </c>
      <c r="F4" s="330">
        <f t="shared" si="12"/>
        <v>1395.1</v>
      </c>
      <c r="G4" s="329">
        <f t="shared" si="12"/>
        <v>133.55000000000001</v>
      </c>
      <c r="H4" s="329">
        <f t="shared" si="12"/>
        <v>530.6</v>
      </c>
      <c r="I4" s="329">
        <f t="shared" si="12"/>
        <v>1377.95</v>
      </c>
      <c r="J4" s="328">
        <f t="shared" si="12"/>
        <v>127.7</v>
      </c>
      <c r="K4" s="329">
        <f t="shared" si="12"/>
        <v>508.5</v>
      </c>
      <c r="L4" s="330">
        <f t="shared" si="12"/>
        <v>1353.3</v>
      </c>
      <c r="M4" s="329">
        <f t="shared" si="12"/>
        <v>123.4</v>
      </c>
      <c r="N4" s="329">
        <f t="shared" si="12"/>
        <v>493.5</v>
      </c>
      <c r="O4" s="329">
        <f t="shared" si="12"/>
        <v>1328</v>
      </c>
      <c r="P4" s="328" t="str">
        <f t="shared" si="12"/>
        <v/>
      </c>
      <c r="Q4" s="329" t="str">
        <f t="shared" si="12"/>
        <v/>
      </c>
      <c r="R4" s="330">
        <f t="shared" si="12"/>
        <v>1250</v>
      </c>
      <c r="S4" s="328" t="str">
        <f t="shared" si="12"/>
        <v/>
      </c>
      <c r="T4" s="329" t="str">
        <f t="shared" si="12"/>
        <v/>
      </c>
      <c r="U4" s="330" t="str">
        <f t="shared" si="12"/>
        <v/>
      </c>
      <c r="V4" s="328" t="str">
        <f t="shared" si="12"/>
        <v/>
      </c>
      <c r="W4" s="329" t="str">
        <f t="shared" si="12"/>
        <v/>
      </c>
      <c r="X4" s="330" t="str">
        <f t="shared" si="12"/>
        <v/>
      </c>
    </row>
    <row r="5" spans="1:24" x14ac:dyDescent="0.25">
      <c r="A5" s="12"/>
      <c r="B5" s="12"/>
      <c r="C5" s="331"/>
      <c r="D5" s="332">
        <f>IFERROR(STDEV(D7:D18),"")</f>
        <v>0.28577380332470081</v>
      </c>
      <c r="E5" s="333">
        <f t="shared" ref="E5:X5" si="13">IFERROR(STDEV(E7:E18),"")</f>
        <v>0.92610294604146226</v>
      </c>
      <c r="F5" s="334">
        <f t="shared" si="13"/>
        <v>0.64652919500976624</v>
      </c>
      <c r="G5" s="333">
        <f t="shared" si="13"/>
        <v>0.37416573867739567</v>
      </c>
      <c r="H5" s="333">
        <f t="shared" si="13"/>
        <v>0.86197447758042323</v>
      </c>
      <c r="I5" s="333">
        <f t="shared" si="13"/>
        <v>0.42308391602615258</v>
      </c>
      <c r="J5" s="332">
        <f t="shared" si="13"/>
        <v>0.28751811537129984</v>
      </c>
      <c r="K5" s="333">
        <f t="shared" si="13"/>
        <v>0.5941380311005181</v>
      </c>
      <c r="L5" s="334">
        <f t="shared" si="13"/>
        <v>0.42426406871186417</v>
      </c>
      <c r="M5" s="333">
        <f t="shared" si="13"/>
        <v>0.2516611478423591</v>
      </c>
      <c r="N5" s="333">
        <f t="shared" si="13"/>
        <v>1.1313708498984922</v>
      </c>
      <c r="O5" s="333">
        <f t="shared" si="13"/>
        <v>0</v>
      </c>
      <c r="P5" s="332" t="str">
        <f t="shared" si="13"/>
        <v/>
      </c>
      <c r="Q5" s="333" t="str">
        <f t="shared" si="13"/>
        <v/>
      </c>
      <c r="R5" s="334" t="str">
        <f t="shared" si="13"/>
        <v/>
      </c>
      <c r="S5" s="332" t="str">
        <f t="shared" si="13"/>
        <v/>
      </c>
      <c r="T5" s="333" t="str">
        <f t="shared" si="13"/>
        <v/>
      </c>
      <c r="U5" s="334" t="str">
        <f t="shared" si="13"/>
        <v/>
      </c>
      <c r="V5" s="332" t="str">
        <f t="shared" si="13"/>
        <v/>
      </c>
      <c r="W5" s="333" t="str">
        <f t="shared" si="13"/>
        <v/>
      </c>
      <c r="X5" s="334" t="str">
        <f t="shared" si="13"/>
        <v/>
      </c>
    </row>
    <row r="6" spans="1:24" ht="15.75" thickBot="1" x14ac:dyDescent="0.3">
      <c r="A6" s="479" t="s">
        <v>492</v>
      </c>
      <c r="B6" s="479"/>
      <c r="C6" s="480"/>
      <c r="D6" s="335">
        <v>1</v>
      </c>
      <c r="E6" s="336">
        <f>IFERROR(+E4/D4,"")</f>
        <v>3.9846994535519125</v>
      </c>
      <c r="F6" s="337">
        <f>IFERROR(+F4/D4,"")</f>
        <v>10.164663023679417</v>
      </c>
      <c r="G6" s="336">
        <v>1</v>
      </c>
      <c r="H6" s="336">
        <f t="shared" ref="H6" si="14">IFERROR(+H4/G4,"")</f>
        <v>3.9730438038187943</v>
      </c>
      <c r="I6" s="336">
        <f t="shared" ref="I6" si="15">IFERROR(+I4/G4,"")</f>
        <v>10.317858479970049</v>
      </c>
      <c r="J6" s="335">
        <v>1</v>
      </c>
      <c r="K6" s="336">
        <f t="shared" ref="K6" si="16">IFERROR(+K4/J4,"")</f>
        <v>3.9819890368050115</v>
      </c>
      <c r="L6" s="337">
        <f t="shared" ref="L6" si="17">IFERROR(+L4/J4,"")</f>
        <v>10.597494126859827</v>
      </c>
      <c r="M6" s="336">
        <v>1</v>
      </c>
      <c r="N6" s="336">
        <f t="shared" ref="N6" si="18">IFERROR(+N4/M4,"")</f>
        <v>3.999189627228525</v>
      </c>
      <c r="O6" s="336">
        <f t="shared" ref="O6" si="19">IFERROR(+O4/M4,"")</f>
        <v>10.761750405186385</v>
      </c>
      <c r="P6" s="335">
        <v>1</v>
      </c>
      <c r="Q6" s="336" t="str">
        <f t="shared" ref="Q6" si="20">IFERROR(+Q4/P4,"")</f>
        <v/>
      </c>
      <c r="R6" s="337" t="str">
        <f t="shared" ref="R6" si="21">IFERROR(+R4/P4,"")</f>
        <v/>
      </c>
      <c r="S6" s="335">
        <v>1</v>
      </c>
      <c r="T6" s="336" t="str">
        <f t="shared" ref="T6" si="22">IFERROR(+T4/S4,"")</f>
        <v/>
      </c>
      <c r="U6" s="337" t="str">
        <f t="shared" ref="U6" si="23">IFERROR(+U4/S4,"")</f>
        <v/>
      </c>
      <c r="V6" s="335">
        <v>1</v>
      </c>
      <c r="W6" s="336" t="str">
        <f t="shared" ref="W6" si="24">IFERROR(+W4/V4,"")</f>
        <v/>
      </c>
      <c r="X6" s="337" t="str">
        <f t="shared" ref="X6" si="25">IFERROR(+X4/V4,"")</f>
        <v/>
      </c>
    </row>
    <row r="7" spans="1:24" x14ac:dyDescent="0.25">
      <c r="C7" t="s">
        <v>493</v>
      </c>
      <c r="D7" s="163">
        <v>137.5</v>
      </c>
      <c r="E7" s="276">
        <v>545.70000000000005</v>
      </c>
      <c r="F7" s="164"/>
      <c r="G7" s="276">
        <v>134.30000000000001</v>
      </c>
      <c r="H7" s="276"/>
      <c r="I7" s="276">
        <v>1377.5</v>
      </c>
      <c r="J7" s="163">
        <v>127.7</v>
      </c>
      <c r="K7" s="276"/>
      <c r="L7" s="164"/>
      <c r="M7" s="276">
        <v>123.4</v>
      </c>
      <c r="N7" s="276"/>
      <c r="O7" s="276"/>
      <c r="P7" s="163"/>
      <c r="Q7" s="276"/>
      <c r="R7" s="164"/>
      <c r="S7" s="163"/>
      <c r="T7" s="276"/>
      <c r="U7" s="164"/>
      <c r="V7" s="163"/>
      <c r="W7" s="276"/>
      <c r="X7" s="164"/>
    </row>
    <row r="8" spans="1:24" x14ac:dyDescent="0.25">
      <c r="C8" t="s">
        <v>494</v>
      </c>
      <c r="D8" s="163">
        <v>137.19999999999999</v>
      </c>
      <c r="E8" s="276">
        <v>546.9</v>
      </c>
      <c r="F8" s="164">
        <v>1395</v>
      </c>
      <c r="G8" s="276">
        <v>133.6</v>
      </c>
      <c r="H8" s="276">
        <v>529.79999999999995</v>
      </c>
      <c r="I8" s="276">
        <v>1378</v>
      </c>
      <c r="J8" s="163">
        <v>127.9</v>
      </c>
      <c r="K8" s="276">
        <v>508.2</v>
      </c>
      <c r="L8" s="164"/>
      <c r="M8" s="276">
        <v>123.6</v>
      </c>
      <c r="N8" s="276">
        <v>494.3</v>
      </c>
      <c r="O8" s="276">
        <v>1328</v>
      </c>
      <c r="P8" s="163"/>
      <c r="Q8" s="276"/>
      <c r="R8" s="164">
        <v>1250</v>
      </c>
      <c r="S8" s="163"/>
      <c r="T8" s="276"/>
      <c r="U8" s="164"/>
      <c r="V8" s="163"/>
      <c r="W8" s="276"/>
      <c r="X8" s="164"/>
    </row>
    <row r="9" spans="1:24" x14ac:dyDescent="0.25">
      <c r="A9" s="4"/>
      <c r="B9" s="4"/>
      <c r="C9" s="4" t="s">
        <v>495</v>
      </c>
      <c r="D9" s="338">
        <v>137.1</v>
      </c>
      <c r="E9" s="339">
        <v>548.20000000000005</v>
      </c>
      <c r="F9" s="340">
        <v>1394.3</v>
      </c>
      <c r="G9" s="339">
        <v>134</v>
      </c>
      <c r="H9" s="339">
        <v>530.5</v>
      </c>
      <c r="I9" s="339">
        <v>1377.9</v>
      </c>
      <c r="J9" s="338">
        <v>127.5</v>
      </c>
      <c r="K9" s="339">
        <v>509.1</v>
      </c>
      <c r="L9" s="340"/>
      <c r="M9" s="339">
        <v>123.1</v>
      </c>
      <c r="N9" s="339">
        <v>492.7</v>
      </c>
      <c r="O9" s="339">
        <v>1328</v>
      </c>
      <c r="P9" s="338"/>
      <c r="Q9" s="339"/>
      <c r="R9" s="340"/>
      <c r="S9" s="338"/>
      <c r="T9" s="339"/>
      <c r="U9" s="340"/>
      <c r="V9" s="338"/>
      <c r="W9" s="339"/>
      <c r="X9" s="340"/>
    </row>
    <row r="10" spans="1:24" x14ac:dyDescent="0.25">
      <c r="C10" t="s">
        <v>494</v>
      </c>
      <c r="D10" s="163">
        <v>137.69999999999999</v>
      </c>
      <c r="E10" s="276">
        <v>546.9</v>
      </c>
      <c r="F10" s="164">
        <v>1395.3</v>
      </c>
      <c r="G10" s="276">
        <v>133.5</v>
      </c>
      <c r="H10" s="276">
        <v>530.6</v>
      </c>
      <c r="I10" s="276">
        <v>1378.7</v>
      </c>
      <c r="J10" s="163">
        <v>127.4</v>
      </c>
      <c r="K10" s="276">
        <v>507.8</v>
      </c>
      <c r="L10" s="164"/>
      <c r="M10" s="276"/>
      <c r="N10" s="276"/>
      <c r="O10" s="276"/>
      <c r="P10" s="163"/>
      <c r="Q10" s="276"/>
      <c r="R10" s="164"/>
      <c r="S10" s="163"/>
      <c r="T10" s="276"/>
      <c r="U10" s="164"/>
      <c r="V10" s="163"/>
      <c r="W10" s="276"/>
      <c r="X10" s="164"/>
    </row>
    <row r="11" spans="1:24" x14ac:dyDescent="0.25">
      <c r="C11" t="s">
        <v>495</v>
      </c>
      <c r="D11" s="163">
        <v>137.30000000000001</v>
      </c>
      <c r="E11" s="276">
        <v>548.1</v>
      </c>
      <c r="F11" s="164">
        <v>1396.1</v>
      </c>
      <c r="G11" s="276">
        <v>133.30000000000001</v>
      </c>
      <c r="H11" s="276">
        <v>532.1</v>
      </c>
      <c r="I11" s="276">
        <v>1378</v>
      </c>
      <c r="J11" s="163">
        <v>127.7</v>
      </c>
      <c r="K11" s="276">
        <v>509.2</v>
      </c>
      <c r="L11" s="164">
        <v>1353</v>
      </c>
      <c r="M11" s="276"/>
      <c r="N11" s="276"/>
      <c r="O11" s="276"/>
      <c r="P11" s="163"/>
      <c r="Q11" s="276"/>
      <c r="R11" s="164"/>
      <c r="S11" s="163"/>
      <c r="T11" s="276"/>
      <c r="U11" s="164"/>
      <c r="V11" s="163"/>
      <c r="W11" s="276"/>
      <c r="X11" s="164"/>
    </row>
    <row r="12" spans="1:24" x14ac:dyDescent="0.25">
      <c r="A12" s="4"/>
      <c r="B12" s="4"/>
      <c r="C12" s="4" t="s">
        <v>494</v>
      </c>
      <c r="D12" s="338">
        <v>136.9</v>
      </c>
      <c r="E12" s="339">
        <v>546.9</v>
      </c>
      <c r="F12" s="340">
        <v>1395.1</v>
      </c>
      <c r="G12" s="338">
        <v>133.5</v>
      </c>
      <c r="H12" s="339">
        <v>531.20000000000005</v>
      </c>
      <c r="I12" s="340">
        <v>1377.6</v>
      </c>
      <c r="J12" s="338">
        <v>128.19999999999999</v>
      </c>
      <c r="K12" s="339">
        <v>508.5</v>
      </c>
      <c r="L12" s="340">
        <v>1353.6</v>
      </c>
      <c r="M12" s="339"/>
      <c r="N12" s="339"/>
      <c r="O12" s="339"/>
      <c r="P12" s="338"/>
      <c r="Q12" s="339"/>
      <c r="R12" s="340"/>
      <c r="S12" s="338"/>
      <c r="T12" s="339"/>
      <c r="U12" s="340"/>
      <c r="V12" s="338"/>
      <c r="W12" s="339"/>
      <c r="X12" s="340"/>
    </row>
    <row r="13" spans="1:24" x14ac:dyDescent="0.25">
      <c r="C13" t="s">
        <v>496</v>
      </c>
      <c r="D13" s="163"/>
      <c r="E13" s="276"/>
      <c r="F13" s="164"/>
      <c r="G13" s="276"/>
      <c r="H13" s="276"/>
      <c r="I13" s="276"/>
      <c r="J13" s="163"/>
      <c r="K13" s="276"/>
      <c r="L13" s="164"/>
      <c r="M13" s="276"/>
      <c r="N13" s="276"/>
      <c r="O13" s="276"/>
      <c r="P13" s="163"/>
      <c r="Q13" s="276"/>
      <c r="R13" s="164"/>
      <c r="S13" s="163"/>
      <c r="T13" s="276"/>
      <c r="U13" s="164"/>
      <c r="V13" s="163"/>
      <c r="W13" s="276"/>
      <c r="X13" s="164"/>
    </row>
    <row r="14" spans="1:24" x14ac:dyDescent="0.25">
      <c r="C14" t="s">
        <v>493</v>
      </c>
      <c r="D14" s="163"/>
      <c r="E14" s="276"/>
      <c r="F14" s="164"/>
      <c r="G14" s="276"/>
      <c r="H14" s="276"/>
      <c r="I14" s="276"/>
      <c r="J14" s="163"/>
      <c r="K14" s="276"/>
      <c r="L14" s="164"/>
      <c r="M14" s="276"/>
      <c r="N14" s="276"/>
      <c r="O14" s="276"/>
      <c r="P14" s="163"/>
      <c r="Q14" s="276"/>
      <c r="R14" s="164"/>
      <c r="S14" s="163"/>
      <c r="T14" s="276"/>
      <c r="U14" s="164"/>
      <c r="V14" s="163"/>
      <c r="W14" s="276"/>
      <c r="X14" s="164"/>
    </row>
    <row r="15" spans="1:24" x14ac:dyDescent="0.25">
      <c r="A15" s="4"/>
      <c r="B15" s="4"/>
      <c r="C15" s="4"/>
      <c r="D15" s="338"/>
      <c r="E15" s="339"/>
      <c r="F15" s="340"/>
      <c r="G15" s="339"/>
      <c r="H15" s="339"/>
      <c r="I15" s="339"/>
      <c r="J15" s="338"/>
      <c r="K15" s="339"/>
      <c r="L15" s="340"/>
      <c r="M15" s="339"/>
      <c r="N15" s="339"/>
      <c r="O15" s="339"/>
      <c r="P15" s="338"/>
      <c r="Q15" s="339"/>
      <c r="R15" s="340"/>
      <c r="S15" s="338"/>
      <c r="T15" s="339"/>
      <c r="U15" s="340"/>
      <c r="V15" s="338"/>
      <c r="W15" s="339"/>
      <c r="X15" s="340"/>
    </row>
    <row r="16" spans="1:24" x14ac:dyDescent="0.25">
      <c r="D16" s="163"/>
      <c r="E16" s="276"/>
      <c r="F16" s="164"/>
      <c r="G16" s="276"/>
      <c r="H16" s="276"/>
      <c r="I16" s="276"/>
      <c r="J16" s="163"/>
      <c r="K16" s="276"/>
      <c r="L16" s="164"/>
      <c r="M16" s="276"/>
      <c r="N16" s="276"/>
      <c r="O16" s="276"/>
      <c r="P16" s="163"/>
      <c r="Q16" s="276"/>
      <c r="R16" s="164"/>
      <c r="S16" s="163"/>
      <c r="T16" s="276"/>
      <c r="U16" s="164"/>
      <c r="V16" s="163"/>
      <c r="W16" s="276"/>
      <c r="X16" s="164"/>
    </row>
    <row r="17" spans="1:24" x14ac:dyDescent="0.25">
      <c r="D17" s="163"/>
      <c r="E17" s="276"/>
      <c r="F17" s="164"/>
      <c r="G17" s="276"/>
      <c r="H17" s="276"/>
      <c r="I17" s="276"/>
      <c r="J17" s="163"/>
      <c r="K17" s="276"/>
      <c r="L17" s="164"/>
      <c r="M17" s="276"/>
      <c r="N17" s="276"/>
      <c r="O17" s="276"/>
      <c r="P17" s="163"/>
      <c r="Q17" s="276"/>
      <c r="R17" s="164"/>
      <c r="S17" s="163"/>
      <c r="T17" s="276"/>
      <c r="U17" s="164"/>
      <c r="V17" s="163"/>
      <c r="W17" s="276"/>
      <c r="X17" s="164"/>
    </row>
    <row r="18" spans="1:24" ht="15.75" thickBot="1" x14ac:dyDescent="0.3">
      <c r="A18" s="139"/>
      <c r="B18" s="139"/>
      <c r="C18" s="139"/>
      <c r="D18" s="341"/>
      <c r="E18" s="342"/>
      <c r="F18" s="343"/>
      <c r="G18" s="342"/>
      <c r="H18" s="342"/>
      <c r="I18" s="342"/>
      <c r="J18" s="341"/>
      <c r="K18" s="342"/>
      <c r="L18" s="343"/>
      <c r="M18" s="342"/>
      <c r="N18" s="342"/>
      <c r="O18" s="342"/>
      <c r="P18" s="341"/>
      <c r="Q18" s="342"/>
      <c r="R18" s="343"/>
      <c r="S18" s="341"/>
      <c r="T18" s="342"/>
      <c r="U18" s="343"/>
      <c r="V18" s="341"/>
      <c r="W18" s="342"/>
      <c r="X18" s="343"/>
    </row>
    <row r="19" spans="1:24" ht="18.75" x14ac:dyDescent="0.25">
      <c r="A19" s="481" t="s">
        <v>76</v>
      </c>
      <c r="B19" s="482"/>
      <c r="C19" s="483"/>
      <c r="D19" s="308">
        <f t="shared" ref="D19" si="26">IFERROR(1200*LOG(D22/$A20,2),"")</f>
        <v>369.22340677390048</v>
      </c>
      <c r="E19" s="308">
        <f t="shared" ref="E19" si="27">IFERROR(1200*LOG(E22/$B20,2),"")</f>
        <v>356.7829890959888</v>
      </c>
      <c r="F19" s="309">
        <f t="shared" ref="F19" si="28">IFERROR(1200*LOG(F22/$C20,2),"")</f>
        <v>320.41751340431512</v>
      </c>
      <c r="G19" s="308">
        <f t="shared" ref="G19" si="29">IFERROR(1200*LOG(G22/$A20,2),"")</f>
        <v>257.57177157195542</v>
      </c>
      <c r="H19" s="308">
        <f t="shared" ref="H19" si="30">IFERROR(1200*LOG(H22/$B20,2),"")</f>
        <v>243.1753969732809</v>
      </c>
      <c r="I19" s="309">
        <f t="shared" ref="I19" si="31">IFERROR(1200*LOG(I22/$C20,2),"")</f>
        <v>222.27679704207938</v>
      </c>
      <c r="J19" s="308">
        <f t="shared" ref="J19" si="32">IFERROR(1200*LOG(J22/$A20,2),"")</f>
        <v>155.87886371556081</v>
      </c>
      <c r="K19" s="308">
        <f t="shared" ref="K19" si="33">IFERROR(1200*LOG(K22/$B20,2),"")</f>
        <v>155.54096305106151</v>
      </c>
      <c r="L19" s="309">
        <f t="shared" ref="L19" si="34">IFERROR(1200*LOG(L22/$C20,2),"")</f>
        <v>157.52749230201468</v>
      </c>
      <c r="M19" s="308">
        <f t="shared" ref="M19" si="35">IFERROR(1200*LOG(M22/$A20,2),"")</f>
        <v>48.556763417227621</v>
      </c>
      <c r="N19" s="308">
        <f t="shared" ref="N19" si="36">IFERROR(1200*LOG(N22/$B20,2),"")</f>
        <v>48.736491841896303</v>
      </c>
      <c r="O19" s="309">
        <f t="shared" ref="O19" si="37">IFERROR(1200*LOG(O22/$C20,2),"")</f>
        <v>79.785415518029424</v>
      </c>
      <c r="P19" s="308">
        <f>IFERROR(1200*LOG(P22/$A20,2),"")</f>
        <v>4.1357031333894465</v>
      </c>
      <c r="Q19" s="308">
        <f>IFERROR(1200*LOG(Q22/$B20,2),"")</f>
        <v>5.6103489202212806</v>
      </c>
      <c r="R19" s="309">
        <f>IFERROR(1200*LOG(R22/$C20,2),"")</f>
        <v>44.397991617101511</v>
      </c>
      <c r="S19" s="308" t="str">
        <f>IFERROR(1200*LOG(S22/$A20),"")</f>
        <v/>
      </c>
      <c r="T19" s="308" t="str">
        <f>IFERROR(1200*LOG(T22/$B20),"")</f>
        <v/>
      </c>
      <c r="U19" s="309" t="str">
        <f>IFERROR(1200*LOG(U22/$C20),"")</f>
        <v/>
      </c>
    </row>
    <row r="20" spans="1:24" ht="15.75" x14ac:dyDescent="0.25">
      <c r="A20" s="310">
        <f>VLOOKUP($A19,Notes!$A$7:$D$67,2,FALSE)</f>
        <v>117.07</v>
      </c>
      <c r="B20" s="310">
        <f>VLOOKUP($A19,Notes!$A$7:$D$67,3,FALSE)</f>
        <v>468.28</v>
      </c>
      <c r="C20" s="310">
        <f>VLOOKUP($A19,Notes!$A$7:$D$67,4,FALSE)</f>
        <v>1179.9485299999999</v>
      </c>
      <c r="D20" s="476">
        <v>1.2</v>
      </c>
      <c r="E20" s="476"/>
      <c r="F20" s="476"/>
      <c r="G20" s="476">
        <f>+D20-0.35</f>
        <v>0.85</v>
      </c>
      <c r="H20" s="476"/>
      <c r="I20" s="476"/>
      <c r="J20" s="476">
        <f>+G20-0.35</f>
        <v>0.5</v>
      </c>
      <c r="K20" s="476"/>
      <c r="L20" s="476"/>
      <c r="M20" s="476">
        <v>0.15</v>
      </c>
      <c r="N20" s="476"/>
      <c r="O20" s="476"/>
      <c r="P20" s="476" t="s">
        <v>524</v>
      </c>
      <c r="Q20" s="476"/>
      <c r="R20" s="476"/>
      <c r="S20" s="476" t="s">
        <v>486</v>
      </c>
      <c r="T20" s="476"/>
      <c r="U20" s="476"/>
    </row>
    <row r="21" spans="1:24" x14ac:dyDescent="0.25">
      <c r="A21" s="311"/>
      <c r="B21" s="312"/>
      <c r="C21" s="313" t="s">
        <v>487</v>
      </c>
      <c r="D21" s="314" t="s">
        <v>488</v>
      </c>
      <c r="E21" s="315" t="s">
        <v>489</v>
      </c>
      <c r="F21" s="316" t="s">
        <v>490</v>
      </c>
      <c r="G21" s="317" t="s">
        <v>488</v>
      </c>
      <c r="H21" s="317" t="s">
        <v>489</v>
      </c>
      <c r="I21" s="317" t="s">
        <v>490</v>
      </c>
      <c r="J21" s="318" t="s">
        <v>488</v>
      </c>
      <c r="K21" s="319" t="s">
        <v>489</v>
      </c>
      <c r="L21" s="320" t="s">
        <v>490</v>
      </c>
      <c r="M21" s="321" t="s">
        <v>488</v>
      </c>
      <c r="N21" s="321" t="s">
        <v>489</v>
      </c>
      <c r="O21" s="321" t="s">
        <v>490</v>
      </c>
      <c r="P21" s="322" t="s">
        <v>488</v>
      </c>
      <c r="Q21" s="313" t="s">
        <v>489</v>
      </c>
      <c r="R21" s="323" t="s">
        <v>490</v>
      </c>
      <c r="S21" s="324" t="s">
        <v>488</v>
      </c>
      <c r="T21" s="324" t="s">
        <v>489</v>
      </c>
      <c r="U21" s="325" t="s">
        <v>490</v>
      </c>
    </row>
    <row r="22" spans="1:24" x14ac:dyDescent="0.25">
      <c r="A22" s="477" t="s">
        <v>491</v>
      </c>
      <c r="B22" s="477"/>
      <c r="C22" s="478"/>
      <c r="D22" s="328">
        <f t="shared" ref="D22:U22" si="38">IFERROR(MEDIAN(D25:D36),"")</f>
        <v>144.9</v>
      </c>
      <c r="E22" s="329">
        <f t="shared" si="38"/>
        <v>575.45000000000005</v>
      </c>
      <c r="F22" s="330">
        <f t="shared" si="38"/>
        <v>1419.85</v>
      </c>
      <c r="G22" s="329">
        <f t="shared" si="38"/>
        <v>135.85000000000002</v>
      </c>
      <c r="H22" s="329">
        <f t="shared" si="38"/>
        <v>538.9</v>
      </c>
      <c r="I22" s="329">
        <f t="shared" si="38"/>
        <v>1341.6</v>
      </c>
      <c r="J22" s="328">
        <f t="shared" si="38"/>
        <v>128.1</v>
      </c>
      <c r="K22" s="329">
        <f t="shared" si="38"/>
        <v>512.29999999999995</v>
      </c>
      <c r="L22" s="330">
        <f t="shared" si="38"/>
        <v>1292.3499999999999</v>
      </c>
      <c r="M22" s="329">
        <f t="shared" si="38"/>
        <v>120.4</v>
      </c>
      <c r="N22" s="329">
        <f t="shared" si="38"/>
        <v>481.65</v>
      </c>
      <c r="O22" s="329">
        <f t="shared" si="38"/>
        <v>1235.5999999999999</v>
      </c>
      <c r="P22" s="328">
        <f t="shared" si="38"/>
        <v>117.35</v>
      </c>
      <c r="Q22" s="329">
        <f t="shared" si="38"/>
        <v>469.8</v>
      </c>
      <c r="R22" s="330">
        <f t="shared" si="38"/>
        <v>1210.5999999999999</v>
      </c>
      <c r="S22" s="328" t="str">
        <f t="shared" si="38"/>
        <v/>
      </c>
      <c r="T22" s="329" t="str">
        <f t="shared" si="38"/>
        <v/>
      </c>
      <c r="U22" s="330" t="str">
        <f t="shared" si="38"/>
        <v/>
      </c>
    </row>
    <row r="23" spans="1:24" x14ac:dyDescent="0.25">
      <c r="A23" s="12"/>
      <c r="B23" s="12"/>
      <c r="C23" s="331"/>
      <c r="D23" s="332">
        <f>IFERROR(STDEV(D25:D36),"")</f>
        <v>0.16035674514745352</v>
      </c>
      <c r="E23" s="333">
        <f t="shared" ref="E23:U23" si="39">IFERROR(STDEV(E25:E36),"")</f>
        <v>0.31411250638371596</v>
      </c>
      <c r="F23" s="334">
        <f t="shared" si="39"/>
        <v>1.1775681155103821</v>
      </c>
      <c r="G23" s="333">
        <f t="shared" si="39"/>
        <v>0.19086270308410638</v>
      </c>
      <c r="H23" s="333">
        <f t="shared" si="39"/>
        <v>0.46496287614223886</v>
      </c>
      <c r="I23" s="333">
        <f t="shared" si="39"/>
        <v>0.20736441353326404</v>
      </c>
      <c r="J23" s="332">
        <f t="shared" si="39"/>
        <v>0.29680841985232853</v>
      </c>
      <c r="K23" s="333">
        <f t="shared" si="39"/>
        <v>0.34302575219168718</v>
      </c>
      <c r="L23" s="334">
        <f t="shared" si="39"/>
        <v>1.0178408519999704</v>
      </c>
      <c r="M23" s="333">
        <f t="shared" si="39"/>
        <v>0.21380899352994082</v>
      </c>
      <c r="N23" s="333">
        <f t="shared" si="39"/>
        <v>0.60249481325567911</v>
      </c>
      <c r="O23" s="333">
        <f t="shared" si="39"/>
        <v>0.30331501776203351</v>
      </c>
      <c r="P23" s="332">
        <f t="shared" si="39"/>
        <v>0.2097617696340292</v>
      </c>
      <c r="Q23" s="333">
        <f t="shared" si="39"/>
        <v>0.70213958726169101</v>
      </c>
      <c r="R23" s="334">
        <f t="shared" si="39"/>
        <v>0.25495097567965264</v>
      </c>
      <c r="S23" s="332" t="str">
        <f t="shared" si="39"/>
        <v/>
      </c>
      <c r="T23" s="333" t="str">
        <f t="shared" si="39"/>
        <v/>
      </c>
      <c r="U23" s="334" t="str">
        <f t="shared" si="39"/>
        <v/>
      </c>
    </row>
    <row r="24" spans="1:24" ht="15.75" thickBot="1" x14ac:dyDescent="0.3">
      <c r="A24" s="479" t="s">
        <v>492</v>
      </c>
      <c r="B24" s="479"/>
      <c r="C24" s="480"/>
      <c r="D24" s="335">
        <v>1</v>
      </c>
      <c r="E24" s="336">
        <f>IFERROR(+E22/D22,"")</f>
        <v>3.9713595583160801</v>
      </c>
      <c r="F24" s="337">
        <f>IFERROR(+F22/D22,"")</f>
        <v>9.7988267770876458</v>
      </c>
      <c r="G24" s="336">
        <v>1</v>
      </c>
      <c r="H24" s="336">
        <f t="shared" ref="H24" si="40">IFERROR(+H22/G22,"")</f>
        <v>3.966875230033124</v>
      </c>
      <c r="I24" s="336">
        <f t="shared" ref="I24" si="41">IFERROR(+I22/G22,"")</f>
        <v>9.8755980861244002</v>
      </c>
      <c r="J24" s="335">
        <v>1</v>
      </c>
      <c r="K24" s="336">
        <f t="shared" ref="K24" si="42">IFERROR(+K22/J22,"")</f>
        <v>3.9992193598750974</v>
      </c>
      <c r="L24" s="337">
        <f t="shared" ref="L24" si="43">IFERROR(+L22/J22,"")</f>
        <v>10.088602654176425</v>
      </c>
      <c r="M24" s="336">
        <v>1</v>
      </c>
      <c r="N24" s="336">
        <f t="shared" ref="N24" si="44">IFERROR(+N22/M22,"")</f>
        <v>4.0004152823920265</v>
      </c>
      <c r="O24" s="336">
        <f t="shared" ref="O24" si="45">IFERROR(+O22/M22,"")</f>
        <v>10.262458471760796</v>
      </c>
      <c r="P24" s="335">
        <v>1</v>
      </c>
      <c r="Q24" s="336">
        <f t="shared" ref="Q24" si="46">IFERROR(+Q22/P22,"")</f>
        <v>4.0034086067319983</v>
      </c>
      <c r="R24" s="337">
        <f t="shared" ref="R24" si="47">IFERROR(+R22/P22,"")</f>
        <v>10.316148274392841</v>
      </c>
      <c r="S24" s="335">
        <v>1</v>
      </c>
      <c r="T24" s="336" t="str">
        <f t="shared" ref="T24" si="48">IFERROR(+T22/S22,"")</f>
        <v/>
      </c>
      <c r="U24" s="337" t="str">
        <f t="shared" ref="U24" si="49">IFERROR(+U22/S22,"")</f>
        <v/>
      </c>
    </row>
    <row r="25" spans="1:24" x14ac:dyDescent="0.25">
      <c r="C25" t="s">
        <v>493</v>
      </c>
      <c r="D25" s="163">
        <v>144.9</v>
      </c>
      <c r="E25" s="276">
        <v>575.20000000000005</v>
      </c>
      <c r="F25" s="164">
        <v>1420</v>
      </c>
      <c r="G25" s="276">
        <v>136</v>
      </c>
      <c r="H25" s="276">
        <v>538.4</v>
      </c>
      <c r="I25" s="276"/>
      <c r="J25" s="163">
        <v>127.7</v>
      </c>
      <c r="K25" s="276">
        <v>511.7</v>
      </c>
      <c r="L25" s="164">
        <v>1290</v>
      </c>
      <c r="M25" s="276">
        <v>120.5</v>
      </c>
      <c r="N25" s="276">
        <v>482.8</v>
      </c>
      <c r="O25" s="276"/>
      <c r="P25" s="163">
        <v>117.2</v>
      </c>
      <c r="Q25" s="276"/>
      <c r="R25" s="164"/>
      <c r="S25" s="163"/>
      <c r="T25" s="276"/>
      <c r="U25" s="164"/>
    </row>
    <row r="26" spans="1:24" x14ac:dyDescent="0.25">
      <c r="C26" t="s">
        <v>494</v>
      </c>
      <c r="D26" s="163">
        <v>145.1</v>
      </c>
      <c r="E26" s="276">
        <v>575.5</v>
      </c>
      <c r="F26" s="164">
        <v>1419.5</v>
      </c>
      <c r="G26" s="276">
        <v>136</v>
      </c>
      <c r="H26" s="276">
        <v>538.9</v>
      </c>
      <c r="I26" s="276">
        <v>1341.6</v>
      </c>
      <c r="J26" s="163">
        <v>128.19999999999999</v>
      </c>
      <c r="K26" s="276">
        <v>512.20000000000005</v>
      </c>
      <c r="L26" s="164">
        <v>1291.5</v>
      </c>
      <c r="M26" s="276">
        <v>120.3</v>
      </c>
      <c r="N26" s="276">
        <v>481.7</v>
      </c>
      <c r="O26" s="276">
        <v>1235.5999999999999</v>
      </c>
      <c r="P26" s="163">
        <v>117.3</v>
      </c>
      <c r="Q26" s="276">
        <v>469.6</v>
      </c>
      <c r="R26" s="164">
        <v>1210.7</v>
      </c>
      <c r="S26" s="163"/>
      <c r="T26" s="276"/>
      <c r="U26" s="164"/>
    </row>
    <row r="27" spans="1:24" x14ac:dyDescent="0.25">
      <c r="A27" s="4"/>
      <c r="B27" s="4"/>
      <c r="C27" s="4" t="s">
        <v>495</v>
      </c>
      <c r="D27" s="338">
        <v>145</v>
      </c>
      <c r="E27" s="339">
        <v>575.9</v>
      </c>
      <c r="F27" s="340">
        <v>1419.7</v>
      </c>
      <c r="G27" s="339">
        <v>136</v>
      </c>
      <c r="H27" s="339">
        <v>539.4</v>
      </c>
      <c r="I27" s="339">
        <v>1341.8</v>
      </c>
      <c r="J27" s="338">
        <v>128</v>
      </c>
      <c r="K27" s="339">
        <v>512.5</v>
      </c>
      <c r="L27" s="340">
        <v>1292.7</v>
      </c>
      <c r="M27" s="339">
        <v>120.4</v>
      </c>
      <c r="N27" s="339">
        <v>482</v>
      </c>
      <c r="O27" s="339">
        <v>1235</v>
      </c>
      <c r="P27" s="338">
        <v>117.2</v>
      </c>
      <c r="Q27" s="339">
        <v>468.7</v>
      </c>
      <c r="R27" s="340">
        <v>1210.5999999999999</v>
      </c>
      <c r="S27" s="338"/>
      <c r="T27" s="339"/>
      <c r="U27" s="340"/>
    </row>
    <row r="28" spans="1:24" x14ac:dyDescent="0.25">
      <c r="C28" t="s">
        <v>494</v>
      </c>
      <c r="D28" s="163">
        <v>144.6</v>
      </c>
      <c r="E28" s="276">
        <v>575.4</v>
      </c>
      <c r="F28" s="164">
        <v>1417</v>
      </c>
      <c r="G28" s="276">
        <v>135.5</v>
      </c>
      <c r="H28" s="276">
        <v>539</v>
      </c>
      <c r="I28" s="276">
        <v>1341.7</v>
      </c>
      <c r="J28" s="163">
        <v>128.1</v>
      </c>
      <c r="K28" s="276">
        <v>512.70000000000005</v>
      </c>
      <c r="L28" s="164">
        <v>1292.3</v>
      </c>
      <c r="M28" s="276">
        <v>120</v>
      </c>
      <c r="N28" s="276">
        <v>481.3</v>
      </c>
      <c r="O28" s="276">
        <v>1235.5999999999999</v>
      </c>
      <c r="P28" s="163">
        <v>117.4</v>
      </c>
      <c r="Q28" s="276">
        <v>470.1</v>
      </c>
      <c r="R28" s="164">
        <v>1210.5999999999999</v>
      </c>
      <c r="S28" s="163"/>
      <c r="T28" s="276"/>
      <c r="U28" s="164"/>
    </row>
    <row r="29" spans="1:24" x14ac:dyDescent="0.25">
      <c r="C29" t="s">
        <v>495</v>
      </c>
      <c r="D29" s="163">
        <v>144.80000000000001</v>
      </c>
      <c r="E29" s="276">
        <v>576</v>
      </c>
      <c r="F29" s="164">
        <v>1420</v>
      </c>
      <c r="G29" s="276">
        <v>135.9</v>
      </c>
      <c r="H29" s="276">
        <v>539.29999999999995</v>
      </c>
      <c r="I29" s="276">
        <v>1341.4</v>
      </c>
      <c r="J29" s="163">
        <v>127.8</v>
      </c>
      <c r="K29" s="276">
        <v>512.4</v>
      </c>
      <c r="L29" s="164">
        <v>1292.5</v>
      </c>
      <c r="M29" s="276">
        <v>120.3</v>
      </c>
      <c r="N29" s="276">
        <v>481.6</v>
      </c>
      <c r="O29" s="276">
        <v>1235.8</v>
      </c>
      <c r="P29" s="163">
        <v>117.6</v>
      </c>
      <c r="Q29" s="276">
        <v>469.8</v>
      </c>
      <c r="R29" s="164">
        <v>1210.9000000000001</v>
      </c>
      <c r="S29" s="163"/>
      <c r="T29" s="276"/>
      <c r="U29" s="164"/>
    </row>
    <row r="30" spans="1:24" x14ac:dyDescent="0.25">
      <c r="A30" s="4"/>
      <c r="B30" s="4"/>
      <c r="C30" s="4" t="s">
        <v>494</v>
      </c>
      <c r="D30" s="338">
        <v>144.80000000000001</v>
      </c>
      <c r="E30" s="339">
        <v>575.4</v>
      </c>
      <c r="F30" s="340">
        <v>1420</v>
      </c>
      <c r="G30" s="339">
        <v>135.6</v>
      </c>
      <c r="H30" s="339">
        <v>538.79999999999995</v>
      </c>
      <c r="I30" s="339">
        <v>1341.3</v>
      </c>
      <c r="J30" s="338">
        <v>128.6</v>
      </c>
      <c r="K30" s="339">
        <v>512.20000000000005</v>
      </c>
      <c r="L30" s="340">
        <v>1292.4000000000001</v>
      </c>
      <c r="M30" s="339">
        <v>120.7</v>
      </c>
      <c r="N30" s="339">
        <v>481.1</v>
      </c>
      <c r="O30" s="339">
        <v>1235.5999999999999</v>
      </c>
      <c r="P30" s="338">
        <v>117.7</v>
      </c>
      <c r="Q30" s="339">
        <v>470.6</v>
      </c>
      <c r="R30" s="340">
        <v>1210.2</v>
      </c>
      <c r="S30" s="338"/>
      <c r="T30" s="339"/>
      <c r="U30" s="340"/>
    </row>
    <row r="31" spans="1:24" x14ac:dyDescent="0.25">
      <c r="C31" t="s">
        <v>496</v>
      </c>
      <c r="D31" s="163">
        <v>144.9</v>
      </c>
      <c r="E31" s="276"/>
      <c r="F31" s="164"/>
      <c r="G31" s="276">
        <v>135.80000000000001</v>
      </c>
      <c r="H31" s="276"/>
      <c r="I31" s="276"/>
      <c r="J31" s="163">
        <v>128.19999999999999</v>
      </c>
      <c r="K31" s="276"/>
      <c r="L31" s="164"/>
      <c r="M31" s="276">
        <v>120.4</v>
      </c>
      <c r="N31" s="276"/>
      <c r="O31" s="276"/>
      <c r="P31" s="163"/>
      <c r="Q31" s="276"/>
      <c r="R31" s="164"/>
      <c r="S31" s="163"/>
      <c r="T31" s="276"/>
      <c r="U31" s="164"/>
    </row>
    <row r="32" spans="1:24" x14ac:dyDescent="0.25">
      <c r="C32" t="s">
        <v>493</v>
      </c>
      <c r="D32" s="163"/>
      <c r="E32" s="276"/>
      <c r="F32" s="164"/>
      <c r="G32" s="276">
        <v>135.80000000000001</v>
      </c>
      <c r="H32" s="276">
        <v>538.1</v>
      </c>
      <c r="I32" s="276"/>
      <c r="J32" s="163"/>
      <c r="K32" s="276"/>
      <c r="L32" s="164"/>
      <c r="M32" s="276"/>
      <c r="N32" s="276"/>
      <c r="O32" s="276"/>
      <c r="P32" s="163"/>
      <c r="Q32" s="276"/>
      <c r="R32" s="164"/>
      <c r="S32" s="163"/>
      <c r="T32" s="276"/>
      <c r="U32" s="164"/>
    </row>
    <row r="33" spans="1:21" x14ac:dyDescent="0.25">
      <c r="A33" s="4"/>
      <c r="B33" s="4"/>
      <c r="C33" s="4"/>
      <c r="D33" s="338"/>
      <c r="E33" s="339"/>
      <c r="F33" s="340"/>
      <c r="G33" s="339"/>
      <c r="H33" s="339"/>
      <c r="I33" s="339"/>
      <c r="J33" s="338"/>
      <c r="K33" s="339"/>
      <c r="L33" s="340"/>
      <c r="M33" s="339"/>
      <c r="N33" s="339"/>
      <c r="O33" s="339"/>
      <c r="P33" s="338"/>
      <c r="Q33" s="339"/>
      <c r="R33" s="340"/>
      <c r="S33" s="338"/>
      <c r="T33" s="339"/>
      <c r="U33" s="340"/>
    </row>
    <row r="34" spans="1:21" x14ac:dyDescent="0.25">
      <c r="D34" s="163"/>
      <c r="E34" s="276"/>
      <c r="F34" s="164"/>
      <c r="G34" s="276"/>
      <c r="H34" s="276"/>
      <c r="I34" s="276"/>
      <c r="J34" s="163"/>
      <c r="K34" s="276"/>
      <c r="L34" s="164"/>
      <c r="M34" s="276"/>
      <c r="N34" s="276"/>
      <c r="O34" s="276"/>
      <c r="P34" s="163"/>
      <c r="Q34" s="276"/>
      <c r="R34" s="164"/>
      <c r="S34" s="163"/>
      <c r="T34" s="276"/>
      <c r="U34" s="164"/>
    </row>
    <row r="35" spans="1:21" x14ac:dyDescent="0.25">
      <c r="D35" s="163"/>
      <c r="E35" s="276"/>
      <c r="F35" s="164"/>
      <c r="G35" s="276"/>
      <c r="H35" s="276"/>
      <c r="I35" s="276"/>
      <c r="J35" s="163"/>
      <c r="K35" s="276"/>
      <c r="L35" s="164"/>
      <c r="M35" s="276"/>
      <c r="N35" s="276"/>
      <c r="O35" s="276"/>
      <c r="P35" s="163"/>
      <c r="Q35" s="276"/>
      <c r="R35" s="164"/>
      <c r="S35" s="163"/>
      <c r="T35" s="276"/>
      <c r="U35" s="164"/>
    </row>
    <row r="36" spans="1:21" ht="15.75" thickBot="1" x14ac:dyDescent="0.3">
      <c r="A36" s="139"/>
      <c r="B36" s="139"/>
      <c r="C36" s="139"/>
      <c r="D36" s="341"/>
      <c r="E36" s="342"/>
      <c r="F36" s="343"/>
      <c r="G36" s="342"/>
      <c r="H36" s="342"/>
      <c r="I36" s="342"/>
      <c r="J36" s="341"/>
      <c r="K36" s="342"/>
      <c r="L36" s="343"/>
      <c r="M36" s="342"/>
      <c r="N36" s="342"/>
      <c r="O36" s="342"/>
      <c r="P36" s="341"/>
      <c r="Q36" s="342"/>
      <c r="R36" s="343"/>
      <c r="S36" s="341"/>
      <c r="T36" s="342"/>
      <c r="U36" s="343"/>
    </row>
    <row r="37" spans="1:21" x14ac:dyDescent="0.25">
      <c r="D37" s="101"/>
      <c r="F37" s="99"/>
      <c r="J37" s="101"/>
      <c r="L37" s="99"/>
      <c r="P37" s="101"/>
      <c r="R37" s="99"/>
      <c r="S37" s="101"/>
      <c r="U37" s="99"/>
    </row>
    <row r="38" spans="1:21" x14ac:dyDescent="0.25">
      <c r="D38" s="101"/>
      <c r="F38" s="99"/>
      <c r="J38" s="101"/>
      <c r="L38" s="99"/>
      <c r="P38" s="101"/>
      <c r="R38" s="99"/>
      <c r="S38" s="101"/>
      <c r="U38" s="99"/>
    </row>
    <row r="39" spans="1:21" x14ac:dyDescent="0.25">
      <c r="D39" s="101"/>
      <c r="F39" s="99"/>
      <c r="J39" s="101"/>
      <c r="L39" s="99"/>
      <c r="P39" s="101"/>
      <c r="R39" s="99"/>
      <c r="S39" s="101"/>
      <c r="U39" s="99"/>
    </row>
  </sheetData>
  <mergeCells count="19">
    <mergeCell ref="S2:U2"/>
    <mergeCell ref="V2:X2"/>
    <mergeCell ref="A4:C4"/>
    <mergeCell ref="A6:C6"/>
    <mergeCell ref="A1:C1"/>
    <mergeCell ref="D2:F2"/>
    <mergeCell ref="G2:I2"/>
    <mergeCell ref="J2:L2"/>
    <mergeCell ref="M2:O2"/>
    <mergeCell ref="P2:R2"/>
    <mergeCell ref="P20:R20"/>
    <mergeCell ref="S20:U20"/>
    <mergeCell ref="A22:C22"/>
    <mergeCell ref="A24:C24"/>
    <mergeCell ref="A19:C19"/>
    <mergeCell ref="D20:F20"/>
    <mergeCell ref="G20:I20"/>
    <mergeCell ref="J20:L20"/>
    <mergeCell ref="M20:O20"/>
  </mergeCells>
  <dataValidations count="1">
    <dataValidation type="list" allowBlank="1" showInputMessage="1" showErrorMessage="1" sqref="C7:C18 C25:C42" xr:uid="{00000000-0002-0000-0200-000000000000}">
      <formula1>"Mark End,Mid,Unmark end,Strobo"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I26"/>
  <sheetViews>
    <sheetView workbookViewId="0">
      <selection activeCell="L21" sqref="L21"/>
    </sheetView>
  </sheetViews>
  <sheetFormatPr defaultRowHeight="15" x14ac:dyDescent="0.25"/>
  <cols>
    <col min="1" max="1" width="1.7109375" customWidth="1"/>
    <col min="2" max="2" width="16" customWidth="1"/>
    <col min="3" max="3" width="27.28515625" customWidth="1"/>
    <col min="4" max="4" width="2.85546875" customWidth="1"/>
    <col min="5" max="5" width="2.28515625" customWidth="1"/>
    <col min="6" max="6" width="2.85546875" customWidth="1"/>
    <col min="7" max="7" width="7.5703125" customWidth="1"/>
    <col min="8" max="8" width="30.140625" customWidth="1"/>
  </cols>
  <sheetData>
    <row r="1" spans="1:9" ht="15.75" thickBot="1" x14ac:dyDescent="0.3">
      <c r="A1" s="344"/>
      <c r="B1" s="344"/>
      <c r="C1" s="345"/>
      <c r="D1" s="345"/>
    </row>
    <row r="2" spans="1:9" ht="24" thickBot="1" x14ac:dyDescent="0.3">
      <c r="A2" s="346"/>
      <c r="B2" s="347">
        <v>1254</v>
      </c>
      <c r="C2" s="348" t="s">
        <v>497</v>
      </c>
      <c r="D2" s="349"/>
      <c r="E2" s="350">
        <f>+B2/2</f>
        <v>627</v>
      </c>
      <c r="G2" s="351">
        <v>442</v>
      </c>
      <c r="H2" s="352" t="s">
        <v>498</v>
      </c>
      <c r="I2" s="353" t="s">
        <v>499</v>
      </c>
    </row>
    <row r="3" spans="1:9" ht="18.75" x14ac:dyDescent="0.25">
      <c r="A3" s="346"/>
      <c r="B3" s="354">
        <f>IF(B2-INDEX(Notes!A7:B90,MATCH(B2,Notes!B7:B90,1),2)&lt;INDEX(Notes!A7:B90,MATCH(B2,Notes!B7:B90,1)+1,2)-B2,INDEX(Notes!A7:B90,MATCH(B2,Notes!B7:B90,1),2),INDEX(Notes!A7:B90,MATCH(B2,Notes!B7:B90,1)+1,2))</f>
        <v>1250.1500000000001</v>
      </c>
      <c r="C3" s="355" t="s">
        <v>500</v>
      </c>
      <c r="D3" s="349"/>
      <c r="E3" s="356">
        <f>+E2/2</f>
        <v>313.5</v>
      </c>
      <c r="G3" s="357">
        <f>2^(1/12)</f>
        <v>1.0594630943592953</v>
      </c>
      <c r="H3" s="358" t="s">
        <v>501</v>
      </c>
      <c r="I3" s="359"/>
    </row>
    <row r="4" spans="1:9" ht="23.25" x14ac:dyDescent="0.25">
      <c r="A4" s="346"/>
      <c r="B4" s="360" t="str">
        <f>LOOKUP(B3,Notes!B$7:B$90,Notes!A$7:A$90)</f>
        <v>D#6</v>
      </c>
      <c r="C4" s="361" t="s">
        <v>502</v>
      </c>
      <c r="D4" s="349"/>
      <c r="E4" s="362">
        <f>+B3</f>
        <v>1250.1500000000001</v>
      </c>
      <c r="G4" s="363">
        <f>+G3^24</f>
        <v>4.0000000000000009</v>
      </c>
      <c r="H4" s="364" t="s">
        <v>503</v>
      </c>
      <c r="I4" s="365">
        <v>5300</v>
      </c>
    </row>
    <row r="5" spans="1:9" ht="19.5" thickBot="1" x14ac:dyDescent="0.3">
      <c r="A5" s="346"/>
      <c r="B5" s="366" t="str">
        <f>IF(ROUND(B3*$G$4,1)&gt;I4,"Out of Range",LOOKUP(ROUND(B3*$G$4,2),Notes!B$7:B$90,Notes!A$7:A$90))</f>
        <v>C7</v>
      </c>
      <c r="C5" s="367" t="s">
        <v>504</v>
      </c>
      <c r="D5" s="349"/>
      <c r="E5" s="368">
        <v>2102.4899999999998</v>
      </c>
      <c r="G5" s="369">
        <f>(2^(1/12))^40</f>
        <v>10.079368399158989</v>
      </c>
      <c r="H5" s="370" t="s">
        <v>505</v>
      </c>
      <c r="I5" s="371">
        <v>6300</v>
      </c>
    </row>
    <row r="6" spans="1:9" ht="19.5" thickBot="1" x14ac:dyDescent="0.3">
      <c r="A6" s="346"/>
      <c r="B6" s="372" t="str">
        <f>IF(ROUND(B3*$G$5,1)&gt;I5,"Out of Range",LOOKUP(ROUND(B3*$G$5,2),Notes!B$7:B$90,Notes!A$7:A$90))</f>
        <v>Out of Range</v>
      </c>
      <c r="C6" s="373" t="s">
        <v>506</v>
      </c>
      <c r="D6" s="349"/>
      <c r="E6" s="368" t="e">
        <v>#N/A</v>
      </c>
    </row>
    <row r="7" spans="1:9" ht="19.5" thickBot="1" x14ac:dyDescent="0.3">
      <c r="A7" s="346"/>
      <c r="B7" s="374"/>
      <c r="C7" s="375"/>
      <c r="D7" s="349"/>
      <c r="E7" s="376"/>
    </row>
    <row r="8" spans="1:9" ht="19.5" thickBot="1" x14ac:dyDescent="0.3">
      <c r="A8" s="346"/>
      <c r="B8" s="377">
        <f>1200*LOG(B2/B3,2)</f>
        <v>5.3233682811072844</v>
      </c>
      <c r="C8" s="378" t="str">
        <f>+"Cents "&amp;IF(B8&lt;0,"Flat",IF(B8=0,"Spot on","Sharp"))</f>
        <v>Cents Sharp</v>
      </c>
      <c r="D8" s="349"/>
      <c r="E8" s="376"/>
    </row>
    <row r="9" spans="1:9" ht="19.5" thickBot="1" x14ac:dyDescent="0.3">
      <c r="A9" s="379"/>
      <c r="B9" s="380"/>
      <c r="C9" s="381"/>
      <c r="D9" s="382"/>
      <c r="E9" s="376"/>
    </row>
    <row r="10" spans="1:9" ht="19.5" thickBot="1" x14ac:dyDescent="0.3">
      <c r="B10" s="383"/>
      <c r="C10" s="384"/>
      <c r="E10" s="376"/>
    </row>
    <row r="11" spans="1:9" ht="19.5" thickBot="1" x14ac:dyDescent="0.3">
      <c r="A11" s="385"/>
      <c r="B11" s="386"/>
      <c r="C11" s="387"/>
      <c r="D11" s="388"/>
      <c r="E11" s="376"/>
    </row>
    <row r="12" spans="1:9" ht="21" x14ac:dyDescent="0.25">
      <c r="A12" s="389"/>
      <c r="B12" s="390">
        <v>10</v>
      </c>
      <c r="C12" s="391" t="s">
        <v>507</v>
      </c>
      <c r="D12" s="392"/>
      <c r="E12" s="376"/>
      <c r="H12" s="486" t="str">
        <f>+B13</f>
        <v>A#2</v>
      </c>
    </row>
    <row r="13" spans="1:9" ht="23.25" x14ac:dyDescent="0.25">
      <c r="A13" s="389"/>
      <c r="B13" s="393" t="s">
        <v>76</v>
      </c>
      <c r="C13" s="394" t="s">
        <v>508</v>
      </c>
      <c r="D13" s="392"/>
      <c r="E13" s="376">
        <f>+B15/2</f>
        <v>58.534999999999997</v>
      </c>
      <c r="H13" s="487"/>
    </row>
    <row r="14" spans="1:9" ht="21.75" thickBot="1" x14ac:dyDescent="0.3">
      <c r="A14" s="389"/>
      <c r="B14" s="395">
        <f>2^(B12/1200+LOG(B15,2))</f>
        <v>117.74817961081366</v>
      </c>
      <c r="C14" s="396" t="s">
        <v>509</v>
      </c>
      <c r="D14" s="392"/>
      <c r="E14" s="376">
        <f>+E13/2</f>
        <v>29.267499999999998</v>
      </c>
      <c r="G14" s="488" t="s">
        <v>510</v>
      </c>
      <c r="H14" s="489">
        <f>+B15</f>
        <v>117.07</v>
      </c>
    </row>
    <row r="15" spans="1:9" ht="23.25" x14ac:dyDescent="0.25">
      <c r="A15" s="389"/>
      <c r="B15" s="397">
        <f>VLOOKUP(B13,Notes!A7:B67,2,FALSE)</f>
        <v>117.07</v>
      </c>
      <c r="C15" s="398" t="s">
        <v>511</v>
      </c>
      <c r="D15" s="392"/>
      <c r="E15" s="362">
        <f>+B15</f>
        <v>117.07</v>
      </c>
      <c r="G15" s="488"/>
      <c r="H15" s="487"/>
    </row>
    <row r="16" spans="1:9" ht="18.75" x14ac:dyDescent="0.3">
      <c r="A16" s="389"/>
      <c r="B16" s="399">
        <f>+B15*G4</f>
        <v>468.28000000000009</v>
      </c>
      <c r="C16" s="400" t="s">
        <v>526</v>
      </c>
      <c r="D16" s="392"/>
      <c r="E16" s="368" t="e">
        <v>#N/A</v>
      </c>
      <c r="G16" s="490" t="s">
        <v>8</v>
      </c>
      <c r="H16" s="487">
        <f>VLOOKUP(B13,Notes!A7:J67,10,FALSE)</f>
        <v>459.1</v>
      </c>
    </row>
    <row r="17" spans="1:8" ht="19.5" thickBot="1" x14ac:dyDescent="0.35">
      <c r="A17" s="389"/>
      <c r="B17" s="401">
        <f>+B15*G5</f>
        <v>1179.9916584895427</v>
      </c>
      <c r="C17" s="402" t="s">
        <v>527</v>
      </c>
      <c r="D17" s="392"/>
      <c r="E17" s="368" t="e">
        <v>#N/A</v>
      </c>
      <c r="G17" s="490"/>
      <c r="H17" s="487"/>
    </row>
    <row r="18" spans="1:8" ht="19.5" thickBot="1" x14ac:dyDescent="0.35">
      <c r="A18" s="403"/>
      <c r="B18" s="404"/>
      <c r="C18" s="405"/>
      <c r="D18" s="406"/>
      <c r="E18" s="407"/>
      <c r="G18" s="490"/>
      <c r="H18" s="491"/>
    </row>
    <row r="19" spans="1:8" ht="18.75" x14ac:dyDescent="0.3">
      <c r="B19" s="408"/>
      <c r="C19" s="409"/>
      <c r="E19" s="407"/>
      <c r="H19" s="487" t="str">
        <f>"W="&amp;VLOOKUP($B$13,Notes!$A$7:$N$70,11,FALSE)</f>
        <v>W=64</v>
      </c>
    </row>
    <row r="20" spans="1:8" ht="21" x14ac:dyDescent="0.35">
      <c r="B20" s="410" t="s">
        <v>512</v>
      </c>
      <c r="C20" s="411">
        <f>+H16*0.1</f>
        <v>45.910000000000004</v>
      </c>
      <c r="H20" s="487"/>
    </row>
    <row r="21" spans="1:8" ht="21.75" thickBot="1" x14ac:dyDescent="0.4">
      <c r="B21" s="410" t="s">
        <v>513</v>
      </c>
      <c r="C21" s="411">
        <f>+H16*0.31</f>
        <v>142.321</v>
      </c>
      <c r="H21" s="491"/>
    </row>
    <row r="22" spans="1:8" ht="21" x14ac:dyDescent="0.35">
      <c r="B22" s="410" t="s">
        <v>512</v>
      </c>
      <c r="C22" s="411">
        <f>0.36*H16</f>
        <v>165.27600000000001</v>
      </c>
      <c r="H22" s="484" t="str">
        <f ca="1">"Nde="&amp;ROUND(VLOOKUP($B$13,Notes!$A$7:$N$70,14,FALSE),1)</f>
        <v>Nde=84.9</v>
      </c>
    </row>
    <row r="23" spans="1:8" ht="21" x14ac:dyDescent="0.35">
      <c r="B23" s="410" t="s">
        <v>514</v>
      </c>
      <c r="C23" s="411">
        <f>+H16/2</f>
        <v>229.55</v>
      </c>
      <c r="H23" s="484"/>
    </row>
    <row r="24" spans="1:8" ht="21.75" thickBot="1" x14ac:dyDescent="0.4">
      <c r="B24" s="410" t="s">
        <v>515</v>
      </c>
      <c r="C24" s="412" t="str">
        <f ca="1">+H22</f>
        <v>Nde=84.9</v>
      </c>
      <c r="H24" s="485"/>
    </row>
    <row r="25" spans="1:8" ht="18.75" x14ac:dyDescent="0.3">
      <c r="B25" s="413"/>
      <c r="C25" s="409"/>
    </row>
    <row r="26" spans="1:8" ht="18.75" x14ac:dyDescent="0.3">
      <c r="B26" s="413"/>
      <c r="C26" s="409"/>
    </row>
  </sheetData>
  <mergeCells count="7">
    <mergeCell ref="H22:H24"/>
    <mergeCell ref="H12:H13"/>
    <mergeCell ref="G14:G15"/>
    <mergeCell ref="H14:H15"/>
    <mergeCell ref="G16:G18"/>
    <mergeCell ref="H16:H18"/>
    <mergeCell ref="H19:H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S1048561"/>
  <sheetViews>
    <sheetView tabSelected="1" topLeftCell="B1" zoomScale="70" zoomScaleNormal="70" workbookViewId="0">
      <pane ySplit="3" topLeftCell="A4" activePane="bottomLeft" state="frozen"/>
      <selection pane="bottomLeft" activeCell="AS20" sqref="AS20"/>
    </sheetView>
  </sheetViews>
  <sheetFormatPr defaultRowHeight="15" x14ac:dyDescent="0.25"/>
  <cols>
    <col min="1" max="1" width="6.5703125" customWidth="1"/>
    <col min="2" max="2" width="9.5703125" customWidth="1"/>
    <col min="3" max="3" width="7.28515625" customWidth="1"/>
    <col min="4" max="4" width="6" customWidth="1"/>
    <col min="5" max="5" width="7.42578125" customWidth="1"/>
    <col min="6" max="6" width="13.28515625" style="204" customWidth="1"/>
    <col min="7" max="7" width="15.140625" customWidth="1"/>
    <col min="8" max="9" width="4.7109375" customWidth="1"/>
    <col min="10" max="10" width="9.28515625" style="101" customWidth="1"/>
    <col min="11" max="12" width="9.28515625" customWidth="1"/>
    <col min="13" max="13" width="12.7109375" customWidth="1"/>
    <col min="14" max="15" width="9.28515625" customWidth="1"/>
    <col min="16" max="16" width="11.140625" customWidth="1"/>
    <col min="17" max="18" width="7.140625" customWidth="1"/>
    <col min="19" max="20" width="7.7109375" customWidth="1"/>
    <col min="21" max="21" width="9.5703125" customWidth="1"/>
    <col min="22" max="24" width="9.140625" customWidth="1"/>
    <col min="25" max="26" width="7.7109375" customWidth="1"/>
    <col min="27" max="27" width="9.140625" customWidth="1"/>
    <col min="28" max="29" width="7.7109375" customWidth="1"/>
    <col min="30" max="30" width="9.5703125" customWidth="1"/>
    <col min="31" max="32" width="7.85546875" customWidth="1"/>
    <col min="33" max="33" width="9.42578125" customWidth="1"/>
    <col min="34" max="35" width="7.7109375" customWidth="1"/>
    <col min="36" max="36" width="9.7109375" customWidth="1"/>
    <col min="37" max="38" width="7.7109375" customWidth="1"/>
    <col min="39" max="39" width="9" customWidth="1"/>
    <col min="40" max="42" width="7.7109375" customWidth="1"/>
    <col min="43" max="43" width="8.28515625" customWidth="1"/>
    <col min="44" max="45" width="7.7109375" customWidth="1"/>
  </cols>
  <sheetData>
    <row r="1" spans="1:45" x14ac:dyDescent="0.25">
      <c r="A1" s="171">
        <f>+input!A1</f>
        <v>17</v>
      </c>
      <c r="B1" s="166">
        <v>17</v>
      </c>
      <c r="C1" s="517">
        <f>+input!B2</f>
        <v>1</v>
      </c>
      <c r="D1" s="168"/>
      <c r="E1" s="167"/>
      <c r="F1" s="512"/>
      <c r="I1" s="99"/>
      <c r="K1" s="1"/>
      <c r="L1" s="1"/>
      <c r="M1" s="1"/>
      <c r="N1" s="1"/>
      <c r="O1" s="1"/>
      <c r="S1" s="169"/>
      <c r="T1" s="170"/>
      <c r="U1" s="170"/>
      <c r="V1" s="471" t="s">
        <v>160</v>
      </c>
      <c r="W1" s="472"/>
      <c r="X1" s="472"/>
      <c r="Y1" s="472"/>
      <c r="Z1" s="472"/>
      <c r="AA1" s="472"/>
      <c r="AB1" s="472"/>
      <c r="AC1" s="472"/>
      <c r="AD1" s="472"/>
      <c r="AE1" s="472"/>
      <c r="AF1" s="472"/>
      <c r="AG1" s="473"/>
      <c r="AH1" s="466" t="s">
        <v>161</v>
      </c>
      <c r="AI1" s="467"/>
      <c r="AJ1" s="467"/>
      <c r="AK1" s="467"/>
      <c r="AL1" s="467"/>
      <c r="AM1" s="467"/>
      <c r="AN1" s="467"/>
      <c r="AO1" s="467"/>
      <c r="AP1" s="468"/>
      <c r="AQ1" s="108"/>
      <c r="AR1" s="108"/>
      <c r="AS1" s="108"/>
    </row>
    <row r="2" spans="1:45" ht="15.75" thickBot="1" x14ac:dyDescent="0.3">
      <c r="A2" s="220" t="str">
        <f>IFERROR(INDEX(A5:A229,D2,1),"")</f>
        <v/>
      </c>
      <c r="B2" s="462" t="s">
        <v>197</v>
      </c>
      <c r="C2" s="463"/>
      <c r="D2" s="463"/>
      <c r="E2" s="463"/>
      <c r="F2" s="463"/>
      <c r="G2" s="464"/>
      <c r="H2" s="474" t="s">
        <v>22</v>
      </c>
      <c r="I2" s="475"/>
      <c r="J2" s="465" t="s">
        <v>7</v>
      </c>
      <c r="K2" s="465"/>
      <c r="L2" s="465"/>
      <c r="M2" s="465"/>
      <c r="N2" s="465"/>
      <c r="O2" s="465"/>
      <c r="P2" s="465" t="s">
        <v>13</v>
      </c>
      <c r="Q2" s="465"/>
      <c r="R2" s="465"/>
      <c r="S2" s="469" t="s">
        <v>159</v>
      </c>
      <c r="T2" s="469"/>
      <c r="U2" s="469"/>
      <c r="V2" s="470" t="s">
        <v>445</v>
      </c>
      <c r="W2" s="470"/>
      <c r="X2" s="470"/>
      <c r="Y2" s="470" t="s">
        <v>201</v>
      </c>
      <c r="Z2" s="470"/>
      <c r="AA2" s="470"/>
      <c r="AB2" s="465" t="s">
        <v>202</v>
      </c>
      <c r="AC2" s="465"/>
      <c r="AD2" s="465"/>
      <c r="AE2" s="465" t="s">
        <v>203</v>
      </c>
      <c r="AF2" s="465"/>
      <c r="AG2" s="465"/>
      <c r="AH2" s="465" t="s">
        <v>198</v>
      </c>
      <c r="AI2" s="465"/>
      <c r="AJ2" s="465"/>
      <c r="AK2" s="465" t="s">
        <v>199</v>
      </c>
      <c r="AL2" s="465"/>
      <c r="AM2" s="465"/>
      <c r="AN2" s="465" t="s">
        <v>200</v>
      </c>
      <c r="AO2" s="465"/>
      <c r="AP2" s="465"/>
      <c r="AQ2" s="465" t="s">
        <v>14</v>
      </c>
      <c r="AR2" s="465"/>
      <c r="AS2" s="465"/>
    </row>
    <row r="3" spans="1:45" ht="18.75" thickBot="1" x14ac:dyDescent="0.4">
      <c r="A3" s="236" t="s">
        <v>2</v>
      </c>
      <c r="B3" s="237" t="s">
        <v>162</v>
      </c>
      <c r="C3" s="237" t="s">
        <v>193</v>
      </c>
      <c r="D3" s="237" t="s">
        <v>45</v>
      </c>
      <c r="E3" s="237" t="s">
        <v>22</v>
      </c>
      <c r="F3" s="513" t="s">
        <v>447</v>
      </c>
      <c r="G3" s="238" t="s">
        <v>448</v>
      </c>
      <c r="H3" s="239" t="s">
        <v>452</v>
      </c>
      <c r="I3" s="240" t="s">
        <v>453</v>
      </c>
      <c r="J3" s="238" t="s">
        <v>18</v>
      </c>
      <c r="K3" s="239" t="s">
        <v>8</v>
      </c>
      <c r="L3" s="239" t="s">
        <v>9</v>
      </c>
      <c r="M3" s="241" t="s">
        <v>10</v>
      </c>
      <c r="N3" s="241" t="s">
        <v>11</v>
      </c>
      <c r="O3" s="242" t="s">
        <v>12</v>
      </c>
      <c r="P3" s="243" t="s">
        <v>0</v>
      </c>
      <c r="Q3" s="239" t="s">
        <v>19</v>
      </c>
      <c r="R3" s="240" t="s">
        <v>20</v>
      </c>
      <c r="S3" s="238" t="s">
        <v>454</v>
      </c>
      <c r="T3" s="239" t="s">
        <v>452</v>
      </c>
      <c r="U3" s="239" t="s">
        <v>453</v>
      </c>
      <c r="V3" s="238" t="s">
        <v>454</v>
      </c>
      <c r="W3" s="239" t="s">
        <v>452</v>
      </c>
      <c r="X3" s="240" t="s">
        <v>453</v>
      </c>
      <c r="Y3" s="239" t="s">
        <v>454</v>
      </c>
      <c r="Z3" s="239" t="s">
        <v>452</v>
      </c>
      <c r="AA3" s="239" t="s">
        <v>453</v>
      </c>
      <c r="AB3" s="238" t="s">
        <v>454</v>
      </c>
      <c r="AC3" s="239" t="s">
        <v>452</v>
      </c>
      <c r="AD3" s="240" t="s">
        <v>453</v>
      </c>
      <c r="AE3" s="239" t="s">
        <v>455</v>
      </c>
      <c r="AF3" s="239" t="s">
        <v>456</v>
      </c>
      <c r="AG3" s="239" t="s">
        <v>457</v>
      </c>
      <c r="AH3" s="238" t="s">
        <v>454</v>
      </c>
      <c r="AI3" s="239" t="s">
        <v>452</v>
      </c>
      <c r="AJ3" s="239" t="s">
        <v>453</v>
      </c>
      <c r="AK3" s="238" t="s">
        <v>454</v>
      </c>
      <c r="AL3" s="239" t="s">
        <v>452</v>
      </c>
      <c r="AM3" s="240" t="s">
        <v>453</v>
      </c>
      <c r="AN3" s="239" t="s">
        <v>455</v>
      </c>
      <c r="AO3" s="239" t="s">
        <v>456</v>
      </c>
      <c r="AP3" s="240" t="s">
        <v>457</v>
      </c>
      <c r="AQ3" s="238" t="s">
        <v>15</v>
      </c>
      <c r="AR3" s="239" t="s">
        <v>451</v>
      </c>
      <c r="AS3" s="244" t="s">
        <v>16</v>
      </c>
    </row>
    <row r="4" spans="1:45" ht="15.75" thickBot="1" x14ac:dyDescent="0.3">
      <c r="A4" s="245">
        <v>1</v>
      </c>
      <c r="B4" s="195"/>
      <c r="C4" s="245"/>
      <c r="D4" s="246"/>
      <c r="E4" s="246"/>
      <c r="F4" s="514"/>
      <c r="G4" s="248"/>
      <c r="H4" s="249"/>
      <c r="I4" s="250"/>
      <c r="J4" s="414"/>
      <c r="K4" s="249"/>
      <c r="L4" s="249"/>
      <c r="M4" s="249"/>
      <c r="N4" s="249"/>
      <c r="O4" s="249"/>
      <c r="P4" s="251"/>
      <c r="Q4" s="252"/>
      <c r="R4" s="253"/>
      <c r="S4" s="254">
        <v>131.41</v>
      </c>
      <c r="T4" s="255">
        <v>525.64</v>
      </c>
      <c r="U4" s="255">
        <v>1324.4813900000001</v>
      </c>
      <c r="V4" s="256">
        <v>0.9250551601</v>
      </c>
      <c r="W4" s="257">
        <v>0.92301733870000002</v>
      </c>
      <c r="X4" s="258">
        <v>0.89982467190000004</v>
      </c>
      <c r="Y4" s="247" t="s">
        <v>525</v>
      </c>
      <c r="Z4" s="247" t="s">
        <v>525</v>
      </c>
      <c r="AA4" s="247" t="s">
        <v>525</v>
      </c>
      <c r="AB4" s="268">
        <v>1</v>
      </c>
      <c r="AC4" s="269">
        <v>1</v>
      </c>
      <c r="AD4" s="270">
        <v>1</v>
      </c>
      <c r="AE4" s="247">
        <v>8.9720825891693909</v>
      </c>
      <c r="AF4" s="259">
        <v>-0.24356703367286237</v>
      </c>
      <c r="AG4" s="260">
        <v>7.0000000000000001E-3</v>
      </c>
      <c r="AH4" s="254"/>
      <c r="AI4" s="255"/>
      <c r="AJ4" s="255"/>
      <c r="AK4" s="254"/>
      <c r="AL4" s="255"/>
      <c r="AM4" s="261"/>
      <c r="AN4" s="245"/>
      <c r="AO4" s="245"/>
      <c r="AP4" s="245"/>
      <c r="AQ4" s="248"/>
      <c r="AR4" s="249"/>
      <c r="AS4" s="250"/>
    </row>
    <row r="5" spans="1:45" x14ac:dyDescent="0.25">
      <c r="A5" s="245">
        <v>2</v>
      </c>
      <c r="B5" s="195"/>
      <c r="C5" s="245" t="str">
        <f>VLOOKUP(A5,input!$A$4:$C$1000,3,FALSE)</f>
        <v>Initial</v>
      </c>
      <c r="D5" s="246" t="str">
        <f>VLOOKUP($A5,input!$A$4:$I$1000,4,FALSE)</f>
        <v>C3</v>
      </c>
      <c r="E5" s="246">
        <f>VLOOKUP($A5,input!$A$4:$I$1000,5,FALSE)</f>
        <v>3</v>
      </c>
      <c r="F5" s="514">
        <f>VLOOKUP($A5,input!$A$4:$I$1000,6,FALSE)</f>
        <v>0.7</v>
      </c>
      <c r="G5" s="248">
        <v>0</v>
      </c>
      <c r="H5" s="249">
        <f t="shared" ref="H5" si="0">IF(E5&gt;1,1,0)</f>
        <v>1</v>
      </c>
      <c r="I5" s="250">
        <f t="shared" ref="I5" si="1">IF(E5=3,1,IF(E5=1,0,0))</f>
        <v>1</v>
      </c>
      <c r="J5" s="414">
        <f ca="1">+input!Y5</f>
        <v>82.040526034299191</v>
      </c>
      <c r="K5" s="249">
        <f>+input!Z5</f>
        <v>440.1</v>
      </c>
      <c r="L5" s="249">
        <f>+input!AA5</f>
        <v>62</v>
      </c>
      <c r="M5" s="249">
        <f>+input!AB5</f>
        <v>20</v>
      </c>
      <c r="N5" s="452">
        <f>+input!AC5</f>
        <v>15000000000</v>
      </c>
      <c r="O5" s="249">
        <f>+input!AD5</f>
        <v>700</v>
      </c>
      <c r="P5" s="251">
        <f>+input!AE5</f>
        <v>8</v>
      </c>
      <c r="Q5" s="252">
        <f>+input!AF5</f>
        <v>1500</v>
      </c>
      <c r="R5" s="253"/>
      <c r="S5" s="254">
        <f>VLOOKUP($A5,input!$A$4:$I$1000,7,FALSE)</f>
        <v>131.41</v>
      </c>
      <c r="T5" s="255">
        <f>VLOOKUP($A5,input!$A$4:$I$1000,8,FALSE)</f>
        <v>525.64</v>
      </c>
      <c r="U5" s="255">
        <f>VLOOKUP($A5,input!$A$4:$L$1000,9,FALSE)</f>
        <v>1324.4813900000001</v>
      </c>
      <c r="V5" s="256">
        <f>IF($C5="initial",input!M5,VLOOKUP($A5,input!$A$4:$L$1000,10,FALSE))</f>
        <v>0.9250551601</v>
      </c>
      <c r="W5" s="257">
        <f>IF($C5="initial",input!N5,VLOOKUP($A5,input!$A$4:$L$1000,11,FALSE))</f>
        <v>0.92301733870000002</v>
      </c>
      <c r="X5" s="258">
        <f>IF($C5="initial",input!O5,VLOOKUP($A5,input!$A$4:$L$1000,12,FALSE))</f>
        <v>0.89982467190000004</v>
      </c>
      <c r="Y5" s="247" t="str">
        <f t="shared" ref="Y5" si="2">IF($D5="","",IF($C5="initial","",AH4))</f>
        <v/>
      </c>
      <c r="Z5" s="247" t="str">
        <f t="shared" ref="Z5" si="3">IF($D5="","",IF($C5="initial","",AI4))</f>
        <v/>
      </c>
      <c r="AA5" s="247" t="str">
        <f t="shared" ref="AA5" si="4">IF($D5="","",IF($C5="initial","",AJ4))</f>
        <v/>
      </c>
      <c r="AB5" s="254">
        <f t="shared" ref="AB5" si="5">IF($D5="","",IF($C5="initial",1,AK4))</f>
        <v>1</v>
      </c>
      <c r="AC5" s="255">
        <f t="shared" ref="AC5" si="6">IF($D5="","",IF($C5="initial",1,AL4))</f>
        <v>1</v>
      </c>
      <c r="AD5" s="261">
        <f t="shared" ref="AD5" si="7">IF($D5="","",IF($C5="initial",1,AM4))</f>
        <v>1</v>
      </c>
      <c r="AE5" s="247">
        <f>IF($D5="","",IF($C5="initial",input!S5,AN4))</f>
        <v>8.9720825891693909</v>
      </c>
      <c r="AF5" s="259">
        <f>IF($D5="","",IF($C5="initial",input!T5,AO4))</f>
        <v>-0.24356703367286237</v>
      </c>
      <c r="AG5" s="260">
        <f>IF($D5="","",IF($C5="initial",input!U5,AP4))</f>
        <v>7.0000000000000001E-3</v>
      </c>
      <c r="AH5" s="262">
        <v>147.87114476448301</v>
      </c>
      <c r="AI5" s="263">
        <v>578.31533929835018</v>
      </c>
      <c r="AJ5" s="263">
        <v>1423.0971182398332</v>
      </c>
      <c r="AK5" s="262">
        <v>159.85116471162422</v>
      </c>
      <c r="AL5" s="263">
        <v>626.54872779840036</v>
      </c>
      <c r="AM5" s="264">
        <v>1581.5271159824188</v>
      </c>
      <c r="AN5" s="249">
        <v>8.2050473361342533</v>
      </c>
      <c r="AO5" s="249">
        <v>-0.26810989303933946</v>
      </c>
      <c r="AP5" s="249">
        <v>6.5580627819391878E-3</v>
      </c>
      <c r="AQ5" s="265">
        <v>92.28897000000002</v>
      </c>
      <c r="AR5" s="266">
        <v>7.2580627819391879</v>
      </c>
      <c r="AS5" s="267">
        <v>7.2156523630757912</v>
      </c>
    </row>
    <row r="6" spans="1:45" x14ac:dyDescent="0.25">
      <c r="A6" s="245">
        <v>3</v>
      </c>
      <c r="B6" s="195"/>
      <c r="C6" s="245">
        <f>VLOOKUP(A6,input!$A$4:$C$1000,3,FALSE)</f>
        <v>0</v>
      </c>
      <c r="D6" s="246" t="str">
        <f>VLOOKUP($A6,input!$A$4:$I$1000,4,FALSE)</f>
        <v>C3</v>
      </c>
      <c r="E6" s="246">
        <f>VLOOKUP($A6,input!$A$4:$I$1000,5,FALSE)</f>
        <v>3</v>
      </c>
      <c r="F6" s="514">
        <f>VLOOKUP($A6,input!$A$4:$I$1000,6,FALSE)</f>
        <v>0.3</v>
      </c>
      <c r="G6" s="248">
        <v>0</v>
      </c>
      <c r="H6" s="249">
        <f t="shared" ref="H6:H69" si="8">IF(E6&gt;1,1,0)</f>
        <v>1</v>
      </c>
      <c r="I6" s="250">
        <f t="shared" ref="I6:I69" si="9">IF(E6=3,1,IF(E6=1,0,0))</f>
        <v>1</v>
      </c>
      <c r="J6" s="414">
        <f ca="1">+input!Y6</f>
        <v>82.040526034299191</v>
      </c>
      <c r="K6" s="249">
        <f>+input!Z6</f>
        <v>440.1</v>
      </c>
      <c r="L6" s="249">
        <f>+input!AA6</f>
        <v>62</v>
      </c>
      <c r="M6" s="249">
        <f>+input!AB6</f>
        <v>20</v>
      </c>
      <c r="N6" s="249">
        <f>+input!AC6</f>
        <v>15000000000</v>
      </c>
      <c r="O6" s="249">
        <f>+input!AD6</f>
        <v>700</v>
      </c>
      <c r="P6" s="251">
        <f>+input!AE6</f>
        <v>8</v>
      </c>
      <c r="Q6" s="252">
        <f>+input!AF6</f>
        <v>1500</v>
      </c>
      <c r="R6" s="253"/>
      <c r="S6" s="254">
        <f>VLOOKUP($A6,input!$A$4:$I$1000,7,FALSE)</f>
        <v>131.41</v>
      </c>
      <c r="T6" s="255">
        <f>VLOOKUP($A6,input!$A$4:$I$1000,8,FALSE)</f>
        <v>525.64</v>
      </c>
      <c r="U6" s="255">
        <f>VLOOKUP($A6,input!$A$4:$L$1000,9,FALSE)</f>
        <v>1324.4813900000001</v>
      </c>
      <c r="V6" s="256">
        <f>IF($C6="initial",input!M6,VLOOKUP($A6,input!$A$4:$L$1000,10,FALSE))</f>
        <v>147.30000000000001</v>
      </c>
      <c r="W6" s="257">
        <f>IF($C6="initial",input!N6,VLOOKUP($A6,input!$A$4:$L$1000,11,FALSE))</f>
        <v>595</v>
      </c>
      <c r="X6" s="258">
        <f>IF($C6="initial",input!O6,VLOOKUP($A6,input!$A$4:$L$1000,12,FALSE))</f>
        <v>1479</v>
      </c>
      <c r="Y6" s="247">
        <f t="shared" ref="Y6:Y69" si="10">IF($D6="","",IF($C6="initial","",AH5))</f>
        <v>147.87114476448301</v>
      </c>
      <c r="Z6" s="247">
        <f t="shared" ref="Z6:Z69" si="11">IF($D6="","",IF($C6="initial","",AI5))</f>
        <v>578.31533929835018</v>
      </c>
      <c r="AA6" s="247">
        <f>IF($D6="","",IF($C6="initial","",AJ5))</f>
        <v>1423.0971182398332</v>
      </c>
      <c r="AB6" s="254">
        <f t="shared" ref="AB6:AB69" si="12">IF($D6="","",IF($C6="initial",1,AK5))</f>
        <v>159.85116471162422</v>
      </c>
      <c r="AC6" s="255">
        <f t="shared" ref="AC6:AC69" si="13">IF($D6="","",IF($C6="initial",1,AL5))</f>
        <v>626.54872779840036</v>
      </c>
      <c r="AD6" s="261">
        <f>IF($D6="","",IF($C6="initial",1,AM5))</f>
        <v>1581.5271159824188</v>
      </c>
      <c r="AE6" s="247">
        <f>IF($D6="","",IF($C6="initial",input!S6,AN5))</f>
        <v>8.2050473361342533</v>
      </c>
      <c r="AF6" s="259">
        <f>IF($D6="","",IF($C6="initial",input!T6,AO5))</f>
        <v>-0.26810989303933946</v>
      </c>
      <c r="AG6" s="260">
        <f>IF($D6="","",IF($C6="initial",input!U6,AP5))</f>
        <v>6.5580627819391878E-3</v>
      </c>
      <c r="AH6" s="262">
        <v>138.82630344919565</v>
      </c>
      <c r="AI6" s="263">
        <v>552.82836710974811</v>
      </c>
      <c r="AJ6" s="263">
        <v>1382.8784621314448</v>
      </c>
      <c r="AK6" s="262">
        <v>150.65543991149556</v>
      </c>
      <c r="AL6" s="263">
        <v>582.14102538399959</v>
      </c>
      <c r="AM6" s="264">
        <v>1478.7422487957717</v>
      </c>
      <c r="AN6" s="249">
        <v>8.5244122035508951</v>
      </c>
      <c r="AO6" s="249">
        <v>-0.39734229657535292</v>
      </c>
      <c r="AP6" s="249">
        <v>6.7613508246351572E-3</v>
      </c>
      <c r="AQ6" s="265">
        <v>88.328070000000011</v>
      </c>
      <c r="AR6" s="266">
        <v>7.0613508246351575</v>
      </c>
      <c r="AS6" s="267">
        <v>6.9338561795666882</v>
      </c>
    </row>
    <row r="7" spans="1:45" x14ac:dyDescent="0.25">
      <c r="A7" s="245">
        <v>4</v>
      </c>
      <c r="B7" s="195"/>
      <c r="C7" s="245">
        <f>VLOOKUP(A7,input!$A$4:$C$1000,3,FALSE)</f>
        <v>0</v>
      </c>
      <c r="D7" s="246" t="str">
        <f>VLOOKUP($A7,input!$A$4:$I$1000,4,FALSE)</f>
        <v>C3</v>
      </c>
      <c r="E7" s="246">
        <f>VLOOKUP($A7,input!$A$4:$I$1000,5,FALSE)</f>
        <v>3</v>
      </c>
      <c r="F7" s="514">
        <f>VLOOKUP($A7,input!$A$4:$I$1000,6,FALSE)</f>
        <v>0.15</v>
      </c>
      <c r="G7" s="248">
        <v>0</v>
      </c>
      <c r="H7" s="249">
        <f t="shared" si="8"/>
        <v>1</v>
      </c>
      <c r="I7" s="250">
        <f t="shared" si="9"/>
        <v>1</v>
      </c>
      <c r="J7" s="414">
        <f ca="1">+input!Y7</f>
        <v>82.040526034299191</v>
      </c>
      <c r="K7" s="249">
        <f>+input!Z7</f>
        <v>440.1</v>
      </c>
      <c r="L7" s="249">
        <f>+input!AA7</f>
        <v>62</v>
      </c>
      <c r="M7" s="249">
        <f>+input!AB7</f>
        <v>20</v>
      </c>
      <c r="N7" s="249">
        <f>+input!AC7</f>
        <v>15000000000</v>
      </c>
      <c r="O7" s="249">
        <f>+input!AD7</f>
        <v>700</v>
      </c>
      <c r="P7" s="251">
        <f>+input!AE7</f>
        <v>8</v>
      </c>
      <c r="Q7" s="252">
        <f>+input!AF7</f>
        <v>1500</v>
      </c>
      <c r="R7" s="253"/>
      <c r="S7" s="254">
        <f>VLOOKUP($A7,input!$A$4:$I$1000,7,FALSE)</f>
        <v>131.41</v>
      </c>
      <c r="T7" s="255">
        <f>VLOOKUP($A7,input!$A$4:$I$1000,8,FALSE)</f>
        <v>525.64</v>
      </c>
      <c r="U7" s="255">
        <f>VLOOKUP($A7,input!$A$4:$L$1000,9,FALSE)</f>
        <v>1324.4813900000001</v>
      </c>
      <c r="V7" s="256">
        <f>IF($C7="initial",input!M7,VLOOKUP($A7,input!$A$4:$L$1000,10,FALSE))</f>
        <v>136</v>
      </c>
      <c r="W7" s="257">
        <f>IF($C7="initial",input!N7,VLOOKUP($A7,input!$A$4:$L$1000,11,FALSE))</f>
        <v>545.9</v>
      </c>
      <c r="X7" s="258">
        <f>IF($C7="initial",input!O7,VLOOKUP($A7,input!$A$4:$L$1000,12,FALSE))</f>
        <v>1397</v>
      </c>
      <c r="Y7" s="247">
        <f t="shared" si="10"/>
        <v>138.82630344919565</v>
      </c>
      <c r="Z7" s="247">
        <f t="shared" si="11"/>
        <v>552.82836710974811</v>
      </c>
      <c r="AA7" s="247">
        <f t="shared" ref="AA6:AA69" si="14">IF($D7="","",IF($C7="initial","",AJ6))</f>
        <v>1382.8784621314448</v>
      </c>
      <c r="AB7" s="254">
        <f t="shared" si="12"/>
        <v>150.65543991149556</v>
      </c>
      <c r="AC7" s="255">
        <f t="shared" si="13"/>
        <v>582.14102538399959</v>
      </c>
      <c r="AD7" s="261">
        <f t="shared" ref="AD6:AD69" si="15">IF($D7="","",IF($C7="initial",1,AM6))</f>
        <v>1478.7422487957717</v>
      </c>
      <c r="AE7" s="247">
        <f>IF($D7="","",IF($C7="initial",input!S7,AN6))</f>
        <v>8.5244122035508951</v>
      </c>
      <c r="AF7" s="259">
        <f>IF($D7="","",IF($C7="initial",input!T7,AO6))</f>
        <v>-0.39734229657535292</v>
      </c>
      <c r="AG7" s="260">
        <f>IF($D7="","",IF($C7="initial",input!U7,AP6))</f>
        <v>6.7613508246351572E-3</v>
      </c>
      <c r="AH7" s="262">
        <v>134.7824331577344</v>
      </c>
      <c r="AI7" s="263">
        <v>536.81498095174402</v>
      </c>
      <c r="AJ7" s="263">
        <v>1346.6402996814086</v>
      </c>
      <c r="AK7" s="262">
        <v>149.30666735088397</v>
      </c>
      <c r="AL7" s="263">
        <v>572.45287315028486</v>
      </c>
      <c r="AM7" s="264">
        <v>1425.4358661917668</v>
      </c>
      <c r="AN7" s="249">
        <v>6.8788322864056894</v>
      </c>
      <c r="AO7" s="249">
        <v>-0.27679834674091958</v>
      </c>
      <c r="AP7" s="249">
        <v>6.8435177004414934E-3</v>
      </c>
      <c r="AQ7" s="265">
        <v>81.462510000000009</v>
      </c>
      <c r="AR7" s="266">
        <v>6.993517700441493</v>
      </c>
      <c r="AS7" s="267">
        <v>6.9271194652975314</v>
      </c>
    </row>
    <row r="8" spans="1:45" x14ac:dyDescent="0.25">
      <c r="A8" s="245">
        <v>5</v>
      </c>
      <c r="B8" s="195"/>
      <c r="C8" s="245">
        <f>VLOOKUP(A8,input!$A$4:$C$1000,3,FALSE)</f>
        <v>0</v>
      </c>
      <c r="D8" s="246" t="str">
        <f>VLOOKUP($A8,input!$A$4:$I$1000,4,FALSE)</f>
        <v>C3</v>
      </c>
      <c r="E8" s="246">
        <f>VLOOKUP($A8,input!$A$4:$I$1000,5,FALSE)</f>
        <v>3</v>
      </c>
      <c r="F8" s="514">
        <f>VLOOKUP($A8,input!$A$4:$I$1000,6,FALSE)</f>
        <v>7.4999999999999997E-2</v>
      </c>
      <c r="G8" s="248">
        <v>0</v>
      </c>
      <c r="H8" s="249">
        <f t="shared" si="8"/>
        <v>1</v>
      </c>
      <c r="I8" s="250">
        <f t="shared" si="9"/>
        <v>1</v>
      </c>
      <c r="J8" s="414">
        <f ca="1">+input!Y8</f>
        <v>82.040526034299191</v>
      </c>
      <c r="K8" s="249">
        <f>+input!Z8</f>
        <v>440.1</v>
      </c>
      <c r="L8" s="249">
        <f>+input!AA8</f>
        <v>62</v>
      </c>
      <c r="M8" s="249">
        <f>+input!AB8</f>
        <v>20</v>
      </c>
      <c r="N8" s="249">
        <f>+input!AC8</f>
        <v>15000000000</v>
      </c>
      <c r="O8" s="249">
        <f>+input!AD8</f>
        <v>700</v>
      </c>
      <c r="P8" s="251">
        <f>+input!AE8</f>
        <v>8</v>
      </c>
      <c r="Q8" s="252">
        <f>+input!AF8</f>
        <v>1500</v>
      </c>
      <c r="R8" s="253"/>
      <c r="S8" s="254">
        <f>VLOOKUP($A8,input!$A$4:$I$1000,7,FALSE)</f>
        <v>131.41</v>
      </c>
      <c r="T8" s="255">
        <f>VLOOKUP($A8,input!$A$4:$I$1000,8,FALSE)</f>
        <v>525.64</v>
      </c>
      <c r="U8" s="255">
        <f>VLOOKUP($A8,input!$A$4:$L$1000,9,FALSE)</f>
        <v>1324.4813900000001</v>
      </c>
      <c r="V8" s="256">
        <f>IF($C8="initial",input!M8,VLOOKUP($A8,input!$A$4:$L$1000,10,FALSE))</f>
        <v>135.1</v>
      </c>
      <c r="W8" s="257">
        <f>IF($C8="initial",input!N8,VLOOKUP($A8,input!$A$4:$L$1000,11,FALSE))</f>
        <v>540.5</v>
      </c>
      <c r="X8" s="258">
        <f>IF($C8="initial",input!O8,VLOOKUP($A8,input!$A$4:$L$1000,12,FALSE))</f>
        <v>1371.5</v>
      </c>
      <c r="Y8" s="247">
        <f t="shared" si="10"/>
        <v>134.7824331577344</v>
      </c>
      <c r="Z8" s="247">
        <f t="shared" si="11"/>
        <v>536.81498095174402</v>
      </c>
      <c r="AA8" s="247">
        <f t="shared" si="14"/>
        <v>1346.6402996814086</v>
      </c>
      <c r="AB8" s="254">
        <f t="shared" si="12"/>
        <v>149.30666735088397</v>
      </c>
      <c r="AC8" s="255">
        <f t="shared" si="13"/>
        <v>572.45287315028486</v>
      </c>
      <c r="AD8" s="261">
        <f t="shared" si="15"/>
        <v>1425.4358661917668</v>
      </c>
      <c r="AE8" s="247">
        <f>IF($D8="","",IF($C8="initial",input!S8,AN7))</f>
        <v>6.8788322864056894</v>
      </c>
      <c r="AF8" s="259">
        <f>IF($D8="","",IF($C8="initial",input!T8,AO7))</f>
        <v>-0.27679834674091958</v>
      </c>
      <c r="AG8" s="260">
        <f>IF($D8="","",IF($C8="initial",input!U8,AP7))</f>
        <v>6.8435177004414934E-3</v>
      </c>
      <c r="AH8" s="262">
        <v>133.09143082071992</v>
      </c>
      <c r="AI8" s="263">
        <v>531.20661818476447</v>
      </c>
      <c r="AJ8" s="263">
        <v>1335.683189367433</v>
      </c>
      <c r="AK8" s="262">
        <v>147.08688370690166</v>
      </c>
      <c r="AL8" s="263">
        <v>562.61009216709488</v>
      </c>
      <c r="AM8" s="264">
        <v>1388.210516947684</v>
      </c>
      <c r="AN8" s="249">
        <v>6.0072096746703281</v>
      </c>
      <c r="AO8" s="249">
        <v>-0.21814336664042794</v>
      </c>
      <c r="AP8" s="249">
        <v>6.8222037196691687E-3</v>
      </c>
      <c r="AQ8" s="265">
        <v>77.061509999999998</v>
      </c>
      <c r="AR8" s="266">
        <v>6.8972037196691689</v>
      </c>
      <c r="AS8" s="267">
        <v>6.8545873303158338</v>
      </c>
    </row>
    <row r="9" spans="1:45" x14ac:dyDescent="0.25">
      <c r="A9" s="245">
        <v>6</v>
      </c>
      <c r="B9" s="195"/>
      <c r="C9" s="245">
        <f>VLOOKUP(A9,input!$A$4:$C$1000,3,FALSE)</f>
        <v>0</v>
      </c>
      <c r="D9" s="246" t="str">
        <f>VLOOKUP($A9,input!$A$4:$I$1000,4,FALSE)</f>
        <v>C3</v>
      </c>
      <c r="E9" s="246">
        <f>VLOOKUP($A9,input!$A$4:$I$1000,5,FALSE)</f>
        <v>3</v>
      </c>
      <c r="F9" s="514">
        <f>VLOOKUP($A9,input!$A$4:$I$1000,6,FALSE)</f>
        <v>0</v>
      </c>
      <c r="G9" s="248">
        <v>0</v>
      </c>
      <c r="H9" s="249">
        <f t="shared" si="8"/>
        <v>1</v>
      </c>
      <c r="I9" s="250">
        <f t="shared" si="9"/>
        <v>1</v>
      </c>
      <c r="J9" s="414">
        <f ca="1">+input!Y9</f>
        <v>82.040526034299191</v>
      </c>
      <c r="K9" s="249">
        <f>+input!Z9</f>
        <v>440.1</v>
      </c>
      <c r="L9" s="249">
        <f>+input!AA9</f>
        <v>62</v>
      </c>
      <c r="M9" s="249">
        <f>+input!AB9</f>
        <v>20</v>
      </c>
      <c r="N9" s="249">
        <f>+input!AC9</f>
        <v>15000000000</v>
      </c>
      <c r="O9" s="249">
        <f>+input!AD9</f>
        <v>700</v>
      </c>
      <c r="P9" s="251">
        <f>+input!AE9</f>
        <v>8</v>
      </c>
      <c r="Q9" s="252">
        <f>+input!AF9</f>
        <v>1500</v>
      </c>
      <c r="R9" s="253"/>
      <c r="S9" s="254">
        <f>VLOOKUP($A9,input!$A$4:$I$1000,7,FALSE)</f>
        <v>131.41</v>
      </c>
      <c r="T9" s="255">
        <f>VLOOKUP($A9,input!$A$4:$I$1000,8,FALSE)</f>
        <v>525.64</v>
      </c>
      <c r="U9" s="255">
        <f>VLOOKUP($A9,input!$A$4:$L$1000,9,FALSE)</f>
        <v>1324.4813900000001</v>
      </c>
      <c r="V9" s="256">
        <f>IF($C9="initial",input!M9,VLOOKUP($A9,input!$A$4:$L$1000,10,FALSE))</f>
        <v>134.30000000000001</v>
      </c>
      <c r="W9" s="257">
        <f>IF($C9="initial",input!N9,VLOOKUP($A9,input!$A$4:$L$1000,11,FALSE))</f>
        <v>534.6</v>
      </c>
      <c r="X9" s="258">
        <f>IF($C9="initial",input!O9,VLOOKUP($A9,input!$A$4:$L$1000,12,FALSE))</f>
        <v>1362</v>
      </c>
      <c r="Y9" s="247">
        <f t="shared" si="10"/>
        <v>133.09143082071992</v>
      </c>
      <c r="Z9" s="247">
        <f t="shared" si="11"/>
        <v>531.20661818476447</v>
      </c>
      <c r="AA9" s="247">
        <f t="shared" si="14"/>
        <v>1335.683189367433</v>
      </c>
      <c r="AB9" s="254">
        <f t="shared" si="12"/>
        <v>147.08688370690166</v>
      </c>
      <c r="AC9" s="255">
        <f t="shared" si="13"/>
        <v>562.61009216709488</v>
      </c>
      <c r="AD9" s="261">
        <f t="shared" si="15"/>
        <v>1388.210516947684</v>
      </c>
      <c r="AE9" s="247">
        <f>IF($D9="","",IF($C9="initial",input!S9,AN8))</f>
        <v>6.0072096746703281</v>
      </c>
      <c r="AF9" s="259">
        <f>IF($D9="","",IF($C9="initial",input!T9,AO8))</f>
        <v>-0.21814336664042794</v>
      </c>
      <c r="AG9" s="260">
        <f>IF($D9="","",IF($C9="initial",input!U9,AP8))</f>
        <v>6.8222037196691687E-3</v>
      </c>
      <c r="AH9" s="262">
        <v>131.40945050500522</v>
      </c>
      <c r="AI9" s="263">
        <v>525.63453663510677</v>
      </c>
      <c r="AJ9" s="263">
        <v>1324.4786911764913</v>
      </c>
      <c r="AK9" s="262">
        <v>143.92112110511951</v>
      </c>
      <c r="AL9" s="263">
        <v>553.17488795825966</v>
      </c>
      <c r="AM9" s="264">
        <v>1349.9671428519155</v>
      </c>
      <c r="AN9" s="249">
        <v>4.735243814739091</v>
      </c>
      <c r="AO9" s="249">
        <v>-0.10502578746785543</v>
      </c>
      <c r="AP9" s="249">
        <v>6.7097450145613673E-3</v>
      </c>
      <c r="AQ9" s="265">
        <v>71.208180000000013</v>
      </c>
      <c r="AR9" s="266">
        <v>6.7097450145613671</v>
      </c>
      <c r="AS9" s="267">
        <v>6.7020908222405735</v>
      </c>
    </row>
    <row r="10" spans="1:45" x14ac:dyDescent="0.25">
      <c r="A10" s="245">
        <v>7</v>
      </c>
      <c r="B10" s="195"/>
      <c r="C10" s="245" t="str">
        <f>VLOOKUP(A10,input!$A$4:$C$1000,3,FALSE)</f>
        <v>Initial</v>
      </c>
      <c r="D10" s="246" t="str">
        <f>VLOOKUP($A10,input!$A$4:$I$1000,4,FALSE)</f>
        <v>A#2</v>
      </c>
      <c r="E10" s="246">
        <f>VLOOKUP($A10,input!$A$4:$I$1000,5,FALSE)</f>
        <v>3</v>
      </c>
      <c r="F10" s="514">
        <f>VLOOKUP($A10,input!$A$4:$I$1000,6,FALSE)</f>
        <v>0.75</v>
      </c>
      <c r="G10" s="248">
        <v>0</v>
      </c>
      <c r="H10" s="249">
        <f t="shared" si="8"/>
        <v>1</v>
      </c>
      <c r="I10" s="250">
        <f t="shared" si="9"/>
        <v>1</v>
      </c>
      <c r="J10" s="414">
        <f ca="1">+input!Y10</f>
        <v>84.878071877322213</v>
      </c>
      <c r="K10" s="249">
        <f>+input!Z10</f>
        <v>459.1</v>
      </c>
      <c r="L10" s="249">
        <f>+input!AA10</f>
        <v>64</v>
      </c>
      <c r="M10" s="249">
        <f>+input!AB10</f>
        <v>20</v>
      </c>
      <c r="N10" s="249">
        <f>+input!AC10</f>
        <v>15000000000</v>
      </c>
      <c r="O10" s="249">
        <f>+input!AD10</f>
        <v>700</v>
      </c>
      <c r="P10" s="251">
        <f>+input!AE10</f>
        <v>8</v>
      </c>
      <c r="Q10" s="252">
        <f>+input!AF10</f>
        <v>1500</v>
      </c>
      <c r="R10" s="253"/>
      <c r="S10" s="254">
        <f>VLOOKUP($A10,input!$A$4:$I$1000,7,FALSE)</f>
        <v>117.07</v>
      </c>
      <c r="T10" s="255">
        <f>VLOOKUP($A10,input!$A$4:$I$1000,8,FALSE)</f>
        <v>468.28</v>
      </c>
      <c r="U10" s="255">
        <f>VLOOKUP($A10,input!$A$4:$L$1000,9,FALSE)</f>
        <v>1179.9485299999999</v>
      </c>
      <c r="V10" s="256">
        <f>IF($C10="initial",input!M10,VLOOKUP($A10,input!$A$4:$L$1000,10,FALSE))</f>
        <v>0.9250551601</v>
      </c>
      <c r="W10" s="257">
        <f>IF($C10="initial",input!N10,VLOOKUP($A10,input!$A$4:$L$1000,11,FALSE))</f>
        <v>0.92301733870000002</v>
      </c>
      <c r="X10" s="258">
        <f>IF($C10="initial",input!O10,VLOOKUP($A10,input!$A$4:$L$1000,12,FALSE))</f>
        <v>0.89982467190000004</v>
      </c>
      <c r="Y10" s="247" t="str">
        <f t="shared" si="10"/>
        <v/>
      </c>
      <c r="Z10" s="247" t="str">
        <f t="shared" si="11"/>
        <v/>
      </c>
      <c r="AA10" s="247" t="str">
        <f t="shared" si="14"/>
        <v/>
      </c>
      <c r="AB10" s="254">
        <f t="shared" si="12"/>
        <v>1</v>
      </c>
      <c r="AC10" s="255">
        <f t="shared" si="13"/>
        <v>1</v>
      </c>
      <c r="AD10" s="261">
        <f t="shared" si="15"/>
        <v>1</v>
      </c>
      <c r="AE10" s="247">
        <f>IF($D10="","",IF($C10="initial",input!S10,AN9))</f>
        <v>7.4459046989537017</v>
      </c>
      <c r="AF10" s="259">
        <f>IF($D10="","",IF($C10="initial",input!T10,AO9))</f>
        <v>-0.21101322052430288</v>
      </c>
      <c r="AG10" s="260">
        <f>IF($D10="","",IF($C10="initial",input!U10,AP9))</f>
        <v>7.0000000000000001E-3</v>
      </c>
      <c r="AH10" s="262">
        <v>133.16531563182477</v>
      </c>
      <c r="AI10" s="263">
        <v>520.32562532635154</v>
      </c>
      <c r="AJ10" s="263">
        <v>1277.8254785735164</v>
      </c>
      <c r="AK10" s="262">
        <v>143.95391904784293</v>
      </c>
      <c r="AL10" s="263">
        <v>563.72248224414807</v>
      </c>
      <c r="AM10" s="264">
        <v>1420.0827322008845</v>
      </c>
      <c r="AN10" s="249">
        <v>6.7454036029255384</v>
      </c>
      <c r="AO10" s="249">
        <v>-0.22227404854166397</v>
      </c>
      <c r="AP10" s="249">
        <v>6.3922213466668654E-3</v>
      </c>
      <c r="AQ10" s="265">
        <v>93.564579999999978</v>
      </c>
      <c r="AR10" s="266">
        <v>7.1422213466668651</v>
      </c>
      <c r="AS10" s="267">
        <v>7.1064656532518358</v>
      </c>
    </row>
    <row r="11" spans="1:45" x14ac:dyDescent="0.25">
      <c r="A11" s="245">
        <v>8</v>
      </c>
      <c r="B11" s="195"/>
      <c r="C11" s="245">
        <f>VLOOKUP(A11,input!$A$4:$C$1000,3,FALSE)</f>
        <v>0</v>
      </c>
      <c r="D11" s="246" t="str">
        <f>VLOOKUP($A11,input!$A$4:$I$1000,4,FALSE)</f>
        <v>A#2</v>
      </c>
      <c r="E11" s="246">
        <f>VLOOKUP($A11,input!$A$4:$I$1000,5,FALSE)</f>
        <v>3</v>
      </c>
      <c r="F11" s="514">
        <f>VLOOKUP($A11,input!$A$4:$I$1000,6,FALSE)</f>
        <v>0.6</v>
      </c>
      <c r="G11" s="248">
        <v>0</v>
      </c>
      <c r="H11" s="249">
        <f t="shared" si="8"/>
        <v>1</v>
      </c>
      <c r="I11" s="250">
        <f t="shared" si="9"/>
        <v>1</v>
      </c>
      <c r="J11" s="414">
        <f ca="1">+input!Y11</f>
        <v>84.878071877322213</v>
      </c>
      <c r="K11" s="249">
        <f>+input!Z11</f>
        <v>459.1</v>
      </c>
      <c r="L11" s="249">
        <f>+input!AA11</f>
        <v>64</v>
      </c>
      <c r="M11" s="249">
        <f>+input!AB11</f>
        <v>20</v>
      </c>
      <c r="N11" s="249">
        <f>+input!AC11</f>
        <v>15000000000</v>
      </c>
      <c r="O11" s="249">
        <f>+input!AD11</f>
        <v>700</v>
      </c>
      <c r="P11" s="251">
        <f>+input!AE11</f>
        <v>8</v>
      </c>
      <c r="Q11" s="252">
        <f>+input!AF11</f>
        <v>1500</v>
      </c>
      <c r="R11" s="253"/>
      <c r="S11" s="254">
        <f>VLOOKUP($A11,input!$A$4:$I$1000,7,FALSE)</f>
        <v>117.07</v>
      </c>
      <c r="T11" s="255">
        <f>VLOOKUP($A11,input!$A$4:$I$1000,8,FALSE)</f>
        <v>468.28</v>
      </c>
      <c r="U11" s="255">
        <f>VLOOKUP($A11,input!$A$4:$L$1000,9,FALSE)</f>
        <v>1179.9485299999999</v>
      </c>
      <c r="V11" s="256">
        <f>IF($C11="initial",input!M11,VLOOKUP($A11,input!$A$4:$L$1000,10,FALSE))</f>
        <v>137.25</v>
      </c>
      <c r="W11" s="257">
        <f>IF($C11="initial",input!N11,VLOOKUP($A11,input!$A$4:$L$1000,11,FALSE))</f>
        <v>546.9</v>
      </c>
      <c r="X11" s="258">
        <f>IF($C11="initial",input!O11,VLOOKUP($A11,input!$A$4:$L$1000,12,FALSE))</f>
        <v>1395.1</v>
      </c>
      <c r="Y11" s="247">
        <f t="shared" si="10"/>
        <v>133.16531563182477</v>
      </c>
      <c r="Z11" s="247">
        <f t="shared" si="11"/>
        <v>520.32562532635154</v>
      </c>
      <c r="AA11" s="247">
        <f t="shared" si="14"/>
        <v>1277.8254785735164</v>
      </c>
      <c r="AB11" s="254">
        <f t="shared" si="12"/>
        <v>143.95391904784293</v>
      </c>
      <c r="AC11" s="255">
        <f t="shared" si="13"/>
        <v>563.72248224414807</v>
      </c>
      <c r="AD11" s="261">
        <f t="shared" si="15"/>
        <v>1420.0827322008845</v>
      </c>
      <c r="AE11" s="247">
        <f>IF($D11="","",IF($C11="initial",input!S11,AN10))</f>
        <v>6.7454036029255384</v>
      </c>
      <c r="AF11" s="259">
        <f>IF($D11="","",IF($C11="initial",input!T11,AO10))</f>
        <v>-0.22227404854166397</v>
      </c>
      <c r="AG11" s="260">
        <f>IF($D11="","",IF($C11="initial",input!U11,AP10))</f>
        <v>6.3922213466668654E-3</v>
      </c>
      <c r="AH11" s="262">
        <v>130.04798790561537</v>
      </c>
      <c r="AI11" s="263">
        <v>510.31515495498803</v>
      </c>
      <c r="AJ11" s="263">
        <v>1264.0161174436398</v>
      </c>
      <c r="AK11" s="262">
        <v>136.40012767431557</v>
      </c>
      <c r="AL11" s="263">
        <v>526.01229818620027</v>
      </c>
      <c r="AM11" s="264">
        <v>1286.6514669954256</v>
      </c>
      <c r="AN11" s="249">
        <v>4.3569139142822451</v>
      </c>
      <c r="AO11" s="249">
        <v>-9.0046873323848489E-2</v>
      </c>
      <c r="AP11" s="249">
        <v>6.2537881281688077E-3</v>
      </c>
      <c r="AQ11" s="265">
        <v>77.863359999999986</v>
      </c>
      <c r="AR11" s="266">
        <v>6.8537881281688078</v>
      </c>
      <c r="AS11" s="267">
        <v>6.8480898455863457</v>
      </c>
    </row>
    <row r="12" spans="1:45" x14ac:dyDescent="0.25">
      <c r="A12" s="245">
        <v>9</v>
      </c>
      <c r="B12" s="195"/>
      <c r="C12" s="245">
        <f>VLOOKUP(A12,input!$A$4:$C$1000,3,FALSE)</f>
        <v>0</v>
      </c>
      <c r="D12" s="246" t="str">
        <f>VLOOKUP($A12,input!$A$4:$I$1000,4,FALSE)</f>
        <v>A#2</v>
      </c>
      <c r="E12" s="246">
        <f>VLOOKUP($A12,input!$A$4:$I$1000,5,FALSE)</f>
        <v>3</v>
      </c>
      <c r="F12" s="514">
        <f>VLOOKUP($A12,input!$A$4:$I$1000,6,FALSE)</f>
        <v>0.45</v>
      </c>
      <c r="G12" s="248">
        <v>0</v>
      </c>
      <c r="H12" s="249">
        <f t="shared" si="8"/>
        <v>1</v>
      </c>
      <c r="I12" s="250">
        <f t="shared" si="9"/>
        <v>1</v>
      </c>
      <c r="J12" s="414">
        <f ca="1">+input!Y12</f>
        <v>84.878071877322213</v>
      </c>
      <c r="K12" s="249">
        <f>+input!Z12</f>
        <v>459.1</v>
      </c>
      <c r="L12" s="249">
        <f>+input!AA12</f>
        <v>64</v>
      </c>
      <c r="M12" s="249">
        <f>+input!AB12</f>
        <v>20</v>
      </c>
      <c r="N12" s="249">
        <f>+input!AC12</f>
        <v>15000000000</v>
      </c>
      <c r="O12" s="249">
        <f>+input!AD12</f>
        <v>700</v>
      </c>
      <c r="P12" s="251">
        <f>+input!AE12</f>
        <v>8</v>
      </c>
      <c r="Q12" s="252">
        <f>+input!AF12</f>
        <v>1500</v>
      </c>
      <c r="R12" s="253"/>
      <c r="S12" s="254">
        <f>VLOOKUP($A12,input!$A$4:$I$1000,7,FALSE)</f>
        <v>117.07</v>
      </c>
      <c r="T12" s="255">
        <f>VLOOKUP($A12,input!$A$4:$I$1000,8,FALSE)</f>
        <v>468.28</v>
      </c>
      <c r="U12" s="255">
        <f>VLOOKUP($A12,input!$A$4:$L$1000,9,FALSE)</f>
        <v>1179.9485299999999</v>
      </c>
      <c r="V12" s="256">
        <f>IF($C12="initial",input!M12,VLOOKUP($A12,input!$A$4:$L$1000,10,FALSE))</f>
        <v>133.55000000000001</v>
      </c>
      <c r="W12" s="257">
        <f>IF($C12="initial",input!N12,VLOOKUP($A12,input!$A$4:$L$1000,11,FALSE))</f>
        <v>530.6</v>
      </c>
      <c r="X12" s="258">
        <f>IF($C12="initial",input!O12,VLOOKUP($A12,input!$A$4:$L$1000,12,FALSE))</f>
        <v>1377.95</v>
      </c>
      <c r="Y12" s="247">
        <f t="shared" si="10"/>
        <v>130.04798790561537</v>
      </c>
      <c r="Z12" s="247">
        <f t="shared" si="11"/>
        <v>510.31515495498803</v>
      </c>
      <c r="AA12" s="247">
        <f t="shared" si="14"/>
        <v>1264.0161174436398</v>
      </c>
      <c r="AB12" s="254">
        <f t="shared" si="12"/>
        <v>136.40012767431557</v>
      </c>
      <c r="AC12" s="255">
        <f t="shared" si="13"/>
        <v>526.01229818620027</v>
      </c>
      <c r="AD12" s="261">
        <f t="shared" si="15"/>
        <v>1286.6514669954256</v>
      </c>
      <c r="AE12" s="247">
        <f>IF($D12="","",IF($C12="initial",input!S12,AN11))</f>
        <v>4.3569139142822451</v>
      </c>
      <c r="AF12" s="259">
        <f>IF($D12="","",IF($C12="initial",input!T12,AO11))</f>
        <v>-9.0046873323848489E-2</v>
      </c>
      <c r="AG12" s="260">
        <f>IF($D12="","",IF($C12="initial",input!U12,AP11))</f>
        <v>6.2537881281688077E-3</v>
      </c>
      <c r="AH12" s="262">
        <v>126.87170749131985</v>
      </c>
      <c r="AI12" s="263">
        <v>499.64870890085103</v>
      </c>
      <c r="AJ12" s="263">
        <v>1246.5598180171824</v>
      </c>
      <c r="AK12" s="262">
        <v>129.57931186877158</v>
      </c>
      <c r="AL12" s="263">
        <v>495.32861977893788</v>
      </c>
      <c r="AM12" s="264">
        <v>1163.9667756808001</v>
      </c>
      <c r="AN12" s="249">
        <v>1.8137760791793645</v>
      </c>
      <c r="AO12" s="249">
        <v>0.1070221969807513</v>
      </c>
      <c r="AP12" s="249">
        <v>6.0542501604800274E-3</v>
      </c>
      <c r="AQ12" s="265">
        <v>52.153759999999991</v>
      </c>
      <c r="AR12" s="266">
        <v>6.5042501604800274</v>
      </c>
      <c r="AS12" s="267">
        <v>6.5042501604800274</v>
      </c>
    </row>
    <row r="13" spans="1:45" x14ac:dyDescent="0.25">
      <c r="A13" s="245">
        <v>10</v>
      </c>
      <c r="B13" s="195"/>
      <c r="C13" s="245">
        <f>VLOOKUP(A13,input!$A$4:$C$1000,3,FALSE)</f>
        <v>0</v>
      </c>
      <c r="D13" s="246" t="str">
        <f>VLOOKUP($A13,input!$A$4:$I$1000,4,FALSE)</f>
        <v>A#2</v>
      </c>
      <c r="E13" s="246">
        <f>VLOOKUP($A13,input!$A$4:$I$1000,5,FALSE)</f>
        <v>3</v>
      </c>
      <c r="F13" s="514">
        <f>VLOOKUP($A13,input!$A$4:$I$1000,6,FALSE)</f>
        <v>0.3</v>
      </c>
      <c r="G13" s="248">
        <v>0</v>
      </c>
      <c r="H13" s="249">
        <f t="shared" si="8"/>
        <v>1</v>
      </c>
      <c r="I13" s="250">
        <f t="shared" si="9"/>
        <v>1</v>
      </c>
      <c r="J13" s="414">
        <f ca="1">+input!Y13</f>
        <v>84.878071877322213</v>
      </c>
      <c r="K13" s="249">
        <f>+input!Z13</f>
        <v>459.1</v>
      </c>
      <c r="L13" s="249">
        <f>+input!AA13</f>
        <v>64</v>
      </c>
      <c r="M13" s="249">
        <f>+input!AB13</f>
        <v>20</v>
      </c>
      <c r="N13" s="249">
        <f>+input!AC13</f>
        <v>15000000000</v>
      </c>
      <c r="O13" s="249">
        <f>+input!AD13</f>
        <v>700</v>
      </c>
      <c r="P13" s="251">
        <f>+input!AE13</f>
        <v>8</v>
      </c>
      <c r="Q13" s="252">
        <f>+input!AF13</f>
        <v>1500</v>
      </c>
      <c r="R13" s="253"/>
      <c r="S13" s="254">
        <f>VLOOKUP($A13,input!$A$4:$I$1000,7,FALSE)</f>
        <v>117.07</v>
      </c>
      <c r="T13" s="255">
        <f>VLOOKUP($A13,input!$A$4:$I$1000,8,FALSE)</f>
        <v>468.28</v>
      </c>
      <c r="U13" s="255">
        <f>VLOOKUP($A13,input!$A$4:$L$1000,9,FALSE)</f>
        <v>1179.9485299999999</v>
      </c>
      <c r="V13" s="256">
        <f>IF($C13="initial",input!M13,VLOOKUP($A13,input!$A$4:$L$1000,10,FALSE))</f>
        <v>127.7</v>
      </c>
      <c r="W13" s="257">
        <f>IF($C13="initial",input!N13,VLOOKUP($A13,input!$A$4:$L$1000,11,FALSE))</f>
        <v>508.5</v>
      </c>
      <c r="X13" s="258">
        <f>IF($C13="initial",input!O13,VLOOKUP($A13,input!$A$4:$L$1000,12,FALSE))</f>
        <v>1353.3</v>
      </c>
      <c r="Y13" s="247">
        <f t="shared" si="10"/>
        <v>126.87170749131985</v>
      </c>
      <c r="Z13" s="247">
        <f t="shared" si="11"/>
        <v>499.64870890085103</v>
      </c>
      <c r="AA13" s="247">
        <f t="shared" si="14"/>
        <v>1246.5598180171824</v>
      </c>
      <c r="AB13" s="254">
        <f t="shared" si="12"/>
        <v>129.57931186877158</v>
      </c>
      <c r="AC13" s="255">
        <f t="shared" si="13"/>
        <v>495.32861977893788</v>
      </c>
      <c r="AD13" s="261">
        <f t="shared" si="15"/>
        <v>1163.9667756808001</v>
      </c>
      <c r="AE13" s="247">
        <f>IF($D13="","",IF($C13="initial",input!S13,AN12))</f>
        <v>1.8137760791793645</v>
      </c>
      <c r="AF13" s="259">
        <f>IF($D13="","",IF($C13="initial",input!T13,AO12))</f>
        <v>0.1070221969807513</v>
      </c>
      <c r="AG13" s="260">
        <f>IF($D13="","",IF($C13="initial",input!U13,AP12))</f>
        <v>6.0542501604800274E-3</v>
      </c>
      <c r="AH13" s="262">
        <v>123.71103449950233</v>
      </c>
      <c r="AI13" s="263">
        <v>488.76372251198279</v>
      </c>
      <c r="AJ13" s="263">
        <v>1223.6388386820975</v>
      </c>
      <c r="AK13" s="262">
        <v>125.5316422945918</v>
      </c>
      <c r="AL13" s="263">
        <v>476.10355962610862</v>
      </c>
      <c r="AM13" s="264">
        <v>1052.4458388078031</v>
      </c>
      <c r="AN13" s="249">
        <v>-1.3037741862028824</v>
      </c>
      <c r="AO13" s="249">
        <v>0.45123524345606009</v>
      </c>
      <c r="AP13" s="249">
        <v>5.3097579985733889E-3</v>
      </c>
      <c r="AQ13" s="265">
        <v>4.5910000000010109E-2</v>
      </c>
      <c r="AR13" s="266">
        <v>5.6097579985733885</v>
      </c>
      <c r="AS13" s="267">
        <v>5.6097579985733885</v>
      </c>
    </row>
    <row r="14" spans="1:45" x14ac:dyDescent="0.25">
      <c r="A14" s="245">
        <v>11</v>
      </c>
      <c r="B14" s="195"/>
      <c r="C14" s="245">
        <f>VLOOKUP(A14,input!$A$4:$C$1000,3,FALSE)</f>
        <v>0</v>
      </c>
      <c r="D14" s="246" t="str">
        <f>VLOOKUP($A14,input!$A$4:$I$1000,4,FALSE)</f>
        <v>A#2</v>
      </c>
      <c r="E14" s="246">
        <f>VLOOKUP($A14,input!$A$4:$I$1000,5,FALSE)</f>
        <v>3</v>
      </c>
      <c r="F14" s="514">
        <f>VLOOKUP($A14,input!$A$4:$I$1000,6,FALSE)</f>
        <v>0.15</v>
      </c>
      <c r="G14" s="248">
        <v>0</v>
      </c>
      <c r="H14" s="249">
        <f t="shared" si="8"/>
        <v>1</v>
      </c>
      <c r="I14" s="250">
        <f t="shared" si="9"/>
        <v>1</v>
      </c>
      <c r="J14" s="414">
        <f ca="1">+input!Y14</f>
        <v>84.878071877322213</v>
      </c>
      <c r="K14" s="249">
        <f>+input!Z14</f>
        <v>459.1</v>
      </c>
      <c r="L14" s="249">
        <f>+input!AA14</f>
        <v>64</v>
      </c>
      <c r="M14" s="249">
        <f>+input!AB14</f>
        <v>20</v>
      </c>
      <c r="N14" s="249">
        <f>+input!AC14</f>
        <v>15000000000</v>
      </c>
      <c r="O14" s="249">
        <f>+input!AD14</f>
        <v>700</v>
      </c>
      <c r="P14" s="251">
        <f>+input!AE14</f>
        <v>8</v>
      </c>
      <c r="Q14" s="252">
        <f>+input!AF14</f>
        <v>1500</v>
      </c>
      <c r="R14" s="253"/>
      <c r="S14" s="254">
        <f>VLOOKUP($A14,input!$A$4:$I$1000,7,FALSE)</f>
        <v>117.07</v>
      </c>
      <c r="T14" s="255">
        <f>VLOOKUP($A14,input!$A$4:$I$1000,8,FALSE)</f>
        <v>468.28</v>
      </c>
      <c r="U14" s="255">
        <f>VLOOKUP($A14,input!$A$4:$L$1000,9,FALSE)</f>
        <v>1179.9485299999999</v>
      </c>
      <c r="V14" s="256">
        <f>IF($C14="initial",input!M14,VLOOKUP($A14,input!$A$4:$L$1000,10,FALSE))</f>
        <v>123.4</v>
      </c>
      <c r="W14" s="257">
        <f>IF($C14="initial",input!N14,VLOOKUP($A14,input!$A$4:$L$1000,11,FALSE))</f>
        <v>493.5</v>
      </c>
      <c r="X14" s="258">
        <f>IF($C14="initial",input!O14,VLOOKUP($A14,input!$A$4:$L$1000,12,FALSE))</f>
        <v>1328</v>
      </c>
      <c r="Y14" s="247">
        <f t="shared" si="10"/>
        <v>123.71103449950233</v>
      </c>
      <c r="Z14" s="247">
        <f t="shared" si="11"/>
        <v>488.76372251198279</v>
      </c>
      <c r="AA14" s="247">
        <f t="shared" si="14"/>
        <v>1223.6388386820975</v>
      </c>
      <c r="AB14" s="254">
        <f t="shared" si="12"/>
        <v>125.5316422945918</v>
      </c>
      <c r="AC14" s="255">
        <f t="shared" si="13"/>
        <v>476.10355962610862</v>
      </c>
      <c r="AD14" s="261">
        <f t="shared" si="15"/>
        <v>1052.4458388078031</v>
      </c>
      <c r="AE14" s="247">
        <f>IF($D14="","",IF($C14="initial",input!S14,AN13))</f>
        <v>-1.3037741862028824</v>
      </c>
      <c r="AF14" s="259">
        <f>IF($D14="","",IF($C14="initial",input!T14,AO13))</f>
        <v>0.45123524345606009</v>
      </c>
      <c r="AG14" s="260">
        <f>IF($D14="","",IF($C14="initial",input!U14,AP13))</f>
        <v>5.3097579985733889E-3</v>
      </c>
      <c r="AH14" s="262">
        <v>120.78632557103093</v>
      </c>
      <c r="AI14" s="263">
        <v>474.0419437340579</v>
      </c>
      <c r="AJ14" s="263">
        <v>1200.7318032435073</v>
      </c>
      <c r="AK14" s="262">
        <v>122.87281860340974</v>
      </c>
      <c r="AL14" s="263">
        <v>457.33142213549024</v>
      </c>
      <c r="AM14" s="264">
        <v>951.5852333191408</v>
      </c>
      <c r="AN14" s="249">
        <v>-3.0561703916158676</v>
      </c>
      <c r="AO14" s="249">
        <v>0.62940699395262478</v>
      </c>
      <c r="AP14" s="249">
        <v>3.957325223989781E-3</v>
      </c>
      <c r="AQ14" s="265">
        <v>4.5910000000010109E-2</v>
      </c>
      <c r="AR14" s="266">
        <v>4.1073252239897808</v>
      </c>
      <c r="AS14" s="267">
        <v>0.30619992006425489</v>
      </c>
    </row>
    <row r="15" spans="1:45" x14ac:dyDescent="0.25">
      <c r="A15" s="245">
        <v>12</v>
      </c>
      <c r="B15" s="195"/>
      <c r="C15" s="245" t="str">
        <f>VLOOKUP(A15,input!$A$4:$C$1000,3,FALSE)</f>
        <v>Initial</v>
      </c>
      <c r="D15" s="246" t="str">
        <f>VLOOKUP($A15,input!$A$4:$I$1000,4,FALSE)</f>
        <v>A#2</v>
      </c>
      <c r="E15" s="246">
        <f>VLOOKUP($A15,input!$A$4:$I$1000,5,FALSE)</f>
        <v>3</v>
      </c>
      <c r="F15" s="514">
        <f>VLOOKUP($A15,input!$A$4:$I$1000,6,FALSE)</f>
        <v>0.75</v>
      </c>
      <c r="G15" s="248">
        <v>0</v>
      </c>
      <c r="H15" s="249">
        <f t="shared" si="8"/>
        <v>1</v>
      </c>
      <c r="I15" s="250">
        <f t="shared" si="9"/>
        <v>1</v>
      </c>
      <c r="J15" s="414">
        <f ca="1">+input!Y15</f>
        <v>84.878071877322213</v>
      </c>
      <c r="K15" s="249">
        <f>+input!Z15</f>
        <v>459.1</v>
      </c>
      <c r="L15" s="249">
        <f>+input!AA15</f>
        <v>64</v>
      </c>
      <c r="M15" s="249">
        <f>+input!AB15</f>
        <v>20</v>
      </c>
      <c r="N15" s="249">
        <f>+input!AC15</f>
        <v>15000000000</v>
      </c>
      <c r="O15" s="249">
        <f>+input!AD15</f>
        <v>700</v>
      </c>
      <c r="P15" s="251">
        <f>+input!AE15</f>
        <v>8</v>
      </c>
      <c r="Q15" s="252">
        <f>+input!AF15</f>
        <v>1500</v>
      </c>
      <c r="R15" s="253"/>
      <c r="S15" s="254">
        <f>VLOOKUP($A15,input!$A$4:$I$1000,7,FALSE)</f>
        <v>117.07</v>
      </c>
      <c r="T15" s="255">
        <f>VLOOKUP($A15,input!$A$4:$I$1000,8,FALSE)</f>
        <v>468.28</v>
      </c>
      <c r="U15" s="255">
        <f>VLOOKUP($A15,input!$A$4:$L$1000,9,FALSE)</f>
        <v>1179.9485299999999</v>
      </c>
      <c r="V15" s="256">
        <f>IF($C15="initial",input!M15,VLOOKUP($A15,input!$A$4:$L$1000,10,FALSE))</f>
        <v>0.9250551601</v>
      </c>
      <c r="W15" s="257">
        <f>IF($C15="initial",input!N15,VLOOKUP($A15,input!$A$4:$L$1000,11,FALSE))</f>
        <v>0.92301733870000002</v>
      </c>
      <c r="X15" s="258">
        <f>IF($C15="initial",input!O15,VLOOKUP($A15,input!$A$4:$L$1000,12,FALSE))</f>
        <v>0.89982467190000004</v>
      </c>
      <c r="Y15" s="247" t="str">
        <f t="shared" si="10"/>
        <v/>
      </c>
      <c r="Z15" s="247" t="str">
        <f t="shared" si="11"/>
        <v/>
      </c>
      <c r="AA15" s="247" t="str">
        <f t="shared" si="14"/>
        <v/>
      </c>
      <c r="AB15" s="254">
        <f t="shared" si="12"/>
        <v>1</v>
      </c>
      <c r="AC15" s="255">
        <f t="shared" si="13"/>
        <v>1</v>
      </c>
      <c r="AD15" s="261">
        <f t="shared" si="15"/>
        <v>1</v>
      </c>
      <c r="AE15" s="247">
        <f>IF($D15="","",IF($C15="initial",input!S15,AN14))</f>
        <v>7.4459046989537017</v>
      </c>
      <c r="AF15" s="259">
        <f>IF($D15="","",IF($C15="initial",input!T15,AO14))</f>
        <v>-0.21101322052430288</v>
      </c>
      <c r="AG15" s="260">
        <f>IF($D15="","",IF($C15="initial",input!U15,AP14))</f>
        <v>7.0000000000000001E-3</v>
      </c>
      <c r="AH15" s="262">
        <v>133.16531563408327</v>
      </c>
      <c r="AI15" s="263">
        <v>520.32562532609154</v>
      </c>
      <c r="AJ15" s="263">
        <v>1277.8254785735967</v>
      </c>
      <c r="AK15" s="262">
        <v>143.95391905028438</v>
      </c>
      <c r="AL15" s="263">
        <v>563.72248224386635</v>
      </c>
      <c r="AM15" s="264">
        <v>1420.0827322009736</v>
      </c>
      <c r="AN15" s="249">
        <v>6.7454036029255384</v>
      </c>
      <c r="AO15" s="249">
        <v>-0.22227404854166397</v>
      </c>
      <c r="AP15" s="249">
        <v>6.3922213466668654E-3</v>
      </c>
      <c r="AQ15" s="265">
        <v>93.564579999999978</v>
      </c>
      <c r="AR15" s="266">
        <v>7.1422213466668651</v>
      </c>
      <c r="AS15" s="267">
        <v>7.1064656532518358</v>
      </c>
    </row>
    <row r="16" spans="1:45" x14ac:dyDescent="0.25">
      <c r="A16" s="245">
        <v>13</v>
      </c>
      <c r="B16" s="195"/>
      <c r="C16" s="245">
        <f>VLOOKUP(A16,input!$A$4:$C$1000,3,FALSE)</f>
        <v>0</v>
      </c>
      <c r="D16" s="246" t="str">
        <f>VLOOKUP($A16,input!$A$4:$I$1000,4,FALSE)</f>
        <v>A#2</v>
      </c>
      <c r="E16" s="246">
        <f>VLOOKUP($A16,input!$A$4:$I$1000,5,FALSE)</f>
        <v>3</v>
      </c>
      <c r="F16" s="514">
        <f>VLOOKUP($A16,input!$A$4:$I$1000,6,FALSE)</f>
        <v>0.6</v>
      </c>
      <c r="G16" s="248">
        <v>0</v>
      </c>
      <c r="H16" s="249">
        <f t="shared" si="8"/>
        <v>1</v>
      </c>
      <c r="I16" s="250">
        <f t="shared" si="9"/>
        <v>1</v>
      </c>
      <c r="J16" s="414">
        <f ca="1">+input!Y16</f>
        <v>84.878071877322213</v>
      </c>
      <c r="K16" s="249">
        <f>+input!Z16</f>
        <v>459.1</v>
      </c>
      <c r="L16" s="249">
        <f>+input!AA16</f>
        <v>64</v>
      </c>
      <c r="M16" s="249">
        <f>+input!AB16</f>
        <v>20</v>
      </c>
      <c r="N16" s="249">
        <f>+input!AC16</f>
        <v>15000000000</v>
      </c>
      <c r="O16" s="249">
        <f>+input!AD16</f>
        <v>700</v>
      </c>
      <c r="P16" s="251">
        <f>+input!AE16</f>
        <v>8</v>
      </c>
      <c r="Q16" s="252">
        <f>+input!AF16</f>
        <v>1500</v>
      </c>
      <c r="R16" s="253"/>
      <c r="S16" s="254">
        <f>VLOOKUP($A16,input!$A$4:$I$1000,7,FALSE)</f>
        <v>117.07</v>
      </c>
      <c r="T16" s="255">
        <f>VLOOKUP($A16,input!$A$4:$I$1000,8,FALSE)</f>
        <v>468.28</v>
      </c>
      <c r="U16" s="255">
        <f>VLOOKUP($A16,input!$A$4:$L$1000,9,FALSE)</f>
        <v>1179.9485299999999</v>
      </c>
      <c r="V16" s="256">
        <f>IF($C16="initial",input!M16,VLOOKUP($A16,input!$A$4:$L$1000,10,FALSE))</f>
        <v>133.16531563408327</v>
      </c>
      <c r="W16" s="257">
        <f>IF($C16="initial",input!N16,VLOOKUP($A16,input!$A$4:$L$1000,11,FALSE))</f>
        <v>520.32562532609154</v>
      </c>
      <c r="X16" s="258">
        <f>IF($C16="initial",input!O16,VLOOKUP($A16,input!$A$4:$L$1000,12,FALSE))</f>
        <v>1277.8254785735967</v>
      </c>
      <c r="Y16" s="247">
        <f t="shared" si="10"/>
        <v>133.16531563408327</v>
      </c>
      <c r="Z16" s="247">
        <f t="shared" si="11"/>
        <v>520.32562532609154</v>
      </c>
      <c r="AA16" s="247">
        <f t="shared" si="14"/>
        <v>1277.8254785735967</v>
      </c>
      <c r="AB16" s="254">
        <f t="shared" si="12"/>
        <v>143.95391905028438</v>
      </c>
      <c r="AC16" s="255">
        <f t="shared" si="13"/>
        <v>563.72248224386635</v>
      </c>
      <c r="AD16" s="261">
        <f t="shared" si="15"/>
        <v>1420.0827322009736</v>
      </c>
      <c r="AE16" s="247">
        <f>IF($D16="","",IF($C16="initial",input!S16,AN15))</f>
        <v>6.7454036029255384</v>
      </c>
      <c r="AF16" s="259">
        <f>IF($D16="","",IF($C16="initial",input!T16,AO15))</f>
        <v>-0.22227404854166397</v>
      </c>
      <c r="AG16" s="260">
        <f>IF($D16="","",IF($C16="initial",input!U16,AP15))</f>
        <v>6.3922213466668654E-3</v>
      </c>
      <c r="AH16" s="262">
        <v>129.92165004707823</v>
      </c>
      <c r="AI16" s="263">
        <v>509.96264267923272</v>
      </c>
      <c r="AJ16" s="263">
        <v>1258.5481065015379</v>
      </c>
      <c r="AK16" s="262">
        <v>140.44746264972292</v>
      </c>
      <c r="AL16" s="263">
        <v>552.49519299114843</v>
      </c>
      <c r="AM16" s="264">
        <v>1398.6592564127911</v>
      </c>
      <c r="AN16" s="249">
        <v>6.7444307913262289</v>
      </c>
      <c r="AO16" s="249">
        <v>-0.22218659572650915</v>
      </c>
      <c r="AP16" s="249">
        <v>6.3921683657502107E-3</v>
      </c>
      <c r="AQ16" s="265">
        <v>93.105479999999986</v>
      </c>
      <c r="AR16" s="266">
        <v>6.9921683657502101</v>
      </c>
      <c r="AS16" s="267">
        <v>6.9564445072476149</v>
      </c>
    </row>
    <row r="17" spans="1:45" x14ac:dyDescent="0.25">
      <c r="A17" s="245">
        <v>14</v>
      </c>
      <c r="B17" s="195"/>
      <c r="C17" s="245">
        <f>VLOOKUP(A17,input!$A$4:$C$1000,3,FALSE)</f>
        <v>0</v>
      </c>
      <c r="D17" s="246" t="str">
        <f>VLOOKUP($A17,input!$A$4:$I$1000,4,FALSE)</f>
        <v>A#2</v>
      </c>
      <c r="E17" s="246">
        <f>VLOOKUP($A17,input!$A$4:$I$1000,5,FALSE)</f>
        <v>3</v>
      </c>
      <c r="F17" s="514">
        <f>VLOOKUP($A17,input!$A$4:$I$1000,6,FALSE)</f>
        <v>0.45</v>
      </c>
      <c r="G17" s="248">
        <v>0</v>
      </c>
      <c r="H17" s="249">
        <f t="shared" si="8"/>
        <v>1</v>
      </c>
      <c r="I17" s="250">
        <f t="shared" si="9"/>
        <v>1</v>
      </c>
      <c r="J17" s="414">
        <f ca="1">+input!Y17</f>
        <v>84.878071877322213</v>
      </c>
      <c r="K17" s="249">
        <f>+input!Z17</f>
        <v>459.1</v>
      </c>
      <c r="L17" s="249">
        <f>+input!AA17</f>
        <v>64</v>
      </c>
      <c r="M17" s="249">
        <f>+input!AB17</f>
        <v>20</v>
      </c>
      <c r="N17" s="249">
        <f>+input!AC17</f>
        <v>15000000000</v>
      </c>
      <c r="O17" s="249">
        <f>+input!AD17</f>
        <v>700</v>
      </c>
      <c r="P17" s="251">
        <f>+input!AE17</f>
        <v>8</v>
      </c>
      <c r="Q17" s="252">
        <f>+input!AF17</f>
        <v>1500</v>
      </c>
      <c r="R17" s="253"/>
      <c r="S17" s="254">
        <f>VLOOKUP($A17,input!$A$4:$I$1000,7,FALSE)</f>
        <v>117.07</v>
      </c>
      <c r="T17" s="255">
        <f>VLOOKUP($A17,input!$A$4:$I$1000,8,FALSE)</f>
        <v>468.28</v>
      </c>
      <c r="U17" s="255">
        <f>VLOOKUP($A17,input!$A$4:$L$1000,9,FALSE)</f>
        <v>1179.9485299999999</v>
      </c>
      <c r="V17" s="256">
        <f>IF($C17="initial",input!M17,VLOOKUP($A17,input!$A$4:$L$1000,10,FALSE))</f>
        <v>129.92165004707823</v>
      </c>
      <c r="W17" s="257">
        <f>IF($C17="initial",input!N17,VLOOKUP($A17,input!$A$4:$L$1000,11,FALSE))</f>
        <v>509.96264267923272</v>
      </c>
      <c r="X17" s="258">
        <f>IF($C17="initial",input!O17,VLOOKUP($A17,input!$A$4:$L$1000,12,FALSE))</f>
        <v>1258.5481065015379</v>
      </c>
      <c r="Y17" s="247">
        <f t="shared" si="10"/>
        <v>129.92165004707823</v>
      </c>
      <c r="Z17" s="247">
        <f t="shared" si="11"/>
        <v>509.96264267923272</v>
      </c>
      <c r="AA17" s="247">
        <f t="shared" si="14"/>
        <v>1258.5481065015379</v>
      </c>
      <c r="AB17" s="254">
        <f t="shared" si="12"/>
        <v>140.44746264972292</v>
      </c>
      <c r="AC17" s="255">
        <f t="shared" si="13"/>
        <v>552.49519299114843</v>
      </c>
      <c r="AD17" s="261">
        <f t="shared" si="15"/>
        <v>1398.6592564127911</v>
      </c>
      <c r="AE17" s="247">
        <f>IF($D17="","",IF($C17="initial",input!S17,AN16))</f>
        <v>6.7444307913262289</v>
      </c>
      <c r="AF17" s="259">
        <f>IF($D17="","",IF($C17="initial",input!T17,AO16))</f>
        <v>-0.22218659572650915</v>
      </c>
      <c r="AG17" s="260">
        <f>IF($D17="","",IF($C17="initial",input!U17,AP16))</f>
        <v>6.3921683657502107E-3</v>
      </c>
      <c r="AH17" s="262">
        <v>126.6905860084962</v>
      </c>
      <c r="AI17" s="263">
        <v>499.57776814440894</v>
      </c>
      <c r="AJ17" s="263">
        <v>1239.1320254273387</v>
      </c>
      <c r="AK17" s="262">
        <v>136.95462873241064</v>
      </c>
      <c r="AL17" s="263">
        <v>541.24418599549426</v>
      </c>
      <c r="AM17" s="264">
        <v>1377.0816294810895</v>
      </c>
      <c r="AN17" s="249">
        <v>6.7449305709804381</v>
      </c>
      <c r="AO17" s="249">
        <v>-0.22222711025206307</v>
      </c>
      <c r="AP17" s="249">
        <v>6.3922057298009512E-3</v>
      </c>
      <c r="AQ17" s="265">
        <v>92.600470000000016</v>
      </c>
      <c r="AR17" s="266">
        <v>6.8422057298009511</v>
      </c>
      <c r="AS17" s="267">
        <v>6.8064676420527581</v>
      </c>
    </row>
    <row r="18" spans="1:45" x14ac:dyDescent="0.25">
      <c r="A18" s="245">
        <v>15</v>
      </c>
      <c r="B18" s="195"/>
      <c r="C18" s="245">
        <f>VLOOKUP(A18,input!$A$4:$C$1000,3,FALSE)</f>
        <v>0</v>
      </c>
      <c r="D18" s="246" t="str">
        <f>VLOOKUP($A18,input!$A$4:$I$1000,4,FALSE)</f>
        <v>A#2</v>
      </c>
      <c r="E18" s="246">
        <f>VLOOKUP($A18,input!$A$4:$I$1000,5,FALSE)</f>
        <v>3</v>
      </c>
      <c r="F18" s="514">
        <f>VLOOKUP($A18,input!$A$4:$I$1000,6,FALSE)</f>
        <v>0.3</v>
      </c>
      <c r="G18" s="248">
        <v>0</v>
      </c>
      <c r="H18" s="249">
        <f t="shared" si="8"/>
        <v>1</v>
      </c>
      <c r="I18" s="250">
        <f t="shared" si="9"/>
        <v>1</v>
      </c>
      <c r="J18" s="414">
        <f ca="1">+input!Y18</f>
        <v>84.878071877322213</v>
      </c>
      <c r="K18" s="249">
        <f>+input!Z18</f>
        <v>459.1</v>
      </c>
      <c r="L18" s="249">
        <f>+input!AA18</f>
        <v>64</v>
      </c>
      <c r="M18" s="249">
        <f>+input!AB18</f>
        <v>20</v>
      </c>
      <c r="N18" s="249">
        <f>+input!AC18</f>
        <v>15000000000</v>
      </c>
      <c r="O18" s="249">
        <f>+input!AD18</f>
        <v>700</v>
      </c>
      <c r="P18" s="251">
        <f>+input!AE18</f>
        <v>8</v>
      </c>
      <c r="Q18" s="252">
        <f>+input!AF18</f>
        <v>1500</v>
      </c>
      <c r="R18" s="253"/>
      <c r="S18" s="254">
        <f>VLOOKUP($A18,input!$A$4:$I$1000,7,FALSE)</f>
        <v>117.07</v>
      </c>
      <c r="T18" s="255">
        <f>VLOOKUP($A18,input!$A$4:$I$1000,8,FALSE)</f>
        <v>468.28</v>
      </c>
      <c r="U18" s="255">
        <f>VLOOKUP($A18,input!$A$4:$L$1000,9,FALSE)</f>
        <v>1179.9485299999999</v>
      </c>
      <c r="V18" s="256">
        <f>IF($C18="initial",input!M18,VLOOKUP($A18,input!$A$4:$L$1000,10,FALSE))</f>
        <v>126.6905860084962</v>
      </c>
      <c r="W18" s="257">
        <f>IF($C18="initial",input!N18,VLOOKUP($A18,input!$A$4:$L$1000,11,FALSE))</f>
        <v>499.57776814440894</v>
      </c>
      <c r="X18" s="258">
        <f>IF($C18="initial",input!O18,VLOOKUP($A18,input!$A$4:$L$1000,12,FALSE))</f>
        <v>1239.1320254273387</v>
      </c>
      <c r="Y18" s="247">
        <f t="shared" si="10"/>
        <v>126.6905860084962</v>
      </c>
      <c r="Z18" s="247">
        <f t="shared" si="11"/>
        <v>499.57776814440894</v>
      </c>
      <c r="AA18" s="247">
        <f t="shared" si="14"/>
        <v>1239.1320254273387</v>
      </c>
      <c r="AB18" s="254">
        <f t="shared" si="12"/>
        <v>136.95462873241064</v>
      </c>
      <c r="AC18" s="255">
        <f t="shared" si="13"/>
        <v>541.24418599549426</v>
      </c>
      <c r="AD18" s="261">
        <f t="shared" si="15"/>
        <v>1377.0816294810895</v>
      </c>
      <c r="AE18" s="247">
        <f>IF($D18="","",IF($C18="initial",input!S18,AN17))</f>
        <v>6.7449305709804381</v>
      </c>
      <c r="AF18" s="259">
        <f>IF($D18="","",IF($C18="initial",input!T18,AO17))</f>
        <v>-0.22222711025206307</v>
      </c>
      <c r="AG18" s="260">
        <f>IF($D18="","",IF($C18="initial",input!U18,AP17))</f>
        <v>6.3922057298009512E-3</v>
      </c>
      <c r="AH18" s="262">
        <v>123.47112527951271</v>
      </c>
      <c r="AI18" s="263">
        <v>489.16782934659113</v>
      </c>
      <c r="AJ18" s="263">
        <v>1219.5536705923332</v>
      </c>
      <c r="AK18" s="262">
        <v>133.4743381855902</v>
      </c>
      <c r="AL18" s="263">
        <v>529.96602429543407</v>
      </c>
      <c r="AM18" s="264">
        <v>1355.3236632389935</v>
      </c>
      <c r="AN18" s="249">
        <v>6.744433889518513</v>
      </c>
      <c r="AO18" s="249">
        <v>-0.22217962036012251</v>
      </c>
      <c r="AP18" s="249">
        <v>6.3921622949817038E-3</v>
      </c>
      <c r="AQ18" s="265">
        <v>92.141369999999995</v>
      </c>
      <c r="AR18" s="266">
        <v>6.6921622949817037</v>
      </c>
      <c r="AS18" s="267">
        <v>6.6564418284336888</v>
      </c>
    </row>
    <row r="19" spans="1:45" x14ac:dyDescent="0.25">
      <c r="A19" s="245">
        <v>16</v>
      </c>
      <c r="B19" s="195"/>
      <c r="C19" s="245">
        <f>VLOOKUP(A19,input!$A$4:$C$1000,3,FALSE)</f>
        <v>0</v>
      </c>
      <c r="D19" s="246" t="str">
        <f>VLOOKUP($A19,input!$A$4:$I$1000,4,FALSE)</f>
        <v>A#2</v>
      </c>
      <c r="E19" s="246">
        <f>VLOOKUP($A19,input!$A$4:$I$1000,5,FALSE)</f>
        <v>3</v>
      </c>
      <c r="F19" s="514">
        <f>VLOOKUP($A19,input!$A$4:$I$1000,6,FALSE)</f>
        <v>0</v>
      </c>
      <c r="G19" s="248">
        <v>0</v>
      </c>
      <c r="H19" s="249">
        <f t="shared" si="8"/>
        <v>1</v>
      </c>
      <c r="I19" s="250">
        <f t="shared" si="9"/>
        <v>1</v>
      </c>
      <c r="J19" s="414">
        <f ca="1">+input!Y19</f>
        <v>84.878071877322213</v>
      </c>
      <c r="K19" s="249">
        <f>+input!Z19</f>
        <v>459.1</v>
      </c>
      <c r="L19" s="249">
        <f>+input!AA19</f>
        <v>64</v>
      </c>
      <c r="M19" s="249">
        <f>+input!AB19</f>
        <v>20</v>
      </c>
      <c r="N19" s="249">
        <f>+input!AC19</f>
        <v>15000000000</v>
      </c>
      <c r="O19" s="249">
        <f>+input!AD19</f>
        <v>700</v>
      </c>
      <c r="P19" s="251">
        <f>+input!AE19</f>
        <v>8</v>
      </c>
      <c r="Q19" s="252">
        <f>+input!AF19</f>
        <v>1500</v>
      </c>
      <c r="R19" s="253"/>
      <c r="S19" s="254">
        <f>VLOOKUP($A19,input!$A$4:$I$1000,7,FALSE)</f>
        <v>117.07</v>
      </c>
      <c r="T19" s="255">
        <f>VLOOKUP($A19,input!$A$4:$I$1000,8,FALSE)</f>
        <v>468.28</v>
      </c>
      <c r="U19" s="255">
        <f>VLOOKUP($A19,input!$A$4:$L$1000,9,FALSE)</f>
        <v>1179.9485299999999</v>
      </c>
      <c r="V19" s="256">
        <f>IF($C19="initial",input!M19,VLOOKUP($A19,input!$A$4:$L$1000,10,FALSE))</f>
        <v>123.47112527951271</v>
      </c>
      <c r="W19" s="257">
        <f>IF($C19="initial",input!N19,VLOOKUP($A19,input!$A$4:$L$1000,11,FALSE))</f>
        <v>489.16782934659113</v>
      </c>
      <c r="X19" s="258">
        <f>IF($C19="initial",input!O19,VLOOKUP($A19,input!$A$4:$L$1000,12,FALSE))</f>
        <v>1219.5536705923332</v>
      </c>
      <c r="Y19" s="247">
        <f t="shared" si="10"/>
        <v>123.47112527951271</v>
      </c>
      <c r="Z19" s="247">
        <f t="shared" si="11"/>
        <v>489.16782934659113</v>
      </c>
      <c r="AA19" s="247">
        <f t="shared" si="14"/>
        <v>1219.5536705923332</v>
      </c>
      <c r="AB19" s="254">
        <f t="shared" si="12"/>
        <v>133.4743381855902</v>
      </c>
      <c r="AC19" s="255">
        <f t="shared" si="13"/>
        <v>529.96602429543407</v>
      </c>
      <c r="AD19" s="261">
        <f t="shared" si="15"/>
        <v>1355.3236632389935</v>
      </c>
      <c r="AE19" s="247">
        <f>IF($D19="","",IF($C19="initial",input!S19,AN18))</f>
        <v>6.744433889518513</v>
      </c>
      <c r="AF19" s="259">
        <f>IF($D19="","",IF($C19="initial",input!T19,AO18))</f>
        <v>-0.22217962036012251</v>
      </c>
      <c r="AG19" s="260">
        <f>IF($D19="","",IF($C19="initial",input!U19,AP18))</f>
        <v>6.3921622949817038E-3</v>
      </c>
      <c r="AH19" s="262">
        <v>117.06976232606603</v>
      </c>
      <c r="AI19" s="263">
        <v>468.27903975898431</v>
      </c>
      <c r="AJ19" s="263">
        <v>1179.948547151088</v>
      </c>
      <c r="AK19" s="262">
        <v>126.55435845945725</v>
      </c>
      <c r="AL19" s="263">
        <v>507.33504141809499</v>
      </c>
      <c r="AM19" s="264">
        <v>1311.3093961511418</v>
      </c>
      <c r="AN19" s="249">
        <v>6.745245465029436</v>
      </c>
      <c r="AO19" s="249">
        <v>-0.22225575069672132</v>
      </c>
      <c r="AP19" s="249">
        <v>6.3921998283893618E-3</v>
      </c>
      <c r="AQ19" s="265">
        <v>91.223169999999996</v>
      </c>
      <c r="AR19" s="266">
        <v>6.3921998283893622</v>
      </c>
      <c r="AS19" s="267">
        <v>6.3564512758124456</v>
      </c>
    </row>
    <row r="20" spans="1:45" x14ac:dyDescent="0.25">
      <c r="A20" s="245">
        <v>17</v>
      </c>
      <c r="B20" s="195"/>
      <c r="C20" s="245">
        <f>VLOOKUP(A20,input!$A$4:$C$1000,3,FALSE)</f>
        <v>0</v>
      </c>
      <c r="D20" s="246" t="str">
        <f>VLOOKUP($A20,input!$A$4:$I$1000,4,FALSE)</f>
        <v>A#2</v>
      </c>
      <c r="E20" s="246">
        <f>VLOOKUP($A20,input!$A$4:$I$1000,5,FALSE)</f>
        <v>3</v>
      </c>
      <c r="F20" s="514">
        <f>VLOOKUP($A20,input!$A$4:$I$1000,6,FALSE)</f>
        <v>0</v>
      </c>
      <c r="G20" s="248">
        <v>0</v>
      </c>
      <c r="H20" s="249">
        <f t="shared" si="8"/>
        <v>1</v>
      </c>
      <c r="I20" s="250">
        <f t="shared" si="9"/>
        <v>1</v>
      </c>
      <c r="J20" s="414">
        <f ca="1">+input!Y20</f>
        <v>84.878071877322213</v>
      </c>
      <c r="K20" s="249">
        <f>+input!Z20</f>
        <v>459.1</v>
      </c>
      <c r="L20" s="249">
        <f>+input!AA20</f>
        <v>64</v>
      </c>
      <c r="M20" s="249">
        <f>+input!AB20</f>
        <v>20</v>
      </c>
      <c r="N20" s="249">
        <f>+input!AC20</f>
        <v>15000000000</v>
      </c>
      <c r="O20" s="249">
        <f>+input!AD20</f>
        <v>700</v>
      </c>
      <c r="P20" s="251">
        <f>+input!AE20</f>
        <v>8</v>
      </c>
      <c r="Q20" s="252">
        <f>+input!AF20</f>
        <v>1500</v>
      </c>
      <c r="R20" s="253"/>
      <c r="S20" s="254">
        <f>VLOOKUP($A20,input!$A$4:$I$1000,7,FALSE)</f>
        <v>117.07</v>
      </c>
      <c r="T20" s="255">
        <f>VLOOKUP($A20,input!$A$4:$I$1000,8,FALSE)</f>
        <v>468.28</v>
      </c>
      <c r="U20" s="255">
        <f>VLOOKUP($A20,input!$A$4:$L$1000,9,FALSE)</f>
        <v>1179.9485299999999</v>
      </c>
      <c r="V20" s="256">
        <f>IF($C20="initial",input!M20,VLOOKUP($A20,input!$A$4:$L$1000,10,FALSE))</f>
        <v>117.06976232606603</v>
      </c>
      <c r="W20" s="257">
        <f>IF($C20="initial",input!N20,VLOOKUP($A20,input!$A$4:$L$1000,11,FALSE))</f>
        <v>468.27903975898431</v>
      </c>
      <c r="X20" s="258">
        <f>IF($C20="initial",input!O20,VLOOKUP($A20,input!$A$4:$L$1000,12,FALSE))</f>
        <v>1179.948547151088</v>
      </c>
      <c r="Y20" s="247">
        <f t="shared" si="10"/>
        <v>117.06976232606603</v>
      </c>
      <c r="Z20" s="247">
        <f t="shared" si="11"/>
        <v>468.27903975898431</v>
      </c>
      <c r="AA20" s="247">
        <f t="shared" si="14"/>
        <v>1179.948547151088</v>
      </c>
      <c r="AB20" s="254">
        <f t="shared" si="12"/>
        <v>126.55435845945725</v>
      </c>
      <c r="AC20" s="255">
        <f t="shared" si="13"/>
        <v>507.33504141809499</v>
      </c>
      <c r="AD20" s="261">
        <f t="shared" si="15"/>
        <v>1311.3093961511418</v>
      </c>
      <c r="AE20" s="247">
        <f>IF($D20="","",IF($C20="initial",input!S20,AN19))</f>
        <v>6.745245465029436</v>
      </c>
      <c r="AF20" s="259">
        <f>IF($D20="","",IF($C20="initial",input!T20,AO19))</f>
        <v>-0.22225575069672132</v>
      </c>
      <c r="AG20" s="260">
        <f>IF($D20="","",IF($C20="initial",input!U20,AP19))</f>
        <v>6.3921998283893618E-3</v>
      </c>
      <c r="AH20" s="262">
        <v>117.07021041696392</v>
      </c>
      <c r="AI20" s="263">
        <v>468.2781594930068</v>
      </c>
      <c r="AJ20" s="263">
        <v>1179.9481811553303</v>
      </c>
      <c r="AK20" s="262">
        <v>126.55484285316393</v>
      </c>
      <c r="AL20" s="263">
        <v>507.33408773505937</v>
      </c>
      <c r="AM20" s="264">
        <v>1311.3089894099519</v>
      </c>
      <c r="AN20" s="249">
        <v>6.7456490081802416</v>
      </c>
      <c r="AO20" s="249">
        <v>-0.2223040786545542</v>
      </c>
      <c r="AP20" s="249">
        <v>6.3922618466660374E-3</v>
      </c>
      <c r="AQ20" s="265">
        <v>91.223169999999996</v>
      </c>
      <c r="AR20" s="266">
        <v>6.3922618466660373</v>
      </c>
      <c r="AS20" s="267">
        <v>6.3564942405414913</v>
      </c>
    </row>
    <row r="21" spans="1:45" x14ac:dyDescent="0.25">
      <c r="A21" s="245">
        <v>18</v>
      </c>
      <c r="B21" s="195"/>
      <c r="C21" s="245" t="e">
        <f>VLOOKUP(A21,input!$A$4:$C$1000,3,FALSE)</f>
        <v>#N/A</v>
      </c>
      <c r="D21" s="246" t="e">
        <f>VLOOKUP($A21,input!$A$4:$I$1000,4,FALSE)</f>
        <v>#N/A</v>
      </c>
      <c r="E21" s="246" t="e">
        <f>VLOOKUP($A21,input!$A$4:$I$1000,5,FALSE)</f>
        <v>#N/A</v>
      </c>
      <c r="F21" s="514" t="e">
        <f>VLOOKUP($A21,input!$A$4:$I$1000,6,FALSE)</f>
        <v>#N/A</v>
      </c>
      <c r="G21" s="248">
        <v>0</v>
      </c>
      <c r="H21" s="249" t="e">
        <f t="shared" si="8"/>
        <v>#N/A</v>
      </c>
      <c r="I21" s="250" t="e">
        <f t="shared" si="9"/>
        <v>#N/A</v>
      </c>
      <c r="J21" s="414" t="str">
        <f>+input!Y21</f>
        <v/>
      </c>
      <c r="K21" s="249" t="e">
        <f>+input!Z21</f>
        <v>#N/A</v>
      </c>
      <c r="L21" s="249" t="e">
        <f>+input!AA21</f>
        <v>#N/A</v>
      </c>
      <c r="M21" s="249" t="str">
        <f>+input!AB21</f>
        <v/>
      </c>
      <c r="N21" s="249" t="str">
        <f>+input!AC21</f>
        <v/>
      </c>
      <c r="O21" s="249" t="str">
        <f>+input!AD21</f>
        <v/>
      </c>
      <c r="P21" s="251">
        <f>+input!AE21</f>
        <v>8</v>
      </c>
      <c r="Q21" s="252">
        <f>+input!AF21</f>
        <v>1500</v>
      </c>
      <c r="R21" s="253"/>
      <c r="S21" s="254" t="e">
        <f>VLOOKUP($A21,input!$A$4:$I$1000,7,FALSE)</f>
        <v>#N/A</v>
      </c>
      <c r="T21" s="255" t="e">
        <f>VLOOKUP($A21,input!$A$4:$I$1000,8,FALSE)</f>
        <v>#N/A</v>
      </c>
      <c r="U21" s="255" t="e">
        <f>VLOOKUP($A21,input!$A$4:$L$1000,9,FALSE)</f>
        <v>#N/A</v>
      </c>
      <c r="V21" s="256" t="e">
        <f>IF($C21="initial",input!M21,VLOOKUP($A21,input!$A$4:$L$1000,10,FALSE))</f>
        <v>#N/A</v>
      </c>
      <c r="W21" s="257" t="e">
        <f>IF($C21="initial",input!N21,VLOOKUP($A21,input!$A$4:$L$1000,11,FALSE))</f>
        <v>#N/A</v>
      </c>
      <c r="X21" s="258" t="e">
        <f>IF($C21="initial",input!O21,VLOOKUP($A21,input!$A$4:$L$1000,12,FALSE))</f>
        <v>#N/A</v>
      </c>
      <c r="Y21" s="247" t="e">
        <f t="shared" si="10"/>
        <v>#N/A</v>
      </c>
      <c r="Z21" s="247" t="e">
        <f t="shared" si="11"/>
        <v>#N/A</v>
      </c>
      <c r="AA21" s="247" t="e">
        <f t="shared" si="14"/>
        <v>#N/A</v>
      </c>
      <c r="AB21" s="254" t="e">
        <f t="shared" si="12"/>
        <v>#N/A</v>
      </c>
      <c r="AC21" s="255" t="e">
        <f t="shared" si="13"/>
        <v>#N/A</v>
      </c>
      <c r="AD21" s="261" t="e">
        <f t="shared" si="15"/>
        <v>#N/A</v>
      </c>
      <c r="AE21" s="247" t="e">
        <f>IF($D21="","",IF($C21="initial",input!S21,AN20))</f>
        <v>#N/A</v>
      </c>
      <c r="AF21" s="259" t="e">
        <f>IF($D21="","",IF($C21="initial",input!T21,AO20))</f>
        <v>#N/A</v>
      </c>
      <c r="AG21" s="260" t="e">
        <f>IF($D21="","",IF($C21="initial",input!U21,AP20))</f>
        <v>#N/A</v>
      </c>
      <c r="AH21" s="262"/>
      <c r="AI21" s="263"/>
      <c r="AJ21" s="263"/>
      <c r="AK21" s="262"/>
      <c r="AL21" s="263"/>
      <c r="AM21" s="264"/>
      <c r="AN21" s="249"/>
      <c r="AO21" s="249"/>
      <c r="AP21" s="249"/>
      <c r="AQ21" s="265"/>
      <c r="AR21" s="266"/>
      <c r="AS21" s="267"/>
    </row>
    <row r="22" spans="1:45" x14ac:dyDescent="0.25">
      <c r="A22" s="245">
        <v>19</v>
      </c>
      <c r="B22" s="195"/>
      <c r="C22" s="245" t="e">
        <f>VLOOKUP(A22,input!$A$4:$C$1000,3,FALSE)</f>
        <v>#N/A</v>
      </c>
      <c r="D22" s="246" t="e">
        <f>VLOOKUP($A22,input!$A$4:$I$1000,4,FALSE)</f>
        <v>#N/A</v>
      </c>
      <c r="E22" s="246" t="e">
        <f>VLOOKUP($A22,input!$A$4:$I$1000,5,FALSE)</f>
        <v>#N/A</v>
      </c>
      <c r="F22" s="514" t="e">
        <f>VLOOKUP($A22,input!$A$4:$I$1000,6,FALSE)</f>
        <v>#N/A</v>
      </c>
      <c r="G22" s="248">
        <v>0</v>
      </c>
      <c r="H22" s="249" t="e">
        <f t="shared" si="8"/>
        <v>#N/A</v>
      </c>
      <c r="I22" s="250" t="e">
        <f t="shared" si="9"/>
        <v>#N/A</v>
      </c>
      <c r="J22" s="414" t="str">
        <f>+input!Y22</f>
        <v/>
      </c>
      <c r="K22" s="249" t="e">
        <f>+input!Z22</f>
        <v>#N/A</v>
      </c>
      <c r="L22" s="249" t="e">
        <f>+input!AA22</f>
        <v>#N/A</v>
      </c>
      <c r="M22" s="249" t="str">
        <f>+input!AB22</f>
        <v/>
      </c>
      <c r="N22" s="249" t="str">
        <f>+input!AC22</f>
        <v/>
      </c>
      <c r="O22" s="249" t="str">
        <f>+input!AD22</f>
        <v/>
      </c>
      <c r="P22" s="251">
        <f>+input!AE22</f>
        <v>8</v>
      </c>
      <c r="Q22" s="252">
        <f>+input!AF22</f>
        <v>1500</v>
      </c>
      <c r="R22" s="253"/>
      <c r="S22" s="254" t="e">
        <f>VLOOKUP($A22,input!$A$4:$I$1000,7,FALSE)</f>
        <v>#N/A</v>
      </c>
      <c r="T22" s="255" t="e">
        <f>VLOOKUP($A22,input!$A$4:$I$1000,8,FALSE)</f>
        <v>#N/A</v>
      </c>
      <c r="U22" s="255" t="e">
        <f>VLOOKUP($A22,input!$A$4:$L$1000,9,FALSE)</f>
        <v>#N/A</v>
      </c>
      <c r="V22" s="256" t="e">
        <f>IF($C22="initial",input!M22,VLOOKUP($A22,input!$A$4:$L$1000,10,FALSE))</f>
        <v>#N/A</v>
      </c>
      <c r="W22" s="257" t="e">
        <f>IF($C22="initial",input!N22,VLOOKUP($A22,input!$A$4:$L$1000,11,FALSE))</f>
        <v>#N/A</v>
      </c>
      <c r="X22" s="258" t="e">
        <f>IF($C22="initial",input!O22,VLOOKUP($A22,input!$A$4:$L$1000,12,FALSE))</f>
        <v>#N/A</v>
      </c>
      <c r="Y22" s="247" t="e">
        <f t="shared" si="10"/>
        <v>#N/A</v>
      </c>
      <c r="Z22" s="247" t="e">
        <f t="shared" si="11"/>
        <v>#N/A</v>
      </c>
      <c r="AA22" s="247" t="e">
        <f t="shared" si="14"/>
        <v>#N/A</v>
      </c>
      <c r="AB22" s="254" t="e">
        <f t="shared" si="12"/>
        <v>#N/A</v>
      </c>
      <c r="AC22" s="255" t="e">
        <f t="shared" si="13"/>
        <v>#N/A</v>
      </c>
      <c r="AD22" s="261" t="e">
        <f t="shared" si="15"/>
        <v>#N/A</v>
      </c>
      <c r="AE22" s="247" t="e">
        <f>IF($D22="","",IF($C22="initial",input!S22,AN21))</f>
        <v>#N/A</v>
      </c>
      <c r="AF22" s="259" t="e">
        <f>IF($D22="","",IF($C22="initial",input!T22,AO21))</f>
        <v>#N/A</v>
      </c>
      <c r="AG22" s="260" t="e">
        <f>IF($D22="","",IF($C22="initial",input!U22,AP21))</f>
        <v>#N/A</v>
      </c>
      <c r="AH22" s="262"/>
      <c r="AI22" s="263"/>
      <c r="AJ22" s="263"/>
      <c r="AK22" s="262"/>
      <c r="AL22" s="263"/>
      <c r="AM22" s="264"/>
      <c r="AN22" s="249"/>
      <c r="AO22" s="249"/>
      <c r="AP22" s="249"/>
      <c r="AQ22" s="265"/>
      <c r="AR22" s="266"/>
      <c r="AS22" s="267"/>
    </row>
    <row r="23" spans="1:45" x14ac:dyDescent="0.25">
      <c r="A23" s="245">
        <v>20</v>
      </c>
      <c r="B23" s="195"/>
      <c r="C23" s="245" t="e">
        <f>VLOOKUP(A23,input!$A$4:$C$1000,3,FALSE)</f>
        <v>#N/A</v>
      </c>
      <c r="D23" s="246" t="e">
        <f>VLOOKUP($A23,input!$A$4:$I$1000,4,FALSE)</f>
        <v>#N/A</v>
      </c>
      <c r="E23" s="246" t="e">
        <f>VLOOKUP($A23,input!$A$4:$I$1000,5,FALSE)</f>
        <v>#N/A</v>
      </c>
      <c r="F23" s="514" t="e">
        <f>VLOOKUP($A23,input!$A$4:$I$1000,6,FALSE)</f>
        <v>#N/A</v>
      </c>
      <c r="G23" s="248">
        <v>0</v>
      </c>
      <c r="H23" s="249" t="e">
        <f t="shared" si="8"/>
        <v>#N/A</v>
      </c>
      <c r="I23" s="250" t="e">
        <f t="shared" si="9"/>
        <v>#N/A</v>
      </c>
      <c r="J23" s="414" t="str">
        <f>+input!Y23</f>
        <v/>
      </c>
      <c r="K23" s="249" t="e">
        <f>+input!Z23</f>
        <v>#N/A</v>
      </c>
      <c r="L23" s="249" t="e">
        <f>+input!AA23</f>
        <v>#N/A</v>
      </c>
      <c r="M23" s="249" t="str">
        <f>+input!AB23</f>
        <v/>
      </c>
      <c r="N23" s="249" t="str">
        <f>+input!AC23</f>
        <v/>
      </c>
      <c r="O23" s="249" t="str">
        <f>+input!AD23</f>
        <v/>
      </c>
      <c r="P23" s="251">
        <f>+input!AE23</f>
        <v>8</v>
      </c>
      <c r="Q23" s="252">
        <f>+input!AF23</f>
        <v>1500</v>
      </c>
      <c r="R23" s="253"/>
      <c r="S23" s="254" t="e">
        <f>VLOOKUP($A23,input!$A$4:$I$1000,7,FALSE)</f>
        <v>#N/A</v>
      </c>
      <c r="T23" s="255" t="e">
        <f>VLOOKUP($A23,input!$A$4:$I$1000,8,FALSE)</f>
        <v>#N/A</v>
      </c>
      <c r="U23" s="255" t="e">
        <f>VLOOKUP($A23,input!$A$4:$L$1000,9,FALSE)</f>
        <v>#N/A</v>
      </c>
      <c r="V23" s="256" t="e">
        <f>IF($C23="initial",input!M23,VLOOKUP($A23,input!$A$4:$L$1000,10,FALSE))</f>
        <v>#N/A</v>
      </c>
      <c r="W23" s="257" t="e">
        <f>IF($C23="initial",input!N23,VLOOKUP($A23,input!$A$4:$L$1000,11,FALSE))</f>
        <v>#N/A</v>
      </c>
      <c r="X23" s="258" t="e">
        <f>IF($C23="initial",input!O23,VLOOKUP($A23,input!$A$4:$L$1000,12,FALSE))</f>
        <v>#N/A</v>
      </c>
      <c r="Y23" s="247" t="e">
        <f t="shared" si="10"/>
        <v>#N/A</v>
      </c>
      <c r="Z23" s="247" t="e">
        <f t="shared" si="11"/>
        <v>#N/A</v>
      </c>
      <c r="AA23" s="247" t="e">
        <f t="shared" si="14"/>
        <v>#N/A</v>
      </c>
      <c r="AB23" s="254" t="e">
        <f t="shared" si="12"/>
        <v>#N/A</v>
      </c>
      <c r="AC23" s="255" t="e">
        <f t="shared" si="13"/>
        <v>#N/A</v>
      </c>
      <c r="AD23" s="261" t="e">
        <f t="shared" si="15"/>
        <v>#N/A</v>
      </c>
      <c r="AE23" s="247" t="e">
        <f>IF($D23="","",IF($C23="initial",input!S23,AN22))</f>
        <v>#N/A</v>
      </c>
      <c r="AF23" s="259" t="e">
        <f>IF($D23="","",IF($C23="initial",input!T23,AO22))</f>
        <v>#N/A</v>
      </c>
      <c r="AG23" s="260" t="e">
        <f>IF($D23="","",IF($C23="initial",input!U23,AP22))</f>
        <v>#N/A</v>
      </c>
      <c r="AH23" s="262"/>
      <c r="AI23" s="263"/>
      <c r="AJ23" s="263"/>
      <c r="AK23" s="262"/>
      <c r="AL23" s="263"/>
      <c r="AM23" s="264"/>
      <c r="AN23" s="249"/>
      <c r="AO23" s="249"/>
      <c r="AP23" s="249"/>
      <c r="AQ23" s="265"/>
      <c r="AR23" s="266"/>
      <c r="AS23" s="267"/>
    </row>
    <row r="24" spans="1:45" x14ac:dyDescent="0.25">
      <c r="A24" s="245">
        <v>21</v>
      </c>
      <c r="B24" s="195"/>
      <c r="C24" s="245" t="e">
        <f>VLOOKUP(A24,input!$A$4:$C$1000,3,FALSE)</f>
        <v>#N/A</v>
      </c>
      <c r="D24" s="246" t="e">
        <f>VLOOKUP($A24,input!$A$4:$I$1000,4,FALSE)</f>
        <v>#N/A</v>
      </c>
      <c r="E24" s="246" t="e">
        <f>VLOOKUP($A24,input!$A$4:$I$1000,5,FALSE)</f>
        <v>#N/A</v>
      </c>
      <c r="F24" s="514" t="e">
        <f>VLOOKUP($A24,input!$A$4:$I$1000,6,FALSE)</f>
        <v>#N/A</v>
      </c>
      <c r="G24" s="248">
        <v>0</v>
      </c>
      <c r="H24" s="249" t="e">
        <f t="shared" si="8"/>
        <v>#N/A</v>
      </c>
      <c r="I24" s="250" t="e">
        <f t="shared" si="9"/>
        <v>#N/A</v>
      </c>
      <c r="J24" s="414" t="str">
        <f>+input!Y24</f>
        <v/>
      </c>
      <c r="K24" s="249" t="e">
        <f>+input!Z24</f>
        <v>#N/A</v>
      </c>
      <c r="L24" s="249" t="e">
        <f>+input!AA24</f>
        <v>#N/A</v>
      </c>
      <c r="M24" s="249" t="str">
        <f>+input!AB24</f>
        <v/>
      </c>
      <c r="N24" s="249" t="str">
        <f>+input!AC24</f>
        <v/>
      </c>
      <c r="O24" s="249" t="str">
        <f>+input!AD24</f>
        <v/>
      </c>
      <c r="P24" s="251">
        <f>+input!AE24</f>
        <v>8</v>
      </c>
      <c r="Q24" s="252">
        <f>+input!AF24</f>
        <v>1500</v>
      </c>
      <c r="R24" s="253"/>
      <c r="S24" s="254" t="e">
        <f>VLOOKUP($A24,input!$A$4:$I$1000,7,FALSE)</f>
        <v>#N/A</v>
      </c>
      <c r="T24" s="255" t="e">
        <f>VLOOKUP($A24,input!$A$4:$I$1000,8,FALSE)</f>
        <v>#N/A</v>
      </c>
      <c r="U24" s="255" t="e">
        <f>VLOOKUP($A24,input!$A$4:$L$1000,9,FALSE)</f>
        <v>#N/A</v>
      </c>
      <c r="V24" s="256" t="e">
        <f>IF($C24="initial",input!M24,VLOOKUP($A24,input!$A$4:$L$1000,10,FALSE))</f>
        <v>#N/A</v>
      </c>
      <c r="W24" s="257" t="e">
        <f>IF($C24="initial",input!N24,VLOOKUP($A24,input!$A$4:$L$1000,11,FALSE))</f>
        <v>#N/A</v>
      </c>
      <c r="X24" s="258" t="e">
        <f>IF($C24="initial",input!O24,VLOOKUP($A24,input!$A$4:$L$1000,12,FALSE))</f>
        <v>#N/A</v>
      </c>
      <c r="Y24" s="247" t="e">
        <f t="shared" si="10"/>
        <v>#N/A</v>
      </c>
      <c r="Z24" s="247" t="e">
        <f t="shared" si="11"/>
        <v>#N/A</v>
      </c>
      <c r="AA24" s="247" t="e">
        <f t="shared" si="14"/>
        <v>#N/A</v>
      </c>
      <c r="AB24" s="254" t="e">
        <f t="shared" si="12"/>
        <v>#N/A</v>
      </c>
      <c r="AC24" s="255" t="e">
        <f t="shared" si="13"/>
        <v>#N/A</v>
      </c>
      <c r="AD24" s="261" t="e">
        <f t="shared" si="15"/>
        <v>#N/A</v>
      </c>
      <c r="AE24" s="247" t="e">
        <f>IF($D24="","",IF($C24="initial",input!S24,AN23))</f>
        <v>#N/A</v>
      </c>
      <c r="AF24" s="259" t="e">
        <f>IF($D24="","",IF($C24="initial",input!T24,AO23))</f>
        <v>#N/A</v>
      </c>
      <c r="AG24" s="260" t="e">
        <f>IF($D24="","",IF($C24="initial",input!U24,AP23))</f>
        <v>#N/A</v>
      </c>
      <c r="AH24" s="262"/>
      <c r="AI24" s="263"/>
      <c r="AJ24" s="263"/>
      <c r="AK24" s="262"/>
      <c r="AL24" s="263"/>
      <c r="AM24" s="264"/>
      <c r="AN24" s="249"/>
      <c r="AO24" s="249"/>
      <c r="AP24" s="249"/>
      <c r="AQ24" s="265"/>
      <c r="AR24" s="266"/>
      <c r="AS24" s="267"/>
    </row>
    <row r="25" spans="1:45" x14ac:dyDescent="0.25">
      <c r="A25" s="245">
        <v>22</v>
      </c>
      <c r="B25" s="195"/>
      <c r="C25" s="245" t="e">
        <f>VLOOKUP(A25,input!$A$4:$C$1000,3,FALSE)</f>
        <v>#N/A</v>
      </c>
      <c r="D25" s="246" t="e">
        <f>VLOOKUP($A25,input!$A$4:$I$1000,4,FALSE)</f>
        <v>#N/A</v>
      </c>
      <c r="E25" s="246" t="e">
        <f>VLOOKUP($A25,input!$A$4:$I$1000,5,FALSE)</f>
        <v>#N/A</v>
      </c>
      <c r="F25" s="514" t="e">
        <f>VLOOKUP($A25,input!$A$4:$I$1000,6,FALSE)</f>
        <v>#N/A</v>
      </c>
      <c r="G25" s="248">
        <v>0</v>
      </c>
      <c r="H25" s="249" t="e">
        <f t="shared" si="8"/>
        <v>#N/A</v>
      </c>
      <c r="I25" s="250" t="e">
        <f t="shared" si="9"/>
        <v>#N/A</v>
      </c>
      <c r="J25" s="414" t="str">
        <f>+input!Y25</f>
        <v/>
      </c>
      <c r="K25" s="249" t="e">
        <f>+input!Z25</f>
        <v>#N/A</v>
      </c>
      <c r="L25" s="249" t="e">
        <f>+input!AA25</f>
        <v>#N/A</v>
      </c>
      <c r="M25" s="249" t="str">
        <f>+input!AB25</f>
        <v/>
      </c>
      <c r="N25" s="249" t="str">
        <f>+input!AC25</f>
        <v/>
      </c>
      <c r="O25" s="249" t="str">
        <f>+input!AD25</f>
        <v/>
      </c>
      <c r="P25" s="251">
        <f>+input!AE25</f>
        <v>8</v>
      </c>
      <c r="Q25" s="252">
        <f>+input!AF25</f>
        <v>1500</v>
      </c>
      <c r="R25" s="253"/>
      <c r="S25" s="254" t="e">
        <f>VLOOKUP($A25,input!$A$4:$I$1000,7,FALSE)</f>
        <v>#N/A</v>
      </c>
      <c r="T25" s="255" t="e">
        <f>VLOOKUP($A25,input!$A$4:$I$1000,8,FALSE)</f>
        <v>#N/A</v>
      </c>
      <c r="U25" s="255" t="e">
        <f>VLOOKUP($A25,input!$A$4:$L$1000,9,FALSE)</f>
        <v>#N/A</v>
      </c>
      <c r="V25" s="256" t="e">
        <f>IF($C25="initial",input!M25,VLOOKUP($A25,input!$A$4:$L$1000,10,FALSE))</f>
        <v>#N/A</v>
      </c>
      <c r="W25" s="257" t="e">
        <f>IF($C25="initial",input!N25,VLOOKUP($A25,input!$A$4:$L$1000,11,FALSE))</f>
        <v>#N/A</v>
      </c>
      <c r="X25" s="258" t="e">
        <f>IF($C25="initial",input!O25,VLOOKUP($A25,input!$A$4:$L$1000,12,FALSE))</f>
        <v>#N/A</v>
      </c>
      <c r="Y25" s="247" t="e">
        <f t="shared" si="10"/>
        <v>#N/A</v>
      </c>
      <c r="Z25" s="247" t="e">
        <f t="shared" si="11"/>
        <v>#N/A</v>
      </c>
      <c r="AA25" s="247" t="e">
        <f t="shared" si="14"/>
        <v>#N/A</v>
      </c>
      <c r="AB25" s="254" t="e">
        <f t="shared" si="12"/>
        <v>#N/A</v>
      </c>
      <c r="AC25" s="255" t="e">
        <f t="shared" si="13"/>
        <v>#N/A</v>
      </c>
      <c r="AD25" s="261" t="e">
        <f t="shared" si="15"/>
        <v>#N/A</v>
      </c>
      <c r="AE25" s="247" t="e">
        <f>IF($D25="","",IF($C25="initial",input!S25,AN24))</f>
        <v>#N/A</v>
      </c>
      <c r="AF25" s="259" t="e">
        <f>IF($D25="","",IF($C25="initial",input!T25,AO24))</f>
        <v>#N/A</v>
      </c>
      <c r="AG25" s="260" t="e">
        <f>IF($D25="","",IF($C25="initial",input!U25,AP24))</f>
        <v>#N/A</v>
      </c>
      <c r="AH25" s="262"/>
      <c r="AI25" s="263"/>
      <c r="AJ25" s="263"/>
      <c r="AK25" s="262"/>
      <c r="AL25" s="263"/>
      <c r="AM25" s="264"/>
      <c r="AN25" s="249"/>
      <c r="AO25" s="249"/>
      <c r="AP25" s="249"/>
      <c r="AQ25" s="265"/>
      <c r="AR25" s="266"/>
      <c r="AS25" s="267"/>
    </row>
    <row r="26" spans="1:45" x14ac:dyDescent="0.25">
      <c r="A26" s="245">
        <v>23</v>
      </c>
      <c r="B26" s="195"/>
      <c r="C26" s="245" t="e">
        <f>VLOOKUP(A26,input!$A$4:$C$1000,3,FALSE)</f>
        <v>#N/A</v>
      </c>
      <c r="D26" s="246" t="e">
        <f>VLOOKUP($A26,input!$A$4:$I$1000,4,FALSE)</f>
        <v>#N/A</v>
      </c>
      <c r="E26" s="246" t="e">
        <f>VLOOKUP($A26,input!$A$4:$I$1000,5,FALSE)</f>
        <v>#N/A</v>
      </c>
      <c r="F26" s="514" t="e">
        <f>VLOOKUP($A26,input!$A$4:$I$1000,6,FALSE)</f>
        <v>#N/A</v>
      </c>
      <c r="G26" s="248">
        <v>0</v>
      </c>
      <c r="H26" s="249" t="e">
        <f t="shared" si="8"/>
        <v>#N/A</v>
      </c>
      <c r="I26" s="250" t="e">
        <f t="shared" si="9"/>
        <v>#N/A</v>
      </c>
      <c r="J26" s="414" t="str">
        <f>+input!Y26</f>
        <v/>
      </c>
      <c r="K26" s="249" t="e">
        <f>+input!Z26</f>
        <v>#N/A</v>
      </c>
      <c r="L26" s="249" t="e">
        <f>+input!AA26</f>
        <v>#N/A</v>
      </c>
      <c r="M26" s="249" t="str">
        <f>+input!AB26</f>
        <v/>
      </c>
      <c r="N26" s="249" t="str">
        <f>+input!AC26</f>
        <v/>
      </c>
      <c r="O26" s="249" t="str">
        <f>+input!AD26</f>
        <v/>
      </c>
      <c r="P26" s="251">
        <f>+input!AE26</f>
        <v>8</v>
      </c>
      <c r="Q26" s="252">
        <f>+input!AF26</f>
        <v>1500</v>
      </c>
      <c r="R26" s="253"/>
      <c r="S26" s="254" t="e">
        <f>VLOOKUP($A26,input!$A$4:$I$1000,7,FALSE)</f>
        <v>#N/A</v>
      </c>
      <c r="T26" s="255" t="e">
        <f>VLOOKUP($A26,input!$A$4:$I$1000,8,FALSE)</f>
        <v>#N/A</v>
      </c>
      <c r="U26" s="255" t="e">
        <f>VLOOKUP($A26,input!$A$4:$L$1000,9,FALSE)</f>
        <v>#N/A</v>
      </c>
      <c r="V26" s="256" t="e">
        <f>IF($C26="initial",input!M26,VLOOKUP($A26,input!$A$4:$L$1000,10,FALSE))</f>
        <v>#N/A</v>
      </c>
      <c r="W26" s="257" t="e">
        <f>IF($C26="initial",input!N26,VLOOKUP($A26,input!$A$4:$L$1000,11,FALSE))</f>
        <v>#N/A</v>
      </c>
      <c r="X26" s="258" t="e">
        <f>IF($C26="initial",input!O26,VLOOKUP($A26,input!$A$4:$L$1000,12,FALSE))</f>
        <v>#N/A</v>
      </c>
      <c r="Y26" s="247" t="e">
        <f t="shared" si="10"/>
        <v>#N/A</v>
      </c>
      <c r="Z26" s="247" t="e">
        <f t="shared" si="11"/>
        <v>#N/A</v>
      </c>
      <c r="AA26" s="247" t="e">
        <f t="shared" si="14"/>
        <v>#N/A</v>
      </c>
      <c r="AB26" s="254" t="e">
        <f t="shared" si="12"/>
        <v>#N/A</v>
      </c>
      <c r="AC26" s="255" t="e">
        <f t="shared" si="13"/>
        <v>#N/A</v>
      </c>
      <c r="AD26" s="261" t="e">
        <f t="shared" si="15"/>
        <v>#N/A</v>
      </c>
      <c r="AE26" s="247" t="e">
        <f>IF($D26="","",IF($C26="initial",input!S26,AN25))</f>
        <v>#N/A</v>
      </c>
      <c r="AF26" s="259" t="e">
        <f>IF($D26="","",IF($C26="initial",input!T26,AO25))</f>
        <v>#N/A</v>
      </c>
      <c r="AG26" s="260" t="e">
        <f>IF($D26="","",IF($C26="initial",input!U26,AP25))</f>
        <v>#N/A</v>
      </c>
      <c r="AH26" s="262"/>
      <c r="AI26" s="263"/>
      <c r="AJ26" s="263"/>
      <c r="AK26" s="262"/>
      <c r="AL26" s="263"/>
      <c r="AM26" s="264"/>
      <c r="AN26" s="249"/>
      <c r="AO26" s="249"/>
      <c r="AP26" s="249"/>
      <c r="AQ26" s="265"/>
      <c r="AR26" s="266"/>
      <c r="AS26" s="267"/>
    </row>
    <row r="27" spans="1:45" x14ac:dyDescent="0.25">
      <c r="A27" s="245">
        <v>24</v>
      </c>
      <c r="B27" s="195"/>
      <c r="C27" s="245" t="e">
        <f>VLOOKUP(A27,input!$A$4:$C$1000,3,FALSE)</f>
        <v>#N/A</v>
      </c>
      <c r="D27" s="246" t="e">
        <f>VLOOKUP($A27,input!$A$4:$I$1000,4,FALSE)</f>
        <v>#N/A</v>
      </c>
      <c r="E27" s="246" t="e">
        <f>VLOOKUP($A27,input!$A$4:$I$1000,5,FALSE)</f>
        <v>#N/A</v>
      </c>
      <c r="F27" s="514" t="e">
        <f>VLOOKUP($A27,input!$A$4:$I$1000,6,FALSE)</f>
        <v>#N/A</v>
      </c>
      <c r="G27" s="248">
        <v>0</v>
      </c>
      <c r="H27" s="249" t="e">
        <f t="shared" si="8"/>
        <v>#N/A</v>
      </c>
      <c r="I27" s="250" t="e">
        <f t="shared" si="9"/>
        <v>#N/A</v>
      </c>
      <c r="J27" s="414" t="str">
        <f>+input!Y27</f>
        <v/>
      </c>
      <c r="K27" s="249" t="e">
        <f>+input!Z27</f>
        <v>#N/A</v>
      </c>
      <c r="L27" s="249" t="e">
        <f>+input!AA27</f>
        <v>#N/A</v>
      </c>
      <c r="M27" s="249" t="str">
        <f>+input!AB27</f>
        <v/>
      </c>
      <c r="N27" s="249" t="str">
        <f>+input!AC27</f>
        <v/>
      </c>
      <c r="O27" s="249" t="str">
        <f>+input!AD27</f>
        <v/>
      </c>
      <c r="P27" s="251">
        <f>+input!AE27</f>
        <v>8</v>
      </c>
      <c r="Q27" s="252">
        <f>+input!AF27</f>
        <v>1500</v>
      </c>
      <c r="R27" s="253"/>
      <c r="S27" s="254" t="e">
        <f>VLOOKUP($A27,input!$A$4:$I$1000,7,FALSE)</f>
        <v>#N/A</v>
      </c>
      <c r="T27" s="255" t="e">
        <f>VLOOKUP($A27,input!$A$4:$I$1000,8,FALSE)</f>
        <v>#N/A</v>
      </c>
      <c r="U27" s="255" t="e">
        <f>VLOOKUP($A27,input!$A$4:$L$1000,9,FALSE)</f>
        <v>#N/A</v>
      </c>
      <c r="V27" s="256" t="e">
        <f>IF($C27="initial",input!M27,VLOOKUP($A27,input!$A$4:$L$1000,10,FALSE))</f>
        <v>#N/A</v>
      </c>
      <c r="W27" s="257" t="e">
        <f>IF($C27="initial",input!N27,VLOOKUP($A27,input!$A$4:$L$1000,11,FALSE))</f>
        <v>#N/A</v>
      </c>
      <c r="X27" s="258" t="e">
        <f>IF($C27="initial",input!O27,VLOOKUP($A27,input!$A$4:$L$1000,12,FALSE))</f>
        <v>#N/A</v>
      </c>
      <c r="Y27" s="247" t="e">
        <f t="shared" si="10"/>
        <v>#N/A</v>
      </c>
      <c r="Z27" s="247" t="e">
        <f t="shared" si="11"/>
        <v>#N/A</v>
      </c>
      <c r="AA27" s="247" t="e">
        <f t="shared" si="14"/>
        <v>#N/A</v>
      </c>
      <c r="AB27" s="254" t="e">
        <f t="shared" si="12"/>
        <v>#N/A</v>
      </c>
      <c r="AC27" s="255" t="e">
        <f t="shared" si="13"/>
        <v>#N/A</v>
      </c>
      <c r="AD27" s="261" t="e">
        <f t="shared" si="15"/>
        <v>#N/A</v>
      </c>
      <c r="AE27" s="247" t="e">
        <f>IF($D27="","",IF($C27="initial",input!S27,AN26))</f>
        <v>#N/A</v>
      </c>
      <c r="AF27" s="259" t="e">
        <f>IF($D27="","",IF($C27="initial",input!T27,AO26))</f>
        <v>#N/A</v>
      </c>
      <c r="AG27" s="260" t="e">
        <f>IF($D27="","",IF($C27="initial",input!U27,AP26))</f>
        <v>#N/A</v>
      </c>
      <c r="AH27" s="262"/>
      <c r="AI27" s="263"/>
      <c r="AJ27" s="263"/>
      <c r="AK27" s="262"/>
      <c r="AL27" s="263"/>
      <c r="AM27" s="264"/>
      <c r="AN27" s="249"/>
      <c r="AO27" s="249"/>
      <c r="AP27" s="249"/>
      <c r="AQ27" s="265"/>
      <c r="AR27" s="266"/>
      <c r="AS27" s="267"/>
    </row>
    <row r="28" spans="1:45" x14ac:dyDescent="0.25">
      <c r="A28" s="245">
        <v>25</v>
      </c>
      <c r="B28" s="195"/>
      <c r="C28" s="245" t="e">
        <f>VLOOKUP(A28,input!$A$4:$C$1000,3,FALSE)</f>
        <v>#N/A</v>
      </c>
      <c r="D28" s="246" t="e">
        <f>VLOOKUP($A28,input!$A$4:$I$1000,4,FALSE)</f>
        <v>#N/A</v>
      </c>
      <c r="E28" s="246" t="e">
        <f>VLOOKUP($A28,input!$A$4:$I$1000,5,FALSE)</f>
        <v>#N/A</v>
      </c>
      <c r="F28" s="514" t="e">
        <f>VLOOKUP($A28,input!$A$4:$I$1000,6,FALSE)</f>
        <v>#N/A</v>
      </c>
      <c r="G28" s="248">
        <v>0</v>
      </c>
      <c r="H28" s="249" t="e">
        <f t="shared" si="8"/>
        <v>#N/A</v>
      </c>
      <c r="I28" s="250" t="e">
        <f t="shared" si="9"/>
        <v>#N/A</v>
      </c>
      <c r="J28" s="414" t="str">
        <f>+input!Y28</f>
        <v/>
      </c>
      <c r="K28" s="249" t="e">
        <f>+input!Z28</f>
        <v>#N/A</v>
      </c>
      <c r="L28" s="249" t="e">
        <f>+input!AA28</f>
        <v>#N/A</v>
      </c>
      <c r="M28" s="249" t="str">
        <f>+input!AB28</f>
        <v/>
      </c>
      <c r="N28" s="249" t="str">
        <f>+input!AC28</f>
        <v/>
      </c>
      <c r="O28" s="249" t="str">
        <f>+input!AD28</f>
        <v/>
      </c>
      <c r="P28" s="251">
        <f>+input!AE28</f>
        <v>8</v>
      </c>
      <c r="Q28" s="252">
        <f>+input!AF28</f>
        <v>1500</v>
      </c>
      <c r="R28" s="253"/>
      <c r="S28" s="254" t="e">
        <f>VLOOKUP($A28,input!$A$4:$I$1000,7,FALSE)</f>
        <v>#N/A</v>
      </c>
      <c r="T28" s="255" t="e">
        <f>VLOOKUP($A28,input!$A$4:$I$1000,8,FALSE)</f>
        <v>#N/A</v>
      </c>
      <c r="U28" s="255" t="e">
        <f>VLOOKUP($A28,input!$A$4:$L$1000,9,FALSE)</f>
        <v>#N/A</v>
      </c>
      <c r="V28" s="256" t="e">
        <f>IF($C28="initial",input!M28,VLOOKUP($A28,input!$A$4:$L$1000,10,FALSE))</f>
        <v>#N/A</v>
      </c>
      <c r="W28" s="257" t="e">
        <f>IF($C28="initial",input!N28,VLOOKUP($A28,input!$A$4:$L$1000,11,FALSE))</f>
        <v>#N/A</v>
      </c>
      <c r="X28" s="258" t="e">
        <f>IF($C28="initial",input!O28,VLOOKUP($A28,input!$A$4:$L$1000,12,FALSE))</f>
        <v>#N/A</v>
      </c>
      <c r="Y28" s="247" t="e">
        <f t="shared" si="10"/>
        <v>#N/A</v>
      </c>
      <c r="Z28" s="247" t="e">
        <f t="shared" si="11"/>
        <v>#N/A</v>
      </c>
      <c r="AA28" s="247" t="e">
        <f t="shared" si="14"/>
        <v>#N/A</v>
      </c>
      <c r="AB28" s="254" t="e">
        <f t="shared" si="12"/>
        <v>#N/A</v>
      </c>
      <c r="AC28" s="255" t="e">
        <f t="shared" si="13"/>
        <v>#N/A</v>
      </c>
      <c r="AD28" s="261" t="e">
        <f t="shared" si="15"/>
        <v>#N/A</v>
      </c>
      <c r="AE28" s="247" t="e">
        <f>IF($D28="","",IF($C28="initial",input!S28,AN27))</f>
        <v>#N/A</v>
      </c>
      <c r="AF28" s="259" t="e">
        <f>IF($D28="","",IF($C28="initial",input!T28,AO27))</f>
        <v>#N/A</v>
      </c>
      <c r="AG28" s="260" t="e">
        <f>IF($D28="","",IF($C28="initial",input!U28,AP27))</f>
        <v>#N/A</v>
      </c>
      <c r="AH28" s="262"/>
      <c r="AI28" s="263"/>
      <c r="AJ28" s="263"/>
      <c r="AK28" s="262"/>
      <c r="AL28" s="263"/>
      <c r="AM28" s="264"/>
      <c r="AN28" s="249"/>
      <c r="AO28" s="249"/>
      <c r="AP28" s="249"/>
      <c r="AQ28" s="265"/>
      <c r="AR28" s="266"/>
      <c r="AS28" s="267"/>
    </row>
    <row r="29" spans="1:45" x14ac:dyDescent="0.25">
      <c r="A29" s="245">
        <v>26</v>
      </c>
      <c r="B29" s="195"/>
      <c r="C29" s="245" t="e">
        <f>VLOOKUP(A29,input!$A$4:$C$1000,3,FALSE)</f>
        <v>#N/A</v>
      </c>
      <c r="D29" s="246" t="e">
        <f>VLOOKUP($A29,input!$A$4:$I$1000,4,FALSE)</f>
        <v>#N/A</v>
      </c>
      <c r="E29" s="246" t="e">
        <f>VLOOKUP($A29,input!$A$4:$I$1000,5,FALSE)</f>
        <v>#N/A</v>
      </c>
      <c r="F29" s="514" t="e">
        <f>VLOOKUP($A29,input!$A$4:$I$1000,6,FALSE)</f>
        <v>#N/A</v>
      </c>
      <c r="G29" s="248">
        <v>0</v>
      </c>
      <c r="H29" s="249" t="e">
        <f t="shared" si="8"/>
        <v>#N/A</v>
      </c>
      <c r="I29" s="250" t="e">
        <f t="shared" si="9"/>
        <v>#N/A</v>
      </c>
      <c r="J29" s="414" t="str">
        <f>+input!Y29</f>
        <v/>
      </c>
      <c r="K29" s="249" t="e">
        <f>+input!Z29</f>
        <v>#N/A</v>
      </c>
      <c r="L29" s="249" t="e">
        <f>+input!AA29</f>
        <v>#N/A</v>
      </c>
      <c r="M29" s="249" t="str">
        <f>+input!AB29</f>
        <v/>
      </c>
      <c r="N29" s="249" t="str">
        <f>+input!AC29</f>
        <v/>
      </c>
      <c r="O29" s="249" t="str">
        <f>+input!AD29</f>
        <v/>
      </c>
      <c r="P29" s="251">
        <f>+input!AE29</f>
        <v>8</v>
      </c>
      <c r="Q29" s="252">
        <f>+input!AF29</f>
        <v>1500</v>
      </c>
      <c r="R29" s="253"/>
      <c r="S29" s="254" t="e">
        <f>VLOOKUP($A29,input!$A$4:$I$1000,7,FALSE)</f>
        <v>#N/A</v>
      </c>
      <c r="T29" s="255" t="e">
        <f>VLOOKUP($A29,input!$A$4:$I$1000,8,FALSE)</f>
        <v>#N/A</v>
      </c>
      <c r="U29" s="255" t="e">
        <f>VLOOKUP($A29,input!$A$4:$L$1000,9,FALSE)</f>
        <v>#N/A</v>
      </c>
      <c r="V29" s="256" t="e">
        <f>IF($C29="initial",input!M29,VLOOKUP($A29,input!$A$4:$L$1000,10,FALSE))</f>
        <v>#N/A</v>
      </c>
      <c r="W29" s="257" t="e">
        <f>IF($C29="initial",input!N29,VLOOKUP($A29,input!$A$4:$L$1000,11,FALSE))</f>
        <v>#N/A</v>
      </c>
      <c r="X29" s="258" t="e">
        <f>IF($C29="initial",input!O29,VLOOKUP($A29,input!$A$4:$L$1000,12,FALSE))</f>
        <v>#N/A</v>
      </c>
      <c r="Y29" s="247" t="e">
        <f t="shared" si="10"/>
        <v>#N/A</v>
      </c>
      <c r="Z29" s="247" t="e">
        <f t="shared" si="11"/>
        <v>#N/A</v>
      </c>
      <c r="AA29" s="247" t="e">
        <f t="shared" si="14"/>
        <v>#N/A</v>
      </c>
      <c r="AB29" s="254" t="e">
        <f t="shared" si="12"/>
        <v>#N/A</v>
      </c>
      <c r="AC29" s="255" t="e">
        <f t="shared" si="13"/>
        <v>#N/A</v>
      </c>
      <c r="AD29" s="261" t="e">
        <f t="shared" si="15"/>
        <v>#N/A</v>
      </c>
      <c r="AE29" s="247" t="e">
        <f>IF($D29="","",IF($C29="initial",input!S29,AN28))</f>
        <v>#N/A</v>
      </c>
      <c r="AF29" s="259" t="e">
        <f>IF($D29="","",IF($C29="initial",input!T29,AO28))</f>
        <v>#N/A</v>
      </c>
      <c r="AG29" s="260" t="e">
        <f>IF($D29="","",IF($C29="initial",input!U29,AP28))</f>
        <v>#N/A</v>
      </c>
      <c r="AH29" s="262"/>
      <c r="AI29" s="263"/>
      <c r="AJ29" s="263"/>
      <c r="AK29" s="262"/>
      <c r="AL29" s="263"/>
      <c r="AM29" s="264"/>
      <c r="AN29" s="249"/>
      <c r="AO29" s="249"/>
      <c r="AP29" s="249"/>
      <c r="AQ29" s="265"/>
      <c r="AR29" s="266"/>
      <c r="AS29" s="267"/>
    </row>
    <row r="30" spans="1:45" x14ac:dyDescent="0.25">
      <c r="A30" s="245">
        <v>27</v>
      </c>
      <c r="B30" s="195"/>
      <c r="C30" s="245" t="e">
        <f>VLOOKUP(A30,input!$A$4:$C$1000,3,FALSE)</f>
        <v>#N/A</v>
      </c>
      <c r="D30" s="246" t="e">
        <f>VLOOKUP($A30,input!$A$4:$I$1000,4,FALSE)</f>
        <v>#N/A</v>
      </c>
      <c r="E30" s="246" t="e">
        <f>VLOOKUP($A30,input!$A$4:$I$1000,5,FALSE)</f>
        <v>#N/A</v>
      </c>
      <c r="F30" s="514" t="e">
        <f>VLOOKUP($A30,input!$A$4:$I$1000,6,FALSE)</f>
        <v>#N/A</v>
      </c>
      <c r="G30" s="248">
        <v>0</v>
      </c>
      <c r="H30" s="249" t="e">
        <f t="shared" si="8"/>
        <v>#N/A</v>
      </c>
      <c r="I30" s="250" t="e">
        <f t="shared" si="9"/>
        <v>#N/A</v>
      </c>
      <c r="J30" s="414" t="str">
        <f>+input!Y30</f>
        <v/>
      </c>
      <c r="K30" s="249" t="e">
        <f>+input!Z30</f>
        <v>#N/A</v>
      </c>
      <c r="L30" s="249" t="e">
        <f>+input!AA30</f>
        <v>#N/A</v>
      </c>
      <c r="M30" s="249" t="str">
        <f>+input!AB30</f>
        <v/>
      </c>
      <c r="N30" s="249" t="str">
        <f>+input!AC30</f>
        <v/>
      </c>
      <c r="O30" s="249" t="str">
        <f>+input!AD30</f>
        <v/>
      </c>
      <c r="P30" s="251">
        <f>+input!AE30</f>
        <v>8</v>
      </c>
      <c r="Q30" s="252">
        <f>+input!AF30</f>
        <v>1500</v>
      </c>
      <c r="R30" s="253"/>
      <c r="S30" s="254" t="e">
        <f>VLOOKUP($A30,input!$A$4:$I$1000,7,FALSE)</f>
        <v>#N/A</v>
      </c>
      <c r="T30" s="255" t="e">
        <f>VLOOKUP($A30,input!$A$4:$I$1000,8,FALSE)</f>
        <v>#N/A</v>
      </c>
      <c r="U30" s="255" t="e">
        <f>VLOOKUP($A30,input!$A$4:$L$1000,9,FALSE)</f>
        <v>#N/A</v>
      </c>
      <c r="V30" s="256" t="e">
        <f>IF($C30="initial",input!M30,VLOOKUP($A30,input!$A$4:$L$1000,10,FALSE))</f>
        <v>#N/A</v>
      </c>
      <c r="W30" s="257" t="e">
        <f>IF($C30="initial",input!N30,VLOOKUP($A30,input!$A$4:$L$1000,11,FALSE))</f>
        <v>#N/A</v>
      </c>
      <c r="X30" s="258" t="e">
        <f>IF($C30="initial",input!O30,VLOOKUP($A30,input!$A$4:$L$1000,12,FALSE))</f>
        <v>#N/A</v>
      </c>
      <c r="Y30" s="247" t="e">
        <f t="shared" si="10"/>
        <v>#N/A</v>
      </c>
      <c r="Z30" s="247" t="e">
        <f t="shared" si="11"/>
        <v>#N/A</v>
      </c>
      <c r="AA30" s="247" t="e">
        <f t="shared" si="14"/>
        <v>#N/A</v>
      </c>
      <c r="AB30" s="254" t="e">
        <f t="shared" si="12"/>
        <v>#N/A</v>
      </c>
      <c r="AC30" s="255" t="e">
        <f t="shared" si="13"/>
        <v>#N/A</v>
      </c>
      <c r="AD30" s="261" t="e">
        <f t="shared" si="15"/>
        <v>#N/A</v>
      </c>
      <c r="AE30" s="247" t="e">
        <f>IF($D30="","",IF($C30="initial",input!S30,AN29))</f>
        <v>#N/A</v>
      </c>
      <c r="AF30" s="259" t="e">
        <f>IF($D30="","",IF($C30="initial",input!T30,AO29))</f>
        <v>#N/A</v>
      </c>
      <c r="AG30" s="260" t="e">
        <f>IF($D30="","",IF($C30="initial",input!U30,AP29))</f>
        <v>#N/A</v>
      </c>
      <c r="AH30" s="262"/>
      <c r="AI30" s="263"/>
      <c r="AJ30" s="263"/>
      <c r="AK30" s="262"/>
      <c r="AL30" s="263"/>
      <c r="AM30" s="264"/>
      <c r="AN30" s="249"/>
      <c r="AO30" s="249"/>
      <c r="AP30" s="249"/>
      <c r="AQ30" s="265"/>
      <c r="AR30" s="266"/>
      <c r="AS30" s="267"/>
    </row>
    <row r="31" spans="1:45" x14ac:dyDescent="0.25">
      <c r="A31" s="245">
        <v>28</v>
      </c>
      <c r="B31" s="195"/>
      <c r="C31" s="245" t="e">
        <f>VLOOKUP(A31,input!$A$4:$C$1000,3,FALSE)</f>
        <v>#N/A</v>
      </c>
      <c r="D31" s="246" t="e">
        <f>VLOOKUP($A31,input!$A$4:$I$1000,4,FALSE)</f>
        <v>#N/A</v>
      </c>
      <c r="E31" s="246" t="e">
        <f>VLOOKUP($A31,input!$A$4:$I$1000,5,FALSE)</f>
        <v>#N/A</v>
      </c>
      <c r="F31" s="514" t="e">
        <f>VLOOKUP($A31,input!$A$4:$I$1000,6,FALSE)</f>
        <v>#N/A</v>
      </c>
      <c r="G31" s="248">
        <v>0</v>
      </c>
      <c r="H31" s="249" t="e">
        <f t="shared" si="8"/>
        <v>#N/A</v>
      </c>
      <c r="I31" s="250" t="e">
        <f t="shared" si="9"/>
        <v>#N/A</v>
      </c>
      <c r="J31" s="414" t="str">
        <f>+input!Y31</f>
        <v/>
      </c>
      <c r="K31" s="249" t="e">
        <f>+input!Z31</f>
        <v>#N/A</v>
      </c>
      <c r="L31" s="249" t="e">
        <f>+input!AA31</f>
        <v>#N/A</v>
      </c>
      <c r="M31" s="249" t="str">
        <f>+input!AB31</f>
        <v/>
      </c>
      <c r="N31" s="249" t="str">
        <f>+input!AC31</f>
        <v/>
      </c>
      <c r="O31" s="249" t="str">
        <f>+input!AD31</f>
        <v/>
      </c>
      <c r="P31" s="251">
        <f>+input!AE31</f>
        <v>8</v>
      </c>
      <c r="Q31" s="252">
        <f>+input!AF31</f>
        <v>1500</v>
      </c>
      <c r="R31" s="253"/>
      <c r="S31" s="254" t="e">
        <f>VLOOKUP($A31,input!$A$4:$I$1000,7,FALSE)</f>
        <v>#N/A</v>
      </c>
      <c r="T31" s="255" t="e">
        <f>VLOOKUP($A31,input!$A$4:$I$1000,8,FALSE)</f>
        <v>#N/A</v>
      </c>
      <c r="U31" s="255" t="e">
        <f>VLOOKUP($A31,input!$A$4:$L$1000,9,FALSE)</f>
        <v>#N/A</v>
      </c>
      <c r="V31" s="256" t="e">
        <f>IF($C31="initial",input!M31,VLOOKUP($A31,input!$A$4:$L$1000,10,FALSE))</f>
        <v>#N/A</v>
      </c>
      <c r="W31" s="257" t="e">
        <f>IF($C31="initial",input!N31,VLOOKUP($A31,input!$A$4:$L$1000,11,FALSE))</f>
        <v>#N/A</v>
      </c>
      <c r="X31" s="258" t="e">
        <f>IF($C31="initial",input!O31,VLOOKUP($A31,input!$A$4:$L$1000,12,FALSE))</f>
        <v>#N/A</v>
      </c>
      <c r="Y31" s="247" t="e">
        <f t="shared" si="10"/>
        <v>#N/A</v>
      </c>
      <c r="Z31" s="247" t="e">
        <f t="shared" si="11"/>
        <v>#N/A</v>
      </c>
      <c r="AA31" s="247" t="e">
        <f t="shared" si="14"/>
        <v>#N/A</v>
      </c>
      <c r="AB31" s="254" t="e">
        <f t="shared" si="12"/>
        <v>#N/A</v>
      </c>
      <c r="AC31" s="255" t="e">
        <f t="shared" si="13"/>
        <v>#N/A</v>
      </c>
      <c r="AD31" s="261" t="e">
        <f t="shared" si="15"/>
        <v>#N/A</v>
      </c>
      <c r="AE31" s="247" t="e">
        <f>IF($D31="","",IF($C31="initial",input!S31,AN30))</f>
        <v>#N/A</v>
      </c>
      <c r="AF31" s="259" t="e">
        <f>IF($D31="","",IF($C31="initial",input!T31,AO30))</f>
        <v>#N/A</v>
      </c>
      <c r="AG31" s="260" t="e">
        <f>IF($D31="","",IF($C31="initial",input!U31,AP30))</f>
        <v>#N/A</v>
      </c>
      <c r="AH31" s="262"/>
      <c r="AI31" s="263"/>
      <c r="AJ31" s="263"/>
      <c r="AK31" s="262"/>
      <c r="AL31" s="263"/>
      <c r="AM31" s="264"/>
      <c r="AN31" s="249"/>
      <c r="AO31" s="249"/>
      <c r="AP31" s="249"/>
      <c r="AQ31" s="265"/>
      <c r="AR31" s="266"/>
      <c r="AS31" s="267"/>
    </row>
    <row r="32" spans="1:45" x14ac:dyDescent="0.25">
      <c r="A32" s="245">
        <v>29</v>
      </c>
      <c r="B32" s="195"/>
      <c r="C32" s="245" t="e">
        <f>VLOOKUP(A32,input!$A$4:$C$1000,3,FALSE)</f>
        <v>#N/A</v>
      </c>
      <c r="D32" s="246" t="e">
        <f>VLOOKUP($A32,input!$A$4:$I$1000,4,FALSE)</f>
        <v>#N/A</v>
      </c>
      <c r="E32" s="246" t="e">
        <f>VLOOKUP($A32,input!$A$4:$I$1000,5,FALSE)</f>
        <v>#N/A</v>
      </c>
      <c r="F32" s="514" t="e">
        <f>VLOOKUP($A32,input!$A$4:$I$1000,6,FALSE)</f>
        <v>#N/A</v>
      </c>
      <c r="G32" s="248">
        <v>0</v>
      </c>
      <c r="H32" s="249" t="e">
        <f t="shared" si="8"/>
        <v>#N/A</v>
      </c>
      <c r="I32" s="250" t="e">
        <f t="shared" si="9"/>
        <v>#N/A</v>
      </c>
      <c r="J32" s="414" t="str">
        <f>+input!Y32</f>
        <v/>
      </c>
      <c r="K32" s="249" t="e">
        <f>+input!Z32</f>
        <v>#N/A</v>
      </c>
      <c r="L32" s="249" t="e">
        <f>+input!AA32</f>
        <v>#N/A</v>
      </c>
      <c r="M32" s="249" t="str">
        <f>+input!AB32</f>
        <v/>
      </c>
      <c r="N32" s="249" t="str">
        <f>+input!AC32</f>
        <v/>
      </c>
      <c r="O32" s="249" t="str">
        <f>+input!AD32</f>
        <v/>
      </c>
      <c r="P32" s="251">
        <f>+input!AE32</f>
        <v>8</v>
      </c>
      <c r="Q32" s="252">
        <f>+input!AF32</f>
        <v>1500</v>
      </c>
      <c r="R32" s="253"/>
      <c r="S32" s="254" t="e">
        <f>VLOOKUP($A32,input!$A$4:$I$1000,7,FALSE)</f>
        <v>#N/A</v>
      </c>
      <c r="T32" s="255" t="e">
        <f>VLOOKUP($A32,input!$A$4:$I$1000,8,FALSE)</f>
        <v>#N/A</v>
      </c>
      <c r="U32" s="255" t="e">
        <f>VLOOKUP($A32,input!$A$4:$L$1000,9,FALSE)</f>
        <v>#N/A</v>
      </c>
      <c r="V32" s="256" t="e">
        <f>IF($C32="initial",input!M32,VLOOKUP($A32,input!$A$4:$L$1000,10,FALSE))</f>
        <v>#N/A</v>
      </c>
      <c r="W32" s="257" t="e">
        <f>IF($C32="initial",input!N32,VLOOKUP($A32,input!$A$4:$L$1000,11,FALSE))</f>
        <v>#N/A</v>
      </c>
      <c r="X32" s="258" t="e">
        <f>IF($C32="initial",input!O32,VLOOKUP($A32,input!$A$4:$L$1000,12,FALSE))</f>
        <v>#N/A</v>
      </c>
      <c r="Y32" s="247" t="e">
        <f t="shared" si="10"/>
        <v>#N/A</v>
      </c>
      <c r="Z32" s="247" t="e">
        <f t="shared" si="11"/>
        <v>#N/A</v>
      </c>
      <c r="AA32" s="247" t="e">
        <f t="shared" si="14"/>
        <v>#N/A</v>
      </c>
      <c r="AB32" s="254" t="e">
        <f t="shared" si="12"/>
        <v>#N/A</v>
      </c>
      <c r="AC32" s="255" t="e">
        <f t="shared" si="13"/>
        <v>#N/A</v>
      </c>
      <c r="AD32" s="261" t="e">
        <f t="shared" si="15"/>
        <v>#N/A</v>
      </c>
      <c r="AE32" s="247" t="e">
        <f>IF($D32="","",IF($C32="initial",input!S32,AN31))</f>
        <v>#N/A</v>
      </c>
      <c r="AF32" s="259" t="e">
        <f>IF($D32="","",IF($C32="initial",input!T32,AO31))</f>
        <v>#N/A</v>
      </c>
      <c r="AG32" s="260" t="e">
        <f>IF($D32="","",IF($C32="initial",input!U32,AP31))</f>
        <v>#N/A</v>
      </c>
      <c r="AH32" s="262"/>
      <c r="AI32" s="263"/>
      <c r="AJ32" s="263"/>
      <c r="AK32" s="262"/>
      <c r="AL32" s="263"/>
      <c r="AM32" s="264"/>
      <c r="AN32" s="249"/>
      <c r="AO32" s="249"/>
      <c r="AP32" s="249"/>
      <c r="AQ32" s="265"/>
      <c r="AR32" s="266"/>
      <c r="AS32" s="267"/>
    </row>
    <row r="33" spans="1:45" x14ac:dyDescent="0.25">
      <c r="A33" s="245">
        <v>30</v>
      </c>
      <c r="B33" s="195"/>
      <c r="C33" s="245" t="e">
        <f>VLOOKUP(A33,input!$A$4:$C$1000,3,FALSE)</f>
        <v>#N/A</v>
      </c>
      <c r="D33" s="246" t="e">
        <f>VLOOKUP($A33,input!$A$4:$I$1000,4,FALSE)</f>
        <v>#N/A</v>
      </c>
      <c r="E33" s="246" t="e">
        <f>VLOOKUP($A33,input!$A$4:$I$1000,5,FALSE)</f>
        <v>#N/A</v>
      </c>
      <c r="F33" s="514" t="e">
        <f>VLOOKUP($A33,input!$A$4:$I$1000,6,FALSE)</f>
        <v>#N/A</v>
      </c>
      <c r="G33" s="248">
        <v>0</v>
      </c>
      <c r="H33" s="249" t="e">
        <f t="shared" si="8"/>
        <v>#N/A</v>
      </c>
      <c r="I33" s="250" t="e">
        <f t="shared" si="9"/>
        <v>#N/A</v>
      </c>
      <c r="J33" s="414" t="str">
        <f>+input!Y33</f>
        <v/>
      </c>
      <c r="K33" s="249" t="e">
        <f>+input!Z33</f>
        <v>#N/A</v>
      </c>
      <c r="L33" s="249" t="e">
        <f>+input!AA33</f>
        <v>#N/A</v>
      </c>
      <c r="M33" s="249" t="str">
        <f>+input!AB33</f>
        <v/>
      </c>
      <c r="N33" s="249" t="str">
        <f>+input!AC33</f>
        <v/>
      </c>
      <c r="O33" s="249" t="str">
        <f>+input!AD33</f>
        <v/>
      </c>
      <c r="P33" s="251">
        <f>+input!AE33</f>
        <v>8</v>
      </c>
      <c r="Q33" s="252">
        <f>+input!AF33</f>
        <v>1500</v>
      </c>
      <c r="R33" s="253"/>
      <c r="S33" s="254" t="e">
        <f>VLOOKUP($A33,input!$A$4:$I$1000,7,FALSE)</f>
        <v>#N/A</v>
      </c>
      <c r="T33" s="255" t="e">
        <f>VLOOKUP($A33,input!$A$4:$I$1000,8,FALSE)</f>
        <v>#N/A</v>
      </c>
      <c r="U33" s="255" t="e">
        <f>VLOOKUP($A33,input!$A$4:$L$1000,9,FALSE)</f>
        <v>#N/A</v>
      </c>
      <c r="V33" s="256" t="e">
        <f>IF($C33="initial",input!M33,VLOOKUP($A33,input!$A$4:$L$1000,10,FALSE))</f>
        <v>#N/A</v>
      </c>
      <c r="W33" s="257" t="e">
        <f>IF($C33="initial",input!N33,VLOOKUP($A33,input!$A$4:$L$1000,11,FALSE))</f>
        <v>#N/A</v>
      </c>
      <c r="X33" s="258" t="e">
        <f>IF($C33="initial",input!O33,VLOOKUP($A33,input!$A$4:$L$1000,12,FALSE))</f>
        <v>#N/A</v>
      </c>
      <c r="Y33" s="247" t="e">
        <f t="shared" si="10"/>
        <v>#N/A</v>
      </c>
      <c r="Z33" s="247" t="e">
        <f t="shared" si="11"/>
        <v>#N/A</v>
      </c>
      <c r="AA33" s="247" t="e">
        <f t="shared" si="14"/>
        <v>#N/A</v>
      </c>
      <c r="AB33" s="254" t="e">
        <f t="shared" si="12"/>
        <v>#N/A</v>
      </c>
      <c r="AC33" s="255" t="e">
        <f t="shared" si="13"/>
        <v>#N/A</v>
      </c>
      <c r="AD33" s="261" t="e">
        <f t="shared" si="15"/>
        <v>#N/A</v>
      </c>
      <c r="AE33" s="247" t="e">
        <f>IF($D33="","",IF($C33="initial",input!S33,AN32))</f>
        <v>#N/A</v>
      </c>
      <c r="AF33" s="259" t="e">
        <f>IF($D33="","",IF($C33="initial",input!T33,AO32))</f>
        <v>#N/A</v>
      </c>
      <c r="AG33" s="260" t="e">
        <f>IF($D33="","",IF($C33="initial",input!U33,AP32))</f>
        <v>#N/A</v>
      </c>
      <c r="AH33" s="262"/>
      <c r="AI33" s="263"/>
      <c r="AJ33" s="263"/>
      <c r="AK33" s="262"/>
      <c r="AL33" s="263"/>
      <c r="AM33" s="264"/>
      <c r="AN33" s="249"/>
      <c r="AO33" s="249"/>
      <c r="AP33" s="249"/>
      <c r="AQ33" s="265"/>
      <c r="AR33" s="266"/>
      <c r="AS33" s="267"/>
    </row>
    <row r="34" spans="1:45" x14ac:dyDescent="0.25">
      <c r="A34" s="245">
        <v>31</v>
      </c>
      <c r="B34" s="195"/>
      <c r="C34" s="245" t="e">
        <f>VLOOKUP(A34,input!$A$4:$C$1000,3,FALSE)</f>
        <v>#N/A</v>
      </c>
      <c r="D34" s="246" t="e">
        <f>VLOOKUP($A34,input!$A$4:$I$1000,4,FALSE)</f>
        <v>#N/A</v>
      </c>
      <c r="E34" s="246" t="e">
        <f>VLOOKUP($A34,input!$A$4:$I$1000,5,FALSE)</f>
        <v>#N/A</v>
      </c>
      <c r="F34" s="514" t="e">
        <f>VLOOKUP($A34,input!$A$4:$I$1000,6,FALSE)</f>
        <v>#N/A</v>
      </c>
      <c r="G34" s="248">
        <v>0</v>
      </c>
      <c r="H34" s="249" t="e">
        <f t="shared" si="8"/>
        <v>#N/A</v>
      </c>
      <c r="I34" s="250" t="e">
        <f t="shared" si="9"/>
        <v>#N/A</v>
      </c>
      <c r="J34" s="414" t="str">
        <f>+input!Y34</f>
        <v/>
      </c>
      <c r="K34" s="249" t="e">
        <f>+input!Z34</f>
        <v>#N/A</v>
      </c>
      <c r="L34" s="249" t="e">
        <f>+input!AA34</f>
        <v>#N/A</v>
      </c>
      <c r="M34" s="249" t="str">
        <f>+input!AB34</f>
        <v/>
      </c>
      <c r="N34" s="249" t="str">
        <f>+input!AC34</f>
        <v/>
      </c>
      <c r="O34" s="249" t="str">
        <f>+input!AD34</f>
        <v/>
      </c>
      <c r="P34" s="251">
        <f>+input!AE34</f>
        <v>8</v>
      </c>
      <c r="Q34" s="252">
        <f>+input!AF34</f>
        <v>1500</v>
      </c>
      <c r="R34" s="253"/>
      <c r="S34" s="254" t="e">
        <f>VLOOKUP($A34,input!$A$4:$I$1000,7,FALSE)</f>
        <v>#N/A</v>
      </c>
      <c r="T34" s="255" t="e">
        <f>VLOOKUP($A34,input!$A$4:$I$1000,8,FALSE)</f>
        <v>#N/A</v>
      </c>
      <c r="U34" s="255" t="e">
        <f>VLOOKUP($A34,input!$A$4:$L$1000,9,FALSE)</f>
        <v>#N/A</v>
      </c>
      <c r="V34" s="256" t="e">
        <f>IF($C34="initial",input!M34,VLOOKUP($A34,input!$A$4:$L$1000,10,FALSE))</f>
        <v>#N/A</v>
      </c>
      <c r="W34" s="257" t="e">
        <f>IF($C34="initial",input!N34,VLOOKUP($A34,input!$A$4:$L$1000,11,FALSE))</f>
        <v>#N/A</v>
      </c>
      <c r="X34" s="258" t="e">
        <f>IF($C34="initial",input!O34,VLOOKUP($A34,input!$A$4:$L$1000,12,FALSE))</f>
        <v>#N/A</v>
      </c>
      <c r="Y34" s="247" t="e">
        <f t="shared" si="10"/>
        <v>#N/A</v>
      </c>
      <c r="Z34" s="247" t="e">
        <f t="shared" si="11"/>
        <v>#N/A</v>
      </c>
      <c r="AA34" s="247" t="e">
        <f t="shared" si="14"/>
        <v>#N/A</v>
      </c>
      <c r="AB34" s="254" t="e">
        <f t="shared" si="12"/>
        <v>#N/A</v>
      </c>
      <c r="AC34" s="255" t="e">
        <f t="shared" si="13"/>
        <v>#N/A</v>
      </c>
      <c r="AD34" s="261" t="e">
        <f t="shared" si="15"/>
        <v>#N/A</v>
      </c>
      <c r="AE34" s="247" t="e">
        <f>IF($D34="","",IF($C34="initial",input!S34,AN33))</f>
        <v>#N/A</v>
      </c>
      <c r="AF34" s="259" t="e">
        <f>IF($D34="","",IF($C34="initial",input!T34,AO33))</f>
        <v>#N/A</v>
      </c>
      <c r="AG34" s="260" t="e">
        <f>IF($D34="","",IF($C34="initial",input!U34,AP33))</f>
        <v>#N/A</v>
      </c>
      <c r="AH34" s="262"/>
      <c r="AI34" s="263"/>
      <c r="AJ34" s="263"/>
      <c r="AK34" s="262"/>
      <c r="AL34" s="263"/>
      <c r="AM34" s="264"/>
      <c r="AN34" s="249"/>
      <c r="AO34" s="249"/>
      <c r="AP34" s="249"/>
      <c r="AQ34" s="265"/>
      <c r="AR34" s="266"/>
      <c r="AS34" s="267"/>
    </row>
    <row r="35" spans="1:45" x14ac:dyDescent="0.25">
      <c r="A35" s="245">
        <v>32</v>
      </c>
      <c r="B35" s="195"/>
      <c r="C35" s="245" t="e">
        <f>VLOOKUP(A35,input!$A$4:$C$1000,3,FALSE)</f>
        <v>#N/A</v>
      </c>
      <c r="D35" s="246" t="e">
        <f>VLOOKUP($A35,input!$A$4:$I$1000,4,FALSE)</f>
        <v>#N/A</v>
      </c>
      <c r="E35" s="246" t="e">
        <f>VLOOKUP($A35,input!$A$4:$I$1000,5,FALSE)</f>
        <v>#N/A</v>
      </c>
      <c r="F35" s="514" t="e">
        <f>VLOOKUP($A35,input!$A$4:$I$1000,6,FALSE)</f>
        <v>#N/A</v>
      </c>
      <c r="G35" s="248">
        <v>0</v>
      </c>
      <c r="H35" s="249" t="e">
        <f t="shared" si="8"/>
        <v>#N/A</v>
      </c>
      <c r="I35" s="250" t="e">
        <f t="shared" si="9"/>
        <v>#N/A</v>
      </c>
      <c r="J35" s="414" t="str">
        <f>+input!Y35</f>
        <v/>
      </c>
      <c r="K35" s="249" t="e">
        <f>+input!Z35</f>
        <v>#N/A</v>
      </c>
      <c r="L35" s="249" t="e">
        <f>+input!AA35</f>
        <v>#N/A</v>
      </c>
      <c r="M35" s="249" t="str">
        <f>+input!AB35</f>
        <v/>
      </c>
      <c r="N35" s="249" t="str">
        <f>+input!AC35</f>
        <v/>
      </c>
      <c r="O35" s="249" t="str">
        <f>+input!AD35</f>
        <v/>
      </c>
      <c r="P35" s="251">
        <f>+input!AE35</f>
        <v>8</v>
      </c>
      <c r="Q35" s="252">
        <f>+input!AF35</f>
        <v>1500</v>
      </c>
      <c r="R35" s="253"/>
      <c r="S35" s="254" t="e">
        <f>VLOOKUP($A35,input!$A$4:$I$1000,7,FALSE)</f>
        <v>#N/A</v>
      </c>
      <c r="T35" s="255" t="e">
        <f>VLOOKUP($A35,input!$A$4:$I$1000,8,FALSE)</f>
        <v>#N/A</v>
      </c>
      <c r="U35" s="255" t="e">
        <f>VLOOKUP($A35,input!$A$4:$L$1000,9,FALSE)</f>
        <v>#N/A</v>
      </c>
      <c r="V35" s="256" t="e">
        <f>IF($C35="initial",input!M35,VLOOKUP($A35,input!$A$4:$L$1000,10,FALSE))</f>
        <v>#N/A</v>
      </c>
      <c r="W35" s="257" t="e">
        <f>IF($C35="initial",input!N35,VLOOKUP($A35,input!$A$4:$L$1000,11,FALSE))</f>
        <v>#N/A</v>
      </c>
      <c r="X35" s="258" t="e">
        <f>IF($C35="initial",input!O35,VLOOKUP($A35,input!$A$4:$L$1000,12,FALSE))</f>
        <v>#N/A</v>
      </c>
      <c r="Y35" s="247" t="e">
        <f t="shared" si="10"/>
        <v>#N/A</v>
      </c>
      <c r="Z35" s="247" t="e">
        <f t="shared" si="11"/>
        <v>#N/A</v>
      </c>
      <c r="AA35" s="247" t="e">
        <f t="shared" si="14"/>
        <v>#N/A</v>
      </c>
      <c r="AB35" s="254" t="e">
        <f t="shared" si="12"/>
        <v>#N/A</v>
      </c>
      <c r="AC35" s="255" t="e">
        <f t="shared" si="13"/>
        <v>#N/A</v>
      </c>
      <c r="AD35" s="261" t="e">
        <f t="shared" si="15"/>
        <v>#N/A</v>
      </c>
      <c r="AE35" s="247" t="e">
        <f>IF($D35="","",IF($C35="initial",input!S35,AN34))</f>
        <v>#N/A</v>
      </c>
      <c r="AF35" s="259" t="e">
        <f>IF($D35="","",IF($C35="initial",input!T35,AO34))</f>
        <v>#N/A</v>
      </c>
      <c r="AG35" s="260" t="e">
        <f>IF($D35="","",IF($C35="initial",input!U35,AP34))</f>
        <v>#N/A</v>
      </c>
      <c r="AH35" s="262"/>
      <c r="AI35" s="263"/>
      <c r="AJ35" s="263"/>
      <c r="AK35" s="262"/>
      <c r="AL35" s="263"/>
      <c r="AM35" s="264"/>
      <c r="AN35" s="249"/>
      <c r="AO35" s="249"/>
      <c r="AP35" s="249"/>
      <c r="AQ35" s="265"/>
      <c r="AR35" s="266"/>
      <c r="AS35" s="267"/>
    </row>
    <row r="36" spans="1:45" x14ac:dyDescent="0.25">
      <c r="A36" s="245">
        <v>33</v>
      </c>
      <c r="B36" s="195"/>
      <c r="C36" s="245" t="e">
        <f>VLOOKUP(A36,input!$A$4:$C$1000,3,FALSE)</f>
        <v>#N/A</v>
      </c>
      <c r="D36" s="246" t="e">
        <f>VLOOKUP($A36,input!$A$4:$I$1000,4,FALSE)</f>
        <v>#N/A</v>
      </c>
      <c r="E36" s="246" t="e">
        <f>VLOOKUP($A36,input!$A$4:$I$1000,5,FALSE)</f>
        <v>#N/A</v>
      </c>
      <c r="F36" s="514" t="e">
        <f>VLOOKUP($A36,input!$A$4:$I$1000,6,FALSE)</f>
        <v>#N/A</v>
      </c>
      <c r="G36" s="248">
        <v>0</v>
      </c>
      <c r="H36" s="249" t="e">
        <f t="shared" si="8"/>
        <v>#N/A</v>
      </c>
      <c r="I36" s="250" t="e">
        <f t="shared" si="9"/>
        <v>#N/A</v>
      </c>
      <c r="J36" s="414" t="str">
        <f>+input!Y36</f>
        <v/>
      </c>
      <c r="K36" s="249" t="e">
        <f>+input!Z36</f>
        <v>#N/A</v>
      </c>
      <c r="L36" s="249" t="e">
        <f>+input!AA36</f>
        <v>#N/A</v>
      </c>
      <c r="M36" s="249" t="str">
        <f>+input!AB36</f>
        <v/>
      </c>
      <c r="N36" s="249" t="str">
        <f>+input!AC36</f>
        <v/>
      </c>
      <c r="O36" s="249" t="str">
        <f>+input!AD36</f>
        <v/>
      </c>
      <c r="P36" s="251">
        <f>+input!AE36</f>
        <v>8</v>
      </c>
      <c r="Q36" s="252">
        <f>+input!AF36</f>
        <v>1500</v>
      </c>
      <c r="R36" s="253"/>
      <c r="S36" s="254" t="e">
        <f>VLOOKUP($A36,input!$A$4:$I$1000,7,FALSE)</f>
        <v>#N/A</v>
      </c>
      <c r="T36" s="255" t="e">
        <f>VLOOKUP($A36,input!$A$4:$I$1000,8,FALSE)</f>
        <v>#N/A</v>
      </c>
      <c r="U36" s="255" t="e">
        <f>VLOOKUP($A36,input!$A$4:$L$1000,9,FALSE)</f>
        <v>#N/A</v>
      </c>
      <c r="V36" s="256" t="e">
        <f>IF($C36="initial",input!M36,VLOOKUP($A36,input!$A$4:$L$1000,10,FALSE))</f>
        <v>#N/A</v>
      </c>
      <c r="W36" s="257" t="e">
        <f>IF($C36="initial",input!N36,VLOOKUP($A36,input!$A$4:$L$1000,11,FALSE))</f>
        <v>#N/A</v>
      </c>
      <c r="X36" s="258" t="e">
        <f>IF($C36="initial",input!O36,VLOOKUP($A36,input!$A$4:$L$1000,12,FALSE))</f>
        <v>#N/A</v>
      </c>
      <c r="Y36" s="247" t="e">
        <f t="shared" si="10"/>
        <v>#N/A</v>
      </c>
      <c r="Z36" s="247" t="e">
        <f t="shared" si="11"/>
        <v>#N/A</v>
      </c>
      <c r="AA36" s="247" t="e">
        <f t="shared" si="14"/>
        <v>#N/A</v>
      </c>
      <c r="AB36" s="254" t="e">
        <f t="shared" si="12"/>
        <v>#N/A</v>
      </c>
      <c r="AC36" s="255" t="e">
        <f t="shared" si="13"/>
        <v>#N/A</v>
      </c>
      <c r="AD36" s="261" t="e">
        <f t="shared" si="15"/>
        <v>#N/A</v>
      </c>
      <c r="AE36" s="247" t="e">
        <f>IF($D36="","",IF($C36="initial",input!S36,AN35))</f>
        <v>#N/A</v>
      </c>
      <c r="AF36" s="259" t="e">
        <f>IF($D36="","",IF($C36="initial",input!T36,AO35))</f>
        <v>#N/A</v>
      </c>
      <c r="AG36" s="260" t="e">
        <f>IF($D36="","",IF($C36="initial",input!U36,AP35))</f>
        <v>#N/A</v>
      </c>
      <c r="AH36" s="262"/>
      <c r="AI36" s="263"/>
      <c r="AJ36" s="263"/>
      <c r="AK36" s="262"/>
      <c r="AL36" s="263"/>
      <c r="AM36" s="264"/>
      <c r="AN36" s="249"/>
      <c r="AO36" s="249"/>
      <c r="AP36" s="249"/>
      <c r="AQ36" s="265"/>
      <c r="AR36" s="266"/>
      <c r="AS36" s="267"/>
    </row>
    <row r="37" spans="1:45" x14ac:dyDescent="0.25">
      <c r="A37" s="245">
        <v>34</v>
      </c>
      <c r="B37" s="195"/>
      <c r="C37" s="245" t="e">
        <f>VLOOKUP(A37,input!$A$4:$C$1000,3,FALSE)</f>
        <v>#N/A</v>
      </c>
      <c r="D37" s="246" t="e">
        <f>VLOOKUP($A37,input!$A$4:$I$1000,4,FALSE)</f>
        <v>#N/A</v>
      </c>
      <c r="E37" s="246" t="e">
        <f>VLOOKUP($A37,input!$A$4:$I$1000,5,FALSE)</f>
        <v>#N/A</v>
      </c>
      <c r="F37" s="514" t="e">
        <f>VLOOKUP($A37,input!$A$4:$I$1000,6,FALSE)</f>
        <v>#N/A</v>
      </c>
      <c r="G37" s="248">
        <v>0</v>
      </c>
      <c r="H37" s="249" t="e">
        <f t="shared" si="8"/>
        <v>#N/A</v>
      </c>
      <c r="I37" s="250" t="e">
        <f t="shared" si="9"/>
        <v>#N/A</v>
      </c>
      <c r="J37" s="414" t="str">
        <f>+input!Y37</f>
        <v/>
      </c>
      <c r="K37" s="249" t="e">
        <f>+input!Z37</f>
        <v>#N/A</v>
      </c>
      <c r="L37" s="249" t="e">
        <f>+input!AA37</f>
        <v>#N/A</v>
      </c>
      <c r="M37" s="249" t="str">
        <f>+input!AB37</f>
        <v/>
      </c>
      <c r="N37" s="249" t="str">
        <f>+input!AC37</f>
        <v/>
      </c>
      <c r="O37" s="249" t="str">
        <f>+input!AD37</f>
        <v/>
      </c>
      <c r="P37" s="251">
        <f>+input!AE37</f>
        <v>8</v>
      </c>
      <c r="Q37" s="252">
        <f>+input!AF37</f>
        <v>1500</v>
      </c>
      <c r="R37" s="253"/>
      <c r="S37" s="254" t="e">
        <f>VLOOKUP($A37,input!$A$4:$I$1000,7,FALSE)</f>
        <v>#N/A</v>
      </c>
      <c r="T37" s="255" t="e">
        <f>VLOOKUP($A37,input!$A$4:$I$1000,8,FALSE)</f>
        <v>#N/A</v>
      </c>
      <c r="U37" s="255" t="e">
        <f>VLOOKUP($A37,input!$A$4:$L$1000,9,FALSE)</f>
        <v>#N/A</v>
      </c>
      <c r="V37" s="256" t="e">
        <f>IF($C37="initial",input!M37,VLOOKUP($A37,input!$A$4:$L$1000,10,FALSE))</f>
        <v>#N/A</v>
      </c>
      <c r="W37" s="257" t="e">
        <f>IF($C37="initial",input!N37,VLOOKUP($A37,input!$A$4:$L$1000,11,FALSE))</f>
        <v>#N/A</v>
      </c>
      <c r="X37" s="258" t="e">
        <f>IF($C37="initial",input!O37,VLOOKUP($A37,input!$A$4:$L$1000,12,FALSE))</f>
        <v>#N/A</v>
      </c>
      <c r="Y37" s="247" t="e">
        <f t="shared" si="10"/>
        <v>#N/A</v>
      </c>
      <c r="Z37" s="247" t="e">
        <f t="shared" si="11"/>
        <v>#N/A</v>
      </c>
      <c r="AA37" s="247" t="e">
        <f t="shared" si="14"/>
        <v>#N/A</v>
      </c>
      <c r="AB37" s="254" t="e">
        <f t="shared" si="12"/>
        <v>#N/A</v>
      </c>
      <c r="AC37" s="255" t="e">
        <f t="shared" si="13"/>
        <v>#N/A</v>
      </c>
      <c r="AD37" s="261" t="e">
        <f t="shared" si="15"/>
        <v>#N/A</v>
      </c>
      <c r="AE37" s="247" t="e">
        <f>IF($D37="","",IF($C37="initial",input!S37,AN36))</f>
        <v>#N/A</v>
      </c>
      <c r="AF37" s="259" t="e">
        <f>IF($D37="","",IF($C37="initial",input!T37,AO36))</f>
        <v>#N/A</v>
      </c>
      <c r="AG37" s="260" t="e">
        <f>IF($D37="","",IF($C37="initial",input!U37,AP36))</f>
        <v>#N/A</v>
      </c>
      <c r="AH37" s="262"/>
      <c r="AI37" s="263"/>
      <c r="AJ37" s="263"/>
      <c r="AK37" s="262"/>
      <c r="AL37" s="263"/>
      <c r="AM37" s="264"/>
      <c r="AN37" s="249"/>
      <c r="AO37" s="249"/>
      <c r="AP37" s="249"/>
      <c r="AQ37" s="265"/>
      <c r="AR37" s="266"/>
      <c r="AS37" s="267"/>
    </row>
    <row r="38" spans="1:45" x14ac:dyDescent="0.25">
      <c r="A38" s="245">
        <v>35</v>
      </c>
      <c r="B38" s="195"/>
      <c r="C38" s="245" t="e">
        <f>VLOOKUP(A38,input!$A$4:$C$1000,3,FALSE)</f>
        <v>#N/A</v>
      </c>
      <c r="D38" s="246" t="e">
        <f>VLOOKUP($A38,input!$A$4:$I$1000,4,FALSE)</f>
        <v>#N/A</v>
      </c>
      <c r="E38" s="246" t="e">
        <f>VLOOKUP($A38,input!$A$4:$I$1000,5,FALSE)</f>
        <v>#N/A</v>
      </c>
      <c r="F38" s="514" t="e">
        <f>VLOOKUP($A38,input!$A$4:$I$1000,6,FALSE)</f>
        <v>#N/A</v>
      </c>
      <c r="G38" s="248">
        <v>0</v>
      </c>
      <c r="H38" s="249" t="e">
        <f t="shared" si="8"/>
        <v>#N/A</v>
      </c>
      <c r="I38" s="250" t="e">
        <f t="shared" si="9"/>
        <v>#N/A</v>
      </c>
      <c r="J38" s="414" t="str">
        <f>+input!Y38</f>
        <v/>
      </c>
      <c r="K38" s="249" t="e">
        <f>+input!Z38</f>
        <v>#N/A</v>
      </c>
      <c r="L38" s="249" t="e">
        <f>+input!AA38</f>
        <v>#N/A</v>
      </c>
      <c r="M38" s="249" t="str">
        <f>+input!AB38</f>
        <v/>
      </c>
      <c r="N38" s="249" t="str">
        <f>+input!AC38</f>
        <v/>
      </c>
      <c r="O38" s="249" t="str">
        <f>+input!AD38</f>
        <v/>
      </c>
      <c r="P38" s="251">
        <f>+input!AE38</f>
        <v>8</v>
      </c>
      <c r="Q38" s="252">
        <f>+input!AF38</f>
        <v>1500</v>
      </c>
      <c r="R38" s="253"/>
      <c r="S38" s="254" t="e">
        <f>VLOOKUP($A38,input!$A$4:$I$1000,7,FALSE)</f>
        <v>#N/A</v>
      </c>
      <c r="T38" s="255" t="e">
        <f>VLOOKUP($A38,input!$A$4:$I$1000,8,FALSE)</f>
        <v>#N/A</v>
      </c>
      <c r="U38" s="255" t="e">
        <f>VLOOKUP($A38,input!$A$4:$L$1000,9,FALSE)</f>
        <v>#N/A</v>
      </c>
      <c r="V38" s="256" t="e">
        <f>IF($C38="initial",input!M38,VLOOKUP($A38,input!$A$4:$L$1000,10,FALSE))</f>
        <v>#N/A</v>
      </c>
      <c r="W38" s="257" t="e">
        <f>IF($C38="initial",input!N38,VLOOKUP($A38,input!$A$4:$L$1000,11,FALSE))</f>
        <v>#N/A</v>
      </c>
      <c r="X38" s="258" t="e">
        <f>IF($C38="initial",input!O38,VLOOKUP($A38,input!$A$4:$L$1000,12,FALSE))</f>
        <v>#N/A</v>
      </c>
      <c r="Y38" s="247" t="e">
        <f t="shared" si="10"/>
        <v>#N/A</v>
      </c>
      <c r="Z38" s="247" t="e">
        <f t="shared" si="11"/>
        <v>#N/A</v>
      </c>
      <c r="AA38" s="247" t="e">
        <f t="shared" si="14"/>
        <v>#N/A</v>
      </c>
      <c r="AB38" s="254" t="e">
        <f t="shared" si="12"/>
        <v>#N/A</v>
      </c>
      <c r="AC38" s="255" t="e">
        <f t="shared" si="13"/>
        <v>#N/A</v>
      </c>
      <c r="AD38" s="261" t="e">
        <f t="shared" si="15"/>
        <v>#N/A</v>
      </c>
      <c r="AE38" s="247" t="e">
        <f>IF($D38="","",IF($C38="initial",input!S38,AN37))</f>
        <v>#N/A</v>
      </c>
      <c r="AF38" s="259" t="e">
        <f>IF($D38="","",IF($C38="initial",input!T38,AO37))</f>
        <v>#N/A</v>
      </c>
      <c r="AG38" s="260" t="e">
        <f>IF($D38="","",IF($C38="initial",input!U38,AP37))</f>
        <v>#N/A</v>
      </c>
      <c r="AH38" s="262"/>
      <c r="AI38" s="263"/>
      <c r="AJ38" s="263"/>
      <c r="AK38" s="262"/>
      <c r="AL38" s="263"/>
      <c r="AM38" s="264"/>
      <c r="AN38" s="249"/>
      <c r="AO38" s="249"/>
      <c r="AP38" s="249"/>
      <c r="AQ38" s="265"/>
      <c r="AR38" s="266"/>
      <c r="AS38" s="267"/>
    </row>
    <row r="39" spans="1:45" x14ac:dyDescent="0.25">
      <c r="A39" s="245">
        <v>36</v>
      </c>
      <c r="B39" s="195"/>
      <c r="C39" s="245" t="e">
        <f>VLOOKUP(A39,input!$A$4:$C$1000,3,FALSE)</f>
        <v>#N/A</v>
      </c>
      <c r="D39" s="246" t="e">
        <f>VLOOKUP($A39,input!$A$4:$I$1000,4,FALSE)</f>
        <v>#N/A</v>
      </c>
      <c r="E39" s="246" t="e">
        <f>VLOOKUP($A39,input!$A$4:$I$1000,5,FALSE)</f>
        <v>#N/A</v>
      </c>
      <c r="F39" s="514" t="e">
        <f>VLOOKUP($A39,input!$A$4:$I$1000,6,FALSE)</f>
        <v>#N/A</v>
      </c>
      <c r="G39" s="248">
        <v>0</v>
      </c>
      <c r="H39" s="249" t="e">
        <f t="shared" si="8"/>
        <v>#N/A</v>
      </c>
      <c r="I39" s="250" t="e">
        <f t="shared" si="9"/>
        <v>#N/A</v>
      </c>
      <c r="J39" s="414" t="str">
        <f>+input!Y39</f>
        <v/>
      </c>
      <c r="K39" s="249" t="e">
        <f>+input!Z39</f>
        <v>#N/A</v>
      </c>
      <c r="L39" s="249" t="e">
        <f>+input!AA39</f>
        <v>#N/A</v>
      </c>
      <c r="M39" s="249" t="str">
        <f>+input!AB39</f>
        <v/>
      </c>
      <c r="N39" s="249" t="str">
        <f>+input!AC39</f>
        <v/>
      </c>
      <c r="O39" s="249" t="str">
        <f>+input!AD39</f>
        <v/>
      </c>
      <c r="P39" s="251">
        <f>+input!AE39</f>
        <v>8</v>
      </c>
      <c r="Q39" s="252">
        <f>+input!AF39</f>
        <v>1500</v>
      </c>
      <c r="R39" s="253"/>
      <c r="S39" s="254" t="e">
        <f>VLOOKUP($A39,input!$A$4:$I$1000,7,FALSE)</f>
        <v>#N/A</v>
      </c>
      <c r="T39" s="255" t="e">
        <f>VLOOKUP($A39,input!$A$4:$I$1000,8,FALSE)</f>
        <v>#N/A</v>
      </c>
      <c r="U39" s="255" t="e">
        <f>VLOOKUP($A39,input!$A$4:$L$1000,9,FALSE)</f>
        <v>#N/A</v>
      </c>
      <c r="V39" s="256" t="e">
        <f>IF($C39="initial",input!M39,VLOOKUP($A39,input!$A$4:$L$1000,10,FALSE))</f>
        <v>#N/A</v>
      </c>
      <c r="W39" s="257" t="e">
        <f>IF($C39="initial",input!N39,VLOOKUP($A39,input!$A$4:$L$1000,11,FALSE))</f>
        <v>#N/A</v>
      </c>
      <c r="X39" s="258" t="e">
        <f>IF($C39="initial",input!O39,VLOOKUP($A39,input!$A$4:$L$1000,12,FALSE))</f>
        <v>#N/A</v>
      </c>
      <c r="Y39" s="247" t="e">
        <f t="shared" si="10"/>
        <v>#N/A</v>
      </c>
      <c r="Z39" s="247" t="e">
        <f t="shared" si="11"/>
        <v>#N/A</v>
      </c>
      <c r="AA39" s="247" t="e">
        <f t="shared" si="14"/>
        <v>#N/A</v>
      </c>
      <c r="AB39" s="254" t="e">
        <f t="shared" si="12"/>
        <v>#N/A</v>
      </c>
      <c r="AC39" s="255" t="e">
        <f t="shared" si="13"/>
        <v>#N/A</v>
      </c>
      <c r="AD39" s="261" t="e">
        <f t="shared" si="15"/>
        <v>#N/A</v>
      </c>
      <c r="AE39" s="247" t="e">
        <f>IF($D39="","",IF($C39="initial",input!S39,AN38))</f>
        <v>#N/A</v>
      </c>
      <c r="AF39" s="259" t="e">
        <f>IF($D39="","",IF($C39="initial",input!T39,AO38))</f>
        <v>#N/A</v>
      </c>
      <c r="AG39" s="260" t="e">
        <f>IF($D39="","",IF($C39="initial",input!U39,AP38))</f>
        <v>#N/A</v>
      </c>
      <c r="AH39" s="262"/>
      <c r="AI39" s="263"/>
      <c r="AJ39" s="263"/>
      <c r="AK39" s="262"/>
      <c r="AL39" s="263"/>
      <c r="AM39" s="264"/>
      <c r="AN39" s="249"/>
      <c r="AO39" s="249"/>
      <c r="AP39" s="249"/>
      <c r="AQ39" s="265"/>
      <c r="AR39" s="266"/>
      <c r="AS39" s="267"/>
    </row>
    <row r="40" spans="1:45" x14ac:dyDescent="0.25">
      <c r="A40" s="245">
        <v>37</v>
      </c>
      <c r="B40" s="195"/>
      <c r="C40" s="245" t="e">
        <f>VLOOKUP(A40,input!$A$4:$C$1000,3,FALSE)</f>
        <v>#N/A</v>
      </c>
      <c r="D40" s="246" t="e">
        <f>VLOOKUP($A40,input!$A$4:$I$1000,4,FALSE)</f>
        <v>#N/A</v>
      </c>
      <c r="E40" s="246" t="e">
        <f>VLOOKUP($A40,input!$A$4:$I$1000,5,FALSE)</f>
        <v>#N/A</v>
      </c>
      <c r="F40" s="514" t="e">
        <f>VLOOKUP($A40,input!$A$4:$I$1000,6,FALSE)</f>
        <v>#N/A</v>
      </c>
      <c r="G40" s="248">
        <v>0</v>
      </c>
      <c r="H40" s="249" t="e">
        <f t="shared" si="8"/>
        <v>#N/A</v>
      </c>
      <c r="I40" s="250" t="e">
        <f t="shared" si="9"/>
        <v>#N/A</v>
      </c>
      <c r="J40" s="414" t="str">
        <f>+input!Y40</f>
        <v/>
      </c>
      <c r="K40" s="249" t="e">
        <f>+input!Z40</f>
        <v>#N/A</v>
      </c>
      <c r="L40" s="249" t="e">
        <f>+input!AA40</f>
        <v>#N/A</v>
      </c>
      <c r="M40" s="249" t="str">
        <f>+input!AB40</f>
        <v/>
      </c>
      <c r="N40" s="249" t="str">
        <f>+input!AC40</f>
        <v/>
      </c>
      <c r="O40" s="249" t="str">
        <f>+input!AD40</f>
        <v/>
      </c>
      <c r="P40" s="251">
        <f>+input!AE40</f>
        <v>8</v>
      </c>
      <c r="Q40" s="252">
        <f>+input!AF40</f>
        <v>1500</v>
      </c>
      <c r="R40" s="253"/>
      <c r="S40" s="254" t="e">
        <f>VLOOKUP($A40,input!$A$4:$I$1000,7,FALSE)</f>
        <v>#N/A</v>
      </c>
      <c r="T40" s="255" t="e">
        <f>VLOOKUP($A40,input!$A$4:$I$1000,8,FALSE)</f>
        <v>#N/A</v>
      </c>
      <c r="U40" s="255" t="e">
        <f>VLOOKUP($A40,input!$A$4:$L$1000,9,FALSE)</f>
        <v>#N/A</v>
      </c>
      <c r="V40" s="256" t="e">
        <f>IF($C40="initial",input!M40,VLOOKUP($A40,input!$A$4:$L$1000,10,FALSE))</f>
        <v>#N/A</v>
      </c>
      <c r="W40" s="257" t="e">
        <f>IF($C40="initial",input!N40,VLOOKUP($A40,input!$A$4:$L$1000,11,FALSE))</f>
        <v>#N/A</v>
      </c>
      <c r="X40" s="258" t="e">
        <f>IF($C40="initial",input!O40,VLOOKUP($A40,input!$A$4:$L$1000,12,FALSE))</f>
        <v>#N/A</v>
      </c>
      <c r="Y40" s="247" t="e">
        <f t="shared" si="10"/>
        <v>#N/A</v>
      </c>
      <c r="Z40" s="247" t="e">
        <f t="shared" si="11"/>
        <v>#N/A</v>
      </c>
      <c r="AA40" s="247" t="e">
        <f t="shared" si="14"/>
        <v>#N/A</v>
      </c>
      <c r="AB40" s="254" t="e">
        <f t="shared" si="12"/>
        <v>#N/A</v>
      </c>
      <c r="AC40" s="255" t="e">
        <f t="shared" si="13"/>
        <v>#N/A</v>
      </c>
      <c r="AD40" s="261" t="e">
        <f t="shared" si="15"/>
        <v>#N/A</v>
      </c>
      <c r="AE40" s="247" t="e">
        <f>IF($D40="","",IF($C40="initial",input!S40,AN39))</f>
        <v>#N/A</v>
      </c>
      <c r="AF40" s="259" t="e">
        <f>IF($D40="","",IF($C40="initial",input!T40,AO39))</f>
        <v>#N/A</v>
      </c>
      <c r="AG40" s="260" t="e">
        <f>IF($D40="","",IF($C40="initial",input!U40,AP39))</f>
        <v>#N/A</v>
      </c>
      <c r="AH40" s="262"/>
      <c r="AI40" s="263"/>
      <c r="AJ40" s="263"/>
      <c r="AK40" s="262"/>
      <c r="AL40" s="263"/>
      <c r="AM40" s="264"/>
      <c r="AN40" s="249"/>
      <c r="AO40" s="249"/>
      <c r="AP40" s="249"/>
      <c r="AQ40" s="265"/>
      <c r="AR40" s="266"/>
      <c r="AS40" s="267"/>
    </row>
    <row r="41" spans="1:45" x14ac:dyDescent="0.25">
      <c r="A41" s="245">
        <v>38</v>
      </c>
      <c r="B41" s="195"/>
      <c r="C41" s="245" t="e">
        <f>VLOOKUP(A41,input!$A$4:$C$1000,3,FALSE)</f>
        <v>#N/A</v>
      </c>
      <c r="D41" s="246" t="e">
        <f>VLOOKUP($A41,input!$A$4:$I$1000,4,FALSE)</f>
        <v>#N/A</v>
      </c>
      <c r="E41" s="246" t="e">
        <f>VLOOKUP($A41,input!$A$4:$I$1000,5,FALSE)</f>
        <v>#N/A</v>
      </c>
      <c r="F41" s="514" t="e">
        <f>VLOOKUP($A41,input!$A$4:$I$1000,6,FALSE)</f>
        <v>#N/A</v>
      </c>
      <c r="G41" s="248">
        <v>0</v>
      </c>
      <c r="H41" s="249" t="e">
        <f t="shared" si="8"/>
        <v>#N/A</v>
      </c>
      <c r="I41" s="250" t="e">
        <f t="shared" si="9"/>
        <v>#N/A</v>
      </c>
      <c r="J41" s="414" t="str">
        <f>+input!Y41</f>
        <v/>
      </c>
      <c r="K41" s="249" t="e">
        <f>+input!Z41</f>
        <v>#N/A</v>
      </c>
      <c r="L41" s="249" t="e">
        <f>+input!AA41</f>
        <v>#N/A</v>
      </c>
      <c r="M41" s="249" t="str">
        <f>+input!AB41</f>
        <v/>
      </c>
      <c r="N41" s="249" t="str">
        <f>+input!AC41</f>
        <v/>
      </c>
      <c r="O41" s="249" t="str">
        <f>+input!AD41</f>
        <v/>
      </c>
      <c r="P41" s="251">
        <f>+input!AE41</f>
        <v>8</v>
      </c>
      <c r="Q41" s="252">
        <f>+input!AF41</f>
        <v>1500</v>
      </c>
      <c r="R41" s="253"/>
      <c r="S41" s="254" t="e">
        <f>VLOOKUP($A41,input!$A$4:$I$1000,7,FALSE)</f>
        <v>#N/A</v>
      </c>
      <c r="T41" s="255" t="e">
        <f>VLOOKUP($A41,input!$A$4:$I$1000,8,FALSE)</f>
        <v>#N/A</v>
      </c>
      <c r="U41" s="255" t="e">
        <f>VLOOKUP($A41,input!$A$4:$L$1000,9,FALSE)</f>
        <v>#N/A</v>
      </c>
      <c r="V41" s="256" t="e">
        <f>IF($C41="initial",input!M41,VLOOKUP($A41,input!$A$4:$L$1000,10,FALSE))</f>
        <v>#N/A</v>
      </c>
      <c r="W41" s="257" t="e">
        <f>IF($C41="initial",input!N41,VLOOKUP($A41,input!$A$4:$L$1000,11,FALSE))</f>
        <v>#N/A</v>
      </c>
      <c r="X41" s="258" t="e">
        <f>IF($C41="initial",input!O41,VLOOKUP($A41,input!$A$4:$L$1000,12,FALSE))</f>
        <v>#N/A</v>
      </c>
      <c r="Y41" s="247" t="e">
        <f t="shared" si="10"/>
        <v>#N/A</v>
      </c>
      <c r="Z41" s="247" t="e">
        <f t="shared" si="11"/>
        <v>#N/A</v>
      </c>
      <c r="AA41" s="247" t="e">
        <f t="shared" si="14"/>
        <v>#N/A</v>
      </c>
      <c r="AB41" s="254" t="e">
        <f t="shared" si="12"/>
        <v>#N/A</v>
      </c>
      <c r="AC41" s="255" t="e">
        <f t="shared" si="13"/>
        <v>#N/A</v>
      </c>
      <c r="AD41" s="261" t="e">
        <f t="shared" si="15"/>
        <v>#N/A</v>
      </c>
      <c r="AE41" s="247" t="e">
        <f>IF($D41="","",IF($C41="initial",input!S41,AN40))</f>
        <v>#N/A</v>
      </c>
      <c r="AF41" s="259" t="e">
        <f>IF($D41="","",IF($C41="initial",input!T41,AO40))</f>
        <v>#N/A</v>
      </c>
      <c r="AG41" s="260" t="e">
        <f>IF($D41="","",IF($C41="initial",input!U41,AP40))</f>
        <v>#N/A</v>
      </c>
      <c r="AH41" s="262"/>
      <c r="AI41" s="263"/>
      <c r="AJ41" s="263"/>
      <c r="AK41" s="262"/>
      <c r="AL41" s="263"/>
      <c r="AM41" s="264"/>
      <c r="AN41" s="249"/>
      <c r="AO41" s="249"/>
      <c r="AP41" s="249"/>
      <c r="AQ41" s="265"/>
      <c r="AR41" s="266"/>
      <c r="AS41" s="267"/>
    </row>
    <row r="42" spans="1:45" x14ac:dyDescent="0.25">
      <c r="A42" s="245">
        <v>39</v>
      </c>
      <c r="B42" s="195"/>
      <c r="C42" s="245" t="e">
        <f>VLOOKUP(A42,input!$A$4:$C$1000,3,FALSE)</f>
        <v>#N/A</v>
      </c>
      <c r="D42" s="246" t="e">
        <f>VLOOKUP($A42,input!$A$4:$I$1000,4,FALSE)</f>
        <v>#N/A</v>
      </c>
      <c r="E42" s="246" t="e">
        <f>VLOOKUP($A42,input!$A$4:$I$1000,5,FALSE)</f>
        <v>#N/A</v>
      </c>
      <c r="F42" s="514" t="e">
        <f>VLOOKUP($A42,input!$A$4:$I$1000,6,FALSE)</f>
        <v>#N/A</v>
      </c>
      <c r="G42" s="248">
        <v>0</v>
      </c>
      <c r="H42" s="249" t="e">
        <f t="shared" si="8"/>
        <v>#N/A</v>
      </c>
      <c r="I42" s="250" t="e">
        <f t="shared" si="9"/>
        <v>#N/A</v>
      </c>
      <c r="J42" s="414" t="str">
        <f>+input!Y42</f>
        <v/>
      </c>
      <c r="K42" s="249" t="e">
        <f>+input!Z42</f>
        <v>#N/A</v>
      </c>
      <c r="L42" s="249" t="e">
        <f>+input!AA42</f>
        <v>#N/A</v>
      </c>
      <c r="M42" s="249" t="str">
        <f>+input!AB42</f>
        <v/>
      </c>
      <c r="N42" s="249" t="str">
        <f>+input!AC42</f>
        <v/>
      </c>
      <c r="O42" s="249" t="str">
        <f>+input!AD42</f>
        <v/>
      </c>
      <c r="P42" s="251">
        <f>+input!AE42</f>
        <v>8</v>
      </c>
      <c r="Q42" s="252">
        <f>+input!AF42</f>
        <v>1500</v>
      </c>
      <c r="R42" s="253"/>
      <c r="S42" s="254" t="e">
        <f>VLOOKUP($A42,input!$A$4:$I$1000,7,FALSE)</f>
        <v>#N/A</v>
      </c>
      <c r="T42" s="255" t="e">
        <f>VLOOKUP($A42,input!$A$4:$I$1000,8,FALSE)</f>
        <v>#N/A</v>
      </c>
      <c r="U42" s="255" t="e">
        <f>VLOOKUP($A42,input!$A$4:$L$1000,9,FALSE)</f>
        <v>#N/A</v>
      </c>
      <c r="V42" s="256" t="e">
        <f>IF($C42="initial",input!M42,VLOOKUP($A42,input!$A$4:$L$1000,10,FALSE))</f>
        <v>#N/A</v>
      </c>
      <c r="W42" s="257" t="e">
        <f>IF($C42="initial",input!N42,VLOOKUP($A42,input!$A$4:$L$1000,11,FALSE))</f>
        <v>#N/A</v>
      </c>
      <c r="X42" s="258" t="e">
        <f>IF($C42="initial",input!O42,VLOOKUP($A42,input!$A$4:$L$1000,12,FALSE))</f>
        <v>#N/A</v>
      </c>
      <c r="Y42" s="247" t="e">
        <f t="shared" si="10"/>
        <v>#N/A</v>
      </c>
      <c r="Z42" s="247" t="e">
        <f t="shared" si="11"/>
        <v>#N/A</v>
      </c>
      <c r="AA42" s="247" t="e">
        <f t="shared" si="14"/>
        <v>#N/A</v>
      </c>
      <c r="AB42" s="254" t="e">
        <f t="shared" si="12"/>
        <v>#N/A</v>
      </c>
      <c r="AC42" s="255" t="e">
        <f t="shared" si="13"/>
        <v>#N/A</v>
      </c>
      <c r="AD42" s="261" t="e">
        <f t="shared" si="15"/>
        <v>#N/A</v>
      </c>
      <c r="AE42" s="247" t="e">
        <f>IF($D42="","",IF($C42="initial",input!S42,AN41))</f>
        <v>#N/A</v>
      </c>
      <c r="AF42" s="259" t="e">
        <f>IF($D42="","",IF($C42="initial",input!T42,AO41))</f>
        <v>#N/A</v>
      </c>
      <c r="AG42" s="260" t="e">
        <f>IF($D42="","",IF($C42="initial",input!U42,AP41))</f>
        <v>#N/A</v>
      </c>
      <c r="AH42" s="262"/>
      <c r="AI42" s="263"/>
      <c r="AJ42" s="263"/>
      <c r="AK42" s="262"/>
      <c r="AL42" s="263"/>
      <c r="AM42" s="264"/>
      <c r="AN42" s="249"/>
      <c r="AO42" s="249"/>
      <c r="AP42" s="249"/>
      <c r="AQ42" s="265"/>
      <c r="AR42" s="266"/>
      <c r="AS42" s="267"/>
    </row>
    <row r="43" spans="1:45" x14ac:dyDescent="0.25">
      <c r="A43" s="245">
        <v>40</v>
      </c>
      <c r="B43" s="195"/>
      <c r="C43" s="245" t="e">
        <f>VLOOKUP(A43,input!$A$4:$C$1000,3,FALSE)</f>
        <v>#N/A</v>
      </c>
      <c r="D43" s="246" t="e">
        <f>VLOOKUP($A43,input!$A$4:$I$1000,4,FALSE)</f>
        <v>#N/A</v>
      </c>
      <c r="E43" s="246" t="e">
        <f>VLOOKUP($A43,input!$A$4:$I$1000,5,FALSE)</f>
        <v>#N/A</v>
      </c>
      <c r="F43" s="514" t="e">
        <f>VLOOKUP($A43,input!$A$4:$I$1000,6,FALSE)</f>
        <v>#N/A</v>
      </c>
      <c r="G43" s="248">
        <v>0</v>
      </c>
      <c r="H43" s="249" t="e">
        <f t="shared" si="8"/>
        <v>#N/A</v>
      </c>
      <c r="I43" s="250" t="e">
        <f t="shared" si="9"/>
        <v>#N/A</v>
      </c>
      <c r="J43" s="414" t="str">
        <f>+input!Y43</f>
        <v/>
      </c>
      <c r="K43" s="249" t="e">
        <f>+input!Z43</f>
        <v>#N/A</v>
      </c>
      <c r="L43" s="249" t="e">
        <f>+input!AA43</f>
        <v>#N/A</v>
      </c>
      <c r="M43" s="249" t="str">
        <f>+input!AB43</f>
        <v/>
      </c>
      <c r="N43" s="249" t="str">
        <f>+input!AC43</f>
        <v/>
      </c>
      <c r="O43" s="249" t="str">
        <f>+input!AD43</f>
        <v/>
      </c>
      <c r="P43" s="251">
        <f>+input!AE43</f>
        <v>8</v>
      </c>
      <c r="Q43" s="252">
        <f>+input!AF43</f>
        <v>1500</v>
      </c>
      <c r="R43" s="253"/>
      <c r="S43" s="254" t="e">
        <f>VLOOKUP($A43,input!$A$4:$I$1000,7,FALSE)</f>
        <v>#N/A</v>
      </c>
      <c r="T43" s="255" t="e">
        <f>VLOOKUP($A43,input!$A$4:$I$1000,8,FALSE)</f>
        <v>#N/A</v>
      </c>
      <c r="U43" s="255" t="e">
        <f>VLOOKUP($A43,input!$A$4:$L$1000,9,FALSE)</f>
        <v>#N/A</v>
      </c>
      <c r="V43" s="256" t="e">
        <f>IF($C43="initial",input!M43,VLOOKUP($A43,input!$A$4:$L$1000,10,FALSE))</f>
        <v>#N/A</v>
      </c>
      <c r="W43" s="257" t="e">
        <f>IF($C43="initial",input!N43,VLOOKUP($A43,input!$A$4:$L$1000,11,FALSE))</f>
        <v>#N/A</v>
      </c>
      <c r="X43" s="258" t="e">
        <f>IF($C43="initial",input!O43,VLOOKUP($A43,input!$A$4:$L$1000,12,FALSE))</f>
        <v>#N/A</v>
      </c>
      <c r="Y43" s="247" t="e">
        <f t="shared" si="10"/>
        <v>#N/A</v>
      </c>
      <c r="Z43" s="247" t="e">
        <f t="shared" si="11"/>
        <v>#N/A</v>
      </c>
      <c r="AA43" s="247" t="e">
        <f t="shared" si="14"/>
        <v>#N/A</v>
      </c>
      <c r="AB43" s="254" t="e">
        <f t="shared" si="12"/>
        <v>#N/A</v>
      </c>
      <c r="AC43" s="255" t="e">
        <f t="shared" si="13"/>
        <v>#N/A</v>
      </c>
      <c r="AD43" s="261" t="e">
        <f t="shared" si="15"/>
        <v>#N/A</v>
      </c>
      <c r="AE43" s="247" t="e">
        <f>IF($D43="","",IF($C43="initial",input!S43,AN42))</f>
        <v>#N/A</v>
      </c>
      <c r="AF43" s="259" t="e">
        <f>IF($D43="","",IF($C43="initial",input!T43,AO42))</f>
        <v>#N/A</v>
      </c>
      <c r="AG43" s="260" t="e">
        <f>IF($D43="","",IF($C43="initial",input!U43,AP42))</f>
        <v>#N/A</v>
      </c>
      <c r="AH43" s="262"/>
      <c r="AI43" s="263"/>
      <c r="AJ43" s="263"/>
      <c r="AK43" s="262"/>
      <c r="AL43" s="263"/>
      <c r="AM43" s="264"/>
      <c r="AN43" s="249"/>
      <c r="AO43" s="249"/>
      <c r="AP43" s="249"/>
      <c r="AQ43" s="265"/>
      <c r="AR43" s="266"/>
      <c r="AS43" s="267"/>
    </row>
    <row r="44" spans="1:45" x14ac:dyDescent="0.25">
      <c r="A44" s="245">
        <v>41</v>
      </c>
      <c r="B44" s="195"/>
      <c r="C44" s="245" t="e">
        <f>VLOOKUP(A44,input!$A$4:$C$1000,3,FALSE)</f>
        <v>#N/A</v>
      </c>
      <c r="D44" s="246" t="e">
        <f>VLOOKUP($A44,input!$A$4:$I$1000,4,FALSE)</f>
        <v>#N/A</v>
      </c>
      <c r="E44" s="246" t="e">
        <f>VLOOKUP($A44,input!$A$4:$I$1000,5,FALSE)</f>
        <v>#N/A</v>
      </c>
      <c r="F44" s="514" t="e">
        <f>VLOOKUP($A44,input!$A$4:$I$1000,6,FALSE)</f>
        <v>#N/A</v>
      </c>
      <c r="G44" s="248">
        <v>0</v>
      </c>
      <c r="H44" s="249" t="e">
        <f t="shared" si="8"/>
        <v>#N/A</v>
      </c>
      <c r="I44" s="250" t="e">
        <f t="shared" si="9"/>
        <v>#N/A</v>
      </c>
      <c r="J44" s="414" t="str">
        <f>+input!Y44</f>
        <v/>
      </c>
      <c r="K44" s="249" t="e">
        <f>+input!Z44</f>
        <v>#N/A</v>
      </c>
      <c r="L44" s="249" t="e">
        <f>+input!AA44</f>
        <v>#N/A</v>
      </c>
      <c r="M44" s="249" t="str">
        <f>+input!AB44</f>
        <v/>
      </c>
      <c r="N44" s="249" t="str">
        <f>+input!AC44</f>
        <v/>
      </c>
      <c r="O44" s="249" t="str">
        <f>+input!AD44</f>
        <v/>
      </c>
      <c r="P44" s="251">
        <f>+input!AE44</f>
        <v>8</v>
      </c>
      <c r="Q44" s="252">
        <f>+input!AF44</f>
        <v>1500</v>
      </c>
      <c r="R44" s="253"/>
      <c r="S44" s="254" t="e">
        <f>VLOOKUP($A44,input!$A$4:$I$1000,7,FALSE)</f>
        <v>#N/A</v>
      </c>
      <c r="T44" s="255" t="e">
        <f>VLOOKUP($A44,input!$A$4:$I$1000,8,FALSE)</f>
        <v>#N/A</v>
      </c>
      <c r="U44" s="255" t="e">
        <f>VLOOKUP($A44,input!$A$4:$L$1000,9,FALSE)</f>
        <v>#N/A</v>
      </c>
      <c r="V44" s="256" t="e">
        <f>IF($C44="initial",input!M44,VLOOKUP($A44,input!$A$4:$L$1000,10,FALSE))</f>
        <v>#N/A</v>
      </c>
      <c r="W44" s="257" t="e">
        <f>IF($C44="initial",input!N44,VLOOKUP($A44,input!$A$4:$L$1000,11,FALSE))</f>
        <v>#N/A</v>
      </c>
      <c r="X44" s="258" t="e">
        <f>IF($C44="initial",input!O44,VLOOKUP($A44,input!$A$4:$L$1000,12,FALSE))</f>
        <v>#N/A</v>
      </c>
      <c r="Y44" s="247" t="e">
        <f t="shared" si="10"/>
        <v>#N/A</v>
      </c>
      <c r="Z44" s="247" t="e">
        <f t="shared" si="11"/>
        <v>#N/A</v>
      </c>
      <c r="AA44" s="247" t="e">
        <f t="shared" si="14"/>
        <v>#N/A</v>
      </c>
      <c r="AB44" s="254" t="e">
        <f t="shared" si="12"/>
        <v>#N/A</v>
      </c>
      <c r="AC44" s="255" t="e">
        <f t="shared" si="13"/>
        <v>#N/A</v>
      </c>
      <c r="AD44" s="261" t="e">
        <f t="shared" si="15"/>
        <v>#N/A</v>
      </c>
      <c r="AE44" s="247" t="e">
        <f>IF($D44="","",IF($C44="initial",input!S44,AN43))</f>
        <v>#N/A</v>
      </c>
      <c r="AF44" s="259" t="e">
        <f>IF($D44="","",IF($C44="initial",input!T44,AO43))</f>
        <v>#N/A</v>
      </c>
      <c r="AG44" s="260" t="e">
        <f>IF($D44="","",IF($C44="initial",input!U44,AP43))</f>
        <v>#N/A</v>
      </c>
      <c r="AH44" s="262"/>
      <c r="AI44" s="263"/>
      <c r="AJ44" s="263"/>
      <c r="AK44" s="262"/>
      <c r="AL44" s="263"/>
      <c r="AM44" s="264"/>
      <c r="AN44" s="249"/>
      <c r="AO44" s="249"/>
      <c r="AP44" s="249"/>
      <c r="AQ44" s="265"/>
      <c r="AR44" s="266"/>
      <c r="AS44" s="267"/>
    </row>
    <row r="45" spans="1:45" x14ac:dyDescent="0.25">
      <c r="A45" s="245">
        <v>42</v>
      </c>
      <c r="B45" s="195"/>
      <c r="C45" s="245" t="e">
        <f>VLOOKUP(A45,input!$A$4:$C$1000,3,FALSE)</f>
        <v>#N/A</v>
      </c>
      <c r="D45" s="246" t="e">
        <f>VLOOKUP($A45,input!$A$4:$I$1000,4,FALSE)</f>
        <v>#N/A</v>
      </c>
      <c r="E45" s="246" t="e">
        <f>VLOOKUP($A45,input!$A$4:$I$1000,5,FALSE)</f>
        <v>#N/A</v>
      </c>
      <c r="F45" s="514" t="e">
        <f>VLOOKUP($A45,input!$A$4:$I$1000,6,FALSE)</f>
        <v>#N/A</v>
      </c>
      <c r="G45" s="248">
        <v>0</v>
      </c>
      <c r="H45" s="249" t="e">
        <f t="shared" si="8"/>
        <v>#N/A</v>
      </c>
      <c r="I45" s="250" t="e">
        <f t="shared" si="9"/>
        <v>#N/A</v>
      </c>
      <c r="J45" s="414" t="str">
        <f>+input!Y45</f>
        <v/>
      </c>
      <c r="K45" s="249" t="e">
        <f>+input!Z45</f>
        <v>#N/A</v>
      </c>
      <c r="L45" s="249" t="e">
        <f>+input!AA45</f>
        <v>#N/A</v>
      </c>
      <c r="M45" s="249" t="str">
        <f>+input!AB45</f>
        <v/>
      </c>
      <c r="N45" s="249" t="str">
        <f>+input!AC45</f>
        <v/>
      </c>
      <c r="O45" s="249" t="str">
        <f>+input!AD45</f>
        <v/>
      </c>
      <c r="P45" s="251">
        <f>+input!AE45</f>
        <v>8</v>
      </c>
      <c r="Q45" s="252">
        <f>+input!AF45</f>
        <v>1500</v>
      </c>
      <c r="R45" s="253"/>
      <c r="S45" s="254" t="e">
        <f>VLOOKUP($A45,input!$A$4:$I$1000,7,FALSE)</f>
        <v>#N/A</v>
      </c>
      <c r="T45" s="255" t="e">
        <f>VLOOKUP($A45,input!$A$4:$I$1000,8,FALSE)</f>
        <v>#N/A</v>
      </c>
      <c r="U45" s="255" t="e">
        <f>VLOOKUP($A45,input!$A$4:$L$1000,9,FALSE)</f>
        <v>#N/A</v>
      </c>
      <c r="V45" s="256" t="e">
        <f>IF($C45="initial",input!M45,VLOOKUP($A45,input!$A$4:$L$1000,10,FALSE))</f>
        <v>#N/A</v>
      </c>
      <c r="W45" s="257" t="e">
        <f>IF($C45="initial",input!N45,VLOOKUP($A45,input!$A$4:$L$1000,11,FALSE))</f>
        <v>#N/A</v>
      </c>
      <c r="X45" s="258" t="e">
        <f>IF($C45="initial",input!O45,VLOOKUP($A45,input!$A$4:$L$1000,12,FALSE))</f>
        <v>#N/A</v>
      </c>
      <c r="Y45" s="247" t="e">
        <f t="shared" si="10"/>
        <v>#N/A</v>
      </c>
      <c r="Z45" s="247" t="e">
        <f t="shared" si="11"/>
        <v>#N/A</v>
      </c>
      <c r="AA45" s="247" t="e">
        <f t="shared" si="14"/>
        <v>#N/A</v>
      </c>
      <c r="AB45" s="254" t="e">
        <f t="shared" si="12"/>
        <v>#N/A</v>
      </c>
      <c r="AC45" s="255" t="e">
        <f t="shared" si="13"/>
        <v>#N/A</v>
      </c>
      <c r="AD45" s="261" t="e">
        <f t="shared" si="15"/>
        <v>#N/A</v>
      </c>
      <c r="AE45" s="247" t="e">
        <f>IF($D45="","",IF($C45="initial",input!S45,AN44))</f>
        <v>#N/A</v>
      </c>
      <c r="AF45" s="259" t="e">
        <f>IF($D45="","",IF($C45="initial",input!T45,AO44))</f>
        <v>#N/A</v>
      </c>
      <c r="AG45" s="260" t="e">
        <f>IF($D45="","",IF($C45="initial",input!U45,AP44))</f>
        <v>#N/A</v>
      </c>
      <c r="AH45" s="262"/>
      <c r="AI45" s="263"/>
      <c r="AJ45" s="263"/>
      <c r="AK45" s="262"/>
      <c r="AL45" s="263"/>
      <c r="AM45" s="264"/>
      <c r="AN45" s="249"/>
      <c r="AO45" s="249"/>
      <c r="AP45" s="249"/>
      <c r="AQ45" s="265"/>
      <c r="AR45" s="266"/>
      <c r="AS45" s="267"/>
    </row>
    <row r="46" spans="1:45" x14ac:dyDescent="0.25">
      <c r="A46" s="245">
        <v>43</v>
      </c>
      <c r="B46" s="195"/>
      <c r="C46" s="245" t="e">
        <f>VLOOKUP(A46,input!$A$4:$C$1000,3,FALSE)</f>
        <v>#N/A</v>
      </c>
      <c r="D46" s="246" t="e">
        <f>VLOOKUP($A46,input!$A$4:$I$1000,4,FALSE)</f>
        <v>#N/A</v>
      </c>
      <c r="E46" s="246" t="e">
        <f>VLOOKUP($A46,input!$A$4:$I$1000,5,FALSE)</f>
        <v>#N/A</v>
      </c>
      <c r="F46" s="514" t="e">
        <f>VLOOKUP($A46,input!$A$4:$I$1000,6,FALSE)</f>
        <v>#N/A</v>
      </c>
      <c r="G46" s="248">
        <v>0</v>
      </c>
      <c r="H46" s="249" t="e">
        <f t="shared" si="8"/>
        <v>#N/A</v>
      </c>
      <c r="I46" s="250" t="e">
        <f t="shared" si="9"/>
        <v>#N/A</v>
      </c>
      <c r="J46" s="414" t="str">
        <f>+input!Y46</f>
        <v/>
      </c>
      <c r="K46" s="249" t="e">
        <f>+input!Z46</f>
        <v>#N/A</v>
      </c>
      <c r="L46" s="249" t="e">
        <f>+input!AA46</f>
        <v>#N/A</v>
      </c>
      <c r="M46" s="249" t="str">
        <f>+input!AB46</f>
        <v/>
      </c>
      <c r="N46" s="249" t="str">
        <f>+input!AC46</f>
        <v/>
      </c>
      <c r="O46" s="249" t="str">
        <f>+input!AD46</f>
        <v/>
      </c>
      <c r="P46" s="251">
        <f>+input!AE46</f>
        <v>8</v>
      </c>
      <c r="Q46" s="252">
        <f>+input!AF46</f>
        <v>1500</v>
      </c>
      <c r="R46" s="253"/>
      <c r="S46" s="254" t="e">
        <f>VLOOKUP($A46,input!$A$4:$I$1000,7,FALSE)</f>
        <v>#N/A</v>
      </c>
      <c r="T46" s="255" t="e">
        <f>VLOOKUP($A46,input!$A$4:$I$1000,8,FALSE)</f>
        <v>#N/A</v>
      </c>
      <c r="U46" s="255" t="e">
        <f>VLOOKUP($A46,input!$A$4:$L$1000,9,FALSE)</f>
        <v>#N/A</v>
      </c>
      <c r="V46" s="256" t="e">
        <f>IF($C46="initial",input!M46,VLOOKUP($A46,input!$A$4:$L$1000,10,FALSE))</f>
        <v>#N/A</v>
      </c>
      <c r="W46" s="257" t="e">
        <f>IF($C46="initial",input!N46,VLOOKUP($A46,input!$A$4:$L$1000,11,FALSE))</f>
        <v>#N/A</v>
      </c>
      <c r="X46" s="258" t="e">
        <f>IF($C46="initial",input!O46,VLOOKUP($A46,input!$A$4:$L$1000,12,FALSE))</f>
        <v>#N/A</v>
      </c>
      <c r="Y46" s="247" t="e">
        <f t="shared" si="10"/>
        <v>#N/A</v>
      </c>
      <c r="Z46" s="247" t="e">
        <f t="shared" si="11"/>
        <v>#N/A</v>
      </c>
      <c r="AA46" s="247" t="e">
        <f t="shared" si="14"/>
        <v>#N/A</v>
      </c>
      <c r="AB46" s="254" t="e">
        <f t="shared" si="12"/>
        <v>#N/A</v>
      </c>
      <c r="AC46" s="255" t="e">
        <f t="shared" si="13"/>
        <v>#N/A</v>
      </c>
      <c r="AD46" s="261" t="e">
        <f t="shared" si="15"/>
        <v>#N/A</v>
      </c>
      <c r="AE46" s="247" t="e">
        <f>IF($D46="","",IF($C46="initial",input!S46,AN45))</f>
        <v>#N/A</v>
      </c>
      <c r="AF46" s="259" t="e">
        <f>IF($D46="","",IF($C46="initial",input!T46,AO45))</f>
        <v>#N/A</v>
      </c>
      <c r="AG46" s="260" t="e">
        <f>IF($D46="","",IF($C46="initial",input!U46,AP45))</f>
        <v>#N/A</v>
      </c>
      <c r="AH46" s="262"/>
      <c r="AI46" s="263"/>
      <c r="AJ46" s="263"/>
      <c r="AK46" s="262"/>
      <c r="AL46" s="263"/>
      <c r="AM46" s="264"/>
      <c r="AN46" s="249"/>
      <c r="AO46" s="249"/>
      <c r="AP46" s="249"/>
      <c r="AQ46" s="265"/>
      <c r="AR46" s="266"/>
      <c r="AS46" s="267"/>
    </row>
    <row r="47" spans="1:45" x14ac:dyDescent="0.25">
      <c r="A47" s="245">
        <v>44</v>
      </c>
      <c r="B47" s="195"/>
      <c r="C47" s="245" t="e">
        <f>VLOOKUP(A47,input!$A$4:$C$1000,3,FALSE)</f>
        <v>#N/A</v>
      </c>
      <c r="D47" s="246" t="e">
        <f>VLOOKUP($A47,input!$A$4:$I$1000,4,FALSE)</f>
        <v>#N/A</v>
      </c>
      <c r="E47" s="246" t="e">
        <f>VLOOKUP($A47,input!$A$4:$I$1000,5,FALSE)</f>
        <v>#N/A</v>
      </c>
      <c r="F47" s="514" t="e">
        <f>VLOOKUP($A47,input!$A$4:$I$1000,6,FALSE)</f>
        <v>#N/A</v>
      </c>
      <c r="G47" s="248">
        <v>0</v>
      </c>
      <c r="H47" s="249" t="e">
        <f t="shared" si="8"/>
        <v>#N/A</v>
      </c>
      <c r="I47" s="250" t="e">
        <f t="shared" si="9"/>
        <v>#N/A</v>
      </c>
      <c r="J47" s="414" t="str">
        <f>+input!Y47</f>
        <v/>
      </c>
      <c r="K47" s="249" t="e">
        <f>+input!Z47</f>
        <v>#N/A</v>
      </c>
      <c r="L47" s="249" t="e">
        <f>+input!AA47</f>
        <v>#N/A</v>
      </c>
      <c r="M47" s="249" t="str">
        <f>+input!AB47</f>
        <v/>
      </c>
      <c r="N47" s="249" t="str">
        <f>+input!AC47</f>
        <v/>
      </c>
      <c r="O47" s="249" t="str">
        <f>+input!AD47</f>
        <v/>
      </c>
      <c r="P47" s="251">
        <f>+input!AE47</f>
        <v>8</v>
      </c>
      <c r="Q47" s="252">
        <f>+input!AF47</f>
        <v>1500</v>
      </c>
      <c r="R47" s="253"/>
      <c r="S47" s="254" t="e">
        <f>VLOOKUP($A47,input!$A$4:$I$1000,7,FALSE)</f>
        <v>#N/A</v>
      </c>
      <c r="T47" s="255" t="e">
        <f>VLOOKUP($A47,input!$A$4:$I$1000,8,FALSE)</f>
        <v>#N/A</v>
      </c>
      <c r="U47" s="255" t="e">
        <f>VLOOKUP($A47,input!$A$4:$L$1000,9,FALSE)</f>
        <v>#N/A</v>
      </c>
      <c r="V47" s="256" t="e">
        <f>IF($C47="initial",input!M47,VLOOKUP($A47,input!$A$4:$L$1000,10,FALSE))</f>
        <v>#N/A</v>
      </c>
      <c r="W47" s="257" t="e">
        <f>IF($C47="initial",input!N47,VLOOKUP($A47,input!$A$4:$L$1000,11,FALSE))</f>
        <v>#N/A</v>
      </c>
      <c r="X47" s="258" t="e">
        <f>IF($C47="initial",input!O47,VLOOKUP($A47,input!$A$4:$L$1000,12,FALSE))</f>
        <v>#N/A</v>
      </c>
      <c r="Y47" s="247" t="e">
        <f t="shared" si="10"/>
        <v>#N/A</v>
      </c>
      <c r="Z47" s="247" t="e">
        <f t="shared" si="11"/>
        <v>#N/A</v>
      </c>
      <c r="AA47" s="247" t="e">
        <f t="shared" si="14"/>
        <v>#N/A</v>
      </c>
      <c r="AB47" s="254" t="e">
        <f t="shared" si="12"/>
        <v>#N/A</v>
      </c>
      <c r="AC47" s="255" t="e">
        <f t="shared" si="13"/>
        <v>#N/A</v>
      </c>
      <c r="AD47" s="261" t="e">
        <f t="shared" si="15"/>
        <v>#N/A</v>
      </c>
      <c r="AE47" s="247" t="e">
        <f>IF($D47="","",IF($C47="initial",input!S47,AN46))</f>
        <v>#N/A</v>
      </c>
      <c r="AF47" s="259" t="e">
        <f>IF($D47="","",IF($C47="initial",input!T47,AO46))</f>
        <v>#N/A</v>
      </c>
      <c r="AG47" s="260" t="e">
        <f>IF($D47="","",IF($C47="initial",input!U47,AP46))</f>
        <v>#N/A</v>
      </c>
      <c r="AH47" s="262"/>
      <c r="AI47" s="263"/>
      <c r="AJ47" s="263"/>
      <c r="AK47" s="262"/>
      <c r="AL47" s="263"/>
      <c r="AM47" s="264"/>
      <c r="AN47" s="249"/>
      <c r="AO47" s="249"/>
      <c r="AP47" s="249"/>
      <c r="AQ47" s="265"/>
      <c r="AR47" s="266"/>
      <c r="AS47" s="267"/>
    </row>
    <row r="48" spans="1:45" x14ac:dyDescent="0.25">
      <c r="A48" s="245">
        <v>45</v>
      </c>
      <c r="B48" s="195"/>
      <c r="C48" s="245" t="e">
        <f>VLOOKUP(A48,input!$A$4:$C$1000,3,FALSE)</f>
        <v>#N/A</v>
      </c>
      <c r="D48" s="246" t="e">
        <f>VLOOKUP($A48,input!$A$4:$I$1000,4,FALSE)</f>
        <v>#N/A</v>
      </c>
      <c r="E48" s="246" t="e">
        <f>VLOOKUP($A48,input!$A$4:$I$1000,5,FALSE)</f>
        <v>#N/A</v>
      </c>
      <c r="F48" s="514" t="e">
        <f>VLOOKUP($A48,input!$A$4:$I$1000,6,FALSE)</f>
        <v>#N/A</v>
      </c>
      <c r="G48" s="248">
        <v>0</v>
      </c>
      <c r="H48" s="249" t="e">
        <f t="shared" si="8"/>
        <v>#N/A</v>
      </c>
      <c r="I48" s="250" t="e">
        <f t="shared" si="9"/>
        <v>#N/A</v>
      </c>
      <c r="J48" s="414" t="str">
        <f>+input!Y48</f>
        <v/>
      </c>
      <c r="K48" s="249" t="e">
        <f>+input!Z48</f>
        <v>#N/A</v>
      </c>
      <c r="L48" s="249" t="e">
        <f>+input!AA48</f>
        <v>#N/A</v>
      </c>
      <c r="M48" s="249" t="str">
        <f>+input!AB48</f>
        <v/>
      </c>
      <c r="N48" s="249" t="str">
        <f>+input!AC48</f>
        <v/>
      </c>
      <c r="O48" s="249" t="str">
        <f>+input!AD48</f>
        <v/>
      </c>
      <c r="P48" s="251">
        <f>+input!AE48</f>
        <v>8</v>
      </c>
      <c r="Q48" s="252">
        <f>+input!AF48</f>
        <v>1500</v>
      </c>
      <c r="R48" s="253"/>
      <c r="S48" s="254" t="e">
        <f>VLOOKUP($A48,input!$A$4:$I$1000,7,FALSE)</f>
        <v>#N/A</v>
      </c>
      <c r="T48" s="255" t="e">
        <f>VLOOKUP($A48,input!$A$4:$I$1000,8,FALSE)</f>
        <v>#N/A</v>
      </c>
      <c r="U48" s="255" t="e">
        <f>VLOOKUP($A48,input!$A$4:$L$1000,9,FALSE)</f>
        <v>#N/A</v>
      </c>
      <c r="V48" s="256" t="e">
        <f>IF($C48="initial",input!M48,VLOOKUP($A48,input!$A$4:$L$1000,10,FALSE))</f>
        <v>#N/A</v>
      </c>
      <c r="W48" s="257" t="e">
        <f>IF($C48="initial",input!N48,VLOOKUP($A48,input!$A$4:$L$1000,11,FALSE))</f>
        <v>#N/A</v>
      </c>
      <c r="X48" s="258" t="e">
        <f>IF($C48="initial",input!O48,VLOOKUP($A48,input!$A$4:$L$1000,12,FALSE))</f>
        <v>#N/A</v>
      </c>
      <c r="Y48" s="247" t="e">
        <f t="shared" si="10"/>
        <v>#N/A</v>
      </c>
      <c r="Z48" s="247" t="e">
        <f t="shared" si="11"/>
        <v>#N/A</v>
      </c>
      <c r="AA48" s="247" t="e">
        <f t="shared" si="14"/>
        <v>#N/A</v>
      </c>
      <c r="AB48" s="254" t="e">
        <f t="shared" si="12"/>
        <v>#N/A</v>
      </c>
      <c r="AC48" s="255" t="e">
        <f t="shared" si="13"/>
        <v>#N/A</v>
      </c>
      <c r="AD48" s="261" t="e">
        <f t="shared" si="15"/>
        <v>#N/A</v>
      </c>
      <c r="AE48" s="247" t="e">
        <f>IF($D48="","",IF($C48="initial",input!S48,AN47))</f>
        <v>#N/A</v>
      </c>
      <c r="AF48" s="259" t="e">
        <f>IF($D48="","",IF($C48="initial",input!T48,AO47))</f>
        <v>#N/A</v>
      </c>
      <c r="AG48" s="260" t="e">
        <f>IF($D48="","",IF($C48="initial",input!U48,AP47))</f>
        <v>#N/A</v>
      </c>
      <c r="AH48" s="262"/>
      <c r="AI48" s="263"/>
      <c r="AJ48" s="263"/>
      <c r="AK48" s="262"/>
      <c r="AL48" s="263"/>
      <c r="AM48" s="264"/>
      <c r="AN48" s="249"/>
      <c r="AO48" s="249"/>
      <c r="AP48" s="249"/>
      <c r="AQ48" s="265"/>
      <c r="AR48" s="266"/>
      <c r="AS48" s="267"/>
    </row>
    <row r="49" spans="1:45" x14ac:dyDescent="0.25">
      <c r="A49" s="245">
        <v>46</v>
      </c>
      <c r="B49" s="195"/>
      <c r="C49" s="245" t="e">
        <f>VLOOKUP(A49,input!$A$4:$C$1000,3,FALSE)</f>
        <v>#N/A</v>
      </c>
      <c r="D49" s="246" t="e">
        <f>VLOOKUP($A49,input!$A$4:$I$1000,4,FALSE)</f>
        <v>#N/A</v>
      </c>
      <c r="E49" s="246" t="e">
        <f>VLOOKUP($A49,input!$A$4:$I$1000,5,FALSE)</f>
        <v>#N/A</v>
      </c>
      <c r="F49" s="514" t="e">
        <f>VLOOKUP($A49,input!$A$4:$I$1000,6,FALSE)</f>
        <v>#N/A</v>
      </c>
      <c r="G49" s="248">
        <v>0</v>
      </c>
      <c r="H49" s="249" t="e">
        <f t="shared" si="8"/>
        <v>#N/A</v>
      </c>
      <c r="I49" s="250" t="e">
        <f t="shared" si="9"/>
        <v>#N/A</v>
      </c>
      <c r="J49" s="414" t="str">
        <f>+input!Y49</f>
        <v/>
      </c>
      <c r="K49" s="249" t="e">
        <f>+input!Z49</f>
        <v>#N/A</v>
      </c>
      <c r="L49" s="249" t="e">
        <f>+input!AA49</f>
        <v>#N/A</v>
      </c>
      <c r="M49" s="249" t="str">
        <f>+input!AB49</f>
        <v/>
      </c>
      <c r="N49" s="249" t="str">
        <f>+input!AC49</f>
        <v/>
      </c>
      <c r="O49" s="249" t="str">
        <f>+input!AD49</f>
        <v/>
      </c>
      <c r="P49" s="251">
        <f>+input!AE49</f>
        <v>8</v>
      </c>
      <c r="Q49" s="252">
        <f>+input!AF49</f>
        <v>1500</v>
      </c>
      <c r="R49" s="253"/>
      <c r="S49" s="254" t="e">
        <f>VLOOKUP($A49,input!$A$4:$I$1000,7,FALSE)</f>
        <v>#N/A</v>
      </c>
      <c r="T49" s="255" t="e">
        <f>VLOOKUP($A49,input!$A$4:$I$1000,8,FALSE)</f>
        <v>#N/A</v>
      </c>
      <c r="U49" s="255" t="e">
        <f>VLOOKUP($A49,input!$A$4:$L$1000,9,FALSE)</f>
        <v>#N/A</v>
      </c>
      <c r="V49" s="256" t="e">
        <f>IF($C49="initial",input!M49,VLOOKUP($A49,input!$A$4:$L$1000,10,FALSE))</f>
        <v>#N/A</v>
      </c>
      <c r="W49" s="257" t="e">
        <f>IF($C49="initial",input!N49,VLOOKUP($A49,input!$A$4:$L$1000,11,FALSE))</f>
        <v>#N/A</v>
      </c>
      <c r="X49" s="258" t="e">
        <f>IF($C49="initial",input!O49,VLOOKUP($A49,input!$A$4:$L$1000,12,FALSE))</f>
        <v>#N/A</v>
      </c>
      <c r="Y49" s="247" t="e">
        <f t="shared" si="10"/>
        <v>#N/A</v>
      </c>
      <c r="Z49" s="247" t="e">
        <f t="shared" si="11"/>
        <v>#N/A</v>
      </c>
      <c r="AA49" s="247" t="e">
        <f t="shared" si="14"/>
        <v>#N/A</v>
      </c>
      <c r="AB49" s="254" t="e">
        <f t="shared" si="12"/>
        <v>#N/A</v>
      </c>
      <c r="AC49" s="255" t="e">
        <f t="shared" si="13"/>
        <v>#N/A</v>
      </c>
      <c r="AD49" s="261" t="e">
        <f t="shared" si="15"/>
        <v>#N/A</v>
      </c>
      <c r="AE49" s="247" t="e">
        <f>IF($D49="","",IF($C49="initial",input!S49,AN48))</f>
        <v>#N/A</v>
      </c>
      <c r="AF49" s="259" t="e">
        <f>IF($D49="","",IF($C49="initial",input!T49,AO48))</f>
        <v>#N/A</v>
      </c>
      <c r="AG49" s="260" t="e">
        <f>IF($D49="","",IF($C49="initial",input!U49,AP48))</f>
        <v>#N/A</v>
      </c>
      <c r="AH49" s="262"/>
      <c r="AI49" s="263"/>
      <c r="AJ49" s="263"/>
      <c r="AK49" s="262"/>
      <c r="AL49" s="263"/>
      <c r="AM49" s="264"/>
      <c r="AN49" s="249"/>
      <c r="AO49" s="249"/>
      <c r="AP49" s="249"/>
      <c r="AQ49" s="265"/>
      <c r="AR49" s="266"/>
      <c r="AS49" s="267"/>
    </row>
    <row r="50" spans="1:45" x14ac:dyDescent="0.25">
      <c r="A50" s="245">
        <v>47</v>
      </c>
      <c r="B50" s="195"/>
      <c r="C50" s="245" t="e">
        <f>VLOOKUP(A50,input!$A$4:$C$1000,3,FALSE)</f>
        <v>#N/A</v>
      </c>
      <c r="D50" s="246" t="e">
        <f>VLOOKUP($A50,input!$A$4:$I$1000,4,FALSE)</f>
        <v>#N/A</v>
      </c>
      <c r="E50" s="246" t="e">
        <f>VLOOKUP($A50,input!$A$4:$I$1000,5,FALSE)</f>
        <v>#N/A</v>
      </c>
      <c r="F50" s="514" t="e">
        <f>VLOOKUP($A50,input!$A$4:$I$1000,6,FALSE)</f>
        <v>#N/A</v>
      </c>
      <c r="G50" s="248">
        <v>0</v>
      </c>
      <c r="H50" s="249" t="e">
        <f t="shared" si="8"/>
        <v>#N/A</v>
      </c>
      <c r="I50" s="250" t="e">
        <f t="shared" si="9"/>
        <v>#N/A</v>
      </c>
      <c r="J50" s="414" t="str">
        <f>+input!Y50</f>
        <v/>
      </c>
      <c r="K50" s="249" t="e">
        <f>+input!Z50</f>
        <v>#N/A</v>
      </c>
      <c r="L50" s="249" t="e">
        <f>+input!AA50</f>
        <v>#N/A</v>
      </c>
      <c r="M50" s="249" t="str">
        <f>+input!AB50</f>
        <v/>
      </c>
      <c r="N50" s="249" t="str">
        <f>+input!AC50</f>
        <v/>
      </c>
      <c r="O50" s="249" t="str">
        <f>+input!AD50</f>
        <v/>
      </c>
      <c r="P50" s="251">
        <f>+input!AE50</f>
        <v>8</v>
      </c>
      <c r="Q50" s="252">
        <f>+input!AF50</f>
        <v>1500</v>
      </c>
      <c r="R50" s="253"/>
      <c r="S50" s="254" t="e">
        <f>VLOOKUP($A50,input!$A$4:$I$1000,7,FALSE)</f>
        <v>#N/A</v>
      </c>
      <c r="T50" s="255" t="e">
        <f>VLOOKUP($A50,input!$A$4:$I$1000,8,FALSE)</f>
        <v>#N/A</v>
      </c>
      <c r="U50" s="255" t="e">
        <f>VLOOKUP($A50,input!$A$4:$L$1000,9,FALSE)</f>
        <v>#N/A</v>
      </c>
      <c r="V50" s="256" t="e">
        <f>IF($C50="initial",input!M50,VLOOKUP($A50,input!$A$4:$L$1000,10,FALSE))</f>
        <v>#N/A</v>
      </c>
      <c r="W50" s="257" t="e">
        <f>IF($C50="initial",input!N50,VLOOKUP($A50,input!$A$4:$L$1000,11,FALSE))</f>
        <v>#N/A</v>
      </c>
      <c r="X50" s="258" t="e">
        <f>IF($C50="initial",input!O50,VLOOKUP($A50,input!$A$4:$L$1000,12,FALSE))</f>
        <v>#N/A</v>
      </c>
      <c r="Y50" s="247" t="e">
        <f t="shared" si="10"/>
        <v>#N/A</v>
      </c>
      <c r="Z50" s="247" t="e">
        <f t="shared" si="11"/>
        <v>#N/A</v>
      </c>
      <c r="AA50" s="247" t="e">
        <f t="shared" si="14"/>
        <v>#N/A</v>
      </c>
      <c r="AB50" s="254" t="e">
        <f t="shared" si="12"/>
        <v>#N/A</v>
      </c>
      <c r="AC50" s="255" t="e">
        <f t="shared" si="13"/>
        <v>#N/A</v>
      </c>
      <c r="AD50" s="261" t="e">
        <f t="shared" si="15"/>
        <v>#N/A</v>
      </c>
      <c r="AE50" s="247" t="e">
        <f>IF($D50="","",IF($C50="initial",input!S50,AN49))</f>
        <v>#N/A</v>
      </c>
      <c r="AF50" s="259" t="e">
        <f>IF($D50="","",IF($C50="initial",input!T50,AO49))</f>
        <v>#N/A</v>
      </c>
      <c r="AG50" s="260" t="e">
        <f>IF($D50="","",IF($C50="initial",input!U50,AP49))</f>
        <v>#N/A</v>
      </c>
      <c r="AH50" s="262"/>
      <c r="AI50" s="263"/>
      <c r="AJ50" s="263"/>
      <c r="AK50" s="262"/>
      <c r="AL50" s="263"/>
      <c r="AM50" s="264"/>
      <c r="AN50" s="249"/>
      <c r="AO50" s="249"/>
      <c r="AP50" s="249"/>
      <c r="AQ50" s="265"/>
      <c r="AR50" s="266"/>
      <c r="AS50" s="267"/>
    </row>
    <row r="51" spans="1:45" x14ac:dyDescent="0.25">
      <c r="A51" s="245">
        <v>48</v>
      </c>
      <c r="B51" s="195"/>
      <c r="C51" s="245" t="e">
        <f>VLOOKUP(A51,input!$A$4:$C$1000,3,FALSE)</f>
        <v>#N/A</v>
      </c>
      <c r="D51" s="246" t="e">
        <f>VLOOKUP($A51,input!$A$4:$I$1000,4,FALSE)</f>
        <v>#N/A</v>
      </c>
      <c r="E51" s="246" t="e">
        <f>VLOOKUP($A51,input!$A$4:$I$1000,5,FALSE)</f>
        <v>#N/A</v>
      </c>
      <c r="F51" s="514" t="e">
        <f>VLOOKUP($A51,input!$A$4:$I$1000,6,FALSE)</f>
        <v>#N/A</v>
      </c>
      <c r="G51" s="248">
        <v>0</v>
      </c>
      <c r="H51" s="249" t="e">
        <f t="shared" si="8"/>
        <v>#N/A</v>
      </c>
      <c r="I51" s="250" t="e">
        <f t="shared" si="9"/>
        <v>#N/A</v>
      </c>
      <c r="J51" s="414" t="str">
        <f>+input!Y51</f>
        <v/>
      </c>
      <c r="K51" s="249" t="e">
        <f>+input!Z51</f>
        <v>#N/A</v>
      </c>
      <c r="L51" s="249" t="e">
        <f>+input!AA51</f>
        <v>#N/A</v>
      </c>
      <c r="M51" s="249" t="str">
        <f>+input!AB51</f>
        <v/>
      </c>
      <c r="N51" s="249" t="str">
        <f>+input!AC51</f>
        <v/>
      </c>
      <c r="O51" s="249" t="str">
        <f>+input!AD51</f>
        <v/>
      </c>
      <c r="P51" s="251">
        <f>+input!AE51</f>
        <v>8</v>
      </c>
      <c r="Q51" s="252">
        <f>+input!AF51</f>
        <v>1500</v>
      </c>
      <c r="R51" s="253"/>
      <c r="S51" s="254" t="e">
        <f>VLOOKUP($A51,input!$A$4:$I$1000,7,FALSE)</f>
        <v>#N/A</v>
      </c>
      <c r="T51" s="255" t="e">
        <f>VLOOKUP($A51,input!$A$4:$I$1000,8,FALSE)</f>
        <v>#N/A</v>
      </c>
      <c r="U51" s="255" t="e">
        <f>VLOOKUP($A51,input!$A$4:$L$1000,9,FALSE)</f>
        <v>#N/A</v>
      </c>
      <c r="V51" s="256" t="e">
        <f>IF($C51="initial",input!M51,VLOOKUP($A51,input!$A$4:$L$1000,10,FALSE))</f>
        <v>#N/A</v>
      </c>
      <c r="W51" s="257" t="e">
        <f>IF($C51="initial",input!N51,VLOOKUP($A51,input!$A$4:$L$1000,11,FALSE))</f>
        <v>#N/A</v>
      </c>
      <c r="X51" s="258" t="e">
        <f>IF($C51="initial",input!O51,VLOOKUP($A51,input!$A$4:$L$1000,12,FALSE))</f>
        <v>#N/A</v>
      </c>
      <c r="Y51" s="247" t="e">
        <f t="shared" si="10"/>
        <v>#N/A</v>
      </c>
      <c r="Z51" s="247" t="e">
        <f t="shared" si="11"/>
        <v>#N/A</v>
      </c>
      <c r="AA51" s="247" t="e">
        <f t="shared" si="14"/>
        <v>#N/A</v>
      </c>
      <c r="AB51" s="254" t="e">
        <f t="shared" si="12"/>
        <v>#N/A</v>
      </c>
      <c r="AC51" s="255" t="e">
        <f t="shared" si="13"/>
        <v>#N/A</v>
      </c>
      <c r="AD51" s="261" t="e">
        <f t="shared" si="15"/>
        <v>#N/A</v>
      </c>
      <c r="AE51" s="247" t="e">
        <f>IF($D51="","",IF($C51="initial",input!S51,AN50))</f>
        <v>#N/A</v>
      </c>
      <c r="AF51" s="259" t="e">
        <f>IF($D51="","",IF($C51="initial",input!T51,AO50))</f>
        <v>#N/A</v>
      </c>
      <c r="AG51" s="260" t="e">
        <f>IF($D51="","",IF($C51="initial",input!U51,AP50))</f>
        <v>#N/A</v>
      </c>
      <c r="AH51" s="262"/>
      <c r="AI51" s="263"/>
      <c r="AJ51" s="263"/>
      <c r="AK51" s="262"/>
      <c r="AL51" s="263"/>
      <c r="AM51" s="264"/>
      <c r="AN51" s="249"/>
      <c r="AO51" s="249"/>
      <c r="AP51" s="249"/>
      <c r="AQ51" s="265"/>
      <c r="AR51" s="266"/>
      <c r="AS51" s="267"/>
    </row>
    <row r="52" spans="1:45" x14ac:dyDescent="0.25">
      <c r="A52" s="245">
        <v>49</v>
      </c>
      <c r="B52" s="195"/>
      <c r="C52" s="245" t="e">
        <f>VLOOKUP(A52,input!$A$4:$C$1000,3,FALSE)</f>
        <v>#N/A</v>
      </c>
      <c r="D52" s="246" t="e">
        <f>VLOOKUP($A52,input!$A$4:$I$1000,4,FALSE)</f>
        <v>#N/A</v>
      </c>
      <c r="E52" s="246" t="e">
        <f>VLOOKUP($A52,input!$A$4:$I$1000,5,FALSE)</f>
        <v>#N/A</v>
      </c>
      <c r="F52" s="514" t="e">
        <f>VLOOKUP($A52,input!$A$4:$I$1000,6,FALSE)</f>
        <v>#N/A</v>
      </c>
      <c r="G52" s="248">
        <v>0</v>
      </c>
      <c r="H52" s="249" t="e">
        <f t="shared" si="8"/>
        <v>#N/A</v>
      </c>
      <c r="I52" s="250" t="e">
        <f t="shared" si="9"/>
        <v>#N/A</v>
      </c>
      <c r="J52" s="414" t="str">
        <f>+input!Y52</f>
        <v/>
      </c>
      <c r="K52" s="249" t="e">
        <f>+input!Z52</f>
        <v>#N/A</v>
      </c>
      <c r="L52" s="249" t="e">
        <f>+input!AA52</f>
        <v>#N/A</v>
      </c>
      <c r="M52" s="249" t="str">
        <f>+input!AB52</f>
        <v/>
      </c>
      <c r="N52" s="249" t="str">
        <f>+input!AC52</f>
        <v/>
      </c>
      <c r="O52" s="249" t="str">
        <f>+input!AD52</f>
        <v/>
      </c>
      <c r="P52" s="251">
        <f>+input!AE52</f>
        <v>8</v>
      </c>
      <c r="Q52" s="252">
        <f>+input!AF52</f>
        <v>1500</v>
      </c>
      <c r="R52" s="253"/>
      <c r="S52" s="254" t="e">
        <f>VLOOKUP($A52,input!$A$4:$I$1000,7,FALSE)</f>
        <v>#N/A</v>
      </c>
      <c r="T52" s="255" t="e">
        <f>VLOOKUP($A52,input!$A$4:$I$1000,8,FALSE)</f>
        <v>#N/A</v>
      </c>
      <c r="U52" s="255" t="e">
        <f>VLOOKUP($A52,input!$A$4:$L$1000,9,FALSE)</f>
        <v>#N/A</v>
      </c>
      <c r="V52" s="256" t="e">
        <f>IF($C52="initial",input!M52,VLOOKUP($A52,input!$A$4:$L$1000,10,FALSE))</f>
        <v>#N/A</v>
      </c>
      <c r="W52" s="257" t="e">
        <f>IF($C52="initial",input!N52,VLOOKUP($A52,input!$A$4:$L$1000,11,FALSE))</f>
        <v>#N/A</v>
      </c>
      <c r="X52" s="258" t="e">
        <f>IF($C52="initial",input!O52,VLOOKUP($A52,input!$A$4:$L$1000,12,FALSE))</f>
        <v>#N/A</v>
      </c>
      <c r="Y52" s="247" t="e">
        <f t="shared" si="10"/>
        <v>#N/A</v>
      </c>
      <c r="Z52" s="247" t="e">
        <f t="shared" si="11"/>
        <v>#N/A</v>
      </c>
      <c r="AA52" s="247" t="e">
        <f t="shared" si="14"/>
        <v>#N/A</v>
      </c>
      <c r="AB52" s="254" t="e">
        <f t="shared" si="12"/>
        <v>#N/A</v>
      </c>
      <c r="AC52" s="255" t="e">
        <f t="shared" si="13"/>
        <v>#N/A</v>
      </c>
      <c r="AD52" s="261" t="e">
        <f t="shared" si="15"/>
        <v>#N/A</v>
      </c>
      <c r="AE52" s="247" t="e">
        <f>IF($D52="","",IF($C52="initial",input!S52,AN51))</f>
        <v>#N/A</v>
      </c>
      <c r="AF52" s="259" t="e">
        <f>IF($D52="","",IF($C52="initial",input!T52,AO51))</f>
        <v>#N/A</v>
      </c>
      <c r="AG52" s="260" t="e">
        <f>IF($D52="","",IF($C52="initial",input!U52,AP51))</f>
        <v>#N/A</v>
      </c>
      <c r="AH52" s="262"/>
      <c r="AI52" s="263"/>
      <c r="AJ52" s="263"/>
      <c r="AK52" s="262"/>
      <c r="AL52" s="263"/>
      <c r="AM52" s="264"/>
      <c r="AN52" s="249"/>
      <c r="AO52" s="249"/>
      <c r="AP52" s="249"/>
      <c r="AQ52" s="265"/>
      <c r="AR52" s="266"/>
      <c r="AS52" s="267"/>
    </row>
    <row r="53" spans="1:45" x14ac:dyDescent="0.25">
      <c r="A53" s="245">
        <v>50</v>
      </c>
      <c r="B53" s="195"/>
      <c r="C53" s="245" t="e">
        <f>VLOOKUP(A53,input!$A$4:$C$1000,3,FALSE)</f>
        <v>#N/A</v>
      </c>
      <c r="D53" s="246" t="e">
        <f>VLOOKUP($A53,input!$A$4:$I$1000,4,FALSE)</f>
        <v>#N/A</v>
      </c>
      <c r="E53" s="246" t="e">
        <f>VLOOKUP($A53,input!$A$4:$I$1000,5,FALSE)</f>
        <v>#N/A</v>
      </c>
      <c r="F53" s="514" t="e">
        <f>VLOOKUP($A53,input!$A$4:$I$1000,6,FALSE)</f>
        <v>#N/A</v>
      </c>
      <c r="G53" s="248">
        <v>0</v>
      </c>
      <c r="H53" s="249" t="e">
        <f t="shared" si="8"/>
        <v>#N/A</v>
      </c>
      <c r="I53" s="250" t="e">
        <f t="shared" si="9"/>
        <v>#N/A</v>
      </c>
      <c r="J53" s="414" t="str">
        <f>+input!Y53</f>
        <v/>
      </c>
      <c r="K53" s="249" t="e">
        <f>+input!Z53</f>
        <v>#N/A</v>
      </c>
      <c r="L53" s="249" t="e">
        <f>+input!AA53</f>
        <v>#N/A</v>
      </c>
      <c r="M53" s="249" t="str">
        <f>+input!AB53</f>
        <v/>
      </c>
      <c r="N53" s="249" t="str">
        <f>+input!AC53</f>
        <v/>
      </c>
      <c r="O53" s="249" t="str">
        <f>+input!AD53</f>
        <v/>
      </c>
      <c r="P53" s="251">
        <f>+input!AE53</f>
        <v>8</v>
      </c>
      <c r="Q53" s="252">
        <f>+input!AF53</f>
        <v>1500</v>
      </c>
      <c r="R53" s="253"/>
      <c r="S53" s="254" t="e">
        <f>VLOOKUP($A53,input!$A$4:$I$1000,7,FALSE)</f>
        <v>#N/A</v>
      </c>
      <c r="T53" s="255" t="e">
        <f>VLOOKUP($A53,input!$A$4:$I$1000,8,FALSE)</f>
        <v>#N/A</v>
      </c>
      <c r="U53" s="255" t="e">
        <f>VLOOKUP($A53,input!$A$4:$L$1000,9,FALSE)</f>
        <v>#N/A</v>
      </c>
      <c r="V53" s="256" t="e">
        <f>IF($C53="initial",input!M53,VLOOKUP($A53,input!$A$4:$L$1000,10,FALSE))</f>
        <v>#N/A</v>
      </c>
      <c r="W53" s="257" t="e">
        <f>IF($C53="initial",input!N53,VLOOKUP($A53,input!$A$4:$L$1000,11,FALSE))</f>
        <v>#N/A</v>
      </c>
      <c r="X53" s="258" t="e">
        <f>IF($C53="initial",input!O53,VLOOKUP($A53,input!$A$4:$L$1000,12,FALSE))</f>
        <v>#N/A</v>
      </c>
      <c r="Y53" s="247" t="e">
        <f t="shared" si="10"/>
        <v>#N/A</v>
      </c>
      <c r="Z53" s="247" t="e">
        <f t="shared" si="11"/>
        <v>#N/A</v>
      </c>
      <c r="AA53" s="247" t="e">
        <f t="shared" si="14"/>
        <v>#N/A</v>
      </c>
      <c r="AB53" s="254" t="e">
        <f t="shared" si="12"/>
        <v>#N/A</v>
      </c>
      <c r="AC53" s="255" t="e">
        <f t="shared" si="13"/>
        <v>#N/A</v>
      </c>
      <c r="AD53" s="261" t="e">
        <f t="shared" si="15"/>
        <v>#N/A</v>
      </c>
      <c r="AE53" s="247" t="e">
        <f>IF($D53="","",IF($C53="initial",input!S53,AN52))</f>
        <v>#N/A</v>
      </c>
      <c r="AF53" s="259" t="e">
        <f>IF($D53="","",IF($C53="initial",input!T53,AO52))</f>
        <v>#N/A</v>
      </c>
      <c r="AG53" s="260" t="e">
        <f>IF($D53="","",IF($C53="initial",input!U53,AP52))</f>
        <v>#N/A</v>
      </c>
      <c r="AH53" s="262"/>
      <c r="AI53" s="263"/>
      <c r="AJ53" s="263"/>
      <c r="AK53" s="262"/>
      <c r="AL53" s="263"/>
      <c r="AM53" s="264"/>
      <c r="AN53" s="249"/>
      <c r="AO53" s="249"/>
      <c r="AP53" s="249"/>
      <c r="AQ53" s="265"/>
      <c r="AR53" s="266"/>
      <c r="AS53" s="267"/>
    </row>
    <row r="54" spans="1:45" x14ac:dyDescent="0.25">
      <c r="A54" s="245">
        <v>51</v>
      </c>
      <c r="B54" s="195"/>
      <c r="C54" s="245" t="e">
        <f>VLOOKUP(A54,input!$A$4:$C$1000,3,FALSE)</f>
        <v>#N/A</v>
      </c>
      <c r="D54" s="246" t="e">
        <f>VLOOKUP($A54,input!$A$4:$I$1000,4,FALSE)</f>
        <v>#N/A</v>
      </c>
      <c r="E54" s="246" t="e">
        <f>VLOOKUP($A54,input!$A$4:$I$1000,5,FALSE)</f>
        <v>#N/A</v>
      </c>
      <c r="F54" s="514" t="e">
        <f>VLOOKUP($A54,input!$A$4:$I$1000,6,FALSE)</f>
        <v>#N/A</v>
      </c>
      <c r="G54" s="248">
        <v>0</v>
      </c>
      <c r="H54" s="249" t="e">
        <f t="shared" si="8"/>
        <v>#N/A</v>
      </c>
      <c r="I54" s="250" t="e">
        <f t="shared" si="9"/>
        <v>#N/A</v>
      </c>
      <c r="J54" s="414" t="str">
        <f>+input!Y54</f>
        <v/>
      </c>
      <c r="K54" s="249" t="e">
        <f>+input!Z54</f>
        <v>#N/A</v>
      </c>
      <c r="L54" s="249" t="e">
        <f>+input!AA54</f>
        <v>#N/A</v>
      </c>
      <c r="M54" s="249" t="str">
        <f>+input!AB54</f>
        <v/>
      </c>
      <c r="N54" s="249" t="str">
        <f>+input!AC54</f>
        <v/>
      </c>
      <c r="O54" s="249" t="str">
        <f>+input!AD54</f>
        <v/>
      </c>
      <c r="P54" s="251">
        <f>+input!AE54</f>
        <v>8</v>
      </c>
      <c r="Q54" s="252">
        <f>+input!AF54</f>
        <v>1500</v>
      </c>
      <c r="R54" s="253"/>
      <c r="S54" s="254" t="e">
        <f>VLOOKUP($A54,input!$A$4:$I$1000,7,FALSE)</f>
        <v>#N/A</v>
      </c>
      <c r="T54" s="255" t="e">
        <f>VLOOKUP($A54,input!$A$4:$I$1000,8,FALSE)</f>
        <v>#N/A</v>
      </c>
      <c r="U54" s="255" t="e">
        <f>VLOOKUP($A54,input!$A$4:$L$1000,9,FALSE)</f>
        <v>#N/A</v>
      </c>
      <c r="V54" s="256" t="e">
        <f>IF($C54="initial",input!M54,VLOOKUP($A54,input!$A$4:$L$1000,10,FALSE))</f>
        <v>#N/A</v>
      </c>
      <c r="W54" s="257" t="e">
        <f>IF($C54="initial",input!N54,VLOOKUP($A54,input!$A$4:$L$1000,11,FALSE))</f>
        <v>#N/A</v>
      </c>
      <c r="X54" s="258" t="e">
        <f>IF($C54="initial",input!O54,VLOOKUP($A54,input!$A$4:$L$1000,12,FALSE))</f>
        <v>#N/A</v>
      </c>
      <c r="Y54" s="247" t="e">
        <f t="shared" si="10"/>
        <v>#N/A</v>
      </c>
      <c r="Z54" s="247" t="e">
        <f t="shared" si="11"/>
        <v>#N/A</v>
      </c>
      <c r="AA54" s="247" t="e">
        <f t="shared" si="14"/>
        <v>#N/A</v>
      </c>
      <c r="AB54" s="254" t="e">
        <f t="shared" si="12"/>
        <v>#N/A</v>
      </c>
      <c r="AC54" s="255" t="e">
        <f t="shared" si="13"/>
        <v>#N/A</v>
      </c>
      <c r="AD54" s="261" t="e">
        <f t="shared" si="15"/>
        <v>#N/A</v>
      </c>
      <c r="AE54" s="247" t="e">
        <f>IF($D54="","",IF($C54="initial",input!S54,AN53))</f>
        <v>#N/A</v>
      </c>
      <c r="AF54" s="259" t="e">
        <f>IF($D54="","",IF($C54="initial",input!T54,AO53))</f>
        <v>#N/A</v>
      </c>
      <c r="AG54" s="260" t="e">
        <f>IF($D54="","",IF($C54="initial",input!U54,AP53))</f>
        <v>#N/A</v>
      </c>
      <c r="AH54" s="262"/>
      <c r="AI54" s="263"/>
      <c r="AJ54" s="263"/>
      <c r="AK54" s="262"/>
      <c r="AL54" s="263"/>
      <c r="AM54" s="264"/>
      <c r="AN54" s="249"/>
      <c r="AO54" s="249"/>
      <c r="AP54" s="249"/>
      <c r="AQ54" s="265"/>
      <c r="AR54" s="266"/>
      <c r="AS54" s="267"/>
    </row>
    <row r="55" spans="1:45" x14ac:dyDescent="0.25">
      <c r="A55" s="245">
        <v>52</v>
      </c>
      <c r="B55" s="195"/>
      <c r="C55" s="245" t="e">
        <f>VLOOKUP(A55,input!$A$4:$C$1000,3,FALSE)</f>
        <v>#N/A</v>
      </c>
      <c r="D55" s="246" t="e">
        <f>VLOOKUP($A55,input!$A$4:$I$1000,4,FALSE)</f>
        <v>#N/A</v>
      </c>
      <c r="E55" s="246" t="e">
        <f>VLOOKUP($A55,input!$A$4:$I$1000,5,FALSE)</f>
        <v>#N/A</v>
      </c>
      <c r="F55" s="514" t="e">
        <f>VLOOKUP($A55,input!$A$4:$I$1000,6,FALSE)</f>
        <v>#N/A</v>
      </c>
      <c r="G55" s="248">
        <v>0</v>
      </c>
      <c r="H55" s="249" t="e">
        <f t="shared" si="8"/>
        <v>#N/A</v>
      </c>
      <c r="I55" s="250" t="e">
        <f t="shared" si="9"/>
        <v>#N/A</v>
      </c>
      <c r="J55" s="414" t="str">
        <f>+input!Y55</f>
        <v/>
      </c>
      <c r="K55" s="249" t="e">
        <f>+input!Z55</f>
        <v>#N/A</v>
      </c>
      <c r="L55" s="249" t="e">
        <f>+input!AA55</f>
        <v>#N/A</v>
      </c>
      <c r="M55" s="249" t="str">
        <f>+input!AB55</f>
        <v/>
      </c>
      <c r="N55" s="249" t="str">
        <f>+input!AC55</f>
        <v/>
      </c>
      <c r="O55" s="249" t="str">
        <f>+input!AD55</f>
        <v/>
      </c>
      <c r="P55" s="251">
        <f>+input!AE55</f>
        <v>8</v>
      </c>
      <c r="Q55" s="252">
        <f>+input!AF55</f>
        <v>1500</v>
      </c>
      <c r="R55" s="253"/>
      <c r="S55" s="254" t="e">
        <f>VLOOKUP($A55,input!$A$4:$I$1000,7,FALSE)</f>
        <v>#N/A</v>
      </c>
      <c r="T55" s="255" t="e">
        <f>VLOOKUP($A55,input!$A$4:$I$1000,8,FALSE)</f>
        <v>#N/A</v>
      </c>
      <c r="U55" s="255" t="e">
        <f>VLOOKUP($A55,input!$A$4:$L$1000,9,FALSE)</f>
        <v>#N/A</v>
      </c>
      <c r="V55" s="256" t="e">
        <f>IF($C55="initial",input!M55,VLOOKUP($A55,input!$A$4:$L$1000,10,FALSE))</f>
        <v>#N/A</v>
      </c>
      <c r="W55" s="257" t="e">
        <f>IF($C55="initial",input!N55,VLOOKUP($A55,input!$A$4:$L$1000,11,FALSE))</f>
        <v>#N/A</v>
      </c>
      <c r="X55" s="258" t="e">
        <f>IF($C55="initial",input!O55,VLOOKUP($A55,input!$A$4:$L$1000,12,FALSE))</f>
        <v>#N/A</v>
      </c>
      <c r="Y55" s="247" t="e">
        <f t="shared" si="10"/>
        <v>#N/A</v>
      </c>
      <c r="Z55" s="247" t="e">
        <f t="shared" si="11"/>
        <v>#N/A</v>
      </c>
      <c r="AA55" s="247" t="e">
        <f t="shared" si="14"/>
        <v>#N/A</v>
      </c>
      <c r="AB55" s="254" t="e">
        <f t="shared" si="12"/>
        <v>#N/A</v>
      </c>
      <c r="AC55" s="255" t="e">
        <f t="shared" si="13"/>
        <v>#N/A</v>
      </c>
      <c r="AD55" s="261" t="e">
        <f t="shared" si="15"/>
        <v>#N/A</v>
      </c>
      <c r="AE55" s="247" t="e">
        <f>IF($D55="","",IF($C55="initial",input!S55,AN54))</f>
        <v>#N/A</v>
      </c>
      <c r="AF55" s="259" t="e">
        <f>IF($D55="","",IF($C55="initial",input!T55,AO54))</f>
        <v>#N/A</v>
      </c>
      <c r="AG55" s="260" t="e">
        <f>IF($D55="","",IF($C55="initial",input!U55,AP54))</f>
        <v>#N/A</v>
      </c>
      <c r="AH55" s="262"/>
      <c r="AI55" s="263"/>
      <c r="AJ55" s="263"/>
      <c r="AK55" s="262"/>
      <c r="AL55" s="263"/>
      <c r="AM55" s="264"/>
      <c r="AN55" s="249"/>
      <c r="AO55" s="249"/>
      <c r="AP55" s="249"/>
      <c r="AQ55" s="265"/>
      <c r="AR55" s="266"/>
      <c r="AS55" s="267"/>
    </row>
    <row r="56" spans="1:45" x14ac:dyDescent="0.25">
      <c r="A56" s="245">
        <v>53</v>
      </c>
      <c r="B56" s="195"/>
      <c r="C56" s="245" t="e">
        <f>VLOOKUP(A56,input!$A$4:$C$1000,3,FALSE)</f>
        <v>#N/A</v>
      </c>
      <c r="D56" s="246" t="e">
        <f>VLOOKUP($A56,input!$A$4:$I$1000,4,FALSE)</f>
        <v>#N/A</v>
      </c>
      <c r="E56" s="246" t="e">
        <f>VLOOKUP($A56,input!$A$4:$I$1000,5,FALSE)</f>
        <v>#N/A</v>
      </c>
      <c r="F56" s="514" t="e">
        <f>VLOOKUP($A56,input!$A$4:$I$1000,6,FALSE)</f>
        <v>#N/A</v>
      </c>
      <c r="G56" s="248">
        <v>0</v>
      </c>
      <c r="H56" s="249" t="e">
        <f t="shared" si="8"/>
        <v>#N/A</v>
      </c>
      <c r="I56" s="250" t="e">
        <f t="shared" si="9"/>
        <v>#N/A</v>
      </c>
      <c r="J56" s="414" t="str">
        <f>+input!Y56</f>
        <v/>
      </c>
      <c r="K56" s="249" t="e">
        <f>+input!Z56</f>
        <v>#N/A</v>
      </c>
      <c r="L56" s="249" t="e">
        <f>+input!AA56</f>
        <v>#N/A</v>
      </c>
      <c r="M56" s="249" t="str">
        <f>+input!AB56</f>
        <v/>
      </c>
      <c r="N56" s="249" t="str">
        <f>+input!AC56</f>
        <v/>
      </c>
      <c r="O56" s="249" t="str">
        <f>+input!AD56</f>
        <v/>
      </c>
      <c r="P56" s="251">
        <f>+input!AE56</f>
        <v>8</v>
      </c>
      <c r="Q56" s="252">
        <f>+input!AF56</f>
        <v>1500</v>
      </c>
      <c r="R56" s="253"/>
      <c r="S56" s="254" t="e">
        <f>VLOOKUP($A56,input!$A$4:$I$1000,7,FALSE)</f>
        <v>#N/A</v>
      </c>
      <c r="T56" s="255" t="e">
        <f>VLOOKUP($A56,input!$A$4:$I$1000,8,FALSE)</f>
        <v>#N/A</v>
      </c>
      <c r="U56" s="255" t="e">
        <f>VLOOKUP($A56,input!$A$4:$L$1000,9,FALSE)</f>
        <v>#N/A</v>
      </c>
      <c r="V56" s="256" t="e">
        <f>IF($C56="initial",input!M56,VLOOKUP($A56,input!$A$4:$L$1000,10,FALSE))</f>
        <v>#N/A</v>
      </c>
      <c r="W56" s="257" t="e">
        <f>IF($C56="initial",input!N56,VLOOKUP($A56,input!$A$4:$L$1000,11,FALSE))</f>
        <v>#N/A</v>
      </c>
      <c r="X56" s="258" t="e">
        <f>IF($C56="initial",input!O56,VLOOKUP($A56,input!$A$4:$L$1000,12,FALSE))</f>
        <v>#N/A</v>
      </c>
      <c r="Y56" s="247" t="e">
        <f t="shared" si="10"/>
        <v>#N/A</v>
      </c>
      <c r="Z56" s="247" t="e">
        <f t="shared" si="11"/>
        <v>#N/A</v>
      </c>
      <c r="AA56" s="247" t="e">
        <f t="shared" si="14"/>
        <v>#N/A</v>
      </c>
      <c r="AB56" s="254" t="e">
        <f t="shared" si="12"/>
        <v>#N/A</v>
      </c>
      <c r="AC56" s="255" t="e">
        <f t="shared" si="13"/>
        <v>#N/A</v>
      </c>
      <c r="AD56" s="261" t="e">
        <f t="shared" si="15"/>
        <v>#N/A</v>
      </c>
      <c r="AE56" s="247" t="e">
        <f>IF($D56="","",IF($C56="initial",input!S56,AN55))</f>
        <v>#N/A</v>
      </c>
      <c r="AF56" s="259" t="e">
        <f>IF($D56="","",IF($C56="initial",input!T56,AO55))</f>
        <v>#N/A</v>
      </c>
      <c r="AG56" s="260" t="e">
        <f>IF($D56="","",IF($C56="initial",input!U56,AP55))</f>
        <v>#N/A</v>
      </c>
      <c r="AH56" s="262"/>
      <c r="AI56" s="263"/>
      <c r="AJ56" s="263"/>
      <c r="AK56" s="262"/>
      <c r="AL56" s="263"/>
      <c r="AM56" s="264"/>
      <c r="AN56" s="249"/>
      <c r="AO56" s="249"/>
      <c r="AP56" s="249"/>
      <c r="AQ56" s="265"/>
      <c r="AR56" s="266"/>
      <c r="AS56" s="267"/>
    </row>
    <row r="57" spans="1:45" x14ac:dyDescent="0.25">
      <c r="A57" s="245">
        <v>54</v>
      </c>
      <c r="B57" s="245"/>
      <c r="C57" s="245" t="e">
        <f>VLOOKUP(A57,input!$A$4:$C$1000,3,FALSE)</f>
        <v>#N/A</v>
      </c>
      <c r="D57" s="246" t="e">
        <f>VLOOKUP($A57,input!$A$4:$I$1000,4,FALSE)</f>
        <v>#N/A</v>
      </c>
      <c r="E57" s="246" t="e">
        <f>VLOOKUP($A57,input!$A$4:$I$1000,5,FALSE)</f>
        <v>#N/A</v>
      </c>
      <c r="F57" s="514" t="e">
        <f>VLOOKUP($A57,input!$A$4:$I$1000,6,FALSE)</f>
        <v>#N/A</v>
      </c>
      <c r="G57" s="248">
        <v>0</v>
      </c>
      <c r="H57" s="249" t="e">
        <f t="shared" si="8"/>
        <v>#N/A</v>
      </c>
      <c r="I57" s="250" t="e">
        <f t="shared" si="9"/>
        <v>#N/A</v>
      </c>
      <c r="J57" s="414" t="str">
        <f>+input!Y57</f>
        <v/>
      </c>
      <c r="K57" s="249" t="e">
        <f>+input!Z57</f>
        <v>#N/A</v>
      </c>
      <c r="L57" s="249" t="e">
        <f>+input!AA57</f>
        <v>#N/A</v>
      </c>
      <c r="M57" s="249" t="str">
        <f>+input!AB57</f>
        <v/>
      </c>
      <c r="N57" s="249" t="str">
        <f>+input!AC57</f>
        <v/>
      </c>
      <c r="O57" s="249" t="str">
        <f>+input!AD57</f>
        <v/>
      </c>
      <c r="P57" s="251">
        <f>+input!AE57</f>
        <v>8</v>
      </c>
      <c r="Q57" s="252">
        <f>+input!AF57</f>
        <v>1500</v>
      </c>
      <c r="R57" s="253"/>
      <c r="S57" s="254" t="e">
        <f>VLOOKUP($A57,input!$A$4:$I$1000,7,FALSE)</f>
        <v>#N/A</v>
      </c>
      <c r="T57" s="255" t="e">
        <f>VLOOKUP($A57,input!$A$4:$I$1000,8,FALSE)</f>
        <v>#N/A</v>
      </c>
      <c r="U57" s="255" t="e">
        <f>VLOOKUP($A57,input!$A$4:$L$1000,9,FALSE)</f>
        <v>#N/A</v>
      </c>
      <c r="V57" s="256" t="e">
        <f>IF($C57="initial",input!M57,VLOOKUP($A57,input!$A$4:$L$1000,10,FALSE))</f>
        <v>#N/A</v>
      </c>
      <c r="W57" s="257" t="e">
        <f>IF($C57="initial",input!N57,VLOOKUP($A57,input!$A$4:$L$1000,11,FALSE))</f>
        <v>#N/A</v>
      </c>
      <c r="X57" s="258" t="e">
        <f>IF($C57="initial",input!O57,VLOOKUP($A57,input!$A$4:$L$1000,12,FALSE))</f>
        <v>#N/A</v>
      </c>
      <c r="Y57" s="247" t="e">
        <f t="shared" si="10"/>
        <v>#N/A</v>
      </c>
      <c r="Z57" s="247" t="e">
        <f t="shared" si="11"/>
        <v>#N/A</v>
      </c>
      <c r="AA57" s="247" t="e">
        <f t="shared" si="14"/>
        <v>#N/A</v>
      </c>
      <c r="AB57" s="254" t="e">
        <f t="shared" si="12"/>
        <v>#N/A</v>
      </c>
      <c r="AC57" s="255" t="e">
        <f t="shared" si="13"/>
        <v>#N/A</v>
      </c>
      <c r="AD57" s="261" t="e">
        <f t="shared" si="15"/>
        <v>#N/A</v>
      </c>
      <c r="AE57" s="247" t="e">
        <f>IF($D57="","",IF($C57="initial",input!S57,AN56))</f>
        <v>#N/A</v>
      </c>
      <c r="AF57" s="259" t="e">
        <f>IF($D57="","",IF($C57="initial",input!T57,AO56))</f>
        <v>#N/A</v>
      </c>
      <c r="AG57" s="260" t="e">
        <f>IF($D57="","",IF($C57="initial",input!U57,AP56))</f>
        <v>#N/A</v>
      </c>
      <c r="AH57" s="262"/>
      <c r="AI57" s="263"/>
      <c r="AJ57" s="263"/>
      <c r="AK57" s="262"/>
      <c r="AL57" s="263"/>
      <c r="AM57" s="264"/>
      <c r="AN57" s="249"/>
      <c r="AO57" s="249"/>
      <c r="AP57" s="249"/>
      <c r="AQ57" s="265"/>
      <c r="AR57" s="266"/>
      <c r="AS57" s="267"/>
    </row>
    <row r="58" spans="1:45" x14ac:dyDescent="0.25">
      <c r="A58" s="245">
        <v>55</v>
      </c>
      <c r="B58" s="245"/>
      <c r="C58" s="245" t="e">
        <f>VLOOKUP(A58,input!$A$4:$C$1000,3,FALSE)</f>
        <v>#N/A</v>
      </c>
      <c r="D58" s="246" t="e">
        <f>VLOOKUP($A58,input!$A$4:$I$1000,4,FALSE)</f>
        <v>#N/A</v>
      </c>
      <c r="E58" s="246" t="e">
        <f>VLOOKUP($A58,input!$A$4:$I$1000,5,FALSE)</f>
        <v>#N/A</v>
      </c>
      <c r="F58" s="514" t="e">
        <f>VLOOKUP($A58,input!$A$4:$I$1000,6,FALSE)</f>
        <v>#N/A</v>
      </c>
      <c r="G58" s="248">
        <v>0</v>
      </c>
      <c r="H58" s="249" t="e">
        <f t="shared" si="8"/>
        <v>#N/A</v>
      </c>
      <c r="I58" s="250" t="e">
        <f t="shared" si="9"/>
        <v>#N/A</v>
      </c>
      <c r="J58" s="414" t="str">
        <f>+input!Y58</f>
        <v/>
      </c>
      <c r="K58" s="249" t="e">
        <f>+input!Z58</f>
        <v>#N/A</v>
      </c>
      <c r="L58" s="249" t="e">
        <f>+input!AA58</f>
        <v>#N/A</v>
      </c>
      <c r="M58" s="249" t="str">
        <f>+input!AB58</f>
        <v/>
      </c>
      <c r="N58" s="249" t="str">
        <f>+input!AC58</f>
        <v/>
      </c>
      <c r="O58" s="249" t="str">
        <f>+input!AD58</f>
        <v/>
      </c>
      <c r="P58" s="251">
        <f>+input!AE58</f>
        <v>8</v>
      </c>
      <c r="Q58" s="252">
        <f>+input!AF58</f>
        <v>1500</v>
      </c>
      <c r="R58" s="253"/>
      <c r="S58" s="254" t="e">
        <f>VLOOKUP($A58,input!$A$4:$I$1000,7,FALSE)</f>
        <v>#N/A</v>
      </c>
      <c r="T58" s="255" t="e">
        <f>VLOOKUP($A58,input!$A$4:$I$1000,8,FALSE)</f>
        <v>#N/A</v>
      </c>
      <c r="U58" s="255" t="e">
        <f>VLOOKUP($A58,input!$A$4:$L$1000,9,FALSE)</f>
        <v>#N/A</v>
      </c>
      <c r="V58" s="256" t="e">
        <f>IF($C58="initial",input!M58,VLOOKUP($A58,input!$A$4:$L$1000,10,FALSE))</f>
        <v>#N/A</v>
      </c>
      <c r="W58" s="257" t="e">
        <f>IF($C58="initial",input!N58,VLOOKUP($A58,input!$A$4:$L$1000,11,FALSE))</f>
        <v>#N/A</v>
      </c>
      <c r="X58" s="258" t="e">
        <f>IF($C58="initial",input!O58,VLOOKUP($A58,input!$A$4:$L$1000,12,FALSE))</f>
        <v>#N/A</v>
      </c>
      <c r="Y58" s="247" t="e">
        <f t="shared" si="10"/>
        <v>#N/A</v>
      </c>
      <c r="Z58" s="247" t="e">
        <f t="shared" si="11"/>
        <v>#N/A</v>
      </c>
      <c r="AA58" s="247" t="e">
        <f t="shared" si="14"/>
        <v>#N/A</v>
      </c>
      <c r="AB58" s="254" t="e">
        <f t="shared" si="12"/>
        <v>#N/A</v>
      </c>
      <c r="AC58" s="255" t="e">
        <f t="shared" si="13"/>
        <v>#N/A</v>
      </c>
      <c r="AD58" s="261" t="e">
        <f t="shared" si="15"/>
        <v>#N/A</v>
      </c>
      <c r="AE58" s="247" t="e">
        <f>IF($D58="","",IF($C58="initial",input!S58,AN57))</f>
        <v>#N/A</v>
      </c>
      <c r="AF58" s="259" t="e">
        <f>IF($D58="","",IF($C58="initial",input!T58,AO57))</f>
        <v>#N/A</v>
      </c>
      <c r="AG58" s="260" t="e">
        <f>IF($D58="","",IF($C58="initial",input!U58,AP57))</f>
        <v>#N/A</v>
      </c>
      <c r="AH58" s="262"/>
      <c r="AI58" s="263"/>
      <c r="AJ58" s="263"/>
      <c r="AK58" s="262"/>
      <c r="AL58" s="263"/>
      <c r="AM58" s="264"/>
      <c r="AN58" s="249"/>
      <c r="AO58" s="249"/>
      <c r="AP58" s="249"/>
      <c r="AQ58" s="265"/>
      <c r="AR58" s="266"/>
      <c r="AS58" s="267"/>
    </row>
    <row r="59" spans="1:45" x14ac:dyDescent="0.25">
      <c r="A59" s="245">
        <v>56</v>
      </c>
      <c r="B59" s="245"/>
      <c r="C59" s="245" t="e">
        <f>VLOOKUP(A59,input!$A$4:$C$1000,3,FALSE)</f>
        <v>#N/A</v>
      </c>
      <c r="D59" s="246" t="e">
        <f>VLOOKUP($A59,input!$A$4:$I$1000,4,FALSE)</f>
        <v>#N/A</v>
      </c>
      <c r="E59" s="246" t="e">
        <f>VLOOKUP($A59,input!$A$4:$I$1000,5,FALSE)</f>
        <v>#N/A</v>
      </c>
      <c r="F59" s="514" t="e">
        <f>VLOOKUP($A59,input!$A$4:$I$1000,6,FALSE)</f>
        <v>#N/A</v>
      </c>
      <c r="G59" s="248">
        <v>0</v>
      </c>
      <c r="H59" s="249" t="e">
        <f t="shared" si="8"/>
        <v>#N/A</v>
      </c>
      <c r="I59" s="250" t="e">
        <f t="shared" si="9"/>
        <v>#N/A</v>
      </c>
      <c r="J59" s="414" t="str">
        <f>+input!Y59</f>
        <v/>
      </c>
      <c r="K59" s="249" t="e">
        <f>+input!Z59</f>
        <v>#N/A</v>
      </c>
      <c r="L59" s="249" t="e">
        <f>+input!AA59</f>
        <v>#N/A</v>
      </c>
      <c r="M59" s="249" t="str">
        <f>+input!AB59</f>
        <v/>
      </c>
      <c r="N59" s="249" t="str">
        <f>+input!AC59</f>
        <v/>
      </c>
      <c r="O59" s="249" t="str">
        <f>+input!AD59</f>
        <v/>
      </c>
      <c r="P59" s="251">
        <f>+input!AE59</f>
        <v>8</v>
      </c>
      <c r="Q59" s="252">
        <f>+input!AF59</f>
        <v>1500</v>
      </c>
      <c r="R59" s="253"/>
      <c r="S59" s="254" t="e">
        <f>VLOOKUP($A59,input!$A$4:$I$1000,7,FALSE)</f>
        <v>#N/A</v>
      </c>
      <c r="T59" s="255" t="e">
        <f>VLOOKUP($A59,input!$A$4:$I$1000,8,FALSE)</f>
        <v>#N/A</v>
      </c>
      <c r="U59" s="255" t="e">
        <f>VLOOKUP($A59,input!$A$4:$L$1000,9,FALSE)</f>
        <v>#N/A</v>
      </c>
      <c r="V59" s="256" t="e">
        <f>IF($C59="initial",input!M59,VLOOKUP($A59,input!$A$4:$L$1000,10,FALSE))</f>
        <v>#N/A</v>
      </c>
      <c r="W59" s="257" t="e">
        <f>IF($C59="initial",input!N59,VLOOKUP($A59,input!$A$4:$L$1000,11,FALSE))</f>
        <v>#N/A</v>
      </c>
      <c r="X59" s="258" t="e">
        <f>IF($C59="initial",input!O59,VLOOKUP($A59,input!$A$4:$L$1000,12,FALSE))</f>
        <v>#N/A</v>
      </c>
      <c r="Y59" s="247" t="e">
        <f t="shared" si="10"/>
        <v>#N/A</v>
      </c>
      <c r="Z59" s="247" t="e">
        <f t="shared" si="11"/>
        <v>#N/A</v>
      </c>
      <c r="AA59" s="247" t="e">
        <f t="shared" si="14"/>
        <v>#N/A</v>
      </c>
      <c r="AB59" s="254" t="e">
        <f t="shared" si="12"/>
        <v>#N/A</v>
      </c>
      <c r="AC59" s="255" t="e">
        <f t="shared" si="13"/>
        <v>#N/A</v>
      </c>
      <c r="AD59" s="261" t="e">
        <f t="shared" si="15"/>
        <v>#N/A</v>
      </c>
      <c r="AE59" s="247" t="e">
        <f>IF($D59="","",IF($C59="initial",input!S59,AN58))</f>
        <v>#N/A</v>
      </c>
      <c r="AF59" s="259" t="e">
        <f>IF($D59="","",IF($C59="initial",input!T59,AO58))</f>
        <v>#N/A</v>
      </c>
      <c r="AG59" s="260" t="e">
        <f>IF($D59="","",IF($C59="initial",input!U59,AP58))</f>
        <v>#N/A</v>
      </c>
      <c r="AH59" s="262"/>
      <c r="AI59" s="263"/>
      <c r="AJ59" s="263"/>
      <c r="AK59" s="262"/>
      <c r="AL59" s="263"/>
      <c r="AM59" s="264"/>
      <c r="AN59" s="249"/>
      <c r="AO59" s="249"/>
      <c r="AP59" s="249"/>
      <c r="AQ59" s="265"/>
      <c r="AR59" s="266"/>
      <c r="AS59" s="267"/>
    </row>
    <row r="60" spans="1:45" x14ac:dyDescent="0.25">
      <c r="A60" s="245">
        <v>57</v>
      </c>
      <c r="B60" s="245"/>
      <c r="C60" s="245" t="e">
        <f>VLOOKUP(A60,input!$A$4:$C$1000,3,FALSE)</f>
        <v>#N/A</v>
      </c>
      <c r="D60" s="246" t="e">
        <f>VLOOKUP($A60,input!$A$4:$I$1000,4,FALSE)</f>
        <v>#N/A</v>
      </c>
      <c r="E60" s="246" t="e">
        <f>VLOOKUP($A60,input!$A$4:$I$1000,5,FALSE)</f>
        <v>#N/A</v>
      </c>
      <c r="F60" s="514" t="e">
        <f>VLOOKUP($A60,input!$A$4:$I$1000,6,FALSE)</f>
        <v>#N/A</v>
      </c>
      <c r="G60" s="248">
        <v>0</v>
      </c>
      <c r="H60" s="249" t="e">
        <f t="shared" si="8"/>
        <v>#N/A</v>
      </c>
      <c r="I60" s="250" t="e">
        <f t="shared" si="9"/>
        <v>#N/A</v>
      </c>
      <c r="J60" s="414" t="str">
        <f>+input!Y60</f>
        <v/>
      </c>
      <c r="K60" s="249" t="e">
        <f>+input!Z60</f>
        <v>#N/A</v>
      </c>
      <c r="L60" s="249" t="e">
        <f>+input!AA60</f>
        <v>#N/A</v>
      </c>
      <c r="M60" s="249" t="str">
        <f>+input!AB60</f>
        <v/>
      </c>
      <c r="N60" s="249" t="str">
        <f>+input!AC60</f>
        <v/>
      </c>
      <c r="O60" s="249" t="str">
        <f>+input!AD60</f>
        <v/>
      </c>
      <c r="P60" s="251">
        <f>+input!AE60</f>
        <v>8</v>
      </c>
      <c r="Q60" s="252">
        <f>+input!AF60</f>
        <v>1500</v>
      </c>
      <c r="R60" s="253"/>
      <c r="S60" s="254" t="e">
        <f>VLOOKUP($A60,input!$A$4:$I$1000,7,FALSE)</f>
        <v>#N/A</v>
      </c>
      <c r="T60" s="255" t="e">
        <f>VLOOKUP($A60,input!$A$4:$I$1000,8,FALSE)</f>
        <v>#N/A</v>
      </c>
      <c r="U60" s="255" t="e">
        <f>VLOOKUP($A60,input!$A$4:$L$1000,9,FALSE)</f>
        <v>#N/A</v>
      </c>
      <c r="V60" s="256" t="e">
        <f>IF($C60="initial",input!M60,VLOOKUP($A60,input!$A$4:$L$1000,10,FALSE))</f>
        <v>#N/A</v>
      </c>
      <c r="W60" s="257" t="e">
        <f>IF($C60="initial",input!N60,VLOOKUP($A60,input!$A$4:$L$1000,11,FALSE))</f>
        <v>#N/A</v>
      </c>
      <c r="X60" s="258" t="e">
        <f>IF($C60="initial",input!O60,VLOOKUP($A60,input!$A$4:$L$1000,12,FALSE))</f>
        <v>#N/A</v>
      </c>
      <c r="Y60" s="247" t="e">
        <f t="shared" si="10"/>
        <v>#N/A</v>
      </c>
      <c r="Z60" s="247" t="e">
        <f t="shared" si="11"/>
        <v>#N/A</v>
      </c>
      <c r="AA60" s="247" t="e">
        <f t="shared" si="14"/>
        <v>#N/A</v>
      </c>
      <c r="AB60" s="254" t="e">
        <f t="shared" si="12"/>
        <v>#N/A</v>
      </c>
      <c r="AC60" s="255" t="e">
        <f t="shared" si="13"/>
        <v>#N/A</v>
      </c>
      <c r="AD60" s="261" t="e">
        <f t="shared" si="15"/>
        <v>#N/A</v>
      </c>
      <c r="AE60" s="247" t="e">
        <f>IF($D60="","",IF($C60="initial",input!S60,AN59))</f>
        <v>#N/A</v>
      </c>
      <c r="AF60" s="259" t="e">
        <f>IF($D60="","",IF($C60="initial",input!T60,AO59))</f>
        <v>#N/A</v>
      </c>
      <c r="AG60" s="260" t="e">
        <f>IF($D60="","",IF($C60="initial",input!U60,AP59))</f>
        <v>#N/A</v>
      </c>
      <c r="AH60" s="262"/>
      <c r="AI60" s="263"/>
      <c r="AJ60" s="263"/>
      <c r="AK60" s="262"/>
      <c r="AL60" s="263"/>
      <c r="AM60" s="264"/>
      <c r="AN60" s="249"/>
      <c r="AO60" s="249"/>
      <c r="AP60" s="249"/>
      <c r="AQ60" s="265"/>
      <c r="AR60" s="266"/>
      <c r="AS60" s="267"/>
    </row>
    <row r="61" spans="1:45" x14ac:dyDescent="0.25">
      <c r="A61" s="245">
        <v>58</v>
      </c>
      <c r="B61" s="245"/>
      <c r="C61" s="245" t="e">
        <f>VLOOKUP(A61,input!$A$4:$C$1000,3,FALSE)</f>
        <v>#N/A</v>
      </c>
      <c r="D61" s="246" t="e">
        <f>VLOOKUP($A61,input!$A$4:$I$1000,4,FALSE)</f>
        <v>#N/A</v>
      </c>
      <c r="E61" s="246" t="e">
        <f>VLOOKUP($A61,input!$A$4:$I$1000,5,FALSE)</f>
        <v>#N/A</v>
      </c>
      <c r="F61" s="514" t="e">
        <f>VLOOKUP($A61,input!$A$4:$I$1000,6,FALSE)</f>
        <v>#N/A</v>
      </c>
      <c r="G61" s="248">
        <v>0</v>
      </c>
      <c r="H61" s="249" t="e">
        <f t="shared" si="8"/>
        <v>#N/A</v>
      </c>
      <c r="I61" s="250" t="e">
        <f t="shared" si="9"/>
        <v>#N/A</v>
      </c>
      <c r="J61" s="414" t="str">
        <f>+input!Y61</f>
        <v/>
      </c>
      <c r="K61" s="249" t="e">
        <f>+input!Z61</f>
        <v>#N/A</v>
      </c>
      <c r="L61" s="249" t="e">
        <f>+input!AA61</f>
        <v>#N/A</v>
      </c>
      <c r="M61" s="249" t="str">
        <f>+input!AB61</f>
        <v/>
      </c>
      <c r="N61" s="249" t="str">
        <f>+input!AC61</f>
        <v/>
      </c>
      <c r="O61" s="249" t="str">
        <f>+input!AD61</f>
        <v/>
      </c>
      <c r="P61" s="251">
        <f>+input!AE61</f>
        <v>8</v>
      </c>
      <c r="Q61" s="252">
        <f>+input!AF61</f>
        <v>1500</v>
      </c>
      <c r="R61" s="253"/>
      <c r="S61" s="254" t="e">
        <f>VLOOKUP($A61,input!$A$4:$I$1000,7,FALSE)</f>
        <v>#N/A</v>
      </c>
      <c r="T61" s="255" t="e">
        <f>VLOOKUP($A61,input!$A$4:$I$1000,8,FALSE)</f>
        <v>#N/A</v>
      </c>
      <c r="U61" s="255" t="e">
        <f>VLOOKUP($A61,input!$A$4:$L$1000,9,FALSE)</f>
        <v>#N/A</v>
      </c>
      <c r="V61" s="256" t="e">
        <f>IF($C61="initial",input!M61,VLOOKUP($A61,input!$A$4:$L$1000,10,FALSE))</f>
        <v>#N/A</v>
      </c>
      <c r="W61" s="257" t="e">
        <f>IF($C61="initial",input!N61,VLOOKUP($A61,input!$A$4:$L$1000,11,FALSE))</f>
        <v>#N/A</v>
      </c>
      <c r="X61" s="258" t="e">
        <f>IF($C61="initial",input!O61,VLOOKUP($A61,input!$A$4:$L$1000,12,FALSE))</f>
        <v>#N/A</v>
      </c>
      <c r="Y61" s="247" t="e">
        <f t="shared" si="10"/>
        <v>#N/A</v>
      </c>
      <c r="Z61" s="247" t="e">
        <f t="shared" si="11"/>
        <v>#N/A</v>
      </c>
      <c r="AA61" s="247" t="e">
        <f t="shared" si="14"/>
        <v>#N/A</v>
      </c>
      <c r="AB61" s="254" t="e">
        <f t="shared" si="12"/>
        <v>#N/A</v>
      </c>
      <c r="AC61" s="255" t="e">
        <f t="shared" si="13"/>
        <v>#N/A</v>
      </c>
      <c r="AD61" s="261" t="e">
        <f t="shared" si="15"/>
        <v>#N/A</v>
      </c>
      <c r="AE61" s="247" t="e">
        <f>IF($D61="","",IF($C61="initial",input!S61,AN60))</f>
        <v>#N/A</v>
      </c>
      <c r="AF61" s="259" t="e">
        <f>IF($D61="","",IF($C61="initial",input!T61,AO60))</f>
        <v>#N/A</v>
      </c>
      <c r="AG61" s="260" t="e">
        <f>IF($D61="","",IF($C61="initial",input!U61,AP60))</f>
        <v>#N/A</v>
      </c>
      <c r="AH61" s="262"/>
      <c r="AI61" s="263"/>
      <c r="AJ61" s="263"/>
      <c r="AK61" s="262"/>
      <c r="AL61" s="263"/>
      <c r="AM61" s="264"/>
      <c r="AN61" s="249"/>
      <c r="AO61" s="249"/>
      <c r="AP61" s="249"/>
      <c r="AQ61" s="265"/>
      <c r="AR61" s="266"/>
      <c r="AS61" s="267"/>
    </row>
    <row r="62" spans="1:45" x14ac:dyDescent="0.25">
      <c r="A62" s="245">
        <v>59</v>
      </c>
      <c r="B62" s="245"/>
      <c r="C62" s="245" t="e">
        <f>VLOOKUP(A62,input!$A$4:$C$1000,3,FALSE)</f>
        <v>#N/A</v>
      </c>
      <c r="D62" s="246" t="e">
        <f>VLOOKUP($A62,input!$A$4:$I$1000,4,FALSE)</f>
        <v>#N/A</v>
      </c>
      <c r="E62" s="246" t="e">
        <f>VLOOKUP($A62,input!$A$4:$I$1000,5,FALSE)</f>
        <v>#N/A</v>
      </c>
      <c r="F62" s="514" t="e">
        <f>VLOOKUP($A62,input!$A$4:$I$1000,6,FALSE)</f>
        <v>#N/A</v>
      </c>
      <c r="G62" s="248">
        <v>0</v>
      </c>
      <c r="H62" s="249" t="e">
        <f t="shared" si="8"/>
        <v>#N/A</v>
      </c>
      <c r="I62" s="250" t="e">
        <f t="shared" si="9"/>
        <v>#N/A</v>
      </c>
      <c r="J62" s="414" t="str">
        <f>+input!Y62</f>
        <v/>
      </c>
      <c r="K62" s="249" t="e">
        <f>+input!Z62</f>
        <v>#N/A</v>
      </c>
      <c r="L62" s="249" t="e">
        <f>+input!AA62</f>
        <v>#N/A</v>
      </c>
      <c r="M62" s="249" t="str">
        <f>+input!AB62</f>
        <v/>
      </c>
      <c r="N62" s="249" t="str">
        <f>+input!AC62</f>
        <v/>
      </c>
      <c r="O62" s="249" t="str">
        <f>+input!AD62</f>
        <v/>
      </c>
      <c r="P62" s="251">
        <f>+input!AE62</f>
        <v>8</v>
      </c>
      <c r="Q62" s="252">
        <f>+input!AF62</f>
        <v>1500</v>
      </c>
      <c r="R62" s="253"/>
      <c r="S62" s="254" t="e">
        <f>VLOOKUP($A62,input!$A$4:$I$1000,7,FALSE)</f>
        <v>#N/A</v>
      </c>
      <c r="T62" s="255" t="e">
        <f>VLOOKUP($A62,input!$A$4:$I$1000,8,FALSE)</f>
        <v>#N/A</v>
      </c>
      <c r="U62" s="255" t="e">
        <f>VLOOKUP($A62,input!$A$4:$L$1000,9,FALSE)</f>
        <v>#N/A</v>
      </c>
      <c r="V62" s="256" t="e">
        <f>IF($C62="initial",input!M62,VLOOKUP($A62,input!$A$4:$L$1000,10,FALSE))</f>
        <v>#N/A</v>
      </c>
      <c r="W62" s="257" t="e">
        <f>IF($C62="initial",input!N62,VLOOKUP($A62,input!$A$4:$L$1000,11,FALSE))</f>
        <v>#N/A</v>
      </c>
      <c r="X62" s="258" t="e">
        <f>IF($C62="initial",input!O62,VLOOKUP($A62,input!$A$4:$L$1000,12,FALSE))</f>
        <v>#N/A</v>
      </c>
      <c r="Y62" s="247" t="e">
        <f t="shared" si="10"/>
        <v>#N/A</v>
      </c>
      <c r="Z62" s="247" t="e">
        <f t="shared" si="11"/>
        <v>#N/A</v>
      </c>
      <c r="AA62" s="247" t="e">
        <f t="shared" si="14"/>
        <v>#N/A</v>
      </c>
      <c r="AB62" s="254" t="e">
        <f t="shared" si="12"/>
        <v>#N/A</v>
      </c>
      <c r="AC62" s="255" t="e">
        <f t="shared" si="13"/>
        <v>#N/A</v>
      </c>
      <c r="AD62" s="261" t="e">
        <f t="shared" si="15"/>
        <v>#N/A</v>
      </c>
      <c r="AE62" s="247" t="e">
        <f>IF($D62="","",IF($C62="initial",input!S62,AN61))</f>
        <v>#N/A</v>
      </c>
      <c r="AF62" s="259" t="e">
        <f>IF($D62="","",IF($C62="initial",input!T62,AO61))</f>
        <v>#N/A</v>
      </c>
      <c r="AG62" s="260" t="e">
        <f>IF($D62="","",IF($C62="initial",input!U62,AP61))</f>
        <v>#N/A</v>
      </c>
      <c r="AH62" s="262"/>
      <c r="AI62" s="263"/>
      <c r="AJ62" s="263"/>
      <c r="AK62" s="262"/>
      <c r="AL62" s="263"/>
      <c r="AM62" s="264"/>
      <c r="AN62" s="249"/>
      <c r="AO62" s="249"/>
      <c r="AP62" s="249"/>
      <c r="AQ62" s="265"/>
      <c r="AR62" s="266"/>
      <c r="AS62" s="267"/>
    </row>
    <row r="63" spans="1:45" x14ac:dyDescent="0.25">
      <c r="A63" s="245">
        <v>60</v>
      </c>
      <c r="B63" s="245"/>
      <c r="C63" s="245" t="e">
        <f>VLOOKUP(A63,input!$A$4:$C$1000,3,FALSE)</f>
        <v>#N/A</v>
      </c>
      <c r="D63" s="246" t="e">
        <f>VLOOKUP($A63,input!$A$4:$I$1000,4,FALSE)</f>
        <v>#N/A</v>
      </c>
      <c r="E63" s="246" t="e">
        <f>VLOOKUP($A63,input!$A$4:$I$1000,5,FALSE)</f>
        <v>#N/A</v>
      </c>
      <c r="F63" s="514" t="e">
        <f>VLOOKUP($A63,input!$A$4:$I$1000,6,FALSE)</f>
        <v>#N/A</v>
      </c>
      <c r="G63" s="248">
        <v>0</v>
      </c>
      <c r="H63" s="249" t="e">
        <f t="shared" si="8"/>
        <v>#N/A</v>
      </c>
      <c r="I63" s="250" t="e">
        <f t="shared" si="9"/>
        <v>#N/A</v>
      </c>
      <c r="J63" s="414" t="str">
        <f>+input!Y63</f>
        <v/>
      </c>
      <c r="K63" s="249" t="e">
        <f>+input!Z63</f>
        <v>#N/A</v>
      </c>
      <c r="L63" s="249" t="e">
        <f>+input!AA63</f>
        <v>#N/A</v>
      </c>
      <c r="M63" s="249" t="str">
        <f>+input!AB63</f>
        <v/>
      </c>
      <c r="N63" s="249" t="str">
        <f>+input!AC63</f>
        <v/>
      </c>
      <c r="O63" s="249" t="str">
        <f>+input!AD63</f>
        <v/>
      </c>
      <c r="P63" s="251">
        <f>+input!AE63</f>
        <v>8</v>
      </c>
      <c r="Q63" s="252">
        <f>+input!AF63</f>
        <v>1500</v>
      </c>
      <c r="R63" s="253"/>
      <c r="S63" s="254" t="e">
        <f>VLOOKUP($A63,input!$A$4:$I$1000,7,FALSE)</f>
        <v>#N/A</v>
      </c>
      <c r="T63" s="255" t="e">
        <f>VLOOKUP($A63,input!$A$4:$I$1000,8,FALSE)</f>
        <v>#N/A</v>
      </c>
      <c r="U63" s="255" t="e">
        <f>VLOOKUP($A63,input!$A$4:$L$1000,9,FALSE)</f>
        <v>#N/A</v>
      </c>
      <c r="V63" s="256" t="e">
        <f>IF($C63="initial",input!M63,VLOOKUP($A63,input!$A$4:$L$1000,10,FALSE))</f>
        <v>#N/A</v>
      </c>
      <c r="W63" s="257" t="e">
        <f>IF($C63="initial",input!N63,VLOOKUP($A63,input!$A$4:$L$1000,11,FALSE))</f>
        <v>#N/A</v>
      </c>
      <c r="X63" s="258" t="e">
        <f>IF($C63="initial",input!O63,VLOOKUP($A63,input!$A$4:$L$1000,12,FALSE))</f>
        <v>#N/A</v>
      </c>
      <c r="Y63" s="247" t="e">
        <f t="shared" si="10"/>
        <v>#N/A</v>
      </c>
      <c r="Z63" s="247" t="e">
        <f t="shared" si="11"/>
        <v>#N/A</v>
      </c>
      <c r="AA63" s="247" t="e">
        <f t="shared" si="14"/>
        <v>#N/A</v>
      </c>
      <c r="AB63" s="254" t="e">
        <f t="shared" si="12"/>
        <v>#N/A</v>
      </c>
      <c r="AC63" s="255" t="e">
        <f t="shared" si="13"/>
        <v>#N/A</v>
      </c>
      <c r="AD63" s="261" t="e">
        <f t="shared" si="15"/>
        <v>#N/A</v>
      </c>
      <c r="AE63" s="247" t="e">
        <f>IF($D63="","",IF($C63="initial",input!S63,AN62))</f>
        <v>#N/A</v>
      </c>
      <c r="AF63" s="259" t="e">
        <f>IF($D63="","",IF($C63="initial",input!T63,AO62))</f>
        <v>#N/A</v>
      </c>
      <c r="AG63" s="260" t="e">
        <f>IF($D63="","",IF($C63="initial",input!U63,AP62))</f>
        <v>#N/A</v>
      </c>
      <c r="AH63" s="262"/>
      <c r="AI63" s="263"/>
      <c r="AJ63" s="263"/>
      <c r="AK63" s="262"/>
      <c r="AL63" s="263"/>
      <c r="AM63" s="264"/>
      <c r="AN63" s="249"/>
      <c r="AO63" s="249"/>
      <c r="AP63" s="249"/>
      <c r="AQ63" s="265"/>
      <c r="AR63" s="266"/>
      <c r="AS63" s="267"/>
    </row>
    <row r="64" spans="1:45" x14ac:dyDescent="0.25">
      <c r="A64" s="245">
        <v>61</v>
      </c>
      <c r="B64" s="245"/>
      <c r="C64" s="245" t="e">
        <f>VLOOKUP(A64,input!$A$4:$C$1000,3,FALSE)</f>
        <v>#N/A</v>
      </c>
      <c r="D64" s="246" t="e">
        <f>VLOOKUP($A64,input!$A$4:$I$1000,4,FALSE)</f>
        <v>#N/A</v>
      </c>
      <c r="E64" s="246" t="e">
        <f>VLOOKUP($A64,input!$A$4:$I$1000,5,FALSE)</f>
        <v>#N/A</v>
      </c>
      <c r="F64" s="514" t="e">
        <f>VLOOKUP($A64,input!$A$4:$I$1000,6,FALSE)</f>
        <v>#N/A</v>
      </c>
      <c r="G64" s="248">
        <v>0</v>
      </c>
      <c r="H64" s="249" t="e">
        <f t="shared" si="8"/>
        <v>#N/A</v>
      </c>
      <c r="I64" s="250" t="e">
        <f t="shared" si="9"/>
        <v>#N/A</v>
      </c>
      <c r="J64" s="414" t="str">
        <f>+input!Y64</f>
        <v/>
      </c>
      <c r="K64" s="249" t="e">
        <f>+input!Z64</f>
        <v>#N/A</v>
      </c>
      <c r="L64" s="249" t="e">
        <f>+input!AA64</f>
        <v>#N/A</v>
      </c>
      <c r="M64" s="249" t="str">
        <f>+input!AB64</f>
        <v/>
      </c>
      <c r="N64" s="249" t="str">
        <f>+input!AC64</f>
        <v/>
      </c>
      <c r="O64" s="249" t="str">
        <f>+input!AD64</f>
        <v/>
      </c>
      <c r="P64" s="251">
        <f>+input!AE64</f>
        <v>8</v>
      </c>
      <c r="Q64" s="252">
        <f>+input!AF64</f>
        <v>1500</v>
      </c>
      <c r="R64" s="253"/>
      <c r="S64" s="254" t="e">
        <f>VLOOKUP($A64,input!$A$4:$I$1000,7,FALSE)</f>
        <v>#N/A</v>
      </c>
      <c r="T64" s="255" t="e">
        <f>VLOOKUP($A64,input!$A$4:$I$1000,8,FALSE)</f>
        <v>#N/A</v>
      </c>
      <c r="U64" s="255" t="e">
        <f>VLOOKUP($A64,input!$A$4:$L$1000,9,FALSE)</f>
        <v>#N/A</v>
      </c>
      <c r="V64" s="256" t="e">
        <f>IF($C64="initial",input!M64,VLOOKUP($A64,input!$A$4:$L$1000,10,FALSE))</f>
        <v>#N/A</v>
      </c>
      <c r="W64" s="257" t="e">
        <f>IF($C64="initial",input!N64,VLOOKUP($A64,input!$A$4:$L$1000,11,FALSE))</f>
        <v>#N/A</v>
      </c>
      <c r="X64" s="258" t="e">
        <f>IF($C64="initial",input!O64,VLOOKUP($A64,input!$A$4:$L$1000,12,FALSE))</f>
        <v>#N/A</v>
      </c>
      <c r="Y64" s="247" t="e">
        <f t="shared" si="10"/>
        <v>#N/A</v>
      </c>
      <c r="Z64" s="247" t="e">
        <f t="shared" si="11"/>
        <v>#N/A</v>
      </c>
      <c r="AA64" s="247" t="e">
        <f t="shared" si="14"/>
        <v>#N/A</v>
      </c>
      <c r="AB64" s="254" t="e">
        <f t="shared" si="12"/>
        <v>#N/A</v>
      </c>
      <c r="AC64" s="255" t="e">
        <f t="shared" si="13"/>
        <v>#N/A</v>
      </c>
      <c r="AD64" s="261" t="e">
        <f t="shared" si="15"/>
        <v>#N/A</v>
      </c>
      <c r="AE64" s="247" t="e">
        <f>IF($D64="","",IF($C64="initial",input!S64,AN63))</f>
        <v>#N/A</v>
      </c>
      <c r="AF64" s="259" t="e">
        <f>IF($D64="","",IF($C64="initial",input!T64,AO63))</f>
        <v>#N/A</v>
      </c>
      <c r="AG64" s="260" t="e">
        <f>IF($D64="","",IF($C64="initial",input!U64,AP63))</f>
        <v>#N/A</v>
      </c>
      <c r="AH64" s="262"/>
      <c r="AI64" s="263"/>
      <c r="AJ64" s="263"/>
      <c r="AK64" s="262"/>
      <c r="AL64" s="263"/>
      <c r="AM64" s="264"/>
      <c r="AN64" s="249"/>
      <c r="AO64" s="249"/>
      <c r="AP64" s="249"/>
      <c r="AQ64" s="265"/>
      <c r="AR64" s="266"/>
      <c r="AS64" s="267"/>
    </row>
    <row r="65" spans="1:45" x14ac:dyDescent="0.25">
      <c r="A65" s="245">
        <v>62</v>
      </c>
      <c r="B65" s="245"/>
      <c r="C65" s="245" t="e">
        <f>VLOOKUP(A65,input!$A$4:$C$1000,3,FALSE)</f>
        <v>#N/A</v>
      </c>
      <c r="D65" s="246" t="e">
        <f>VLOOKUP($A65,input!$A$4:$I$1000,4,FALSE)</f>
        <v>#N/A</v>
      </c>
      <c r="E65" s="246" t="e">
        <f>VLOOKUP($A65,input!$A$4:$I$1000,5,FALSE)</f>
        <v>#N/A</v>
      </c>
      <c r="F65" s="514" t="e">
        <f>VLOOKUP($A65,input!$A$4:$I$1000,6,FALSE)</f>
        <v>#N/A</v>
      </c>
      <c r="G65" s="248">
        <v>0</v>
      </c>
      <c r="H65" s="249" t="e">
        <f t="shared" si="8"/>
        <v>#N/A</v>
      </c>
      <c r="I65" s="250" t="e">
        <f t="shared" si="9"/>
        <v>#N/A</v>
      </c>
      <c r="J65" s="414" t="str">
        <f>+input!Y65</f>
        <v/>
      </c>
      <c r="K65" s="249" t="e">
        <f>+input!Z65</f>
        <v>#N/A</v>
      </c>
      <c r="L65" s="249" t="e">
        <f>+input!AA65</f>
        <v>#N/A</v>
      </c>
      <c r="M65" s="249" t="str">
        <f>+input!AB65</f>
        <v/>
      </c>
      <c r="N65" s="249" t="str">
        <f>+input!AC65</f>
        <v/>
      </c>
      <c r="O65" s="249" t="str">
        <f>+input!AD65</f>
        <v/>
      </c>
      <c r="P65" s="251">
        <f>+input!AE65</f>
        <v>8</v>
      </c>
      <c r="Q65" s="252">
        <f>+input!AF65</f>
        <v>1500</v>
      </c>
      <c r="R65" s="253"/>
      <c r="S65" s="254" t="e">
        <f>VLOOKUP($A65,input!$A$4:$I$1000,7,FALSE)</f>
        <v>#N/A</v>
      </c>
      <c r="T65" s="255" t="e">
        <f>VLOOKUP($A65,input!$A$4:$I$1000,8,FALSE)</f>
        <v>#N/A</v>
      </c>
      <c r="U65" s="255" t="e">
        <f>VLOOKUP($A65,input!$A$4:$L$1000,9,FALSE)</f>
        <v>#N/A</v>
      </c>
      <c r="V65" s="256" t="e">
        <f>IF($C65="initial",input!M65,VLOOKUP($A65,input!$A$4:$L$1000,10,FALSE))</f>
        <v>#N/A</v>
      </c>
      <c r="W65" s="257" t="e">
        <f>IF($C65="initial",input!N65,VLOOKUP($A65,input!$A$4:$L$1000,11,FALSE))</f>
        <v>#N/A</v>
      </c>
      <c r="X65" s="258" t="e">
        <f>IF($C65="initial",input!O65,VLOOKUP($A65,input!$A$4:$L$1000,12,FALSE))</f>
        <v>#N/A</v>
      </c>
      <c r="Y65" s="247" t="e">
        <f t="shared" si="10"/>
        <v>#N/A</v>
      </c>
      <c r="Z65" s="247" t="e">
        <f t="shared" si="11"/>
        <v>#N/A</v>
      </c>
      <c r="AA65" s="247" t="e">
        <f t="shared" si="14"/>
        <v>#N/A</v>
      </c>
      <c r="AB65" s="254" t="e">
        <f t="shared" si="12"/>
        <v>#N/A</v>
      </c>
      <c r="AC65" s="255" t="e">
        <f t="shared" si="13"/>
        <v>#N/A</v>
      </c>
      <c r="AD65" s="261" t="e">
        <f t="shared" si="15"/>
        <v>#N/A</v>
      </c>
      <c r="AE65" s="247" t="e">
        <f>IF($D65="","",IF($C65="initial",input!S65,AN64))</f>
        <v>#N/A</v>
      </c>
      <c r="AF65" s="259" t="e">
        <f>IF($D65="","",IF($C65="initial",input!T65,AO64))</f>
        <v>#N/A</v>
      </c>
      <c r="AG65" s="260" t="e">
        <f>IF($D65="","",IF($C65="initial",input!U65,AP64))</f>
        <v>#N/A</v>
      </c>
      <c r="AH65" s="262"/>
      <c r="AI65" s="263"/>
      <c r="AJ65" s="263"/>
      <c r="AK65" s="262"/>
      <c r="AL65" s="263"/>
      <c r="AM65" s="264"/>
      <c r="AN65" s="249"/>
      <c r="AO65" s="249"/>
      <c r="AP65" s="249"/>
      <c r="AQ65" s="265"/>
      <c r="AR65" s="266"/>
      <c r="AS65" s="267"/>
    </row>
    <row r="66" spans="1:45" x14ac:dyDescent="0.25">
      <c r="A66" s="245">
        <v>63</v>
      </c>
      <c r="B66" s="245"/>
      <c r="C66" s="245" t="e">
        <f>VLOOKUP(A66,input!$A$4:$C$1000,3,FALSE)</f>
        <v>#N/A</v>
      </c>
      <c r="D66" s="246" t="e">
        <f>VLOOKUP($A66,input!$A$4:$I$1000,4,FALSE)</f>
        <v>#N/A</v>
      </c>
      <c r="E66" s="246" t="e">
        <f>VLOOKUP($A66,input!$A$4:$I$1000,5,FALSE)</f>
        <v>#N/A</v>
      </c>
      <c r="F66" s="514" t="e">
        <f>VLOOKUP($A66,input!$A$4:$I$1000,6,FALSE)</f>
        <v>#N/A</v>
      </c>
      <c r="G66" s="248">
        <v>0</v>
      </c>
      <c r="H66" s="249" t="e">
        <f t="shared" si="8"/>
        <v>#N/A</v>
      </c>
      <c r="I66" s="250" t="e">
        <f t="shared" si="9"/>
        <v>#N/A</v>
      </c>
      <c r="J66" s="414" t="str">
        <f>+input!Y66</f>
        <v/>
      </c>
      <c r="K66" s="249" t="e">
        <f>+input!Z66</f>
        <v>#N/A</v>
      </c>
      <c r="L66" s="249" t="e">
        <f>+input!AA66</f>
        <v>#N/A</v>
      </c>
      <c r="M66" s="249" t="str">
        <f>+input!AB66</f>
        <v/>
      </c>
      <c r="N66" s="249" t="str">
        <f>+input!AC66</f>
        <v/>
      </c>
      <c r="O66" s="249" t="str">
        <f>+input!AD66</f>
        <v/>
      </c>
      <c r="P66" s="251">
        <f>+input!AE66</f>
        <v>8</v>
      </c>
      <c r="Q66" s="252">
        <f>+input!AF66</f>
        <v>1500</v>
      </c>
      <c r="R66" s="253"/>
      <c r="S66" s="254" t="e">
        <f>VLOOKUP($A66,input!$A$4:$I$1000,7,FALSE)</f>
        <v>#N/A</v>
      </c>
      <c r="T66" s="255" t="e">
        <f>VLOOKUP($A66,input!$A$4:$I$1000,8,FALSE)</f>
        <v>#N/A</v>
      </c>
      <c r="U66" s="255" t="e">
        <f>VLOOKUP($A66,input!$A$4:$L$1000,9,FALSE)</f>
        <v>#N/A</v>
      </c>
      <c r="V66" s="256" t="e">
        <f>IF($C66="initial",input!M66,VLOOKUP($A66,input!$A$4:$L$1000,10,FALSE))</f>
        <v>#N/A</v>
      </c>
      <c r="W66" s="257" t="e">
        <f>IF($C66="initial",input!N66,VLOOKUP($A66,input!$A$4:$L$1000,11,FALSE))</f>
        <v>#N/A</v>
      </c>
      <c r="X66" s="258" t="e">
        <f>IF($C66="initial",input!O66,VLOOKUP($A66,input!$A$4:$L$1000,12,FALSE))</f>
        <v>#N/A</v>
      </c>
      <c r="Y66" s="247" t="e">
        <f t="shared" si="10"/>
        <v>#N/A</v>
      </c>
      <c r="Z66" s="247" t="e">
        <f t="shared" si="11"/>
        <v>#N/A</v>
      </c>
      <c r="AA66" s="247" t="e">
        <f t="shared" si="14"/>
        <v>#N/A</v>
      </c>
      <c r="AB66" s="254" t="e">
        <f t="shared" si="12"/>
        <v>#N/A</v>
      </c>
      <c r="AC66" s="255" t="e">
        <f t="shared" si="13"/>
        <v>#N/A</v>
      </c>
      <c r="AD66" s="261" t="e">
        <f t="shared" si="15"/>
        <v>#N/A</v>
      </c>
      <c r="AE66" s="247" t="e">
        <f>IF($D66="","",IF($C66="initial",input!S66,AN65))</f>
        <v>#N/A</v>
      </c>
      <c r="AF66" s="259" t="e">
        <f>IF($D66="","",IF($C66="initial",input!T66,AO65))</f>
        <v>#N/A</v>
      </c>
      <c r="AG66" s="260" t="e">
        <f>IF($D66="","",IF($C66="initial",input!U66,AP65))</f>
        <v>#N/A</v>
      </c>
      <c r="AH66" s="262"/>
      <c r="AI66" s="263"/>
      <c r="AJ66" s="263"/>
      <c r="AK66" s="262"/>
      <c r="AL66" s="263"/>
      <c r="AM66" s="264"/>
      <c r="AN66" s="249"/>
      <c r="AO66" s="249"/>
      <c r="AP66" s="249"/>
      <c r="AQ66" s="265"/>
      <c r="AR66" s="266"/>
      <c r="AS66" s="267"/>
    </row>
    <row r="67" spans="1:45" x14ac:dyDescent="0.25">
      <c r="A67" s="245">
        <v>64</v>
      </c>
      <c r="B67" s="245"/>
      <c r="C67" s="245" t="e">
        <f>VLOOKUP(A67,input!$A$4:$C$1000,3,FALSE)</f>
        <v>#N/A</v>
      </c>
      <c r="D67" s="246" t="e">
        <f>VLOOKUP($A67,input!$A$4:$I$1000,4,FALSE)</f>
        <v>#N/A</v>
      </c>
      <c r="E67" s="246" t="e">
        <f>VLOOKUP($A67,input!$A$4:$I$1000,5,FALSE)</f>
        <v>#N/A</v>
      </c>
      <c r="F67" s="514" t="e">
        <f>VLOOKUP($A67,input!$A$4:$I$1000,6,FALSE)</f>
        <v>#N/A</v>
      </c>
      <c r="G67" s="248">
        <v>0</v>
      </c>
      <c r="H67" s="249" t="e">
        <f t="shared" si="8"/>
        <v>#N/A</v>
      </c>
      <c r="I67" s="250" t="e">
        <f t="shared" si="9"/>
        <v>#N/A</v>
      </c>
      <c r="J67" s="414" t="str">
        <f>+input!Y67</f>
        <v/>
      </c>
      <c r="K67" s="249" t="e">
        <f>+input!Z67</f>
        <v>#N/A</v>
      </c>
      <c r="L67" s="249" t="e">
        <f>+input!AA67</f>
        <v>#N/A</v>
      </c>
      <c r="M67" s="249" t="str">
        <f>+input!AB67</f>
        <v/>
      </c>
      <c r="N67" s="249" t="str">
        <f>+input!AC67</f>
        <v/>
      </c>
      <c r="O67" s="249" t="str">
        <f>+input!AD67</f>
        <v/>
      </c>
      <c r="P67" s="251">
        <f>+input!AE67</f>
        <v>8</v>
      </c>
      <c r="Q67" s="252">
        <f>+input!AF67</f>
        <v>1500</v>
      </c>
      <c r="R67" s="253"/>
      <c r="S67" s="254" t="e">
        <f>VLOOKUP($A67,input!$A$4:$I$1000,7,FALSE)</f>
        <v>#N/A</v>
      </c>
      <c r="T67" s="255" t="e">
        <f>VLOOKUP($A67,input!$A$4:$I$1000,8,FALSE)</f>
        <v>#N/A</v>
      </c>
      <c r="U67" s="255" t="e">
        <f>VLOOKUP($A67,input!$A$4:$L$1000,9,FALSE)</f>
        <v>#N/A</v>
      </c>
      <c r="V67" s="256" t="e">
        <f>IF($C67="initial",input!M67,VLOOKUP($A67,input!$A$4:$L$1000,10,FALSE))</f>
        <v>#N/A</v>
      </c>
      <c r="W67" s="257" t="e">
        <f>IF($C67="initial",input!N67,VLOOKUP($A67,input!$A$4:$L$1000,11,FALSE))</f>
        <v>#N/A</v>
      </c>
      <c r="X67" s="258" t="e">
        <f>IF($C67="initial",input!O67,VLOOKUP($A67,input!$A$4:$L$1000,12,FALSE))</f>
        <v>#N/A</v>
      </c>
      <c r="Y67" s="247" t="e">
        <f t="shared" si="10"/>
        <v>#N/A</v>
      </c>
      <c r="Z67" s="247" t="e">
        <f t="shared" si="11"/>
        <v>#N/A</v>
      </c>
      <c r="AA67" s="247" t="e">
        <f t="shared" si="14"/>
        <v>#N/A</v>
      </c>
      <c r="AB67" s="254" t="e">
        <f t="shared" si="12"/>
        <v>#N/A</v>
      </c>
      <c r="AC67" s="255" t="e">
        <f t="shared" si="13"/>
        <v>#N/A</v>
      </c>
      <c r="AD67" s="261" t="e">
        <f t="shared" si="15"/>
        <v>#N/A</v>
      </c>
      <c r="AE67" s="247" t="e">
        <f>IF($D67="","",IF($C67="initial",input!S67,AN66))</f>
        <v>#N/A</v>
      </c>
      <c r="AF67" s="259" t="e">
        <f>IF($D67="","",IF($C67="initial",input!T67,AO66))</f>
        <v>#N/A</v>
      </c>
      <c r="AG67" s="260" t="e">
        <f>IF($D67="","",IF($C67="initial",input!U67,AP66))</f>
        <v>#N/A</v>
      </c>
      <c r="AH67" s="262"/>
      <c r="AI67" s="263"/>
      <c r="AJ67" s="263"/>
      <c r="AK67" s="262"/>
      <c r="AL67" s="263"/>
      <c r="AM67" s="264"/>
      <c r="AN67" s="249"/>
      <c r="AO67" s="249"/>
      <c r="AP67" s="249"/>
      <c r="AQ67" s="265"/>
      <c r="AR67" s="266"/>
      <c r="AS67" s="267"/>
    </row>
    <row r="68" spans="1:45" x14ac:dyDescent="0.25">
      <c r="A68" s="245">
        <v>65</v>
      </c>
      <c r="B68" s="245"/>
      <c r="C68" s="245" t="e">
        <f>VLOOKUP(A68,input!$A$4:$C$1000,3,FALSE)</f>
        <v>#N/A</v>
      </c>
      <c r="D68" s="246" t="e">
        <f>VLOOKUP($A68,input!$A$4:$I$1000,4,FALSE)</f>
        <v>#N/A</v>
      </c>
      <c r="E68" s="246" t="e">
        <f>VLOOKUP($A68,input!$A$4:$I$1000,5,FALSE)</f>
        <v>#N/A</v>
      </c>
      <c r="F68" s="514" t="e">
        <f>VLOOKUP($A68,input!$A$4:$I$1000,6,FALSE)</f>
        <v>#N/A</v>
      </c>
      <c r="G68" s="248">
        <v>0</v>
      </c>
      <c r="H68" s="249" t="e">
        <f t="shared" si="8"/>
        <v>#N/A</v>
      </c>
      <c r="I68" s="250" t="e">
        <f t="shared" si="9"/>
        <v>#N/A</v>
      </c>
      <c r="J68" s="414" t="str">
        <f>+input!Y68</f>
        <v/>
      </c>
      <c r="K68" s="249" t="e">
        <f>+input!Z68</f>
        <v>#N/A</v>
      </c>
      <c r="L68" s="249" t="e">
        <f>+input!AA68</f>
        <v>#N/A</v>
      </c>
      <c r="M68" s="249" t="str">
        <f>+input!AB68</f>
        <v/>
      </c>
      <c r="N68" s="249" t="str">
        <f>+input!AC68</f>
        <v/>
      </c>
      <c r="O68" s="249" t="str">
        <f>+input!AD68</f>
        <v/>
      </c>
      <c r="P68" s="251">
        <f>+input!AE68</f>
        <v>8</v>
      </c>
      <c r="Q68" s="252">
        <f>+input!AF68</f>
        <v>1500</v>
      </c>
      <c r="R68" s="253"/>
      <c r="S68" s="254" t="e">
        <f>VLOOKUP($A68,input!$A$4:$I$1000,7,FALSE)</f>
        <v>#N/A</v>
      </c>
      <c r="T68" s="255" t="e">
        <f>VLOOKUP($A68,input!$A$4:$I$1000,8,FALSE)</f>
        <v>#N/A</v>
      </c>
      <c r="U68" s="255" t="e">
        <f>VLOOKUP($A68,input!$A$4:$L$1000,9,FALSE)</f>
        <v>#N/A</v>
      </c>
      <c r="V68" s="256" t="e">
        <f>IF($C68="initial",input!M68,VLOOKUP($A68,input!$A$4:$L$1000,10,FALSE))</f>
        <v>#N/A</v>
      </c>
      <c r="W68" s="257" t="e">
        <f>IF($C68="initial",input!N68,VLOOKUP($A68,input!$A$4:$L$1000,11,FALSE))</f>
        <v>#N/A</v>
      </c>
      <c r="X68" s="258" t="e">
        <f>IF($C68="initial",input!O68,VLOOKUP($A68,input!$A$4:$L$1000,12,FALSE))</f>
        <v>#N/A</v>
      </c>
      <c r="Y68" s="247" t="e">
        <f t="shared" si="10"/>
        <v>#N/A</v>
      </c>
      <c r="Z68" s="247" t="e">
        <f t="shared" si="11"/>
        <v>#N/A</v>
      </c>
      <c r="AA68" s="247" t="e">
        <f t="shared" si="14"/>
        <v>#N/A</v>
      </c>
      <c r="AB68" s="254" t="e">
        <f t="shared" si="12"/>
        <v>#N/A</v>
      </c>
      <c r="AC68" s="255" t="e">
        <f t="shared" si="13"/>
        <v>#N/A</v>
      </c>
      <c r="AD68" s="261" t="e">
        <f t="shared" si="15"/>
        <v>#N/A</v>
      </c>
      <c r="AE68" s="247" t="e">
        <f>IF($D68="","",IF($C68="initial",input!S68,AN67))</f>
        <v>#N/A</v>
      </c>
      <c r="AF68" s="259" t="e">
        <f>IF($D68="","",IF($C68="initial",input!T68,AO67))</f>
        <v>#N/A</v>
      </c>
      <c r="AG68" s="260" t="e">
        <f>IF($D68="","",IF($C68="initial",input!U68,AP67))</f>
        <v>#N/A</v>
      </c>
      <c r="AH68" s="262"/>
      <c r="AI68" s="263"/>
      <c r="AJ68" s="263"/>
      <c r="AK68" s="262"/>
      <c r="AL68" s="263"/>
      <c r="AM68" s="264"/>
      <c r="AN68" s="249"/>
      <c r="AO68" s="249"/>
      <c r="AP68" s="249"/>
      <c r="AQ68" s="265"/>
      <c r="AR68" s="266"/>
      <c r="AS68" s="267"/>
    </row>
    <row r="69" spans="1:45" x14ac:dyDescent="0.25">
      <c r="A69" s="245">
        <v>66</v>
      </c>
      <c r="B69" s="245"/>
      <c r="C69" s="245" t="e">
        <f>VLOOKUP(A69,input!$A$4:$C$1000,3,FALSE)</f>
        <v>#N/A</v>
      </c>
      <c r="D69" s="246" t="e">
        <f>VLOOKUP($A69,input!$A$4:$I$1000,4,FALSE)</f>
        <v>#N/A</v>
      </c>
      <c r="E69" s="246" t="e">
        <f>VLOOKUP($A69,input!$A$4:$I$1000,5,FALSE)</f>
        <v>#N/A</v>
      </c>
      <c r="F69" s="514" t="e">
        <f>VLOOKUP($A69,input!$A$4:$I$1000,6,FALSE)</f>
        <v>#N/A</v>
      </c>
      <c r="G69" s="248">
        <v>0</v>
      </c>
      <c r="H69" s="249" t="e">
        <f t="shared" si="8"/>
        <v>#N/A</v>
      </c>
      <c r="I69" s="250" t="e">
        <f t="shared" si="9"/>
        <v>#N/A</v>
      </c>
      <c r="J69" s="414" t="str">
        <f>+input!Y69</f>
        <v/>
      </c>
      <c r="K69" s="249" t="e">
        <f>+input!Z69</f>
        <v>#N/A</v>
      </c>
      <c r="L69" s="249" t="e">
        <f>+input!AA69</f>
        <v>#N/A</v>
      </c>
      <c r="M69" s="249" t="str">
        <f>+input!AB69</f>
        <v/>
      </c>
      <c r="N69" s="249" t="str">
        <f>+input!AC69</f>
        <v/>
      </c>
      <c r="O69" s="249" t="str">
        <f>+input!AD69</f>
        <v/>
      </c>
      <c r="P69" s="251">
        <f>+input!AE69</f>
        <v>8</v>
      </c>
      <c r="Q69" s="252">
        <f>+input!AF69</f>
        <v>1500</v>
      </c>
      <c r="R69" s="253"/>
      <c r="S69" s="254" t="e">
        <f>VLOOKUP($A69,input!$A$4:$I$1000,7,FALSE)</f>
        <v>#N/A</v>
      </c>
      <c r="T69" s="255" t="e">
        <f>VLOOKUP($A69,input!$A$4:$I$1000,8,FALSE)</f>
        <v>#N/A</v>
      </c>
      <c r="U69" s="255" t="e">
        <f>VLOOKUP($A69,input!$A$4:$L$1000,9,FALSE)</f>
        <v>#N/A</v>
      </c>
      <c r="V69" s="256" t="e">
        <f>IF($C69="initial",input!M69,VLOOKUP($A69,input!$A$4:$L$1000,10,FALSE))</f>
        <v>#N/A</v>
      </c>
      <c r="W69" s="257" t="e">
        <f>IF($C69="initial",input!N69,VLOOKUP($A69,input!$A$4:$L$1000,11,FALSE))</f>
        <v>#N/A</v>
      </c>
      <c r="X69" s="258" t="e">
        <f>IF($C69="initial",input!O69,VLOOKUP($A69,input!$A$4:$L$1000,12,FALSE))</f>
        <v>#N/A</v>
      </c>
      <c r="Y69" s="247" t="e">
        <f t="shared" si="10"/>
        <v>#N/A</v>
      </c>
      <c r="Z69" s="247" t="e">
        <f t="shared" si="11"/>
        <v>#N/A</v>
      </c>
      <c r="AA69" s="247" t="e">
        <f t="shared" si="14"/>
        <v>#N/A</v>
      </c>
      <c r="AB69" s="254" t="e">
        <f t="shared" si="12"/>
        <v>#N/A</v>
      </c>
      <c r="AC69" s="255" t="e">
        <f t="shared" si="13"/>
        <v>#N/A</v>
      </c>
      <c r="AD69" s="261" t="e">
        <f t="shared" si="15"/>
        <v>#N/A</v>
      </c>
      <c r="AE69" s="247" t="e">
        <f>IF($D69="","",IF($C69="initial",input!S69,AN68))</f>
        <v>#N/A</v>
      </c>
      <c r="AF69" s="259" t="e">
        <f>IF($D69="","",IF($C69="initial",input!T69,AO68))</f>
        <v>#N/A</v>
      </c>
      <c r="AG69" s="260" t="e">
        <f>IF($D69="","",IF($C69="initial",input!U69,AP68))</f>
        <v>#N/A</v>
      </c>
      <c r="AH69" s="262"/>
      <c r="AI69" s="263"/>
      <c r="AJ69" s="263"/>
      <c r="AK69" s="262"/>
      <c r="AL69" s="263"/>
      <c r="AM69" s="264"/>
      <c r="AN69" s="249"/>
      <c r="AO69" s="249"/>
      <c r="AP69" s="249"/>
      <c r="AQ69" s="265"/>
      <c r="AR69" s="266"/>
      <c r="AS69" s="267"/>
    </row>
    <row r="70" spans="1:45" x14ac:dyDescent="0.25">
      <c r="A70" s="245">
        <v>67</v>
      </c>
      <c r="B70" s="245"/>
      <c r="C70" s="245" t="e">
        <f>VLOOKUP(A70,input!$A$4:$C$1000,3,FALSE)</f>
        <v>#N/A</v>
      </c>
      <c r="D70" s="246" t="e">
        <f>VLOOKUP($A70,input!$A$4:$I$1000,4,FALSE)</f>
        <v>#N/A</v>
      </c>
      <c r="E70" s="246" t="e">
        <f>VLOOKUP($A70,input!$A$4:$I$1000,5,FALSE)</f>
        <v>#N/A</v>
      </c>
      <c r="F70" s="514" t="e">
        <f>VLOOKUP($A70,input!$A$4:$I$1000,6,FALSE)</f>
        <v>#N/A</v>
      </c>
      <c r="G70" s="248">
        <v>0</v>
      </c>
      <c r="H70" s="249" t="e">
        <f t="shared" ref="H70:H133" si="16">IF(E70&gt;1,1,0)</f>
        <v>#N/A</v>
      </c>
      <c r="I70" s="250" t="e">
        <f t="shared" ref="I70:I133" si="17">IF(E70=3,1,IF(E70=1,0,0))</f>
        <v>#N/A</v>
      </c>
      <c r="J70" s="414" t="str">
        <f>+input!Y70</f>
        <v/>
      </c>
      <c r="K70" s="249" t="e">
        <f>+input!Z70</f>
        <v>#N/A</v>
      </c>
      <c r="L70" s="249" t="e">
        <f>+input!AA70</f>
        <v>#N/A</v>
      </c>
      <c r="M70" s="249" t="str">
        <f>+input!AB70</f>
        <v/>
      </c>
      <c r="N70" s="249" t="str">
        <f>+input!AC70</f>
        <v/>
      </c>
      <c r="O70" s="249" t="str">
        <f>+input!AD70</f>
        <v/>
      </c>
      <c r="P70" s="251">
        <f>+input!AE70</f>
        <v>8</v>
      </c>
      <c r="Q70" s="252">
        <f>+input!AF70</f>
        <v>1500</v>
      </c>
      <c r="R70" s="253"/>
      <c r="S70" s="254" t="e">
        <f>VLOOKUP($A70,input!$A$4:$I$1000,7,FALSE)</f>
        <v>#N/A</v>
      </c>
      <c r="T70" s="255" t="e">
        <f>VLOOKUP($A70,input!$A$4:$I$1000,8,FALSE)</f>
        <v>#N/A</v>
      </c>
      <c r="U70" s="255" t="e">
        <f>VLOOKUP($A70,input!$A$4:$L$1000,9,FALSE)</f>
        <v>#N/A</v>
      </c>
      <c r="V70" s="256" t="e">
        <f>IF($C70="initial",input!M70,VLOOKUP($A70,input!$A$4:$L$1000,10,FALSE))</f>
        <v>#N/A</v>
      </c>
      <c r="W70" s="257" t="e">
        <f>IF($C70="initial",input!N70,VLOOKUP($A70,input!$A$4:$L$1000,11,FALSE))</f>
        <v>#N/A</v>
      </c>
      <c r="X70" s="258" t="e">
        <f>IF($C70="initial",input!O70,VLOOKUP($A70,input!$A$4:$L$1000,12,FALSE))</f>
        <v>#N/A</v>
      </c>
      <c r="Y70" s="247" t="e">
        <f t="shared" ref="Y70:Y133" si="18">IF($D70="","",IF($C70="initial","",AH69))</f>
        <v>#N/A</v>
      </c>
      <c r="Z70" s="247" t="e">
        <f t="shared" ref="Z70:Z133" si="19">IF($D70="","",IF($C70="initial","",AI69))</f>
        <v>#N/A</v>
      </c>
      <c r="AA70" s="247" t="e">
        <f t="shared" ref="AA70:AA133" si="20">IF($D70="","",IF($C70="initial","",AJ69))</f>
        <v>#N/A</v>
      </c>
      <c r="AB70" s="254" t="e">
        <f t="shared" ref="AB70:AB133" si="21">IF($D70="","",IF($C70="initial",1,AK69))</f>
        <v>#N/A</v>
      </c>
      <c r="AC70" s="255" t="e">
        <f t="shared" ref="AC70:AC133" si="22">IF($D70="","",IF($C70="initial",1,AL69))</f>
        <v>#N/A</v>
      </c>
      <c r="AD70" s="261" t="e">
        <f t="shared" ref="AD70:AD133" si="23">IF($D70="","",IF($C70="initial",1,AM69))</f>
        <v>#N/A</v>
      </c>
      <c r="AE70" s="247" t="e">
        <f>IF($D70="","",IF($C70="initial",input!S70,AN69))</f>
        <v>#N/A</v>
      </c>
      <c r="AF70" s="259" t="e">
        <f>IF($D70="","",IF($C70="initial",input!T70,AO69))</f>
        <v>#N/A</v>
      </c>
      <c r="AG70" s="260" t="e">
        <f>IF($D70="","",IF($C70="initial",input!U70,AP69))</f>
        <v>#N/A</v>
      </c>
      <c r="AH70" s="262"/>
      <c r="AI70" s="263"/>
      <c r="AJ70" s="263"/>
      <c r="AK70" s="262"/>
      <c r="AL70" s="263"/>
      <c r="AM70" s="264"/>
      <c r="AN70" s="249"/>
      <c r="AO70" s="249"/>
      <c r="AP70" s="249"/>
      <c r="AQ70" s="265"/>
      <c r="AR70" s="266"/>
      <c r="AS70" s="267"/>
    </row>
    <row r="71" spans="1:45" x14ac:dyDescent="0.25">
      <c r="A71" s="245">
        <v>68</v>
      </c>
      <c r="B71" s="245"/>
      <c r="C71" s="245" t="e">
        <f>VLOOKUP(A71,input!$A$4:$C$1000,3,FALSE)</f>
        <v>#N/A</v>
      </c>
      <c r="D71" s="246" t="e">
        <f>VLOOKUP($A71,input!$A$4:$I$1000,4,FALSE)</f>
        <v>#N/A</v>
      </c>
      <c r="E71" s="246" t="e">
        <f>VLOOKUP($A71,input!$A$4:$I$1000,5,FALSE)</f>
        <v>#N/A</v>
      </c>
      <c r="F71" s="514" t="e">
        <f>VLOOKUP($A71,input!$A$4:$I$1000,6,FALSE)</f>
        <v>#N/A</v>
      </c>
      <c r="G71" s="248">
        <v>0</v>
      </c>
      <c r="H71" s="249" t="e">
        <f t="shared" si="16"/>
        <v>#N/A</v>
      </c>
      <c r="I71" s="250" t="e">
        <f t="shared" si="17"/>
        <v>#N/A</v>
      </c>
      <c r="J71" s="414" t="str">
        <f>+input!Y71</f>
        <v/>
      </c>
      <c r="K71" s="249" t="e">
        <f>+input!Z71</f>
        <v>#N/A</v>
      </c>
      <c r="L71" s="249" t="e">
        <f>+input!AA71</f>
        <v>#N/A</v>
      </c>
      <c r="M71" s="249" t="str">
        <f>+input!AB71</f>
        <v/>
      </c>
      <c r="N71" s="249" t="str">
        <f>+input!AC71</f>
        <v/>
      </c>
      <c r="O71" s="249" t="str">
        <f>+input!AD71</f>
        <v/>
      </c>
      <c r="P71" s="251">
        <f>+input!AE71</f>
        <v>8</v>
      </c>
      <c r="Q71" s="252">
        <f>+input!AF71</f>
        <v>1500</v>
      </c>
      <c r="R71" s="253"/>
      <c r="S71" s="254" t="e">
        <f>VLOOKUP($A71,input!$A$4:$I$1000,7,FALSE)</f>
        <v>#N/A</v>
      </c>
      <c r="T71" s="255" t="e">
        <f>VLOOKUP($A71,input!$A$4:$I$1000,8,FALSE)</f>
        <v>#N/A</v>
      </c>
      <c r="U71" s="255" t="e">
        <f>VLOOKUP($A71,input!$A$4:$L$1000,9,FALSE)</f>
        <v>#N/A</v>
      </c>
      <c r="V71" s="256" t="e">
        <f>IF($C71="initial",input!M71,VLOOKUP($A71,input!$A$4:$L$1000,10,FALSE))</f>
        <v>#N/A</v>
      </c>
      <c r="W71" s="257" t="e">
        <f>IF($C71="initial",input!N71,VLOOKUP($A71,input!$A$4:$L$1000,11,FALSE))</f>
        <v>#N/A</v>
      </c>
      <c r="X71" s="258" t="e">
        <f>IF($C71="initial",input!O71,VLOOKUP($A71,input!$A$4:$L$1000,12,FALSE))</f>
        <v>#N/A</v>
      </c>
      <c r="Y71" s="247" t="e">
        <f t="shared" si="18"/>
        <v>#N/A</v>
      </c>
      <c r="Z71" s="247" t="e">
        <f t="shared" si="19"/>
        <v>#N/A</v>
      </c>
      <c r="AA71" s="247" t="e">
        <f t="shared" si="20"/>
        <v>#N/A</v>
      </c>
      <c r="AB71" s="254" t="e">
        <f t="shared" si="21"/>
        <v>#N/A</v>
      </c>
      <c r="AC71" s="255" t="e">
        <f t="shared" si="22"/>
        <v>#N/A</v>
      </c>
      <c r="AD71" s="261" t="e">
        <f t="shared" si="23"/>
        <v>#N/A</v>
      </c>
      <c r="AE71" s="247" t="e">
        <f>IF($D71="","",IF($C71="initial",input!S71,AN70))</f>
        <v>#N/A</v>
      </c>
      <c r="AF71" s="259" t="e">
        <f>IF($D71="","",IF($C71="initial",input!T71,AO70))</f>
        <v>#N/A</v>
      </c>
      <c r="AG71" s="260" t="e">
        <f>IF($D71="","",IF($C71="initial",input!U71,AP70))</f>
        <v>#N/A</v>
      </c>
      <c r="AH71" s="262"/>
      <c r="AI71" s="263"/>
      <c r="AJ71" s="263"/>
      <c r="AK71" s="262"/>
      <c r="AL71" s="263"/>
      <c r="AM71" s="264"/>
      <c r="AN71" s="249"/>
      <c r="AO71" s="249"/>
      <c r="AP71" s="249"/>
      <c r="AQ71" s="265"/>
      <c r="AR71" s="266"/>
      <c r="AS71" s="267"/>
    </row>
    <row r="72" spans="1:45" x14ac:dyDescent="0.25">
      <c r="A72" s="245">
        <v>69</v>
      </c>
      <c r="B72" s="245"/>
      <c r="C72" s="245" t="e">
        <f>VLOOKUP(A72,input!$A$4:$C$1000,3,FALSE)</f>
        <v>#N/A</v>
      </c>
      <c r="D72" s="246" t="e">
        <f>VLOOKUP($A72,input!$A$4:$I$1000,4,FALSE)</f>
        <v>#N/A</v>
      </c>
      <c r="E72" s="246" t="e">
        <f>VLOOKUP($A72,input!$A$4:$I$1000,5,FALSE)</f>
        <v>#N/A</v>
      </c>
      <c r="F72" s="514" t="e">
        <f>VLOOKUP($A72,input!$A$4:$I$1000,6,FALSE)</f>
        <v>#N/A</v>
      </c>
      <c r="G72" s="248">
        <v>0</v>
      </c>
      <c r="H72" s="249" t="e">
        <f t="shared" si="16"/>
        <v>#N/A</v>
      </c>
      <c r="I72" s="250" t="e">
        <f t="shared" si="17"/>
        <v>#N/A</v>
      </c>
      <c r="J72" s="414" t="str">
        <f>+input!Y72</f>
        <v/>
      </c>
      <c r="K72" s="249" t="e">
        <f>+input!Z72</f>
        <v>#N/A</v>
      </c>
      <c r="L72" s="249" t="e">
        <f>+input!AA72</f>
        <v>#N/A</v>
      </c>
      <c r="M72" s="249" t="str">
        <f>+input!AB72</f>
        <v/>
      </c>
      <c r="N72" s="249" t="str">
        <f>+input!AC72</f>
        <v/>
      </c>
      <c r="O72" s="249" t="str">
        <f>+input!AD72</f>
        <v/>
      </c>
      <c r="P72" s="251">
        <f>+input!AE72</f>
        <v>8</v>
      </c>
      <c r="Q72" s="252">
        <f>+input!AF72</f>
        <v>1500</v>
      </c>
      <c r="R72" s="253"/>
      <c r="S72" s="254" t="e">
        <f>VLOOKUP($A72,input!$A$4:$I$1000,7,FALSE)</f>
        <v>#N/A</v>
      </c>
      <c r="T72" s="255" t="e">
        <f>VLOOKUP($A72,input!$A$4:$I$1000,8,FALSE)</f>
        <v>#N/A</v>
      </c>
      <c r="U72" s="255" t="e">
        <f>VLOOKUP($A72,input!$A$4:$L$1000,9,FALSE)</f>
        <v>#N/A</v>
      </c>
      <c r="V72" s="256" t="e">
        <f>IF($C72="initial",input!M72,VLOOKUP($A72,input!$A$4:$L$1000,10,FALSE))</f>
        <v>#N/A</v>
      </c>
      <c r="W72" s="257" t="e">
        <f>IF($C72="initial",input!N72,VLOOKUP($A72,input!$A$4:$L$1000,11,FALSE))</f>
        <v>#N/A</v>
      </c>
      <c r="X72" s="258" t="e">
        <f>IF($C72="initial",input!O72,VLOOKUP($A72,input!$A$4:$L$1000,12,FALSE))</f>
        <v>#N/A</v>
      </c>
      <c r="Y72" s="247" t="e">
        <f t="shared" si="18"/>
        <v>#N/A</v>
      </c>
      <c r="Z72" s="247" t="e">
        <f t="shared" si="19"/>
        <v>#N/A</v>
      </c>
      <c r="AA72" s="247" t="e">
        <f t="shared" si="20"/>
        <v>#N/A</v>
      </c>
      <c r="AB72" s="254" t="e">
        <f t="shared" si="21"/>
        <v>#N/A</v>
      </c>
      <c r="AC72" s="255" t="e">
        <f t="shared" si="22"/>
        <v>#N/A</v>
      </c>
      <c r="AD72" s="261" t="e">
        <f t="shared" si="23"/>
        <v>#N/A</v>
      </c>
      <c r="AE72" s="247" t="e">
        <f>IF($D72="","",IF($C72="initial",input!S72,AN71))</f>
        <v>#N/A</v>
      </c>
      <c r="AF72" s="259" t="e">
        <f>IF($D72="","",IF($C72="initial",input!T72,AO71))</f>
        <v>#N/A</v>
      </c>
      <c r="AG72" s="260" t="e">
        <f>IF($D72="","",IF($C72="initial",input!U72,AP71))</f>
        <v>#N/A</v>
      </c>
      <c r="AH72" s="262"/>
      <c r="AI72" s="263"/>
      <c r="AJ72" s="263"/>
      <c r="AK72" s="262"/>
      <c r="AL72" s="263"/>
      <c r="AM72" s="264"/>
      <c r="AN72" s="249"/>
      <c r="AO72" s="249"/>
      <c r="AP72" s="249"/>
      <c r="AQ72" s="265"/>
      <c r="AR72" s="266"/>
      <c r="AS72" s="267"/>
    </row>
    <row r="73" spans="1:45" x14ac:dyDescent="0.25">
      <c r="A73" s="245">
        <v>70</v>
      </c>
      <c r="B73" s="245"/>
      <c r="C73" s="245" t="e">
        <f>VLOOKUP(A73,input!$A$4:$C$1000,3,FALSE)</f>
        <v>#N/A</v>
      </c>
      <c r="D73" s="246" t="e">
        <f>VLOOKUP($A73,input!$A$4:$I$1000,4,FALSE)</f>
        <v>#N/A</v>
      </c>
      <c r="E73" s="246" t="e">
        <f>VLOOKUP($A73,input!$A$4:$I$1000,5,FALSE)</f>
        <v>#N/A</v>
      </c>
      <c r="F73" s="514" t="e">
        <f>VLOOKUP($A73,input!$A$4:$I$1000,6,FALSE)</f>
        <v>#N/A</v>
      </c>
      <c r="G73" s="248">
        <v>0</v>
      </c>
      <c r="H73" s="249" t="e">
        <f t="shared" si="16"/>
        <v>#N/A</v>
      </c>
      <c r="I73" s="250" t="e">
        <f t="shared" si="17"/>
        <v>#N/A</v>
      </c>
      <c r="J73" s="414" t="str">
        <f>+input!Y73</f>
        <v/>
      </c>
      <c r="K73" s="249" t="e">
        <f>+input!Z73</f>
        <v>#N/A</v>
      </c>
      <c r="L73" s="249" t="e">
        <f>+input!AA73</f>
        <v>#N/A</v>
      </c>
      <c r="M73" s="249" t="str">
        <f>+input!AB73</f>
        <v/>
      </c>
      <c r="N73" s="249" t="str">
        <f>+input!AC73</f>
        <v/>
      </c>
      <c r="O73" s="249" t="str">
        <f>+input!AD73</f>
        <v/>
      </c>
      <c r="P73" s="251">
        <f>+input!AE73</f>
        <v>8</v>
      </c>
      <c r="Q73" s="252">
        <f>+input!AF73</f>
        <v>1500</v>
      </c>
      <c r="R73" s="253"/>
      <c r="S73" s="254" t="e">
        <f>VLOOKUP($A73,input!$A$4:$I$1000,7,FALSE)</f>
        <v>#N/A</v>
      </c>
      <c r="T73" s="255" t="e">
        <f>VLOOKUP($A73,input!$A$4:$I$1000,8,FALSE)</f>
        <v>#N/A</v>
      </c>
      <c r="U73" s="255" t="e">
        <f>VLOOKUP($A73,input!$A$4:$L$1000,9,FALSE)</f>
        <v>#N/A</v>
      </c>
      <c r="V73" s="256" t="e">
        <f>IF($C73="initial",input!M73,VLOOKUP($A73,input!$A$4:$L$1000,10,FALSE))</f>
        <v>#N/A</v>
      </c>
      <c r="W73" s="257" t="e">
        <f>IF($C73="initial",input!N73,VLOOKUP($A73,input!$A$4:$L$1000,11,FALSE))</f>
        <v>#N/A</v>
      </c>
      <c r="X73" s="258" t="e">
        <f>IF($C73="initial",input!O73,VLOOKUP($A73,input!$A$4:$L$1000,12,FALSE))</f>
        <v>#N/A</v>
      </c>
      <c r="Y73" s="247" t="e">
        <f t="shared" si="18"/>
        <v>#N/A</v>
      </c>
      <c r="Z73" s="247" t="e">
        <f t="shared" si="19"/>
        <v>#N/A</v>
      </c>
      <c r="AA73" s="247" t="e">
        <f t="shared" si="20"/>
        <v>#N/A</v>
      </c>
      <c r="AB73" s="254" t="e">
        <f t="shared" si="21"/>
        <v>#N/A</v>
      </c>
      <c r="AC73" s="255" t="e">
        <f t="shared" si="22"/>
        <v>#N/A</v>
      </c>
      <c r="AD73" s="261" t="e">
        <f t="shared" si="23"/>
        <v>#N/A</v>
      </c>
      <c r="AE73" s="247" t="e">
        <f>IF($D73="","",IF($C73="initial",input!S73,AN72))</f>
        <v>#N/A</v>
      </c>
      <c r="AF73" s="259" t="e">
        <f>IF($D73="","",IF($C73="initial",input!T73,AO72))</f>
        <v>#N/A</v>
      </c>
      <c r="AG73" s="260" t="e">
        <f>IF($D73="","",IF($C73="initial",input!U73,AP72))</f>
        <v>#N/A</v>
      </c>
      <c r="AH73" s="262"/>
      <c r="AI73" s="263"/>
      <c r="AJ73" s="263"/>
      <c r="AK73" s="262"/>
      <c r="AL73" s="263"/>
      <c r="AM73" s="264"/>
      <c r="AN73" s="249"/>
      <c r="AO73" s="249"/>
      <c r="AP73" s="249"/>
      <c r="AQ73" s="265"/>
      <c r="AR73" s="266"/>
      <c r="AS73" s="267"/>
    </row>
    <row r="74" spans="1:45" x14ac:dyDescent="0.25">
      <c r="A74" s="245">
        <v>71</v>
      </c>
      <c r="B74" s="245"/>
      <c r="C74" s="245" t="e">
        <f>VLOOKUP(A74,input!$A$4:$C$1000,3,FALSE)</f>
        <v>#N/A</v>
      </c>
      <c r="D74" s="246" t="e">
        <f>VLOOKUP($A74,input!$A$4:$I$1000,4,FALSE)</f>
        <v>#N/A</v>
      </c>
      <c r="E74" s="246" t="e">
        <f>VLOOKUP($A74,input!$A$4:$I$1000,5,FALSE)</f>
        <v>#N/A</v>
      </c>
      <c r="F74" s="514" t="e">
        <f>VLOOKUP($A74,input!$A$4:$I$1000,6,FALSE)</f>
        <v>#N/A</v>
      </c>
      <c r="G74" s="248">
        <v>0</v>
      </c>
      <c r="H74" s="249" t="e">
        <f t="shared" si="16"/>
        <v>#N/A</v>
      </c>
      <c r="I74" s="250" t="e">
        <f t="shared" si="17"/>
        <v>#N/A</v>
      </c>
      <c r="J74" s="414" t="str">
        <f>+input!Y74</f>
        <v/>
      </c>
      <c r="K74" s="249" t="e">
        <f>+input!Z74</f>
        <v>#N/A</v>
      </c>
      <c r="L74" s="249" t="e">
        <f>+input!AA74</f>
        <v>#N/A</v>
      </c>
      <c r="M74" s="249" t="str">
        <f>+input!AB74</f>
        <v/>
      </c>
      <c r="N74" s="249" t="str">
        <f>+input!AC74</f>
        <v/>
      </c>
      <c r="O74" s="249" t="str">
        <f>+input!AD74</f>
        <v/>
      </c>
      <c r="P74" s="251">
        <f>+input!AE74</f>
        <v>8</v>
      </c>
      <c r="Q74" s="252">
        <f>+input!AF74</f>
        <v>1500</v>
      </c>
      <c r="R74" s="253"/>
      <c r="S74" s="254" t="e">
        <f>VLOOKUP($A74,input!$A$4:$I$1000,7,FALSE)</f>
        <v>#N/A</v>
      </c>
      <c r="T74" s="255" t="e">
        <f>VLOOKUP($A74,input!$A$4:$I$1000,8,FALSE)</f>
        <v>#N/A</v>
      </c>
      <c r="U74" s="255" t="e">
        <f>VLOOKUP($A74,input!$A$4:$L$1000,9,FALSE)</f>
        <v>#N/A</v>
      </c>
      <c r="V74" s="256" t="e">
        <f>IF($C74="initial",input!M74,VLOOKUP($A74,input!$A$4:$L$1000,10,FALSE))</f>
        <v>#N/A</v>
      </c>
      <c r="W74" s="257" t="e">
        <f>IF($C74="initial",input!N74,VLOOKUP($A74,input!$A$4:$L$1000,11,FALSE))</f>
        <v>#N/A</v>
      </c>
      <c r="X74" s="258" t="e">
        <f>IF($C74="initial",input!O74,VLOOKUP($A74,input!$A$4:$L$1000,12,FALSE))</f>
        <v>#N/A</v>
      </c>
      <c r="Y74" s="247" t="e">
        <f t="shared" si="18"/>
        <v>#N/A</v>
      </c>
      <c r="Z74" s="247" t="e">
        <f t="shared" si="19"/>
        <v>#N/A</v>
      </c>
      <c r="AA74" s="247" t="e">
        <f t="shared" si="20"/>
        <v>#N/A</v>
      </c>
      <c r="AB74" s="254" t="e">
        <f t="shared" si="21"/>
        <v>#N/A</v>
      </c>
      <c r="AC74" s="255" t="e">
        <f t="shared" si="22"/>
        <v>#N/A</v>
      </c>
      <c r="AD74" s="261" t="e">
        <f t="shared" si="23"/>
        <v>#N/A</v>
      </c>
      <c r="AE74" s="247" t="e">
        <f>IF($D74="","",IF($C74="initial",input!S74,AN73))</f>
        <v>#N/A</v>
      </c>
      <c r="AF74" s="259" t="e">
        <f>IF($D74="","",IF($C74="initial",input!T74,AO73))</f>
        <v>#N/A</v>
      </c>
      <c r="AG74" s="260" t="e">
        <f>IF($D74="","",IF($C74="initial",input!U74,AP73))</f>
        <v>#N/A</v>
      </c>
      <c r="AH74" s="262"/>
      <c r="AI74" s="263"/>
      <c r="AJ74" s="263"/>
      <c r="AK74" s="262"/>
      <c r="AL74" s="263"/>
      <c r="AM74" s="264"/>
      <c r="AN74" s="249"/>
      <c r="AO74" s="249"/>
      <c r="AP74" s="249"/>
      <c r="AQ74" s="265"/>
      <c r="AR74" s="266"/>
      <c r="AS74" s="267"/>
    </row>
    <row r="75" spans="1:45" x14ac:dyDescent="0.25">
      <c r="A75" s="245">
        <v>72</v>
      </c>
      <c r="B75" s="245"/>
      <c r="C75" s="245" t="e">
        <f>VLOOKUP(A75,input!$A$4:$C$1000,3,FALSE)</f>
        <v>#N/A</v>
      </c>
      <c r="D75" s="246" t="e">
        <f>VLOOKUP($A75,input!$A$4:$I$1000,4,FALSE)</f>
        <v>#N/A</v>
      </c>
      <c r="E75" s="246" t="e">
        <f>VLOOKUP($A75,input!$A$4:$I$1000,5,FALSE)</f>
        <v>#N/A</v>
      </c>
      <c r="F75" s="514" t="e">
        <f>VLOOKUP($A75,input!$A$4:$I$1000,6,FALSE)</f>
        <v>#N/A</v>
      </c>
      <c r="G75" s="248">
        <v>0</v>
      </c>
      <c r="H75" s="249" t="e">
        <f t="shared" si="16"/>
        <v>#N/A</v>
      </c>
      <c r="I75" s="250" t="e">
        <f t="shared" si="17"/>
        <v>#N/A</v>
      </c>
      <c r="J75" s="414" t="str">
        <f>+input!Y75</f>
        <v/>
      </c>
      <c r="K75" s="249" t="e">
        <f>+input!Z75</f>
        <v>#N/A</v>
      </c>
      <c r="L75" s="249" t="e">
        <f>+input!AA75</f>
        <v>#N/A</v>
      </c>
      <c r="M75" s="249" t="str">
        <f>+input!AB75</f>
        <v/>
      </c>
      <c r="N75" s="249" t="str">
        <f>+input!AC75</f>
        <v/>
      </c>
      <c r="O75" s="249" t="str">
        <f>+input!AD75</f>
        <v/>
      </c>
      <c r="P75" s="251">
        <f>+input!AE75</f>
        <v>8</v>
      </c>
      <c r="Q75" s="252">
        <f>+input!AF75</f>
        <v>1500</v>
      </c>
      <c r="R75" s="253"/>
      <c r="S75" s="254" t="e">
        <f>VLOOKUP($A75,input!$A$4:$I$1000,7,FALSE)</f>
        <v>#N/A</v>
      </c>
      <c r="T75" s="255" t="e">
        <f>VLOOKUP($A75,input!$A$4:$I$1000,8,FALSE)</f>
        <v>#N/A</v>
      </c>
      <c r="U75" s="255" t="e">
        <f>VLOOKUP($A75,input!$A$4:$L$1000,9,FALSE)</f>
        <v>#N/A</v>
      </c>
      <c r="V75" s="256" t="e">
        <f>IF($C75="initial",input!M75,VLOOKUP($A75,input!$A$4:$L$1000,10,FALSE))</f>
        <v>#N/A</v>
      </c>
      <c r="W75" s="257" t="e">
        <f>IF($C75="initial",input!N75,VLOOKUP($A75,input!$A$4:$L$1000,11,FALSE))</f>
        <v>#N/A</v>
      </c>
      <c r="X75" s="258" t="e">
        <f>IF($C75="initial",input!O75,VLOOKUP($A75,input!$A$4:$L$1000,12,FALSE))</f>
        <v>#N/A</v>
      </c>
      <c r="Y75" s="247" t="e">
        <f t="shared" si="18"/>
        <v>#N/A</v>
      </c>
      <c r="Z75" s="247" t="e">
        <f t="shared" si="19"/>
        <v>#N/A</v>
      </c>
      <c r="AA75" s="247" t="e">
        <f t="shared" si="20"/>
        <v>#N/A</v>
      </c>
      <c r="AB75" s="254" t="e">
        <f t="shared" si="21"/>
        <v>#N/A</v>
      </c>
      <c r="AC75" s="255" t="e">
        <f t="shared" si="22"/>
        <v>#N/A</v>
      </c>
      <c r="AD75" s="261" t="e">
        <f t="shared" si="23"/>
        <v>#N/A</v>
      </c>
      <c r="AE75" s="247" t="e">
        <f>IF($D75="","",IF($C75="initial",input!S75,AN74))</f>
        <v>#N/A</v>
      </c>
      <c r="AF75" s="259" t="e">
        <f>IF($D75="","",IF($C75="initial",input!T75,AO74))</f>
        <v>#N/A</v>
      </c>
      <c r="AG75" s="260" t="e">
        <f>IF($D75="","",IF($C75="initial",input!U75,AP74))</f>
        <v>#N/A</v>
      </c>
      <c r="AH75" s="262"/>
      <c r="AI75" s="263"/>
      <c r="AJ75" s="263"/>
      <c r="AK75" s="262"/>
      <c r="AL75" s="263"/>
      <c r="AM75" s="264"/>
      <c r="AN75" s="249"/>
      <c r="AO75" s="249"/>
      <c r="AP75" s="249"/>
      <c r="AQ75" s="265"/>
      <c r="AR75" s="266"/>
      <c r="AS75" s="267"/>
    </row>
    <row r="76" spans="1:45" x14ac:dyDescent="0.25">
      <c r="A76" s="245">
        <v>73</v>
      </c>
      <c r="B76" s="245"/>
      <c r="C76" s="245" t="e">
        <f>VLOOKUP(A76,input!$A$4:$C$1000,3,FALSE)</f>
        <v>#N/A</v>
      </c>
      <c r="D76" s="246" t="e">
        <f>VLOOKUP($A76,input!$A$4:$I$1000,4,FALSE)</f>
        <v>#N/A</v>
      </c>
      <c r="E76" s="246" t="e">
        <f>VLOOKUP($A76,input!$A$4:$I$1000,5,FALSE)</f>
        <v>#N/A</v>
      </c>
      <c r="F76" s="514" t="e">
        <f>VLOOKUP($A76,input!$A$4:$I$1000,6,FALSE)</f>
        <v>#N/A</v>
      </c>
      <c r="G76" s="248">
        <v>0</v>
      </c>
      <c r="H76" s="249" t="e">
        <f t="shared" si="16"/>
        <v>#N/A</v>
      </c>
      <c r="I76" s="250" t="e">
        <f t="shared" si="17"/>
        <v>#N/A</v>
      </c>
      <c r="J76" s="414" t="str">
        <f>+input!Y76</f>
        <v/>
      </c>
      <c r="K76" s="249" t="e">
        <f>+input!Z76</f>
        <v>#N/A</v>
      </c>
      <c r="L76" s="249" t="e">
        <f>+input!AA76</f>
        <v>#N/A</v>
      </c>
      <c r="M76" s="249" t="str">
        <f>+input!AB76</f>
        <v/>
      </c>
      <c r="N76" s="249" t="str">
        <f>+input!AC76</f>
        <v/>
      </c>
      <c r="O76" s="249" t="str">
        <f>+input!AD76</f>
        <v/>
      </c>
      <c r="P76" s="251">
        <f>+input!AE76</f>
        <v>8</v>
      </c>
      <c r="Q76" s="252">
        <f>+input!AF76</f>
        <v>1500</v>
      </c>
      <c r="R76" s="253"/>
      <c r="S76" s="254" t="e">
        <f>VLOOKUP($A76,input!$A$4:$I$1000,7,FALSE)</f>
        <v>#N/A</v>
      </c>
      <c r="T76" s="255" t="e">
        <f>VLOOKUP($A76,input!$A$4:$I$1000,8,FALSE)</f>
        <v>#N/A</v>
      </c>
      <c r="U76" s="255" t="e">
        <f>VLOOKUP($A76,input!$A$4:$L$1000,9,FALSE)</f>
        <v>#N/A</v>
      </c>
      <c r="V76" s="256" t="e">
        <f>IF($C76="initial",input!M76,VLOOKUP($A76,input!$A$4:$L$1000,10,FALSE))</f>
        <v>#N/A</v>
      </c>
      <c r="W76" s="257" t="e">
        <f>IF($C76="initial",input!N76,VLOOKUP($A76,input!$A$4:$L$1000,11,FALSE))</f>
        <v>#N/A</v>
      </c>
      <c r="X76" s="258" t="e">
        <f>IF($C76="initial",input!O76,VLOOKUP($A76,input!$A$4:$L$1000,12,FALSE))</f>
        <v>#N/A</v>
      </c>
      <c r="Y76" s="247" t="e">
        <f t="shared" si="18"/>
        <v>#N/A</v>
      </c>
      <c r="Z76" s="247" t="e">
        <f t="shared" si="19"/>
        <v>#N/A</v>
      </c>
      <c r="AA76" s="247" t="e">
        <f t="shared" si="20"/>
        <v>#N/A</v>
      </c>
      <c r="AB76" s="254" t="e">
        <f t="shared" si="21"/>
        <v>#N/A</v>
      </c>
      <c r="AC76" s="255" t="e">
        <f t="shared" si="22"/>
        <v>#N/A</v>
      </c>
      <c r="AD76" s="261" t="e">
        <f t="shared" si="23"/>
        <v>#N/A</v>
      </c>
      <c r="AE76" s="247" t="e">
        <f>IF($D76="","",IF($C76="initial",input!S76,AN75))</f>
        <v>#N/A</v>
      </c>
      <c r="AF76" s="259" t="e">
        <f>IF($D76="","",IF($C76="initial",input!T76,AO75))</f>
        <v>#N/A</v>
      </c>
      <c r="AG76" s="260" t="e">
        <f>IF($D76="","",IF($C76="initial",input!U76,AP75))</f>
        <v>#N/A</v>
      </c>
      <c r="AH76" s="262"/>
      <c r="AI76" s="263"/>
      <c r="AJ76" s="263"/>
      <c r="AK76" s="262"/>
      <c r="AL76" s="263"/>
      <c r="AM76" s="264"/>
      <c r="AN76" s="249"/>
      <c r="AO76" s="249"/>
      <c r="AP76" s="249"/>
      <c r="AQ76" s="265"/>
      <c r="AR76" s="266"/>
      <c r="AS76" s="267"/>
    </row>
    <row r="77" spans="1:45" x14ac:dyDescent="0.25">
      <c r="A77" s="245">
        <v>74</v>
      </c>
      <c r="B77" s="245"/>
      <c r="C77" s="245" t="e">
        <f>VLOOKUP(A77,input!$A$4:$C$1000,3,FALSE)</f>
        <v>#N/A</v>
      </c>
      <c r="D77" s="246" t="e">
        <f>VLOOKUP($A77,input!$A$4:$I$1000,4,FALSE)</f>
        <v>#N/A</v>
      </c>
      <c r="E77" s="246" t="e">
        <f>VLOOKUP($A77,input!$A$4:$I$1000,5,FALSE)</f>
        <v>#N/A</v>
      </c>
      <c r="F77" s="514" t="e">
        <f>VLOOKUP($A77,input!$A$4:$I$1000,6,FALSE)</f>
        <v>#N/A</v>
      </c>
      <c r="G77" s="248">
        <v>0</v>
      </c>
      <c r="H77" s="249" t="e">
        <f t="shared" si="16"/>
        <v>#N/A</v>
      </c>
      <c r="I77" s="250" t="e">
        <f t="shared" si="17"/>
        <v>#N/A</v>
      </c>
      <c r="J77" s="414" t="str">
        <f>+input!Y77</f>
        <v/>
      </c>
      <c r="K77" s="249" t="e">
        <f>+input!Z77</f>
        <v>#N/A</v>
      </c>
      <c r="L77" s="249" t="e">
        <f>+input!AA77</f>
        <v>#N/A</v>
      </c>
      <c r="M77" s="249" t="str">
        <f>+input!AB77</f>
        <v/>
      </c>
      <c r="N77" s="249" t="str">
        <f>+input!AC77</f>
        <v/>
      </c>
      <c r="O77" s="249" t="str">
        <f>+input!AD77</f>
        <v/>
      </c>
      <c r="P77" s="251">
        <f>+input!AE77</f>
        <v>8</v>
      </c>
      <c r="Q77" s="252">
        <f>+input!AF77</f>
        <v>1500</v>
      </c>
      <c r="R77" s="253"/>
      <c r="S77" s="254" t="e">
        <f>VLOOKUP($A77,input!$A$4:$I$1000,7,FALSE)</f>
        <v>#N/A</v>
      </c>
      <c r="T77" s="255" t="e">
        <f>VLOOKUP($A77,input!$A$4:$I$1000,8,FALSE)</f>
        <v>#N/A</v>
      </c>
      <c r="U77" s="255" t="e">
        <f>VLOOKUP($A77,input!$A$4:$L$1000,9,FALSE)</f>
        <v>#N/A</v>
      </c>
      <c r="V77" s="256" t="e">
        <f>IF($C77="initial",input!M77,VLOOKUP($A77,input!$A$4:$L$1000,10,FALSE))</f>
        <v>#N/A</v>
      </c>
      <c r="W77" s="257" t="e">
        <f>IF($C77="initial",input!N77,VLOOKUP($A77,input!$A$4:$L$1000,11,FALSE))</f>
        <v>#N/A</v>
      </c>
      <c r="X77" s="258" t="e">
        <f>IF($C77="initial",input!O77,VLOOKUP($A77,input!$A$4:$L$1000,12,FALSE))</f>
        <v>#N/A</v>
      </c>
      <c r="Y77" s="247" t="e">
        <f t="shared" si="18"/>
        <v>#N/A</v>
      </c>
      <c r="Z77" s="247" t="e">
        <f t="shared" si="19"/>
        <v>#N/A</v>
      </c>
      <c r="AA77" s="247" t="e">
        <f t="shared" si="20"/>
        <v>#N/A</v>
      </c>
      <c r="AB77" s="254" t="e">
        <f t="shared" si="21"/>
        <v>#N/A</v>
      </c>
      <c r="AC77" s="255" t="e">
        <f t="shared" si="22"/>
        <v>#N/A</v>
      </c>
      <c r="AD77" s="261" t="e">
        <f t="shared" si="23"/>
        <v>#N/A</v>
      </c>
      <c r="AE77" s="247" t="e">
        <f>IF($D77="","",IF($C77="initial",input!S77,AN76))</f>
        <v>#N/A</v>
      </c>
      <c r="AF77" s="259" t="e">
        <f>IF($D77="","",IF($C77="initial",input!T77,AO76))</f>
        <v>#N/A</v>
      </c>
      <c r="AG77" s="260" t="e">
        <f>IF($D77="","",IF($C77="initial",input!U77,AP76))</f>
        <v>#N/A</v>
      </c>
      <c r="AH77" s="262"/>
      <c r="AI77" s="263"/>
      <c r="AJ77" s="263"/>
      <c r="AK77" s="262"/>
      <c r="AL77" s="263"/>
      <c r="AM77" s="264"/>
      <c r="AN77" s="249"/>
      <c r="AO77" s="249"/>
      <c r="AP77" s="249"/>
      <c r="AQ77" s="265"/>
      <c r="AR77" s="266"/>
      <c r="AS77" s="267"/>
    </row>
    <row r="78" spans="1:45" x14ac:dyDescent="0.25">
      <c r="A78" s="245">
        <v>75</v>
      </c>
      <c r="B78" s="245"/>
      <c r="C78" s="245" t="e">
        <f>VLOOKUP(A78,input!$A$4:$C$1000,3,FALSE)</f>
        <v>#N/A</v>
      </c>
      <c r="D78" s="246" t="e">
        <f>VLOOKUP($A78,input!$A$4:$I$1000,4,FALSE)</f>
        <v>#N/A</v>
      </c>
      <c r="E78" s="246" t="e">
        <f>VLOOKUP($A78,input!$A$4:$I$1000,5,FALSE)</f>
        <v>#N/A</v>
      </c>
      <c r="F78" s="514" t="e">
        <f>VLOOKUP($A78,input!$A$4:$I$1000,6,FALSE)</f>
        <v>#N/A</v>
      </c>
      <c r="G78" s="248">
        <v>0</v>
      </c>
      <c r="H78" s="249" t="e">
        <f t="shared" si="16"/>
        <v>#N/A</v>
      </c>
      <c r="I78" s="250" t="e">
        <f t="shared" si="17"/>
        <v>#N/A</v>
      </c>
      <c r="J78" s="414" t="str">
        <f>+input!Y78</f>
        <v/>
      </c>
      <c r="K78" s="249" t="e">
        <f>+input!Z78</f>
        <v>#N/A</v>
      </c>
      <c r="L78" s="249" t="e">
        <f>+input!AA78</f>
        <v>#N/A</v>
      </c>
      <c r="M78" s="249" t="str">
        <f>+input!AB78</f>
        <v/>
      </c>
      <c r="N78" s="249" t="str">
        <f>+input!AC78</f>
        <v/>
      </c>
      <c r="O78" s="249" t="str">
        <f>+input!AD78</f>
        <v/>
      </c>
      <c r="P78" s="251">
        <f>+input!AE78</f>
        <v>8</v>
      </c>
      <c r="Q78" s="252">
        <f>+input!AF78</f>
        <v>1500</v>
      </c>
      <c r="R78" s="253"/>
      <c r="S78" s="254" t="e">
        <f>VLOOKUP($A78,input!$A$4:$I$1000,7,FALSE)</f>
        <v>#N/A</v>
      </c>
      <c r="T78" s="255" t="e">
        <f>VLOOKUP($A78,input!$A$4:$I$1000,8,FALSE)</f>
        <v>#N/A</v>
      </c>
      <c r="U78" s="255" t="e">
        <f>VLOOKUP($A78,input!$A$4:$L$1000,9,FALSE)</f>
        <v>#N/A</v>
      </c>
      <c r="V78" s="256" t="e">
        <f>IF($C78="initial",input!M78,VLOOKUP($A78,input!$A$4:$L$1000,10,FALSE))</f>
        <v>#N/A</v>
      </c>
      <c r="W78" s="257" t="e">
        <f>IF($C78="initial",input!N78,VLOOKUP($A78,input!$A$4:$L$1000,11,FALSE))</f>
        <v>#N/A</v>
      </c>
      <c r="X78" s="258" t="e">
        <f>IF($C78="initial",input!O78,VLOOKUP($A78,input!$A$4:$L$1000,12,FALSE))</f>
        <v>#N/A</v>
      </c>
      <c r="Y78" s="247" t="e">
        <f t="shared" si="18"/>
        <v>#N/A</v>
      </c>
      <c r="Z78" s="247" t="e">
        <f t="shared" si="19"/>
        <v>#N/A</v>
      </c>
      <c r="AA78" s="247" t="e">
        <f t="shared" si="20"/>
        <v>#N/A</v>
      </c>
      <c r="AB78" s="254" t="e">
        <f t="shared" si="21"/>
        <v>#N/A</v>
      </c>
      <c r="AC78" s="255" t="e">
        <f t="shared" si="22"/>
        <v>#N/A</v>
      </c>
      <c r="AD78" s="261" t="e">
        <f t="shared" si="23"/>
        <v>#N/A</v>
      </c>
      <c r="AE78" s="247" t="e">
        <f>IF($D78="","",IF($C78="initial",input!S78,AN77))</f>
        <v>#N/A</v>
      </c>
      <c r="AF78" s="259" t="e">
        <f>IF($D78="","",IF($C78="initial",input!T78,AO77))</f>
        <v>#N/A</v>
      </c>
      <c r="AG78" s="260" t="e">
        <f>IF($D78="","",IF($C78="initial",input!U78,AP77))</f>
        <v>#N/A</v>
      </c>
      <c r="AH78" s="262"/>
      <c r="AI78" s="263"/>
      <c r="AJ78" s="263"/>
      <c r="AK78" s="262"/>
      <c r="AL78" s="263"/>
      <c r="AM78" s="264"/>
      <c r="AN78" s="249"/>
      <c r="AO78" s="249"/>
      <c r="AP78" s="249"/>
      <c r="AQ78" s="265"/>
      <c r="AR78" s="266"/>
      <c r="AS78" s="267"/>
    </row>
    <row r="79" spans="1:45" x14ac:dyDescent="0.25">
      <c r="A79" s="245">
        <v>76</v>
      </c>
      <c r="B79" s="245"/>
      <c r="C79" s="245" t="e">
        <f>VLOOKUP(A79,input!$A$4:$C$1000,3,FALSE)</f>
        <v>#N/A</v>
      </c>
      <c r="D79" s="246" t="e">
        <f>VLOOKUP($A79,input!$A$4:$I$1000,4,FALSE)</f>
        <v>#N/A</v>
      </c>
      <c r="E79" s="246" t="e">
        <f>VLOOKUP($A79,input!$A$4:$I$1000,5,FALSE)</f>
        <v>#N/A</v>
      </c>
      <c r="F79" s="514" t="e">
        <f>VLOOKUP($A79,input!$A$4:$I$1000,6,FALSE)</f>
        <v>#N/A</v>
      </c>
      <c r="G79" s="248">
        <v>0</v>
      </c>
      <c r="H79" s="249" t="e">
        <f t="shared" si="16"/>
        <v>#N/A</v>
      </c>
      <c r="I79" s="250" t="e">
        <f t="shared" si="17"/>
        <v>#N/A</v>
      </c>
      <c r="J79" s="414" t="str">
        <f>+input!Y79</f>
        <v/>
      </c>
      <c r="K79" s="249" t="e">
        <f>+input!Z79</f>
        <v>#N/A</v>
      </c>
      <c r="L79" s="249" t="e">
        <f>+input!AA79</f>
        <v>#N/A</v>
      </c>
      <c r="M79" s="249" t="str">
        <f>+input!AB79</f>
        <v/>
      </c>
      <c r="N79" s="249" t="str">
        <f>+input!AC79</f>
        <v/>
      </c>
      <c r="O79" s="249" t="str">
        <f>+input!AD79</f>
        <v/>
      </c>
      <c r="P79" s="251">
        <f>+input!AE79</f>
        <v>8</v>
      </c>
      <c r="Q79" s="252">
        <f>+input!AF79</f>
        <v>1500</v>
      </c>
      <c r="R79" s="253"/>
      <c r="S79" s="254" t="e">
        <f>VLOOKUP($A79,input!$A$4:$I$1000,7,FALSE)</f>
        <v>#N/A</v>
      </c>
      <c r="T79" s="255" t="e">
        <f>VLOOKUP($A79,input!$A$4:$I$1000,8,FALSE)</f>
        <v>#N/A</v>
      </c>
      <c r="U79" s="255" t="e">
        <f>VLOOKUP($A79,input!$A$4:$L$1000,9,FALSE)</f>
        <v>#N/A</v>
      </c>
      <c r="V79" s="256" t="e">
        <f>IF($C79="initial",input!M79,VLOOKUP($A79,input!$A$4:$L$1000,10,FALSE))</f>
        <v>#N/A</v>
      </c>
      <c r="W79" s="257" t="e">
        <f>IF($C79="initial",input!N79,VLOOKUP($A79,input!$A$4:$L$1000,11,FALSE))</f>
        <v>#N/A</v>
      </c>
      <c r="X79" s="258" t="e">
        <f>IF($C79="initial",input!O79,VLOOKUP($A79,input!$A$4:$L$1000,12,FALSE))</f>
        <v>#N/A</v>
      </c>
      <c r="Y79" s="247" t="e">
        <f t="shared" si="18"/>
        <v>#N/A</v>
      </c>
      <c r="Z79" s="247" t="e">
        <f t="shared" si="19"/>
        <v>#N/A</v>
      </c>
      <c r="AA79" s="247" t="e">
        <f t="shared" si="20"/>
        <v>#N/A</v>
      </c>
      <c r="AB79" s="254" t="e">
        <f t="shared" si="21"/>
        <v>#N/A</v>
      </c>
      <c r="AC79" s="255" t="e">
        <f t="shared" si="22"/>
        <v>#N/A</v>
      </c>
      <c r="AD79" s="261" t="e">
        <f t="shared" si="23"/>
        <v>#N/A</v>
      </c>
      <c r="AE79" s="247" t="e">
        <f>IF($D79="","",IF($C79="initial",input!S79,AN78))</f>
        <v>#N/A</v>
      </c>
      <c r="AF79" s="259" t="e">
        <f>IF($D79="","",IF($C79="initial",input!T79,AO78))</f>
        <v>#N/A</v>
      </c>
      <c r="AG79" s="260" t="e">
        <f>IF($D79="","",IF($C79="initial",input!U79,AP78))</f>
        <v>#N/A</v>
      </c>
      <c r="AH79" s="262"/>
      <c r="AI79" s="263"/>
      <c r="AJ79" s="263"/>
      <c r="AK79" s="262"/>
      <c r="AL79" s="263"/>
      <c r="AM79" s="264"/>
      <c r="AN79" s="249"/>
      <c r="AO79" s="249"/>
      <c r="AP79" s="249"/>
      <c r="AQ79" s="265"/>
      <c r="AR79" s="266"/>
      <c r="AS79" s="267"/>
    </row>
    <row r="80" spans="1:45" x14ac:dyDescent="0.25">
      <c r="A80" s="245">
        <v>77</v>
      </c>
      <c r="B80" s="245"/>
      <c r="C80" s="245" t="e">
        <f>VLOOKUP(A80,input!$A$4:$C$1000,3,FALSE)</f>
        <v>#N/A</v>
      </c>
      <c r="D80" s="246" t="e">
        <f>VLOOKUP($A80,input!$A$4:$I$1000,4,FALSE)</f>
        <v>#N/A</v>
      </c>
      <c r="E80" s="246" t="e">
        <f>VLOOKUP($A80,input!$A$4:$I$1000,5,FALSE)</f>
        <v>#N/A</v>
      </c>
      <c r="F80" s="514" t="e">
        <f>VLOOKUP($A80,input!$A$4:$I$1000,6,FALSE)</f>
        <v>#N/A</v>
      </c>
      <c r="G80" s="248">
        <v>0</v>
      </c>
      <c r="H80" s="249" t="e">
        <f t="shared" si="16"/>
        <v>#N/A</v>
      </c>
      <c r="I80" s="250" t="e">
        <f t="shared" si="17"/>
        <v>#N/A</v>
      </c>
      <c r="J80" s="414" t="str">
        <f>+input!Y80</f>
        <v/>
      </c>
      <c r="K80" s="249" t="e">
        <f>+input!Z80</f>
        <v>#N/A</v>
      </c>
      <c r="L80" s="249" t="e">
        <f>+input!AA80</f>
        <v>#N/A</v>
      </c>
      <c r="M80" s="249" t="str">
        <f>+input!AB80</f>
        <v/>
      </c>
      <c r="N80" s="249" t="str">
        <f>+input!AC80</f>
        <v/>
      </c>
      <c r="O80" s="249" t="str">
        <f>+input!AD80</f>
        <v/>
      </c>
      <c r="P80" s="251">
        <f>+input!AE80</f>
        <v>8</v>
      </c>
      <c r="Q80" s="252">
        <f>+input!AF80</f>
        <v>1500</v>
      </c>
      <c r="R80" s="253"/>
      <c r="S80" s="254" t="e">
        <f>VLOOKUP($A80,input!$A$4:$I$1000,7,FALSE)</f>
        <v>#N/A</v>
      </c>
      <c r="T80" s="255" t="e">
        <f>VLOOKUP($A80,input!$A$4:$I$1000,8,FALSE)</f>
        <v>#N/A</v>
      </c>
      <c r="U80" s="255" t="e">
        <f>VLOOKUP($A80,input!$A$4:$L$1000,9,FALSE)</f>
        <v>#N/A</v>
      </c>
      <c r="V80" s="256" t="e">
        <f>IF($C80="initial",input!M80,VLOOKUP($A80,input!$A$4:$L$1000,10,FALSE))</f>
        <v>#N/A</v>
      </c>
      <c r="W80" s="257" t="e">
        <f>IF($C80="initial",input!N80,VLOOKUP($A80,input!$A$4:$L$1000,11,FALSE))</f>
        <v>#N/A</v>
      </c>
      <c r="X80" s="258" t="e">
        <f>IF($C80="initial",input!O80,VLOOKUP($A80,input!$A$4:$L$1000,12,FALSE))</f>
        <v>#N/A</v>
      </c>
      <c r="Y80" s="247" t="e">
        <f t="shared" si="18"/>
        <v>#N/A</v>
      </c>
      <c r="Z80" s="247" t="e">
        <f t="shared" si="19"/>
        <v>#N/A</v>
      </c>
      <c r="AA80" s="247" t="e">
        <f t="shared" si="20"/>
        <v>#N/A</v>
      </c>
      <c r="AB80" s="254" t="e">
        <f t="shared" si="21"/>
        <v>#N/A</v>
      </c>
      <c r="AC80" s="255" t="e">
        <f t="shared" si="22"/>
        <v>#N/A</v>
      </c>
      <c r="AD80" s="261" t="e">
        <f t="shared" si="23"/>
        <v>#N/A</v>
      </c>
      <c r="AE80" s="247" t="e">
        <f>IF($D80="","",IF($C80="initial",input!S80,AN79))</f>
        <v>#N/A</v>
      </c>
      <c r="AF80" s="259" t="e">
        <f>IF($D80="","",IF($C80="initial",input!T80,AO79))</f>
        <v>#N/A</v>
      </c>
      <c r="AG80" s="260" t="e">
        <f>IF($D80="","",IF($C80="initial",input!U80,AP79))</f>
        <v>#N/A</v>
      </c>
      <c r="AH80" s="262"/>
      <c r="AI80" s="263"/>
      <c r="AJ80" s="263"/>
      <c r="AK80" s="262"/>
      <c r="AL80" s="263"/>
      <c r="AM80" s="264"/>
      <c r="AN80" s="249"/>
      <c r="AO80" s="249"/>
      <c r="AP80" s="249"/>
      <c r="AQ80" s="265"/>
      <c r="AR80" s="266"/>
      <c r="AS80" s="267"/>
    </row>
    <row r="81" spans="1:45" x14ac:dyDescent="0.25">
      <c r="A81" s="245">
        <v>78</v>
      </c>
      <c r="B81" s="245"/>
      <c r="C81" s="245" t="e">
        <f>VLOOKUP(A81,input!$A$4:$C$1000,3,FALSE)</f>
        <v>#N/A</v>
      </c>
      <c r="D81" s="246" t="e">
        <f>VLOOKUP($A81,input!$A$4:$I$1000,4,FALSE)</f>
        <v>#N/A</v>
      </c>
      <c r="E81" s="246" t="e">
        <f>VLOOKUP($A81,input!$A$4:$I$1000,5,FALSE)</f>
        <v>#N/A</v>
      </c>
      <c r="F81" s="514" t="e">
        <f>VLOOKUP($A81,input!$A$4:$I$1000,6,FALSE)</f>
        <v>#N/A</v>
      </c>
      <c r="G81" s="248">
        <v>0</v>
      </c>
      <c r="H81" s="249" t="e">
        <f t="shared" si="16"/>
        <v>#N/A</v>
      </c>
      <c r="I81" s="250" t="e">
        <f t="shared" si="17"/>
        <v>#N/A</v>
      </c>
      <c r="J81" s="414" t="str">
        <f>+input!Y81</f>
        <v/>
      </c>
      <c r="K81" s="249" t="e">
        <f>+input!Z81</f>
        <v>#N/A</v>
      </c>
      <c r="L81" s="249" t="e">
        <f>+input!AA81</f>
        <v>#N/A</v>
      </c>
      <c r="M81" s="249" t="str">
        <f>+input!AB81</f>
        <v/>
      </c>
      <c r="N81" s="249" t="str">
        <f>+input!AC81</f>
        <v/>
      </c>
      <c r="O81" s="249" t="str">
        <f>+input!AD81</f>
        <v/>
      </c>
      <c r="P81" s="251">
        <f>+input!AE81</f>
        <v>8</v>
      </c>
      <c r="Q81" s="252">
        <f>+input!AF81</f>
        <v>1500</v>
      </c>
      <c r="R81" s="253"/>
      <c r="S81" s="254" t="e">
        <f>VLOOKUP($A81,input!$A$4:$I$1000,7,FALSE)</f>
        <v>#N/A</v>
      </c>
      <c r="T81" s="255" t="e">
        <f>VLOOKUP($A81,input!$A$4:$I$1000,8,FALSE)</f>
        <v>#N/A</v>
      </c>
      <c r="U81" s="255" t="e">
        <f>VLOOKUP($A81,input!$A$4:$L$1000,9,FALSE)</f>
        <v>#N/A</v>
      </c>
      <c r="V81" s="256" t="e">
        <f>IF($C81="initial",input!M81,VLOOKUP($A81,input!$A$4:$L$1000,10,FALSE))</f>
        <v>#N/A</v>
      </c>
      <c r="W81" s="257" t="e">
        <f>IF($C81="initial",input!N81,VLOOKUP($A81,input!$A$4:$L$1000,11,FALSE))</f>
        <v>#N/A</v>
      </c>
      <c r="X81" s="258" t="e">
        <f>IF($C81="initial",input!O81,VLOOKUP($A81,input!$A$4:$L$1000,12,FALSE))</f>
        <v>#N/A</v>
      </c>
      <c r="Y81" s="247" t="e">
        <f t="shared" si="18"/>
        <v>#N/A</v>
      </c>
      <c r="Z81" s="247" t="e">
        <f t="shared" si="19"/>
        <v>#N/A</v>
      </c>
      <c r="AA81" s="247" t="e">
        <f t="shared" si="20"/>
        <v>#N/A</v>
      </c>
      <c r="AB81" s="254" t="e">
        <f t="shared" si="21"/>
        <v>#N/A</v>
      </c>
      <c r="AC81" s="255" t="e">
        <f t="shared" si="22"/>
        <v>#N/A</v>
      </c>
      <c r="AD81" s="261" t="e">
        <f t="shared" si="23"/>
        <v>#N/A</v>
      </c>
      <c r="AE81" s="247" t="e">
        <f>IF($D81="","",IF($C81="initial",input!S81,AN80))</f>
        <v>#N/A</v>
      </c>
      <c r="AF81" s="259" t="e">
        <f>IF($D81="","",IF($C81="initial",input!T81,AO80))</f>
        <v>#N/A</v>
      </c>
      <c r="AG81" s="260" t="e">
        <f>IF($D81="","",IF($C81="initial",input!U81,AP80))</f>
        <v>#N/A</v>
      </c>
      <c r="AH81" s="262"/>
      <c r="AI81" s="263"/>
      <c r="AJ81" s="263"/>
      <c r="AK81" s="262"/>
      <c r="AL81" s="263"/>
      <c r="AM81" s="264"/>
      <c r="AN81" s="249"/>
      <c r="AO81" s="249"/>
      <c r="AP81" s="249"/>
      <c r="AQ81" s="265"/>
      <c r="AR81" s="266"/>
      <c r="AS81" s="267"/>
    </row>
    <row r="82" spans="1:45" x14ac:dyDescent="0.25">
      <c r="A82" s="245">
        <v>79</v>
      </c>
      <c r="B82" s="245"/>
      <c r="C82" s="245" t="e">
        <f>VLOOKUP(A82,input!$A$4:$C$1000,3,FALSE)</f>
        <v>#N/A</v>
      </c>
      <c r="D82" s="246" t="e">
        <f>VLOOKUP($A82,input!$A$4:$I$1000,4,FALSE)</f>
        <v>#N/A</v>
      </c>
      <c r="E82" s="246" t="e">
        <f>VLOOKUP($A82,input!$A$4:$I$1000,5,FALSE)</f>
        <v>#N/A</v>
      </c>
      <c r="F82" s="514" t="e">
        <f>VLOOKUP($A82,input!$A$4:$I$1000,6,FALSE)</f>
        <v>#N/A</v>
      </c>
      <c r="G82" s="248">
        <v>0</v>
      </c>
      <c r="H82" s="249" t="e">
        <f t="shared" si="16"/>
        <v>#N/A</v>
      </c>
      <c r="I82" s="250" t="e">
        <f t="shared" si="17"/>
        <v>#N/A</v>
      </c>
      <c r="J82" s="414" t="str">
        <f>+input!Y82</f>
        <v/>
      </c>
      <c r="K82" s="249" t="e">
        <f>+input!Z82</f>
        <v>#N/A</v>
      </c>
      <c r="L82" s="249" t="e">
        <f>+input!AA82</f>
        <v>#N/A</v>
      </c>
      <c r="M82" s="249" t="str">
        <f>+input!AB82</f>
        <v/>
      </c>
      <c r="N82" s="249" t="str">
        <f>+input!AC82</f>
        <v/>
      </c>
      <c r="O82" s="249" t="str">
        <f>+input!AD82</f>
        <v/>
      </c>
      <c r="P82" s="251">
        <f>+input!AE82</f>
        <v>8</v>
      </c>
      <c r="Q82" s="252">
        <f>+input!AF82</f>
        <v>1500</v>
      </c>
      <c r="R82" s="253"/>
      <c r="S82" s="254" t="e">
        <f>VLOOKUP($A82,input!$A$4:$I$1000,7,FALSE)</f>
        <v>#N/A</v>
      </c>
      <c r="T82" s="255" t="e">
        <f>VLOOKUP($A82,input!$A$4:$I$1000,8,FALSE)</f>
        <v>#N/A</v>
      </c>
      <c r="U82" s="255" t="e">
        <f>VLOOKUP($A82,input!$A$4:$L$1000,9,FALSE)</f>
        <v>#N/A</v>
      </c>
      <c r="V82" s="256" t="e">
        <f>IF($C82="initial",input!M82,VLOOKUP($A82,input!$A$4:$L$1000,10,FALSE))</f>
        <v>#N/A</v>
      </c>
      <c r="W82" s="257" t="e">
        <f>IF($C82="initial",input!N82,VLOOKUP($A82,input!$A$4:$L$1000,11,FALSE))</f>
        <v>#N/A</v>
      </c>
      <c r="X82" s="258" t="e">
        <f>IF($C82="initial",input!O82,VLOOKUP($A82,input!$A$4:$L$1000,12,FALSE))</f>
        <v>#N/A</v>
      </c>
      <c r="Y82" s="247" t="e">
        <f t="shared" si="18"/>
        <v>#N/A</v>
      </c>
      <c r="Z82" s="247" t="e">
        <f t="shared" si="19"/>
        <v>#N/A</v>
      </c>
      <c r="AA82" s="247" t="e">
        <f t="shared" si="20"/>
        <v>#N/A</v>
      </c>
      <c r="AB82" s="254" t="e">
        <f t="shared" si="21"/>
        <v>#N/A</v>
      </c>
      <c r="AC82" s="255" t="e">
        <f t="shared" si="22"/>
        <v>#N/A</v>
      </c>
      <c r="AD82" s="261" t="e">
        <f t="shared" si="23"/>
        <v>#N/A</v>
      </c>
      <c r="AE82" s="247" t="e">
        <f>IF($D82="","",IF($C82="initial",input!S82,AN81))</f>
        <v>#N/A</v>
      </c>
      <c r="AF82" s="259" t="e">
        <f>IF($D82="","",IF($C82="initial",input!T82,AO81))</f>
        <v>#N/A</v>
      </c>
      <c r="AG82" s="260" t="e">
        <f>IF($D82="","",IF($C82="initial",input!U82,AP81))</f>
        <v>#N/A</v>
      </c>
      <c r="AH82" s="262"/>
      <c r="AI82" s="263"/>
      <c r="AJ82" s="263"/>
      <c r="AK82" s="262"/>
      <c r="AL82" s="263"/>
      <c r="AM82" s="264"/>
      <c r="AN82" s="249"/>
      <c r="AO82" s="249"/>
      <c r="AP82" s="249"/>
      <c r="AQ82" s="265"/>
      <c r="AR82" s="266"/>
      <c r="AS82" s="267"/>
    </row>
    <row r="83" spans="1:45" x14ac:dyDescent="0.25">
      <c r="A83" s="245">
        <v>80</v>
      </c>
      <c r="B83" s="245"/>
      <c r="C83" s="245" t="e">
        <f>VLOOKUP(A83,input!$A$4:$C$1000,3,FALSE)</f>
        <v>#N/A</v>
      </c>
      <c r="D83" s="246" t="e">
        <f>VLOOKUP($A83,input!$A$4:$I$1000,4,FALSE)</f>
        <v>#N/A</v>
      </c>
      <c r="E83" s="246" t="e">
        <f>VLOOKUP($A83,input!$A$4:$I$1000,5,FALSE)</f>
        <v>#N/A</v>
      </c>
      <c r="F83" s="514" t="e">
        <f>VLOOKUP($A83,input!$A$4:$I$1000,6,FALSE)</f>
        <v>#N/A</v>
      </c>
      <c r="G83" s="248">
        <v>0</v>
      </c>
      <c r="H83" s="249" t="e">
        <f t="shared" si="16"/>
        <v>#N/A</v>
      </c>
      <c r="I83" s="250" t="e">
        <f t="shared" si="17"/>
        <v>#N/A</v>
      </c>
      <c r="J83" s="414" t="str">
        <f>+input!Y83</f>
        <v/>
      </c>
      <c r="K83" s="249" t="e">
        <f>+input!Z83</f>
        <v>#N/A</v>
      </c>
      <c r="L83" s="249" t="e">
        <f>+input!AA83</f>
        <v>#N/A</v>
      </c>
      <c r="M83" s="249" t="str">
        <f>+input!AB83</f>
        <v/>
      </c>
      <c r="N83" s="249" t="str">
        <f>+input!AC83</f>
        <v/>
      </c>
      <c r="O83" s="249" t="str">
        <f>+input!AD83</f>
        <v/>
      </c>
      <c r="P83" s="251">
        <f>+input!AE83</f>
        <v>8</v>
      </c>
      <c r="Q83" s="252">
        <f>+input!AF83</f>
        <v>1500</v>
      </c>
      <c r="R83" s="253"/>
      <c r="S83" s="254" t="e">
        <f>VLOOKUP($A83,input!$A$4:$I$1000,7,FALSE)</f>
        <v>#N/A</v>
      </c>
      <c r="T83" s="255" t="e">
        <f>VLOOKUP($A83,input!$A$4:$I$1000,8,FALSE)</f>
        <v>#N/A</v>
      </c>
      <c r="U83" s="255" t="e">
        <f>VLOOKUP($A83,input!$A$4:$L$1000,9,FALSE)</f>
        <v>#N/A</v>
      </c>
      <c r="V83" s="256" t="e">
        <f>IF($C83="initial",input!M83,VLOOKUP($A83,input!$A$4:$L$1000,10,FALSE))</f>
        <v>#N/A</v>
      </c>
      <c r="W83" s="257" t="e">
        <f>IF($C83="initial",input!N83,VLOOKUP($A83,input!$A$4:$L$1000,11,FALSE))</f>
        <v>#N/A</v>
      </c>
      <c r="X83" s="258" t="e">
        <f>IF($C83="initial",input!O83,VLOOKUP($A83,input!$A$4:$L$1000,12,FALSE))</f>
        <v>#N/A</v>
      </c>
      <c r="Y83" s="247" t="e">
        <f t="shared" si="18"/>
        <v>#N/A</v>
      </c>
      <c r="Z83" s="247" t="e">
        <f t="shared" si="19"/>
        <v>#N/A</v>
      </c>
      <c r="AA83" s="247" t="e">
        <f t="shared" si="20"/>
        <v>#N/A</v>
      </c>
      <c r="AB83" s="254" t="e">
        <f t="shared" si="21"/>
        <v>#N/A</v>
      </c>
      <c r="AC83" s="255" t="e">
        <f t="shared" si="22"/>
        <v>#N/A</v>
      </c>
      <c r="AD83" s="261" t="e">
        <f t="shared" si="23"/>
        <v>#N/A</v>
      </c>
      <c r="AE83" s="247" t="e">
        <f>IF($D83="","",IF($C83="initial",input!S83,AN82))</f>
        <v>#N/A</v>
      </c>
      <c r="AF83" s="259" t="e">
        <f>IF($D83="","",IF($C83="initial",input!T83,AO82))</f>
        <v>#N/A</v>
      </c>
      <c r="AG83" s="260" t="e">
        <f>IF($D83="","",IF($C83="initial",input!U83,AP82))</f>
        <v>#N/A</v>
      </c>
      <c r="AH83" s="262"/>
      <c r="AI83" s="263"/>
      <c r="AJ83" s="263"/>
      <c r="AK83" s="262"/>
      <c r="AL83" s="263"/>
      <c r="AM83" s="264"/>
      <c r="AN83" s="249"/>
      <c r="AO83" s="249"/>
      <c r="AP83" s="249"/>
      <c r="AQ83" s="265"/>
      <c r="AR83" s="266"/>
      <c r="AS83" s="267"/>
    </row>
    <row r="84" spans="1:45" x14ac:dyDescent="0.25">
      <c r="A84" s="245">
        <v>81</v>
      </c>
      <c r="B84" s="245"/>
      <c r="C84" s="245" t="e">
        <f>VLOOKUP(A84,input!$A$4:$C$1000,3,FALSE)</f>
        <v>#N/A</v>
      </c>
      <c r="D84" s="246" t="e">
        <f>VLOOKUP($A84,input!$A$4:$I$1000,4,FALSE)</f>
        <v>#N/A</v>
      </c>
      <c r="E84" s="246" t="e">
        <f>VLOOKUP($A84,input!$A$4:$I$1000,5,FALSE)</f>
        <v>#N/A</v>
      </c>
      <c r="F84" s="514" t="e">
        <f>VLOOKUP($A84,input!$A$4:$I$1000,6,FALSE)</f>
        <v>#N/A</v>
      </c>
      <c r="G84" s="248">
        <v>0</v>
      </c>
      <c r="H84" s="249" t="e">
        <f t="shared" si="16"/>
        <v>#N/A</v>
      </c>
      <c r="I84" s="250" t="e">
        <f t="shared" si="17"/>
        <v>#N/A</v>
      </c>
      <c r="J84" s="414" t="str">
        <f>+input!Y84</f>
        <v/>
      </c>
      <c r="K84" s="249" t="e">
        <f>+input!Z84</f>
        <v>#N/A</v>
      </c>
      <c r="L84" s="249" t="e">
        <f>+input!AA84</f>
        <v>#N/A</v>
      </c>
      <c r="M84" s="249" t="str">
        <f>+input!AB84</f>
        <v/>
      </c>
      <c r="N84" s="249" t="str">
        <f>+input!AC84</f>
        <v/>
      </c>
      <c r="O84" s="249" t="str">
        <f>+input!AD84</f>
        <v/>
      </c>
      <c r="P84" s="251">
        <f>+input!AE84</f>
        <v>8</v>
      </c>
      <c r="Q84" s="252">
        <f>+input!AF84</f>
        <v>1500</v>
      </c>
      <c r="R84" s="253"/>
      <c r="S84" s="254" t="e">
        <f>VLOOKUP($A84,input!$A$4:$I$1000,7,FALSE)</f>
        <v>#N/A</v>
      </c>
      <c r="T84" s="255" t="e">
        <f>VLOOKUP($A84,input!$A$4:$I$1000,8,FALSE)</f>
        <v>#N/A</v>
      </c>
      <c r="U84" s="255" t="e">
        <f>VLOOKUP($A84,input!$A$4:$L$1000,9,FALSE)</f>
        <v>#N/A</v>
      </c>
      <c r="V84" s="256" t="e">
        <f>IF($C84="initial",input!M84,VLOOKUP($A84,input!$A$4:$L$1000,10,FALSE))</f>
        <v>#N/A</v>
      </c>
      <c r="W84" s="257" t="e">
        <f>IF($C84="initial",input!N84,VLOOKUP($A84,input!$A$4:$L$1000,11,FALSE))</f>
        <v>#N/A</v>
      </c>
      <c r="X84" s="258" t="e">
        <f>IF($C84="initial",input!O84,VLOOKUP($A84,input!$A$4:$L$1000,12,FALSE))</f>
        <v>#N/A</v>
      </c>
      <c r="Y84" s="247" t="e">
        <f t="shared" si="18"/>
        <v>#N/A</v>
      </c>
      <c r="Z84" s="247" t="e">
        <f t="shared" si="19"/>
        <v>#N/A</v>
      </c>
      <c r="AA84" s="247" t="e">
        <f t="shared" si="20"/>
        <v>#N/A</v>
      </c>
      <c r="AB84" s="254" t="e">
        <f t="shared" si="21"/>
        <v>#N/A</v>
      </c>
      <c r="AC84" s="255" t="e">
        <f t="shared" si="22"/>
        <v>#N/A</v>
      </c>
      <c r="AD84" s="261" t="e">
        <f t="shared" si="23"/>
        <v>#N/A</v>
      </c>
      <c r="AE84" s="247" t="e">
        <f>IF($D84="","",IF($C84="initial",input!S84,AN83))</f>
        <v>#N/A</v>
      </c>
      <c r="AF84" s="259" t="e">
        <f>IF($D84="","",IF($C84="initial",input!T84,AO83))</f>
        <v>#N/A</v>
      </c>
      <c r="AG84" s="260" t="e">
        <f>IF($D84="","",IF($C84="initial",input!U84,AP83))</f>
        <v>#N/A</v>
      </c>
      <c r="AH84" s="262"/>
      <c r="AI84" s="263"/>
      <c r="AJ84" s="263"/>
      <c r="AK84" s="262"/>
      <c r="AL84" s="263"/>
      <c r="AM84" s="264"/>
      <c r="AN84" s="249"/>
      <c r="AO84" s="249"/>
      <c r="AP84" s="249"/>
      <c r="AQ84" s="265"/>
      <c r="AR84" s="266"/>
      <c r="AS84" s="267"/>
    </row>
    <row r="85" spans="1:45" x14ac:dyDescent="0.25">
      <c r="A85" s="245">
        <v>82</v>
      </c>
      <c r="B85" s="245"/>
      <c r="C85" s="245" t="e">
        <f>VLOOKUP(A85,input!$A$4:$C$1000,3,FALSE)</f>
        <v>#N/A</v>
      </c>
      <c r="D85" s="246" t="e">
        <f>VLOOKUP($A85,input!$A$4:$I$1000,4,FALSE)</f>
        <v>#N/A</v>
      </c>
      <c r="E85" s="246" t="e">
        <f>VLOOKUP($A85,input!$A$4:$I$1000,5,FALSE)</f>
        <v>#N/A</v>
      </c>
      <c r="F85" s="514" t="e">
        <f>VLOOKUP($A85,input!$A$4:$I$1000,6,FALSE)</f>
        <v>#N/A</v>
      </c>
      <c r="G85" s="248">
        <v>0</v>
      </c>
      <c r="H85" s="249" t="e">
        <f t="shared" si="16"/>
        <v>#N/A</v>
      </c>
      <c r="I85" s="250" t="e">
        <f t="shared" si="17"/>
        <v>#N/A</v>
      </c>
      <c r="J85" s="414" t="str">
        <f>+input!Y85</f>
        <v/>
      </c>
      <c r="K85" s="249" t="str">
        <f>+input!Z85</f>
        <v/>
      </c>
      <c r="L85" s="249" t="str">
        <f>+input!AA85</f>
        <v/>
      </c>
      <c r="M85" s="249" t="str">
        <f>+input!AB85</f>
        <v/>
      </c>
      <c r="N85" s="249" t="str">
        <f>+input!AC85</f>
        <v/>
      </c>
      <c r="O85" s="249" t="str">
        <f>+input!AD85</f>
        <v/>
      </c>
      <c r="P85" s="251">
        <f>+input!AE85</f>
        <v>8</v>
      </c>
      <c r="Q85" s="252">
        <f>+input!AF85</f>
        <v>1500</v>
      </c>
      <c r="R85" s="253"/>
      <c r="S85" s="254" t="e">
        <f>VLOOKUP($A85,input!$A$4:$I$1000,7,FALSE)</f>
        <v>#N/A</v>
      </c>
      <c r="T85" s="255" t="e">
        <f>VLOOKUP($A85,input!$A$4:$I$1000,8,FALSE)</f>
        <v>#N/A</v>
      </c>
      <c r="U85" s="255" t="e">
        <f>VLOOKUP($A85,input!$A$4:$L$1000,9,FALSE)</f>
        <v>#N/A</v>
      </c>
      <c r="V85" s="256" t="e">
        <f>IF($C85="initial",input!M85,VLOOKUP($A85,input!$A$4:$L$1000,10,FALSE))</f>
        <v>#N/A</v>
      </c>
      <c r="W85" s="257" t="e">
        <f>IF($C85="initial",input!N85,VLOOKUP($A85,input!$A$4:$L$1000,11,FALSE))</f>
        <v>#N/A</v>
      </c>
      <c r="X85" s="258" t="e">
        <f>IF($C85="initial",input!O85,VLOOKUP($A85,input!$A$4:$L$1000,12,FALSE))</f>
        <v>#N/A</v>
      </c>
      <c r="Y85" s="247" t="e">
        <f t="shared" si="18"/>
        <v>#N/A</v>
      </c>
      <c r="Z85" s="247" t="e">
        <f t="shared" si="19"/>
        <v>#N/A</v>
      </c>
      <c r="AA85" s="247" t="e">
        <f t="shared" si="20"/>
        <v>#N/A</v>
      </c>
      <c r="AB85" s="254" t="e">
        <f t="shared" si="21"/>
        <v>#N/A</v>
      </c>
      <c r="AC85" s="255" t="e">
        <f t="shared" si="22"/>
        <v>#N/A</v>
      </c>
      <c r="AD85" s="261" t="e">
        <f t="shared" si="23"/>
        <v>#N/A</v>
      </c>
      <c r="AE85" s="247" t="e">
        <f>IF($D85="","",IF($C85="initial",input!S85,AN84))</f>
        <v>#N/A</v>
      </c>
      <c r="AF85" s="259" t="e">
        <f>IF($D85="","",IF($C85="initial",input!T85,AO84))</f>
        <v>#N/A</v>
      </c>
      <c r="AG85" s="260" t="e">
        <f>IF($D85="","",IF($C85="initial",input!U85,AP84))</f>
        <v>#N/A</v>
      </c>
      <c r="AH85" s="262"/>
      <c r="AI85" s="263"/>
      <c r="AJ85" s="263"/>
      <c r="AK85" s="262"/>
      <c r="AL85" s="263"/>
      <c r="AM85" s="264"/>
      <c r="AN85" s="249"/>
      <c r="AO85" s="249"/>
      <c r="AP85" s="249"/>
      <c r="AQ85" s="265"/>
      <c r="AR85" s="266"/>
      <c r="AS85" s="267"/>
    </row>
    <row r="86" spans="1:45" x14ac:dyDescent="0.25">
      <c r="A86" s="245">
        <v>83</v>
      </c>
      <c r="B86" s="245"/>
      <c r="C86" s="245" t="e">
        <f>VLOOKUP(A86,input!$A$4:$C$1000,3,FALSE)</f>
        <v>#N/A</v>
      </c>
      <c r="D86" s="246" t="e">
        <f>VLOOKUP($A86,input!$A$4:$I$1000,4,FALSE)</f>
        <v>#N/A</v>
      </c>
      <c r="E86" s="246" t="e">
        <f>VLOOKUP($A86,input!$A$4:$I$1000,5,FALSE)</f>
        <v>#N/A</v>
      </c>
      <c r="F86" s="514" t="e">
        <f>VLOOKUP($A86,input!$A$4:$I$1000,6,FALSE)</f>
        <v>#N/A</v>
      </c>
      <c r="G86" s="248">
        <v>0</v>
      </c>
      <c r="H86" s="249" t="e">
        <f t="shared" si="16"/>
        <v>#N/A</v>
      </c>
      <c r="I86" s="250" t="e">
        <f t="shared" si="17"/>
        <v>#N/A</v>
      </c>
      <c r="J86" s="414" t="str">
        <f>+input!Y86</f>
        <v/>
      </c>
      <c r="K86" s="249" t="str">
        <f>+input!Z86</f>
        <v/>
      </c>
      <c r="L86" s="249" t="str">
        <f>+input!AA86</f>
        <v/>
      </c>
      <c r="M86" s="249" t="str">
        <f>+input!AB86</f>
        <v/>
      </c>
      <c r="N86" s="249" t="str">
        <f>+input!AC86</f>
        <v/>
      </c>
      <c r="O86" s="249" t="str">
        <f>+input!AD86</f>
        <v/>
      </c>
      <c r="P86" s="251">
        <f>+input!AE86</f>
        <v>8</v>
      </c>
      <c r="Q86" s="252">
        <f>+input!AF86</f>
        <v>1500</v>
      </c>
      <c r="R86" s="253"/>
      <c r="S86" s="254" t="e">
        <f>VLOOKUP($A86,input!$A$4:$I$1000,7,FALSE)</f>
        <v>#N/A</v>
      </c>
      <c r="T86" s="255" t="e">
        <f>VLOOKUP($A86,input!$A$4:$I$1000,8,FALSE)</f>
        <v>#N/A</v>
      </c>
      <c r="U86" s="255" t="e">
        <f>VLOOKUP($A86,input!$A$4:$L$1000,9,FALSE)</f>
        <v>#N/A</v>
      </c>
      <c r="V86" s="256" t="e">
        <f>IF($C86="initial",input!M86,VLOOKUP($A86,input!$A$4:$L$1000,10,FALSE))</f>
        <v>#N/A</v>
      </c>
      <c r="W86" s="257" t="e">
        <f>IF($C86="initial",input!N86,VLOOKUP($A86,input!$A$4:$L$1000,11,FALSE))</f>
        <v>#N/A</v>
      </c>
      <c r="X86" s="258" t="e">
        <f>IF($C86="initial",input!O86,VLOOKUP($A86,input!$A$4:$L$1000,12,FALSE))</f>
        <v>#N/A</v>
      </c>
      <c r="Y86" s="247" t="e">
        <f t="shared" si="18"/>
        <v>#N/A</v>
      </c>
      <c r="Z86" s="247" t="e">
        <f t="shared" si="19"/>
        <v>#N/A</v>
      </c>
      <c r="AA86" s="247" t="e">
        <f t="shared" si="20"/>
        <v>#N/A</v>
      </c>
      <c r="AB86" s="254" t="e">
        <f t="shared" si="21"/>
        <v>#N/A</v>
      </c>
      <c r="AC86" s="255" t="e">
        <f t="shared" si="22"/>
        <v>#N/A</v>
      </c>
      <c r="AD86" s="261" t="e">
        <f t="shared" si="23"/>
        <v>#N/A</v>
      </c>
      <c r="AE86" s="247" t="e">
        <f>IF($D86="","",IF($C86="initial",input!S86,AN85))</f>
        <v>#N/A</v>
      </c>
      <c r="AF86" s="259" t="e">
        <f>IF($D86="","",IF($C86="initial",input!T86,AO85))</f>
        <v>#N/A</v>
      </c>
      <c r="AG86" s="260" t="e">
        <f>IF($D86="","",IF($C86="initial",input!U86,AP85))</f>
        <v>#N/A</v>
      </c>
      <c r="AH86" s="262"/>
      <c r="AI86" s="263"/>
      <c r="AJ86" s="263"/>
      <c r="AK86" s="262"/>
      <c r="AL86" s="263"/>
      <c r="AM86" s="264"/>
      <c r="AN86" s="249"/>
      <c r="AO86" s="249"/>
      <c r="AP86" s="249"/>
      <c r="AQ86" s="265"/>
      <c r="AR86" s="266"/>
      <c r="AS86" s="267"/>
    </row>
    <row r="87" spans="1:45" x14ac:dyDescent="0.25">
      <c r="A87" s="245">
        <v>84</v>
      </c>
      <c r="B87" s="245"/>
      <c r="C87" s="245" t="e">
        <f>VLOOKUP(A87,input!$A$4:$C$1000,3,FALSE)</f>
        <v>#N/A</v>
      </c>
      <c r="D87" s="246" t="e">
        <f>VLOOKUP($A87,input!$A$4:$I$1000,4,FALSE)</f>
        <v>#N/A</v>
      </c>
      <c r="E87" s="246" t="e">
        <f>VLOOKUP($A87,input!$A$4:$I$1000,5,FALSE)</f>
        <v>#N/A</v>
      </c>
      <c r="F87" s="514" t="e">
        <f>VLOOKUP($A87,input!$A$4:$I$1000,6,FALSE)</f>
        <v>#N/A</v>
      </c>
      <c r="G87" s="248">
        <v>0</v>
      </c>
      <c r="H87" s="249" t="e">
        <f t="shared" si="16"/>
        <v>#N/A</v>
      </c>
      <c r="I87" s="250" t="e">
        <f t="shared" si="17"/>
        <v>#N/A</v>
      </c>
      <c r="J87" s="414" t="str">
        <f>+input!Y87</f>
        <v/>
      </c>
      <c r="K87" s="249" t="str">
        <f>+input!Z87</f>
        <v/>
      </c>
      <c r="L87" s="249" t="str">
        <f>+input!AA87</f>
        <v/>
      </c>
      <c r="M87" s="249" t="str">
        <f>+input!AB87</f>
        <v/>
      </c>
      <c r="N87" s="249" t="str">
        <f>+input!AC87</f>
        <v/>
      </c>
      <c r="O87" s="249" t="str">
        <f>+input!AD87</f>
        <v/>
      </c>
      <c r="P87" s="251">
        <f>+input!AE87</f>
        <v>8</v>
      </c>
      <c r="Q87" s="252">
        <f>+input!AF87</f>
        <v>1500</v>
      </c>
      <c r="R87" s="253"/>
      <c r="S87" s="254" t="e">
        <f>VLOOKUP($A87,input!$A$4:$I$1000,7,FALSE)</f>
        <v>#N/A</v>
      </c>
      <c r="T87" s="255" t="e">
        <f>VLOOKUP($A87,input!$A$4:$I$1000,8,FALSE)</f>
        <v>#N/A</v>
      </c>
      <c r="U87" s="255" t="e">
        <f>VLOOKUP($A87,input!$A$4:$L$1000,9,FALSE)</f>
        <v>#N/A</v>
      </c>
      <c r="V87" s="256" t="e">
        <f>IF($C87="initial",input!M87,VLOOKUP($A87,input!$A$4:$L$1000,10,FALSE))</f>
        <v>#N/A</v>
      </c>
      <c r="W87" s="257" t="e">
        <f>IF($C87="initial",input!N87,VLOOKUP($A87,input!$A$4:$L$1000,11,FALSE))</f>
        <v>#N/A</v>
      </c>
      <c r="X87" s="258" t="e">
        <f>IF($C87="initial",input!O87,VLOOKUP($A87,input!$A$4:$L$1000,12,FALSE))</f>
        <v>#N/A</v>
      </c>
      <c r="Y87" s="247" t="e">
        <f t="shared" si="18"/>
        <v>#N/A</v>
      </c>
      <c r="Z87" s="247" t="e">
        <f t="shared" si="19"/>
        <v>#N/A</v>
      </c>
      <c r="AA87" s="247" t="e">
        <f t="shared" si="20"/>
        <v>#N/A</v>
      </c>
      <c r="AB87" s="254" t="e">
        <f t="shared" si="21"/>
        <v>#N/A</v>
      </c>
      <c r="AC87" s="255" t="e">
        <f t="shared" si="22"/>
        <v>#N/A</v>
      </c>
      <c r="AD87" s="261" t="e">
        <f t="shared" si="23"/>
        <v>#N/A</v>
      </c>
      <c r="AE87" s="247" t="e">
        <f>IF($D87="","",IF($C87="initial",input!S87,AN86))</f>
        <v>#N/A</v>
      </c>
      <c r="AF87" s="259" t="e">
        <f>IF($D87="","",IF($C87="initial",input!T87,AO86))</f>
        <v>#N/A</v>
      </c>
      <c r="AG87" s="260" t="e">
        <f>IF($D87="","",IF($C87="initial",input!U87,AP86))</f>
        <v>#N/A</v>
      </c>
      <c r="AH87" s="262"/>
      <c r="AI87" s="263"/>
      <c r="AJ87" s="263"/>
      <c r="AK87" s="262"/>
      <c r="AL87" s="263"/>
      <c r="AM87" s="264"/>
      <c r="AN87" s="249"/>
      <c r="AO87" s="249"/>
      <c r="AP87" s="249"/>
      <c r="AQ87" s="265"/>
      <c r="AR87" s="266"/>
      <c r="AS87" s="267"/>
    </row>
    <row r="88" spans="1:45" x14ac:dyDescent="0.25">
      <c r="A88" s="245">
        <v>85</v>
      </c>
      <c r="B88" s="245"/>
      <c r="C88" s="245" t="e">
        <f>VLOOKUP(A88,input!$A$4:$C$1000,3,FALSE)</f>
        <v>#N/A</v>
      </c>
      <c r="D88" s="246" t="e">
        <f>VLOOKUP($A88,input!$A$4:$I$1000,4,FALSE)</f>
        <v>#N/A</v>
      </c>
      <c r="E88" s="246" t="e">
        <f>VLOOKUP($A88,input!$A$4:$I$1000,5,FALSE)</f>
        <v>#N/A</v>
      </c>
      <c r="F88" s="514" t="e">
        <f>VLOOKUP($A88,input!$A$4:$I$1000,6,FALSE)</f>
        <v>#N/A</v>
      </c>
      <c r="G88" s="248">
        <v>0</v>
      </c>
      <c r="H88" s="249" t="e">
        <f t="shared" si="16"/>
        <v>#N/A</v>
      </c>
      <c r="I88" s="250" t="e">
        <f t="shared" si="17"/>
        <v>#N/A</v>
      </c>
      <c r="J88" s="414" t="str">
        <f>+input!Y88</f>
        <v/>
      </c>
      <c r="K88" s="249" t="str">
        <f>+input!Z88</f>
        <v/>
      </c>
      <c r="L88" s="249" t="str">
        <f>+input!AA88</f>
        <v/>
      </c>
      <c r="M88" s="249" t="str">
        <f>+input!AB88</f>
        <v/>
      </c>
      <c r="N88" s="249" t="str">
        <f>+input!AC88</f>
        <v/>
      </c>
      <c r="O88" s="249" t="str">
        <f>+input!AD88</f>
        <v/>
      </c>
      <c r="P88" s="251">
        <f>+input!AE88</f>
        <v>8</v>
      </c>
      <c r="Q88" s="252">
        <f>+input!AF88</f>
        <v>1500</v>
      </c>
      <c r="R88" s="253"/>
      <c r="S88" s="254" t="e">
        <f>VLOOKUP($A88,input!$A$4:$I$1000,7,FALSE)</f>
        <v>#N/A</v>
      </c>
      <c r="T88" s="255" t="e">
        <f>VLOOKUP($A88,input!$A$4:$I$1000,8,FALSE)</f>
        <v>#N/A</v>
      </c>
      <c r="U88" s="255" t="e">
        <f>VLOOKUP($A88,input!$A$4:$L$1000,9,FALSE)</f>
        <v>#N/A</v>
      </c>
      <c r="V88" s="256" t="e">
        <f>IF($C88="initial",input!M88,VLOOKUP($A88,input!$A$4:$L$1000,10,FALSE))</f>
        <v>#N/A</v>
      </c>
      <c r="W88" s="257" t="e">
        <f>IF($C88="initial",input!N88,VLOOKUP($A88,input!$A$4:$L$1000,11,FALSE))</f>
        <v>#N/A</v>
      </c>
      <c r="X88" s="258" t="e">
        <f>IF($C88="initial",input!O88,VLOOKUP($A88,input!$A$4:$L$1000,12,FALSE))</f>
        <v>#N/A</v>
      </c>
      <c r="Y88" s="247" t="e">
        <f t="shared" si="18"/>
        <v>#N/A</v>
      </c>
      <c r="Z88" s="247" t="e">
        <f t="shared" si="19"/>
        <v>#N/A</v>
      </c>
      <c r="AA88" s="247" t="e">
        <f t="shared" si="20"/>
        <v>#N/A</v>
      </c>
      <c r="AB88" s="254" t="e">
        <f t="shared" si="21"/>
        <v>#N/A</v>
      </c>
      <c r="AC88" s="255" t="e">
        <f t="shared" si="22"/>
        <v>#N/A</v>
      </c>
      <c r="AD88" s="261" t="e">
        <f t="shared" si="23"/>
        <v>#N/A</v>
      </c>
      <c r="AE88" s="247" t="e">
        <f>IF($D88="","",IF($C88="initial",input!S88,AN87))</f>
        <v>#N/A</v>
      </c>
      <c r="AF88" s="259" t="e">
        <f>IF($D88="","",IF($C88="initial",input!T88,AO87))</f>
        <v>#N/A</v>
      </c>
      <c r="AG88" s="260" t="e">
        <f>IF($D88="","",IF($C88="initial",input!U88,AP87))</f>
        <v>#N/A</v>
      </c>
      <c r="AH88" s="262"/>
      <c r="AI88" s="263"/>
      <c r="AJ88" s="263"/>
      <c r="AK88" s="262"/>
      <c r="AL88" s="263"/>
      <c r="AM88" s="264"/>
      <c r="AN88" s="249"/>
      <c r="AO88" s="249"/>
      <c r="AP88" s="249"/>
      <c r="AQ88" s="265"/>
      <c r="AR88" s="266"/>
      <c r="AS88" s="267"/>
    </row>
    <row r="89" spans="1:45" x14ac:dyDescent="0.25">
      <c r="A89" s="245">
        <v>86</v>
      </c>
      <c r="B89" s="245"/>
      <c r="C89" s="245" t="e">
        <f>VLOOKUP(A89,input!$A$4:$C$1000,3,FALSE)</f>
        <v>#N/A</v>
      </c>
      <c r="D89" s="246" t="e">
        <f>VLOOKUP($A89,input!$A$4:$I$1000,4,FALSE)</f>
        <v>#N/A</v>
      </c>
      <c r="E89" s="246" t="e">
        <f>VLOOKUP($A89,input!$A$4:$I$1000,5,FALSE)</f>
        <v>#N/A</v>
      </c>
      <c r="F89" s="514" t="e">
        <f>VLOOKUP($A89,input!$A$4:$I$1000,6,FALSE)</f>
        <v>#N/A</v>
      </c>
      <c r="G89" s="248">
        <v>0</v>
      </c>
      <c r="H89" s="249" t="e">
        <f t="shared" si="16"/>
        <v>#N/A</v>
      </c>
      <c r="I89" s="250" t="e">
        <f t="shared" si="17"/>
        <v>#N/A</v>
      </c>
      <c r="J89" s="414" t="str">
        <f>+input!Y89</f>
        <v/>
      </c>
      <c r="K89" s="249" t="str">
        <f>+input!Z89</f>
        <v/>
      </c>
      <c r="L89" s="249" t="str">
        <f>+input!AA89</f>
        <v/>
      </c>
      <c r="M89" s="249" t="str">
        <f>+input!AB89</f>
        <v/>
      </c>
      <c r="N89" s="249" t="str">
        <f>+input!AC89</f>
        <v/>
      </c>
      <c r="O89" s="249" t="str">
        <f>+input!AD89</f>
        <v/>
      </c>
      <c r="P89" s="251">
        <f>+input!AE89</f>
        <v>8</v>
      </c>
      <c r="Q89" s="252">
        <f>+input!AF89</f>
        <v>1500</v>
      </c>
      <c r="R89" s="253"/>
      <c r="S89" s="254" t="e">
        <f>VLOOKUP($A89,input!$A$4:$I$1000,7,FALSE)</f>
        <v>#N/A</v>
      </c>
      <c r="T89" s="255" t="e">
        <f>VLOOKUP($A89,input!$A$4:$I$1000,8,FALSE)</f>
        <v>#N/A</v>
      </c>
      <c r="U89" s="255" t="e">
        <f>VLOOKUP($A89,input!$A$4:$L$1000,9,FALSE)</f>
        <v>#N/A</v>
      </c>
      <c r="V89" s="256" t="e">
        <f>IF($C89="initial",input!M89,VLOOKUP($A89,input!$A$4:$L$1000,10,FALSE))</f>
        <v>#N/A</v>
      </c>
      <c r="W89" s="257" t="e">
        <f>IF($C89="initial",input!N89,VLOOKUP($A89,input!$A$4:$L$1000,11,FALSE))</f>
        <v>#N/A</v>
      </c>
      <c r="X89" s="258" t="e">
        <f>IF($C89="initial",input!O89,VLOOKUP($A89,input!$A$4:$L$1000,12,FALSE))</f>
        <v>#N/A</v>
      </c>
      <c r="Y89" s="247" t="e">
        <f t="shared" si="18"/>
        <v>#N/A</v>
      </c>
      <c r="Z89" s="247" t="e">
        <f t="shared" si="19"/>
        <v>#N/A</v>
      </c>
      <c r="AA89" s="247" t="e">
        <f t="shared" si="20"/>
        <v>#N/A</v>
      </c>
      <c r="AB89" s="254" t="e">
        <f t="shared" si="21"/>
        <v>#N/A</v>
      </c>
      <c r="AC89" s="255" t="e">
        <f t="shared" si="22"/>
        <v>#N/A</v>
      </c>
      <c r="AD89" s="261" t="e">
        <f t="shared" si="23"/>
        <v>#N/A</v>
      </c>
      <c r="AE89" s="247" t="e">
        <f>IF($D89="","",IF($C89="initial",input!S89,AN88))</f>
        <v>#N/A</v>
      </c>
      <c r="AF89" s="259" t="e">
        <f>IF($D89="","",IF($C89="initial",input!T89,AO88))</f>
        <v>#N/A</v>
      </c>
      <c r="AG89" s="260" t="e">
        <f>IF($D89="","",IF($C89="initial",input!U89,AP88))</f>
        <v>#N/A</v>
      </c>
      <c r="AH89" s="262"/>
      <c r="AI89" s="263"/>
      <c r="AJ89" s="263"/>
      <c r="AK89" s="262"/>
      <c r="AL89" s="263"/>
      <c r="AM89" s="264"/>
      <c r="AN89" s="249"/>
      <c r="AO89" s="249"/>
      <c r="AP89" s="249"/>
      <c r="AQ89" s="265"/>
      <c r="AR89" s="266"/>
      <c r="AS89" s="267"/>
    </row>
    <row r="90" spans="1:45" x14ac:dyDescent="0.25">
      <c r="A90" s="245">
        <v>87</v>
      </c>
      <c r="B90" s="245"/>
      <c r="C90" s="245" t="e">
        <f>VLOOKUP(A90,input!$A$4:$C$1000,3,FALSE)</f>
        <v>#N/A</v>
      </c>
      <c r="D90" s="246" t="e">
        <f>VLOOKUP($A90,input!$A$4:$I$1000,4,FALSE)</f>
        <v>#N/A</v>
      </c>
      <c r="E90" s="246" t="e">
        <f>VLOOKUP($A90,input!$A$4:$I$1000,5,FALSE)</f>
        <v>#N/A</v>
      </c>
      <c r="F90" s="514" t="e">
        <f>VLOOKUP($A90,input!$A$4:$I$1000,6,FALSE)</f>
        <v>#N/A</v>
      </c>
      <c r="G90" s="248">
        <v>0</v>
      </c>
      <c r="H90" s="249" t="e">
        <f t="shared" si="16"/>
        <v>#N/A</v>
      </c>
      <c r="I90" s="250" t="e">
        <f t="shared" si="17"/>
        <v>#N/A</v>
      </c>
      <c r="J90" s="414" t="str">
        <f>+input!Y90</f>
        <v/>
      </c>
      <c r="K90" s="249" t="str">
        <f>+input!Z90</f>
        <v/>
      </c>
      <c r="L90" s="249" t="str">
        <f>+input!AA90</f>
        <v/>
      </c>
      <c r="M90" s="249" t="str">
        <f>+input!AB90</f>
        <v/>
      </c>
      <c r="N90" s="249" t="str">
        <f>+input!AC90</f>
        <v/>
      </c>
      <c r="O90" s="249" t="str">
        <f>+input!AD90</f>
        <v/>
      </c>
      <c r="P90" s="251">
        <f>+input!AE90</f>
        <v>8</v>
      </c>
      <c r="Q90" s="252">
        <f>+input!AF90</f>
        <v>1500</v>
      </c>
      <c r="R90" s="253"/>
      <c r="S90" s="254" t="e">
        <f>VLOOKUP($A90,input!$A$4:$I$1000,7,FALSE)</f>
        <v>#N/A</v>
      </c>
      <c r="T90" s="255" t="e">
        <f>VLOOKUP($A90,input!$A$4:$I$1000,8,FALSE)</f>
        <v>#N/A</v>
      </c>
      <c r="U90" s="255" t="e">
        <f>VLOOKUP($A90,input!$A$4:$L$1000,9,FALSE)</f>
        <v>#N/A</v>
      </c>
      <c r="V90" s="256" t="e">
        <f>IF($C90="initial",input!M90,VLOOKUP($A90,input!$A$4:$L$1000,10,FALSE))</f>
        <v>#N/A</v>
      </c>
      <c r="W90" s="257" t="e">
        <f>IF($C90="initial",input!N90,VLOOKUP($A90,input!$A$4:$L$1000,11,FALSE))</f>
        <v>#N/A</v>
      </c>
      <c r="X90" s="258" t="e">
        <f>IF($C90="initial",input!O90,VLOOKUP($A90,input!$A$4:$L$1000,12,FALSE))</f>
        <v>#N/A</v>
      </c>
      <c r="Y90" s="247" t="e">
        <f t="shared" si="18"/>
        <v>#N/A</v>
      </c>
      <c r="Z90" s="247" t="e">
        <f t="shared" si="19"/>
        <v>#N/A</v>
      </c>
      <c r="AA90" s="247" t="e">
        <f t="shared" si="20"/>
        <v>#N/A</v>
      </c>
      <c r="AB90" s="254" t="e">
        <f t="shared" si="21"/>
        <v>#N/A</v>
      </c>
      <c r="AC90" s="255" t="e">
        <f t="shared" si="22"/>
        <v>#N/A</v>
      </c>
      <c r="AD90" s="261" t="e">
        <f t="shared" si="23"/>
        <v>#N/A</v>
      </c>
      <c r="AE90" s="247" t="e">
        <f>IF($D90="","",IF($C90="initial",input!S90,AN89))</f>
        <v>#N/A</v>
      </c>
      <c r="AF90" s="259" t="e">
        <f>IF($D90="","",IF($C90="initial",input!T90,AO89))</f>
        <v>#N/A</v>
      </c>
      <c r="AG90" s="260" t="e">
        <f>IF($D90="","",IF($C90="initial",input!U90,AP89))</f>
        <v>#N/A</v>
      </c>
      <c r="AH90" s="262"/>
      <c r="AI90" s="263"/>
      <c r="AJ90" s="263"/>
      <c r="AK90" s="262"/>
      <c r="AL90" s="263"/>
      <c r="AM90" s="264"/>
      <c r="AN90" s="249"/>
      <c r="AO90" s="249"/>
      <c r="AP90" s="249"/>
      <c r="AQ90" s="265"/>
      <c r="AR90" s="266"/>
      <c r="AS90" s="267"/>
    </row>
    <row r="91" spans="1:45" x14ac:dyDescent="0.25">
      <c r="A91" s="245">
        <v>88</v>
      </c>
      <c r="B91" s="245"/>
      <c r="C91" s="245" t="e">
        <f>VLOOKUP(A91,input!$A$4:$C$1000,3,FALSE)</f>
        <v>#N/A</v>
      </c>
      <c r="D91" s="246" t="e">
        <f>VLOOKUP($A91,input!$A$4:$I$1000,4,FALSE)</f>
        <v>#N/A</v>
      </c>
      <c r="E91" s="246" t="e">
        <f>VLOOKUP($A91,input!$A$4:$I$1000,5,FALSE)</f>
        <v>#N/A</v>
      </c>
      <c r="F91" s="514" t="e">
        <f>VLOOKUP($A91,input!$A$4:$I$1000,6,FALSE)</f>
        <v>#N/A</v>
      </c>
      <c r="G91" s="248">
        <v>0</v>
      </c>
      <c r="H91" s="249" t="e">
        <f t="shared" si="16"/>
        <v>#N/A</v>
      </c>
      <c r="I91" s="250" t="e">
        <f t="shared" si="17"/>
        <v>#N/A</v>
      </c>
      <c r="J91" s="414" t="str">
        <f>+input!Y91</f>
        <v/>
      </c>
      <c r="K91" s="249" t="str">
        <f>+input!Z91</f>
        <v/>
      </c>
      <c r="L91" s="249" t="str">
        <f>+input!AA91</f>
        <v/>
      </c>
      <c r="M91" s="249" t="str">
        <f>+input!AB91</f>
        <v/>
      </c>
      <c r="N91" s="249" t="str">
        <f>+input!AC91</f>
        <v/>
      </c>
      <c r="O91" s="249" t="str">
        <f>+input!AD91</f>
        <v/>
      </c>
      <c r="P91" s="251">
        <f>+input!AE91</f>
        <v>8</v>
      </c>
      <c r="Q91" s="252">
        <f>+input!AF91</f>
        <v>1500</v>
      </c>
      <c r="R91" s="253"/>
      <c r="S91" s="254" t="e">
        <f>VLOOKUP($A91,input!$A$4:$I$1000,7,FALSE)</f>
        <v>#N/A</v>
      </c>
      <c r="T91" s="255" t="e">
        <f>VLOOKUP($A91,input!$A$4:$I$1000,8,FALSE)</f>
        <v>#N/A</v>
      </c>
      <c r="U91" s="255" t="e">
        <f>VLOOKUP($A91,input!$A$4:$L$1000,9,FALSE)</f>
        <v>#N/A</v>
      </c>
      <c r="V91" s="256" t="e">
        <f>IF($C91="initial",input!M91,VLOOKUP($A91,input!$A$4:$L$1000,10,FALSE))</f>
        <v>#N/A</v>
      </c>
      <c r="W91" s="257" t="e">
        <f>IF($C91="initial",input!N91,VLOOKUP($A91,input!$A$4:$L$1000,11,FALSE))</f>
        <v>#N/A</v>
      </c>
      <c r="X91" s="258" t="e">
        <f>IF($C91="initial",input!O91,VLOOKUP($A91,input!$A$4:$L$1000,12,FALSE))</f>
        <v>#N/A</v>
      </c>
      <c r="Y91" s="247" t="e">
        <f t="shared" si="18"/>
        <v>#N/A</v>
      </c>
      <c r="Z91" s="247" t="e">
        <f t="shared" si="19"/>
        <v>#N/A</v>
      </c>
      <c r="AA91" s="247" t="e">
        <f t="shared" si="20"/>
        <v>#N/A</v>
      </c>
      <c r="AB91" s="254" t="e">
        <f t="shared" si="21"/>
        <v>#N/A</v>
      </c>
      <c r="AC91" s="255" t="e">
        <f t="shared" si="22"/>
        <v>#N/A</v>
      </c>
      <c r="AD91" s="261" t="e">
        <f t="shared" si="23"/>
        <v>#N/A</v>
      </c>
      <c r="AE91" s="247" t="e">
        <f>IF($D91="","",IF($C91="initial",input!S91,AN90))</f>
        <v>#N/A</v>
      </c>
      <c r="AF91" s="259" t="e">
        <f>IF($D91="","",IF($C91="initial",input!T91,AO90))</f>
        <v>#N/A</v>
      </c>
      <c r="AG91" s="260" t="e">
        <f>IF($D91="","",IF($C91="initial",input!U91,AP90))</f>
        <v>#N/A</v>
      </c>
      <c r="AH91" s="262"/>
      <c r="AI91" s="263"/>
      <c r="AJ91" s="263"/>
      <c r="AK91" s="262"/>
      <c r="AL91" s="263"/>
      <c r="AM91" s="264"/>
      <c r="AN91" s="249"/>
      <c r="AO91" s="249"/>
      <c r="AP91" s="249"/>
      <c r="AQ91" s="265"/>
      <c r="AR91" s="266"/>
      <c r="AS91" s="267"/>
    </row>
    <row r="92" spans="1:45" x14ac:dyDescent="0.25">
      <c r="A92" s="245">
        <v>89</v>
      </c>
      <c r="B92" s="245"/>
      <c r="C92" s="245" t="e">
        <f>VLOOKUP(A92,input!$A$4:$C$1000,3,FALSE)</f>
        <v>#N/A</v>
      </c>
      <c r="D92" s="246" t="e">
        <f>VLOOKUP($A92,input!$A$4:$I$1000,4,FALSE)</f>
        <v>#N/A</v>
      </c>
      <c r="E92" s="246" t="e">
        <f>VLOOKUP($A92,input!$A$4:$I$1000,5,FALSE)</f>
        <v>#N/A</v>
      </c>
      <c r="F92" s="514" t="e">
        <f>VLOOKUP($A92,input!$A$4:$I$1000,6,FALSE)</f>
        <v>#N/A</v>
      </c>
      <c r="G92" s="248">
        <v>0</v>
      </c>
      <c r="H92" s="249" t="e">
        <f t="shared" si="16"/>
        <v>#N/A</v>
      </c>
      <c r="I92" s="250" t="e">
        <f t="shared" si="17"/>
        <v>#N/A</v>
      </c>
      <c r="J92" s="414" t="str">
        <f>+input!Y92</f>
        <v/>
      </c>
      <c r="K92" s="249" t="str">
        <f>+input!Z92</f>
        <v/>
      </c>
      <c r="L92" s="249" t="str">
        <f>+input!AA92</f>
        <v/>
      </c>
      <c r="M92" s="249" t="str">
        <f>+input!AB92</f>
        <v/>
      </c>
      <c r="N92" s="249" t="str">
        <f>+input!AC92</f>
        <v/>
      </c>
      <c r="O92" s="249" t="str">
        <f>+input!AD92</f>
        <v/>
      </c>
      <c r="P92" s="251">
        <f>+input!AE92</f>
        <v>8</v>
      </c>
      <c r="Q92" s="252">
        <f>+input!AF92</f>
        <v>1500</v>
      </c>
      <c r="R92" s="253"/>
      <c r="S92" s="254" t="e">
        <f>VLOOKUP($A92,input!$A$4:$I$1000,7,FALSE)</f>
        <v>#N/A</v>
      </c>
      <c r="T92" s="255" t="e">
        <f>VLOOKUP($A92,input!$A$4:$I$1000,8,FALSE)</f>
        <v>#N/A</v>
      </c>
      <c r="U92" s="255" t="e">
        <f>VLOOKUP($A92,input!$A$4:$L$1000,9,FALSE)</f>
        <v>#N/A</v>
      </c>
      <c r="V92" s="256" t="e">
        <f>IF($C92="initial",input!M92,VLOOKUP($A92,input!$A$4:$L$1000,10,FALSE))</f>
        <v>#N/A</v>
      </c>
      <c r="W92" s="257" t="e">
        <f>IF($C92="initial",input!N92,VLOOKUP($A92,input!$A$4:$L$1000,11,FALSE))</f>
        <v>#N/A</v>
      </c>
      <c r="X92" s="258" t="e">
        <f>IF($C92="initial",input!O92,VLOOKUP($A92,input!$A$4:$L$1000,12,FALSE))</f>
        <v>#N/A</v>
      </c>
      <c r="Y92" s="247" t="e">
        <f t="shared" si="18"/>
        <v>#N/A</v>
      </c>
      <c r="Z92" s="247" t="e">
        <f t="shared" si="19"/>
        <v>#N/A</v>
      </c>
      <c r="AA92" s="247" t="e">
        <f t="shared" si="20"/>
        <v>#N/A</v>
      </c>
      <c r="AB92" s="254" t="e">
        <f t="shared" si="21"/>
        <v>#N/A</v>
      </c>
      <c r="AC92" s="255" t="e">
        <f t="shared" si="22"/>
        <v>#N/A</v>
      </c>
      <c r="AD92" s="261" t="e">
        <f t="shared" si="23"/>
        <v>#N/A</v>
      </c>
      <c r="AE92" s="247" t="e">
        <f>IF($D92="","",IF($C92="initial",input!S92,AN91))</f>
        <v>#N/A</v>
      </c>
      <c r="AF92" s="259" t="e">
        <f>IF($D92="","",IF($C92="initial",input!T92,AO91))</f>
        <v>#N/A</v>
      </c>
      <c r="AG92" s="260" t="e">
        <f>IF($D92="","",IF($C92="initial",input!U92,AP91))</f>
        <v>#N/A</v>
      </c>
      <c r="AH92" s="262"/>
      <c r="AI92" s="263"/>
      <c r="AJ92" s="263"/>
      <c r="AK92" s="262"/>
      <c r="AL92" s="263"/>
      <c r="AM92" s="264"/>
      <c r="AN92" s="249"/>
      <c r="AO92" s="249"/>
      <c r="AP92" s="249"/>
      <c r="AQ92" s="265"/>
      <c r="AR92" s="266"/>
      <c r="AS92" s="267"/>
    </row>
    <row r="93" spans="1:45" x14ac:dyDescent="0.25">
      <c r="A93" s="245">
        <v>90</v>
      </c>
      <c r="B93" s="245"/>
      <c r="C93" s="245" t="e">
        <f>VLOOKUP(A93,input!$A$4:$C$1000,3,FALSE)</f>
        <v>#N/A</v>
      </c>
      <c r="D93" s="246" t="e">
        <f>VLOOKUP($A93,input!$A$4:$I$1000,4,FALSE)</f>
        <v>#N/A</v>
      </c>
      <c r="E93" s="246" t="e">
        <f>VLOOKUP($A93,input!$A$4:$I$1000,5,FALSE)</f>
        <v>#N/A</v>
      </c>
      <c r="F93" s="514" t="e">
        <f>VLOOKUP($A93,input!$A$4:$I$1000,6,FALSE)</f>
        <v>#N/A</v>
      </c>
      <c r="G93" s="248">
        <v>0</v>
      </c>
      <c r="H93" s="249" t="e">
        <f t="shared" si="16"/>
        <v>#N/A</v>
      </c>
      <c r="I93" s="250" t="e">
        <f t="shared" si="17"/>
        <v>#N/A</v>
      </c>
      <c r="J93" s="414" t="str">
        <f>+input!Y93</f>
        <v/>
      </c>
      <c r="K93" s="249" t="str">
        <f>+input!Z93</f>
        <v/>
      </c>
      <c r="L93" s="249" t="str">
        <f>+input!AA93</f>
        <v/>
      </c>
      <c r="M93" s="249" t="str">
        <f>+input!AB93</f>
        <v/>
      </c>
      <c r="N93" s="249" t="str">
        <f>+input!AC93</f>
        <v/>
      </c>
      <c r="O93" s="249" t="str">
        <f>+input!AD93</f>
        <v/>
      </c>
      <c r="P93" s="251">
        <f>+input!AE93</f>
        <v>8</v>
      </c>
      <c r="Q93" s="252">
        <f>+input!AF93</f>
        <v>1500</v>
      </c>
      <c r="R93" s="253"/>
      <c r="S93" s="254" t="e">
        <f>VLOOKUP($A93,input!$A$4:$I$1000,7,FALSE)</f>
        <v>#N/A</v>
      </c>
      <c r="T93" s="255" t="e">
        <f>VLOOKUP($A93,input!$A$4:$I$1000,8,FALSE)</f>
        <v>#N/A</v>
      </c>
      <c r="U93" s="255" t="e">
        <f>VLOOKUP($A93,input!$A$4:$L$1000,9,FALSE)</f>
        <v>#N/A</v>
      </c>
      <c r="V93" s="256" t="e">
        <f>IF($C93="initial",input!M93,VLOOKUP($A93,input!$A$4:$L$1000,10,FALSE))</f>
        <v>#N/A</v>
      </c>
      <c r="W93" s="257" t="e">
        <f>IF($C93="initial",input!N93,VLOOKUP($A93,input!$A$4:$L$1000,11,FALSE))</f>
        <v>#N/A</v>
      </c>
      <c r="X93" s="258" t="e">
        <f>IF($C93="initial",input!O93,VLOOKUP($A93,input!$A$4:$L$1000,12,FALSE))</f>
        <v>#N/A</v>
      </c>
      <c r="Y93" s="247" t="e">
        <f t="shared" si="18"/>
        <v>#N/A</v>
      </c>
      <c r="Z93" s="247" t="e">
        <f t="shared" si="19"/>
        <v>#N/A</v>
      </c>
      <c r="AA93" s="247" t="e">
        <f t="shared" si="20"/>
        <v>#N/A</v>
      </c>
      <c r="AB93" s="254" t="e">
        <f t="shared" si="21"/>
        <v>#N/A</v>
      </c>
      <c r="AC93" s="255" t="e">
        <f t="shared" si="22"/>
        <v>#N/A</v>
      </c>
      <c r="AD93" s="261" t="e">
        <f t="shared" si="23"/>
        <v>#N/A</v>
      </c>
      <c r="AE93" s="247" t="e">
        <f>IF($D93="","",IF($C93="initial",input!S93,AN92))</f>
        <v>#N/A</v>
      </c>
      <c r="AF93" s="259" t="e">
        <f>IF($D93="","",IF($C93="initial",input!T93,AO92))</f>
        <v>#N/A</v>
      </c>
      <c r="AG93" s="260" t="e">
        <f>IF($D93="","",IF($C93="initial",input!U93,AP92))</f>
        <v>#N/A</v>
      </c>
      <c r="AH93" s="262"/>
      <c r="AI93" s="263"/>
      <c r="AJ93" s="263"/>
      <c r="AK93" s="262"/>
      <c r="AL93" s="263"/>
      <c r="AM93" s="264"/>
      <c r="AN93" s="249"/>
      <c r="AO93" s="249"/>
      <c r="AP93" s="249"/>
      <c r="AQ93" s="265"/>
      <c r="AR93" s="266"/>
      <c r="AS93" s="267"/>
    </row>
    <row r="94" spans="1:45" x14ac:dyDescent="0.25">
      <c r="A94" s="245">
        <v>91</v>
      </c>
      <c r="B94" s="245"/>
      <c r="C94" s="245" t="e">
        <f>VLOOKUP(A94,input!$A$4:$C$1000,3,FALSE)</f>
        <v>#N/A</v>
      </c>
      <c r="D94" s="246" t="e">
        <f>VLOOKUP($A94,input!$A$4:$I$1000,4,FALSE)</f>
        <v>#N/A</v>
      </c>
      <c r="E94" s="246" t="e">
        <f>VLOOKUP($A94,input!$A$4:$I$1000,5,FALSE)</f>
        <v>#N/A</v>
      </c>
      <c r="F94" s="514" t="e">
        <f>VLOOKUP($A94,input!$A$4:$I$1000,6,FALSE)</f>
        <v>#N/A</v>
      </c>
      <c r="G94" s="248">
        <v>0</v>
      </c>
      <c r="H94" s="249" t="e">
        <f t="shared" si="16"/>
        <v>#N/A</v>
      </c>
      <c r="I94" s="250" t="e">
        <f t="shared" si="17"/>
        <v>#N/A</v>
      </c>
      <c r="J94" s="414" t="str">
        <f>+input!Y94</f>
        <v/>
      </c>
      <c r="K94" s="249" t="str">
        <f>+input!Z94</f>
        <v/>
      </c>
      <c r="L94" s="249" t="str">
        <f>+input!AA94</f>
        <v/>
      </c>
      <c r="M94" s="249" t="str">
        <f>+input!AB94</f>
        <v/>
      </c>
      <c r="N94" s="249" t="str">
        <f>+input!AC94</f>
        <v/>
      </c>
      <c r="O94" s="249" t="str">
        <f>+input!AD94</f>
        <v/>
      </c>
      <c r="P94" s="251">
        <f>+input!AE94</f>
        <v>8</v>
      </c>
      <c r="Q94" s="252">
        <f>+input!AF94</f>
        <v>1500</v>
      </c>
      <c r="R94" s="253"/>
      <c r="S94" s="254" t="e">
        <f>VLOOKUP($A94,input!$A$4:$I$1000,7,FALSE)</f>
        <v>#N/A</v>
      </c>
      <c r="T94" s="255" t="e">
        <f>VLOOKUP($A94,input!$A$4:$I$1000,8,FALSE)</f>
        <v>#N/A</v>
      </c>
      <c r="U94" s="255" t="e">
        <f>VLOOKUP($A94,input!$A$4:$L$1000,9,FALSE)</f>
        <v>#N/A</v>
      </c>
      <c r="V94" s="256" t="e">
        <f>IF($C94="initial",input!M94,VLOOKUP($A94,input!$A$4:$L$1000,10,FALSE))</f>
        <v>#N/A</v>
      </c>
      <c r="W94" s="257" t="e">
        <f>IF($C94="initial",input!N94,VLOOKUP($A94,input!$A$4:$L$1000,11,FALSE))</f>
        <v>#N/A</v>
      </c>
      <c r="X94" s="258" t="e">
        <f>IF($C94="initial",input!O94,VLOOKUP($A94,input!$A$4:$L$1000,12,FALSE))</f>
        <v>#N/A</v>
      </c>
      <c r="Y94" s="247" t="e">
        <f t="shared" si="18"/>
        <v>#N/A</v>
      </c>
      <c r="Z94" s="247" t="e">
        <f t="shared" si="19"/>
        <v>#N/A</v>
      </c>
      <c r="AA94" s="247" t="e">
        <f t="shared" si="20"/>
        <v>#N/A</v>
      </c>
      <c r="AB94" s="254" t="e">
        <f t="shared" si="21"/>
        <v>#N/A</v>
      </c>
      <c r="AC94" s="255" t="e">
        <f t="shared" si="22"/>
        <v>#N/A</v>
      </c>
      <c r="AD94" s="261" t="e">
        <f t="shared" si="23"/>
        <v>#N/A</v>
      </c>
      <c r="AE94" s="247" t="e">
        <f>IF($D94="","",IF($C94="initial",input!S94,AN93))</f>
        <v>#N/A</v>
      </c>
      <c r="AF94" s="259" t="e">
        <f>IF($D94="","",IF($C94="initial",input!T94,AO93))</f>
        <v>#N/A</v>
      </c>
      <c r="AG94" s="260" t="e">
        <f>IF($D94="","",IF($C94="initial",input!U94,AP93))</f>
        <v>#N/A</v>
      </c>
      <c r="AH94" s="262"/>
      <c r="AI94" s="263"/>
      <c r="AJ94" s="263"/>
      <c r="AK94" s="262"/>
      <c r="AL94" s="263"/>
      <c r="AM94" s="264"/>
      <c r="AN94" s="249"/>
      <c r="AO94" s="249"/>
      <c r="AP94" s="249"/>
      <c r="AQ94" s="265"/>
      <c r="AR94" s="266"/>
      <c r="AS94" s="267"/>
    </row>
    <row r="95" spans="1:45" x14ac:dyDescent="0.25">
      <c r="A95" s="245">
        <v>92</v>
      </c>
      <c r="B95" s="245"/>
      <c r="C95" s="245" t="e">
        <f>VLOOKUP(A95,input!$A$4:$C$1000,3,FALSE)</f>
        <v>#N/A</v>
      </c>
      <c r="D95" s="246" t="e">
        <f>VLOOKUP($A95,input!$A$4:$I$1000,4,FALSE)</f>
        <v>#N/A</v>
      </c>
      <c r="E95" s="246" t="e">
        <f>VLOOKUP($A95,input!$A$4:$I$1000,5,FALSE)</f>
        <v>#N/A</v>
      </c>
      <c r="F95" s="514" t="e">
        <f>VLOOKUP($A95,input!$A$4:$I$1000,6,FALSE)</f>
        <v>#N/A</v>
      </c>
      <c r="G95" s="248">
        <v>0</v>
      </c>
      <c r="H95" s="249" t="e">
        <f t="shared" si="16"/>
        <v>#N/A</v>
      </c>
      <c r="I95" s="250" t="e">
        <f t="shared" si="17"/>
        <v>#N/A</v>
      </c>
      <c r="J95" s="414" t="str">
        <f>+input!Y95</f>
        <v/>
      </c>
      <c r="K95" s="249" t="str">
        <f>+input!Z95</f>
        <v/>
      </c>
      <c r="L95" s="249" t="str">
        <f>+input!AA95</f>
        <v/>
      </c>
      <c r="M95" s="249" t="str">
        <f>+input!AB95</f>
        <v/>
      </c>
      <c r="N95" s="249" t="str">
        <f>+input!AC95</f>
        <v/>
      </c>
      <c r="O95" s="249" t="str">
        <f>+input!AD95</f>
        <v/>
      </c>
      <c r="P95" s="251">
        <f>+input!AE95</f>
        <v>8</v>
      </c>
      <c r="Q95" s="252">
        <f>+input!AF95</f>
        <v>1500</v>
      </c>
      <c r="R95" s="253"/>
      <c r="S95" s="254" t="e">
        <f>VLOOKUP($A95,input!$A$4:$I$1000,7,FALSE)</f>
        <v>#N/A</v>
      </c>
      <c r="T95" s="255" t="e">
        <f>VLOOKUP($A95,input!$A$4:$I$1000,8,FALSE)</f>
        <v>#N/A</v>
      </c>
      <c r="U95" s="255" t="e">
        <f>VLOOKUP($A95,input!$A$4:$L$1000,9,FALSE)</f>
        <v>#N/A</v>
      </c>
      <c r="V95" s="256" t="e">
        <f>IF($C95="initial",input!M95,VLOOKUP($A95,input!$A$4:$L$1000,10,FALSE))</f>
        <v>#N/A</v>
      </c>
      <c r="W95" s="257" t="e">
        <f>IF($C95="initial",input!N95,VLOOKUP($A95,input!$A$4:$L$1000,11,FALSE))</f>
        <v>#N/A</v>
      </c>
      <c r="X95" s="258" t="e">
        <f>IF($C95="initial",input!O95,VLOOKUP($A95,input!$A$4:$L$1000,12,FALSE))</f>
        <v>#N/A</v>
      </c>
      <c r="Y95" s="247" t="e">
        <f t="shared" si="18"/>
        <v>#N/A</v>
      </c>
      <c r="Z95" s="247" t="e">
        <f t="shared" si="19"/>
        <v>#N/A</v>
      </c>
      <c r="AA95" s="247" t="e">
        <f t="shared" si="20"/>
        <v>#N/A</v>
      </c>
      <c r="AB95" s="254" t="e">
        <f t="shared" si="21"/>
        <v>#N/A</v>
      </c>
      <c r="AC95" s="255" t="e">
        <f t="shared" si="22"/>
        <v>#N/A</v>
      </c>
      <c r="AD95" s="261" t="e">
        <f t="shared" si="23"/>
        <v>#N/A</v>
      </c>
      <c r="AE95" s="247" t="e">
        <f>IF($D95="","",IF($C95="initial",input!S95,AN94))</f>
        <v>#N/A</v>
      </c>
      <c r="AF95" s="259" t="e">
        <f>IF($D95="","",IF($C95="initial",input!T95,AO94))</f>
        <v>#N/A</v>
      </c>
      <c r="AG95" s="260" t="e">
        <f>IF($D95="","",IF($C95="initial",input!U95,AP94))</f>
        <v>#N/A</v>
      </c>
      <c r="AH95" s="262"/>
      <c r="AI95" s="263"/>
      <c r="AJ95" s="263"/>
      <c r="AK95" s="262"/>
      <c r="AL95" s="263"/>
      <c r="AM95" s="264"/>
      <c r="AN95" s="249"/>
      <c r="AO95" s="249"/>
      <c r="AP95" s="249"/>
      <c r="AQ95" s="265"/>
      <c r="AR95" s="266"/>
      <c r="AS95" s="267"/>
    </row>
    <row r="96" spans="1:45" x14ac:dyDescent="0.25">
      <c r="A96" s="245">
        <v>93</v>
      </c>
      <c r="B96" s="245"/>
      <c r="C96" s="245" t="e">
        <f>VLOOKUP(A96,input!$A$4:$C$1000,3,FALSE)</f>
        <v>#N/A</v>
      </c>
      <c r="D96" s="246" t="e">
        <f>VLOOKUP($A96,input!$A$4:$I$1000,4,FALSE)</f>
        <v>#N/A</v>
      </c>
      <c r="E96" s="246" t="e">
        <f>VLOOKUP($A96,input!$A$4:$I$1000,5,FALSE)</f>
        <v>#N/A</v>
      </c>
      <c r="F96" s="514" t="e">
        <f>VLOOKUP($A96,input!$A$4:$I$1000,6,FALSE)</f>
        <v>#N/A</v>
      </c>
      <c r="G96" s="248">
        <v>0</v>
      </c>
      <c r="H96" s="249" t="e">
        <f t="shared" si="16"/>
        <v>#N/A</v>
      </c>
      <c r="I96" s="250" t="e">
        <f t="shared" si="17"/>
        <v>#N/A</v>
      </c>
      <c r="J96" s="414" t="str">
        <f>+input!Y96</f>
        <v/>
      </c>
      <c r="K96" s="249" t="str">
        <f>+input!Z96</f>
        <v/>
      </c>
      <c r="L96" s="249" t="str">
        <f>+input!AA96</f>
        <v/>
      </c>
      <c r="M96" s="249" t="str">
        <f>+input!AB96</f>
        <v/>
      </c>
      <c r="N96" s="249" t="str">
        <f>+input!AC96</f>
        <v/>
      </c>
      <c r="O96" s="249" t="str">
        <f>+input!AD96</f>
        <v/>
      </c>
      <c r="P96" s="251">
        <f>+input!AE96</f>
        <v>8</v>
      </c>
      <c r="Q96" s="252">
        <f>+input!AF96</f>
        <v>1500</v>
      </c>
      <c r="R96" s="253"/>
      <c r="S96" s="254" t="e">
        <f>VLOOKUP($A96,input!$A$4:$I$1000,7,FALSE)</f>
        <v>#N/A</v>
      </c>
      <c r="T96" s="255" t="e">
        <f>VLOOKUP($A96,input!$A$4:$I$1000,8,FALSE)</f>
        <v>#N/A</v>
      </c>
      <c r="U96" s="255" t="e">
        <f>VLOOKUP($A96,input!$A$4:$L$1000,9,FALSE)</f>
        <v>#N/A</v>
      </c>
      <c r="V96" s="256" t="e">
        <f>IF($C96="initial",input!M96,VLOOKUP($A96,input!$A$4:$L$1000,10,FALSE))</f>
        <v>#N/A</v>
      </c>
      <c r="W96" s="257" t="e">
        <f>IF($C96="initial",input!N96,VLOOKUP($A96,input!$A$4:$L$1000,11,FALSE))</f>
        <v>#N/A</v>
      </c>
      <c r="X96" s="258" t="e">
        <f>IF($C96="initial",input!O96,VLOOKUP($A96,input!$A$4:$L$1000,12,FALSE))</f>
        <v>#N/A</v>
      </c>
      <c r="Y96" s="247" t="e">
        <f t="shared" si="18"/>
        <v>#N/A</v>
      </c>
      <c r="Z96" s="247" t="e">
        <f t="shared" si="19"/>
        <v>#N/A</v>
      </c>
      <c r="AA96" s="247" t="e">
        <f t="shared" si="20"/>
        <v>#N/A</v>
      </c>
      <c r="AB96" s="254" t="e">
        <f t="shared" si="21"/>
        <v>#N/A</v>
      </c>
      <c r="AC96" s="255" t="e">
        <f t="shared" si="22"/>
        <v>#N/A</v>
      </c>
      <c r="AD96" s="261" t="e">
        <f t="shared" si="23"/>
        <v>#N/A</v>
      </c>
      <c r="AE96" s="247" t="e">
        <f>IF($D96="","",IF($C96="initial",input!S96,AN95))</f>
        <v>#N/A</v>
      </c>
      <c r="AF96" s="259" t="e">
        <f>IF($D96="","",IF($C96="initial",input!T96,AO95))</f>
        <v>#N/A</v>
      </c>
      <c r="AG96" s="260" t="e">
        <f>IF($D96="","",IF($C96="initial",input!U96,AP95))</f>
        <v>#N/A</v>
      </c>
      <c r="AH96" s="262"/>
      <c r="AI96" s="263"/>
      <c r="AJ96" s="263"/>
      <c r="AK96" s="262"/>
      <c r="AL96" s="263"/>
      <c r="AM96" s="264"/>
      <c r="AN96" s="249"/>
      <c r="AO96" s="249"/>
      <c r="AP96" s="249"/>
      <c r="AQ96" s="265"/>
      <c r="AR96" s="266"/>
      <c r="AS96" s="267"/>
    </row>
    <row r="97" spans="1:45" x14ac:dyDescent="0.25">
      <c r="A97" s="245">
        <v>94</v>
      </c>
      <c r="B97" s="245"/>
      <c r="C97" s="245" t="e">
        <f>VLOOKUP(A97,input!$A$4:$C$1000,3,FALSE)</f>
        <v>#N/A</v>
      </c>
      <c r="D97" s="246" t="e">
        <f>VLOOKUP($A97,input!$A$4:$I$1000,4,FALSE)</f>
        <v>#N/A</v>
      </c>
      <c r="E97" s="246" t="e">
        <f>VLOOKUP($A97,input!$A$4:$I$1000,5,FALSE)</f>
        <v>#N/A</v>
      </c>
      <c r="F97" s="514" t="e">
        <f>VLOOKUP($A97,input!$A$4:$I$1000,6,FALSE)</f>
        <v>#N/A</v>
      </c>
      <c r="G97" s="248">
        <v>0</v>
      </c>
      <c r="H97" s="249" t="e">
        <f t="shared" si="16"/>
        <v>#N/A</v>
      </c>
      <c r="I97" s="250" t="e">
        <f t="shared" si="17"/>
        <v>#N/A</v>
      </c>
      <c r="J97" s="414" t="str">
        <f>+input!Y97</f>
        <v/>
      </c>
      <c r="K97" s="249" t="str">
        <f>+input!Z97</f>
        <v/>
      </c>
      <c r="L97" s="249" t="str">
        <f>+input!AA97</f>
        <v/>
      </c>
      <c r="M97" s="249" t="str">
        <f>+input!AB97</f>
        <v/>
      </c>
      <c r="N97" s="249" t="str">
        <f>+input!AC97</f>
        <v/>
      </c>
      <c r="O97" s="249" t="str">
        <f>+input!AD97</f>
        <v/>
      </c>
      <c r="P97" s="251">
        <f>+input!AE97</f>
        <v>8</v>
      </c>
      <c r="Q97" s="252">
        <f>+input!AF97</f>
        <v>1500</v>
      </c>
      <c r="R97" s="253"/>
      <c r="S97" s="254" t="e">
        <f>VLOOKUP($A97,input!$A$4:$I$1000,7,FALSE)</f>
        <v>#N/A</v>
      </c>
      <c r="T97" s="255" t="e">
        <f>VLOOKUP($A97,input!$A$4:$I$1000,8,FALSE)</f>
        <v>#N/A</v>
      </c>
      <c r="U97" s="255" t="e">
        <f>VLOOKUP($A97,input!$A$4:$L$1000,9,FALSE)</f>
        <v>#N/A</v>
      </c>
      <c r="V97" s="256" t="e">
        <f>IF($C97="initial",input!M97,VLOOKUP($A97,input!$A$4:$L$1000,10,FALSE))</f>
        <v>#N/A</v>
      </c>
      <c r="W97" s="257" t="e">
        <f>IF($C97="initial",input!N97,VLOOKUP($A97,input!$A$4:$L$1000,11,FALSE))</f>
        <v>#N/A</v>
      </c>
      <c r="X97" s="258" t="e">
        <f>IF($C97="initial",input!O97,VLOOKUP($A97,input!$A$4:$L$1000,12,FALSE))</f>
        <v>#N/A</v>
      </c>
      <c r="Y97" s="247" t="e">
        <f t="shared" si="18"/>
        <v>#N/A</v>
      </c>
      <c r="Z97" s="247" t="e">
        <f t="shared" si="19"/>
        <v>#N/A</v>
      </c>
      <c r="AA97" s="247" t="e">
        <f t="shared" si="20"/>
        <v>#N/A</v>
      </c>
      <c r="AB97" s="254" t="e">
        <f t="shared" si="21"/>
        <v>#N/A</v>
      </c>
      <c r="AC97" s="255" t="e">
        <f t="shared" si="22"/>
        <v>#N/A</v>
      </c>
      <c r="AD97" s="261" t="e">
        <f t="shared" si="23"/>
        <v>#N/A</v>
      </c>
      <c r="AE97" s="247" t="e">
        <f>IF($D97="","",IF($C97="initial",input!S97,AN96))</f>
        <v>#N/A</v>
      </c>
      <c r="AF97" s="259" t="e">
        <f>IF($D97="","",IF($C97="initial",input!T97,AO96))</f>
        <v>#N/A</v>
      </c>
      <c r="AG97" s="260" t="e">
        <f>IF($D97="","",IF($C97="initial",input!U97,AP96))</f>
        <v>#N/A</v>
      </c>
      <c r="AH97" s="262"/>
      <c r="AI97" s="263"/>
      <c r="AJ97" s="263"/>
      <c r="AK97" s="262"/>
      <c r="AL97" s="263"/>
      <c r="AM97" s="264"/>
      <c r="AN97" s="249"/>
      <c r="AO97" s="249"/>
      <c r="AP97" s="249"/>
      <c r="AQ97" s="265"/>
      <c r="AR97" s="266"/>
      <c r="AS97" s="267"/>
    </row>
    <row r="98" spans="1:45" x14ac:dyDescent="0.25">
      <c r="A98" s="245">
        <v>95</v>
      </c>
      <c r="B98" s="245"/>
      <c r="C98" s="245" t="e">
        <f>VLOOKUP(A98,input!$A$4:$C$1000,3,FALSE)</f>
        <v>#N/A</v>
      </c>
      <c r="D98" s="246" t="e">
        <f>VLOOKUP($A98,input!$A$4:$I$1000,4,FALSE)</f>
        <v>#N/A</v>
      </c>
      <c r="E98" s="246" t="e">
        <f>VLOOKUP($A98,input!$A$4:$I$1000,5,FALSE)</f>
        <v>#N/A</v>
      </c>
      <c r="F98" s="514" t="e">
        <f>VLOOKUP($A98,input!$A$4:$I$1000,6,FALSE)</f>
        <v>#N/A</v>
      </c>
      <c r="G98" s="248">
        <v>0</v>
      </c>
      <c r="H98" s="249" t="e">
        <f t="shared" si="16"/>
        <v>#N/A</v>
      </c>
      <c r="I98" s="250" t="e">
        <f t="shared" si="17"/>
        <v>#N/A</v>
      </c>
      <c r="J98" s="414" t="str">
        <f>+input!Y98</f>
        <v/>
      </c>
      <c r="K98" s="249" t="str">
        <f>+input!Z98</f>
        <v/>
      </c>
      <c r="L98" s="249" t="str">
        <f>+input!AA98</f>
        <v/>
      </c>
      <c r="M98" s="249" t="str">
        <f>+input!AB98</f>
        <v/>
      </c>
      <c r="N98" s="249" t="str">
        <f>+input!AC98</f>
        <v/>
      </c>
      <c r="O98" s="249" t="str">
        <f>+input!AD98</f>
        <v/>
      </c>
      <c r="P98" s="251">
        <f>+input!AE98</f>
        <v>8</v>
      </c>
      <c r="Q98" s="252">
        <f>+input!AF98</f>
        <v>1500</v>
      </c>
      <c r="R98" s="253"/>
      <c r="S98" s="254" t="e">
        <f>VLOOKUP($A98,input!$A$4:$I$1000,7,FALSE)</f>
        <v>#N/A</v>
      </c>
      <c r="T98" s="255" t="e">
        <f>VLOOKUP($A98,input!$A$4:$I$1000,8,FALSE)</f>
        <v>#N/A</v>
      </c>
      <c r="U98" s="255" t="e">
        <f>VLOOKUP($A98,input!$A$4:$L$1000,9,FALSE)</f>
        <v>#N/A</v>
      </c>
      <c r="V98" s="256" t="e">
        <f>IF($C98="initial",input!M98,VLOOKUP($A98,input!$A$4:$L$1000,10,FALSE))</f>
        <v>#N/A</v>
      </c>
      <c r="W98" s="257" t="e">
        <f>IF($C98="initial",input!N98,VLOOKUP($A98,input!$A$4:$L$1000,11,FALSE))</f>
        <v>#N/A</v>
      </c>
      <c r="X98" s="258" t="e">
        <f>IF($C98="initial",input!O98,VLOOKUP($A98,input!$A$4:$L$1000,12,FALSE))</f>
        <v>#N/A</v>
      </c>
      <c r="Y98" s="247" t="e">
        <f t="shared" si="18"/>
        <v>#N/A</v>
      </c>
      <c r="Z98" s="247" t="e">
        <f t="shared" si="19"/>
        <v>#N/A</v>
      </c>
      <c r="AA98" s="247" t="e">
        <f t="shared" si="20"/>
        <v>#N/A</v>
      </c>
      <c r="AB98" s="254" t="e">
        <f t="shared" si="21"/>
        <v>#N/A</v>
      </c>
      <c r="AC98" s="255" t="e">
        <f t="shared" si="22"/>
        <v>#N/A</v>
      </c>
      <c r="AD98" s="261" t="e">
        <f t="shared" si="23"/>
        <v>#N/A</v>
      </c>
      <c r="AE98" s="247" t="e">
        <f>IF($D98="","",IF($C98="initial",input!S98,AN97))</f>
        <v>#N/A</v>
      </c>
      <c r="AF98" s="259" t="e">
        <f>IF($D98="","",IF($C98="initial",input!T98,AO97))</f>
        <v>#N/A</v>
      </c>
      <c r="AG98" s="260" t="e">
        <f>IF($D98="","",IF($C98="initial",input!U98,AP97))</f>
        <v>#N/A</v>
      </c>
      <c r="AH98" s="262"/>
      <c r="AI98" s="263"/>
      <c r="AJ98" s="263"/>
      <c r="AK98" s="262"/>
      <c r="AL98" s="263"/>
      <c r="AM98" s="264"/>
      <c r="AN98" s="249"/>
      <c r="AO98" s="249"/>
      <c r="AP98" s="249"/>
      <c r="AQ98" s="265"/>
      <c r="AR98" s="266"/>
      <c r="AS98" s="267"/>
    </row>
    <row r="99" spans="1:45" x14ac:dyDescent="0.25">
      <c r="A99" s="245">
        <v>96</v>
      </c>
      <c r="B99" s="245"/>
      <c r="C99" s="245" t="e">
        <f>VLOOKUP(A99,input!$A$4:$C$1000,3,FALSE)</f>
        <v>#N/A</v>
      </c>
      <c r="D99" s="246" t="e">
        <f>VLOOKUP($A99,input!$A$4:$I$1000,4,FALSE)</f>
        <v>#N/A</v>
      </c>
      <c r="E99" s="246" t="e">
        <f>VLOOKUP($A99,input!$A$4:$I$1000,5,FALSE)</f>
        <v>#N/A</v>
      </c>
      <c r="F99" s="514" t="e">
        <f>VLOOKUP($A99,input!$A$4:$I$1000,6,FALSE)</f>
        <v>#N/A</v>
      </c>
      <c r="G99" s="248">
        <v>0</v>
      </c>
      <c r="H99" s="249" t="e">
        <f t="shared" si="16"/>
        <v>#N/A</v>
      </c>
      <c r="I99" s="250" t="e">
        <f t="shared" si="17"/>
        <v>#N/A</v>
      </c>
      <c r="J99" s="414" t="str">
        <f>+input!Y99</f>
        <v/>
      </c>
      <c r="K99" s="249" t="str">
        <f>+input!Z99</f>
        <v/>
      </c>
      <c r="L99" s="249" t="str">
        <f>+input!AA99</f>
        <v/>
      </c>
      <c r="M99" s="249" t="str">
        <f>+input!AB99</f>
        <v/>
      </c>
      <c r="N99" s="249" t="str">
        <f>+input!AC99</f>
        <v/>
      </c>
      <c r="O99" s="249" t="str">
        <f>+input!AD99</f>
        <v/>
      </c>
      <c r="P99" s="251">
        <f>+input!AE99</f>
        <v>8</v>
      </c>
      <c r="Q99" s="252">
        <f>+input!AF99</f>
        <v>1500</v>
      </c>
      <c r="R99" s="253"/>
      <c r="S99" s="254" t="e">
        <f>VLOOKUP($A99,input!$A$4:$I$1000,7,FALSE)</f>
        <v>#N/A</v>
      </c>
      <c r="T99" s="255" t="e">
        <f>VLOOKUP($A99,input!$A$4:$I$1000,8,FALSE)</f>
        <v>#N/A</v>
      </c>
      <c r="U99" s="255" t="e">
        <f>VLOOKUP($A99,input!$A$4:$L$1000,9,FALSE)</f>
        <v>#N/A</v>
      </c>
      <c r="V99" s="256" t="e">
        <f>IF($C99="initial",input!M99,VLOOKUP($A99,input!$A$4:$L$1000,10,FALSE))</f>
        <v>#N/A</v>
      </c>
      <c r="W99" s="257" t="e">
        <f>IF($C99="initial",input!N99,VLOOKUP($A99,input!$A$4:$L$1000,11,FALSE))</f>
        <v>#N/A</v>
      </c>
      <c r="X99" s="258" t="e">
        <f>IF($C99="initial",input!O99,VLOOKUP($A99,input!$A$4:$L$1000,12,FALSE))</f>
        <v>#N/A</v>
      </c>
      <c r="Y99" s="247" t="e">
        <f t="shared" si="18"/>
        <v>#N/A</v>
      </c>
      <c r="Z99" s="247" t="e">
        <f t="shared" si="19"/>
        <v>#N/A</v>
      </c>
      <c r="AA99" s="247" t="e">
        <f t="shared" si="20"/>
        <v>#N/A</v>
      </c>
      <c r="AB99" s="254" t="e">
        <f t="shared" si="21"/>
        <v>#N/A</v>
      </c>
      <c r="AC99" s="255" t="e">
        <f t="shared" si="22"/>
        <v>#N/A</v>
      </c>
      <c r="AD99" s="261" t="e">
        <f t="shared" si="23"/>
        <v>#N/A</v>
      </c>
      <c r="AE99" s="247" t="e">
        <f>IF($D99="","",IF($C99="initial",input!S99,AN98))</f>
        <v>#N/A</v>
      </c>
      <c r="AF99" s="259" t="e">
        <f>IF($D99="","",IF($C99="initial",input!T99,AO98))</f>
        <v>#N/A</v>
      </c>
      <c r="AG99" s="260" t="e">
        <f>IF($D99="","",IF($C99="initial",input!U99,AP98))</f>
        <v>#N/A</v>
      </c>
      <c r="AH99" s="262"/>
      <c r="AI99" s="263"/>
      <c r="AJ99" s="263"/>
      <c r="AK99" s="262"/>
      <c r="AL99" s="263"/>
      <c r="AM99" s="264"/>
      <c r="AN99" s="249"/>
      <c r="AO99" s="249"/>
      <c r="AP99" s="249"/>
      <c r="AQ99" s="265"/>
      <c r="AR99" s="266"/>
      <c r="AS99" s="267"/>
    </row>
    <row r="100" spans="1:45" x14ac:dyDescent="0.25">
      <c r="A100" s="245">
        <v>97</v>
      </c>
      <c r="B100" s="245"/>
      <c r="C100" s="245" t="e">
        <f>VLOOKUP(A100,input!$A$4:$C$1000,3,FALSE)</f>
        <v>#N/A</v>
      </c>
      <c r="D100" s="246" t="e">
        <f>VLOOKUP($A100,input!$A$4:$I$1000,4,FALSE)</f>
        <v>#N/A</v>
      </c>
      <c r="E100" s="246" t="e">
        <f>VLOOKUP($A100,input!$A$4:$I$1000,5,FALSE)</f>
        <v>#N/A</v>
      </c>
      <c r="F100" s="514" t="e">
        <f>VLOOKUP($A100,input!$A$4:$I$1000,6,FALSE)</f>
        <v>#N/A</v>
      </c>
      <c r="G100" s="248">
        <v>0</v>
      </c>
      <c r="H100" s="249" t="e">
        <f t="shared" si="16"/>
        <v>#N/A</v>
      </c>
      <c r="I100" s="250" t="e">
        <f t="shared" si="17"/>
        <v>#N/A</v>
      </c>
      <c r="J100" s="414" t="str">
        <f>+input!Y100</f>
        <v/>
      </c>
      <c r="K100" s="249" t="str">
        <f>+input!Z100</f>
        <v/>
      </c>
      <c r="L100" s="249" t="str">
        <f>+input!AA100</f>
        <v/>
      </c>
      <c r="M100" s="249" t="str">
        <f>+input!AB100</f>
        <v/>
      </c>
      <c r="N100" s="249" t="str">
        <f>+input!AC100</f>
        <v/>
      </c>
      <c r="O100" s="249" t="str">
        <f>+input!AD100</f>
        <v/>
      </c>
      <c r="P100" s="251">
        <f>+input!AE100</f>
        <v>8</v>
      </c>
      <c r="Q100" s="252">
        <f>+input!AF100</f>
        <v>1500</v>
      </c>
      <c r="R100" s="253"/>
      <c r="S100" s="254" t="e">
        <f>VLOOKUP($A100,input!$A$4:$I$1000,7,FALSE)</f>
        <v>#N/A</v>
      </c>
      <c r="T100" s="255" t="e">
        <f>VLOOKUP($A100,input!$A$4:$I$1000,8,FALSE)</f>
        <v>#N/A</v>
      </c>
      <c r="U100" s="255" t="e">
        <f>VLOOKUP($A100,input!$A$4:$L$1000,9,FALSE)</f>
        <v>#N/A</v>
      </c>
      <c r="V100" s="256" t="e">
        <f>IF($C100="initial",input!M100,VLOOKUP($A100,input!$A$4:$L$1000,10,FALSE))</f>
        <v>#N/A</v>
      </c>
      <c r="W100" s="257" t="e">
        <f>IF($C100="initial",input!N100,VLOOKUP($A100,input!$A$4:$L$1000,11,FALSE))</f>
        <v>#N/A</v>
      </c>
      <c r="X100" s="258" t="e">
        <f>IF($C100="initial",input!O100,VLOOKUP($A100,input!$A$4:$L$1000,12,FALSE))</f>
        <v>#N/A</v>
      </c>
      <c r="Y100" s="247" t="e">
        <f t="shared" si="18"/>
        <v>#N/A</v>
      </c>
      <c r="Z100" s="247" t="e">
        <f t="shared" si="19"/>
        <v>#N/A</v>
      </c>
      <c r="AA100" s="247" t="e">
        <f t="shared" si="20"/>
        <v>#N/A</v>
      </c>
      <c r="AB100" s="254" t="e">
        <f t="shared" si="21"/>
        <v>#N/A</v>
      </c>
      <c r="AC100" s="255" t="e">
        <f t="shared" si="22"/>
        <v>#N/A</v>
      </c>
      <c r="AD100" s="261" t="e">
        <f t="shared" si="23"/>
        <v>#N/A</v>
      </c>
      <c r="AE100" s="247" t="e">
        <f>IF($D100="","",IF($C100="initial",input!S100,AN99))</f>
        <v>#N/A</v>
      </c>
      <c r="AF100" s="259" t="e">
        <f>IF($D100="","",IF($C100="initial",input!T100,AO99))</f>
        <v>#N/A</v>
      </c>
      <c r="AG100" s="260" t="e">
        <f>IF($D100="","",IF($C100="initial",input!U100,AP99))</f>
        <v>#N/A</v>
      </c>
      <c r="AH100" s="262"/>
      <c r="AI100" s="263"/>
      <c r="AJ100" s="263"/>
      <c r="AK100" s="262"/>
      <c r="AL100" s="263"/>
      <c r="AM100" s="264"/>
      <c r="AN100" s="249"/>
      <c r="AO100" s="249"/>
      <c r="AP100" s="249"/>
      <c r="AQ100" s="265"/>
      <c r="AR100" s="266"/>
      <c r="AS100" s="267"/>
    </row>
    <row r="101" spans="1:45" x14ac:dyDescent="0.25">
      <c r="A101" s="245">
        <v>98</v>
      </c>
      <c r="B101" s="245"/>
      <c r="C101" s="245" t="e">
        <f>VLOOKUP(A101,input!$A$4:$C$1000,3,FALSE)</f>
        <v>#N/A</v>
      </c>
      <c r="D101" s="246" t="e">
        <f>VLOOKUP($A101,input!$A$4:$I$1000,4,FALSE)</f>
        <v>#N/A</v>
      </c>
      <c r="E101" s="246" t="e">
        <f>VLOOKUP($A101,input!$A$4:$I$1000,5,FALSE)</f>
        <v>#N/A</v>
      </c>
      <c r="F101" s="514" t="e">
        <f>VLOOKUP($A101,input!$A$4:$I$1000,6,FALSE)</f>
        <v>#N/A</v>
      </c>
      <c r="G101" s="248">
        <v>0</v>
      </c>
      <c r="H101" s="249" t="e">
        <f t="shared" si="16"/>
        <v>#N/A</v>
      </c>
      <c r="I101" s="250" t="e">
        <f t="shared" si="17"/>
        <v>#N/A</v>
      </c>
      <c r="J101" s="414" t="str">
        <f>+input!Y101</f>
        <v/>
      </c>
      <c r="K101" s="249" t="str">
        <f>+input!Z101</f>
        <v/>
      </c>
      <c r="L101" s="249" t="str">
        <f>+input!AA101</f>
        <v/>
      </c>
      <c r="M101" s="249" t="str">
        <f>+input!AB101</f>
        <v/>
      </c>
      <c r="N101" s="249" t="str">
        <f>+input!AC101</f>
        <v/>
      </c>
      <c r="O101" s="249" t="str">
        <f>+input!AD101</f>
        <v/>
      </c>
      <c r="P101" s="251">
        <f>+input!AE101</f>
        <v>8</v>
      </c>
      <c r="Q101" s="252">
        <f>+input!AF101</f>
        <v>1500</v>
      </c>
      <c r="R101" s="253"/>
      <c r="S101" s="254" t="e">
        <f>VLOOKUP($A101,input!$A$4:$I$1000,7,FALSE)</f>
        <v>#N/A</v>
      </c>
      <c r="T101" s="255" t="e">
        <f>VLOOKUP($A101,input!$A$4:$I$1000,8,FALSE)</f>
        <v>#N/A</v>
      </c>
      <c r="U101" s="255" t="e">
        <f>VLOOKUP($A101,input!$A$4:$L$1000,9,FALSE)</f>
        <v>#N/A</v>
      </c>
      <c r="V101" s="256" t="e">
        <f>IF($C101="initial",input!M101,VLOOKUP($A101,input!$A$4:$L$1000,10,FALSE))</f>
        <v>#N/A</v>
      </c>
      <c r="W101" s="257" t="e">
        <f>IF($C101="initial",input!N101,VLOOKUP($A101,input!$A$4:$L$1000,11,FALSE))</f>
        <v>#N/A</v>
      </c>
      <c r="X101" s="258" t="e">
        <f>IF($C101="initial",input!O101,VLOOKUP($A101,input!$A$4:$L$1000,12,FALSE))</f>
        <v>#N/A</v>
      </c>
      <c r="Y101" s="247" t="e">
        <f t="shared" si="18"/>
        <v>#N/A</v>
      </c>
      <c r="Z101" s="247" t="e">
        <f t="shared" si="19"/>
        <v>#N/A</v>
      </c>
      <c r="AA101" s="247" t="e">
        <f t="shared" si="20"/>
        <v>#N/A</v>
      </c>
      <c r="AB101" s="254" t="e">
        <f t="shared" si="21"/>
        <v>#N/A</v>
      </c>
      <c r="AC101" s="255" t="e">
        <f t="shared" si="22"/>
        <v>#N/A</v>
      </c>
      <c r="AD101" s="261" t="e">
        <f t="shared" si="23"/>
        <v>#N/A</v>
      </c>
      <c r="AE101" s="247" t="e">
        <f>IF($D101="","",IF($C101="initial",input!S101,AN100))</f>
        <v>#N/A</v>
      </c>
      <c r="AF101" s="259" t="e">
        <f>IF($D101="","",IF($C101="initial",input!T101,AO100))</f>
        <v>#N/A</v>
      </c>
      <c r="AG101" s="260" t="e">
        <f>IF($D101="","",IF($C101="initial",input!U101,AP100))</f>
        <v>#N/A</v>
      </c>
      <c r="AH101" s="262"/>
      <c r="AI101" s="263"/>
      <c r="AJ101" s="263"/>
      <c r="AK101" s="262"/>
      <c r="AL101" s="263"/>
      <c r="AM101" s="264"/>
      <c r="AN101" s="249"/>
      <c r="AO101" s="249"/>
      <c r="AP101" s="249"/>
      <c r="AQ101" s="265"/>
      <c r="AR101" s="266"/>
      <c r="AS101" s="267"/>
    </row>
    <row r="102" spans="1:45" x14ac:dyDescent="0.25">
      <c r="A102" s="245">
        <v>99</v>
      </c>
      <c r="B102" s="245"/>
      <c r="C102" s="245" t="e">
        <f>VLOOKUP(A102,input!$A$4:$C$1000,3,FALSE)</f>
        <v>#N/A</v>
      </c>
      <c r="D102" s="246" t="e">
        <f>VLOOKUP($A102,input!$A$4:$I$1000,4,FALSE)</f>
        <v>#N/A</v>
      </c>
      <c r="E102" s="246" t="e">
        <f>VLOOKUP($A102,input!$A$4:$I$1000,5,FALSE)</f>
        <v>#N/A</v>
      </c>
      <c r="F102" s="514" t="e">
        <f>VLOOKUP($A102,input!$A$4:$I$1000,6,FALSE)</f>
        <v>#N/A</v>
      </c>
      <c r="G102" s="248">
        <v>0</v>
      </c>
      <c r="H102" s="249" t="e">
        <f t="shared" si="16"/>
        <v>#N/A</v>
      </c>
      <c r="I102" s="250" t="e">
        <f t="shared" si="17"/>
        <v>#N/A</v>
      </c>
      <c r="J102" s="414" t="str">
        <f>+input!Y102</f>
        <v/>
      </c>
      <c r="K102" s="249" t="str">
        <f>+input!Z102</f>
        <v/>
      </c>
      <c r="L102" s="249" t="str">
        <f>+input!AA102</f>
        <v/>
      </c>
      <c r="M102" s="249" t="str">
        <f>+input!AB102</f>
        <v/>
      </c>
      <c r="N102" s="249" t="str">
        <f>+input!AC102</f>
        <v/>
      </c>
      <c r="O102" s="249" t="str">
        <f>+input!AD102</f>
        <v/>
      </c>
      <c r="P102" s="251">
        <f>+input!AE102</f>
        <v>8</v>
      </c>
      <c r="Q102" s="252">
        <f>+input!AF102</f>
        <v>1500</v>
      </c>
      <c r="R102" s="253"/>
      <c r="S102" s="254" t="e">
        <f>VLOOKUP($A102,input!$A$4:$I$1000,7,FALSE)</f>
        <v>#N/A</v>
      </c>
      <c r="T102" s="255" t="e">
        <f>VLOOKUP($A102,input!$A$4:$I$1000,8,FALSE)</f>
        <v>#N/A</v>
      </c>
      <c r="U102" s="255" t="e">
        <f>VLOOKUP($A102,input!$A$4:$L$1000,9,FALSE)</f>
        <v>#N/A</v>
      </c>
      <c r="V102" s="256" t="e">
        <f>IF($C102="initial",input!M102,VLOOKUP($A102,input!$A$4:$L$1000,10,FALSE))</f>
        <v>#N/A</v>
      </c>
      <c r="W102" s="257" t="e">
        <f>IF($C102="initial",input!N102,VLOOKUP($A102,input!$A$4:$L$1000,11,FALSE))</f>
        <v>#N/A</v>
      </c>
      <c r="X102" s="258" t="e">
        <f>IF($C102="initial",input!O102,VLOOKUP($A102,input!$A$4:$L$1000,12,FALSE))</f>
        <v>#N/A</v>
      </c>
      <c r="Y102" s="247" t="e">
        <f t="shared" si="18"/>
        <v>#N/A</v>
      </c>
      <c r="Z102" s="247" t="e">
        <f t="shared" si="19"/>
        <v>#N/A</v>
      </c>
      <c r="AA102" s="247" t="e">
        <f t="shared" si="20"/>
        <v>#N/A</v>
      </c>
      <c r="AB102" s="254" t="e">
        <f t="shared" si="21"/>
        <v>#N/A</v>
      </c>
      <c r="AC102" s="255" t="e">
        <f t="shared" si="22"/>
        <v>#N/A</v>
      </c>
      <c r="AD102" s="261" t="e">
        <f t="shared" si="23"/>
        <v>#N/A</v>
      </c>
      <c r="AE102" s="247" t="e">
        <f>IF($D102="","",IF($C102="initial",input!S102,AN101))</f>
        <v>#N/A</v>
      </c>
      <c r="AF102" s="259" t="e">
        <f>IF($D102="","",IF($C102="initial",input!T102,AO101))</f>
        <v>#N/A</v>
      </c>
      <c r="AG102" s="260" t="e">
        <f>IF($D102="","",IF($C102="initial",input!U102,AP101))</f>
        <v>#N/A</v>
      </c>
      <c r="AH102" s="262"/>
      <c r="AI102" s="263"/>
      <c r="AJ102" s="263"/>
      <c r="AK102" s="262"/>
      <c r="AL102" s="263"/>
      <c r="AM102" s="264"/>
      <c r="AN102" s="249"/>
      <c r="AO102" s="249"/>
      <c r="AP102" s="249"/>
      <c r="AQ102" s="265"/>
      <c r="AR102" s="266"/>
      <c r="AS102" s="267"/>
    </row>
    <row r="103" spans="1:45" x14ac:dyDescent="0.25">
      <c r="A103" s="245">
        <v>100</v>
      </c>
      <c r="B103" s="245"/>
      <c r="C103" s="245" t="e">
        <f>VLOOKUP(A103,input!$A$4:$C$1000,3,FALSE)</f>
        <v>#N/A</v>
      </c>
      <c r="D103" s="246" t="e">
        <f>VLOOKUP($A103,input!$A$4:$I$1000,4,FALSE)</f>
        <v>#N/A</v>
      </c>
      <c r="E103" s="246" t="e">
        <f>VLOOKUP($A103,input!$A$4:$I$1000,5,FALSE)</f>
        <v>#N/A</v>
      </c>
      <c r="F103" s="514" t="e">
        <f>VLOOKUP($A103,input!$A$4:$I$1000,6,FALSE)</f>
        <v>#N/A</v>
      </c>
      <c r="G103" s="248">
        <v>0</v>
      </c>
      <c r="H103" s="249" t="e">
        <f t="shared" si="16"/>
        <v>#N/A</v>
      </c>
      <c r="I103" s="250" t="e">
        <f t="shared" si="17"/>
        <v>#N/A</v>
      </c>
      <c r="J103" s="414" t="str">
        <f>+input!Y103</f>
        <v/>
      </c>
      <c r="K103" s="249" t="str">
        <f>+input!Z103</f>
        <v/>
      </c>
      <c r="L103" s="249" t="str">
        <f>+input!AA103</f>
        <v/>
      </c>
      <c r="M103" s="249" t="str">
        <f>+input!AB103</f>
        <v/>
      </c>
      <c r="N103" s="249" t="str">
        <f>+input!AC103</f>
        <v/>
      </c>
      <c r="O103" s="249" t="str">
        <f>+input!AD103</f>
        <v/>
      </c>
      <c r="P103" s="251">
        <f>+input!AE103</f>
        <v>8</v>
      </c>
      <c r="Q103" s="252">
        <f>+input!AF103</f>
        <v>1500</v>
      </c>
      <c r="R103" s="253"/>
      <c r="S103" s="254" t="e">
        <f>VLOOKUP($A103,input!$A$4:$I$1000,7,FALSE)</f>
        <v>#N/A</v>
      </c>
      <c r="T103" s="255" t="e">
        <f>VLOOKUP($A103,input!$A$4:$I$1000,8,FALSE)</f>
        <v>#N/A</v>
      </c>
      <c r="U103" s="255" t="e">
        <f>VLOOKUP($A103,input!$A$4:$L$1000,9,FALSE)</f>
        <v>#N/A</v>
      </c>
      <c r="V103" s="256" t="e">
        <f>IF($C103="initial",input!M103,VLOOKUP($A103,input!$A$4:$L$1000,10,FALSE))</f>
        <v>#N/A</v>
      </c>
      <c r="W103" s="257" t="e">
        <f>IF($C103="initial",input!N103,VLOOKUP($A103,input!$A$4:$L$1000,11,FALSE))</f>
        <v>#N/A</v>
      </c>
      <c r="X103" s="258" t="e">
        <f>IF($C103="initial",input!O103,VLOOKUP($A103,input!$A$4:$L$1000,12,FALSE))</f>
        <v>#N/A</v>
      </c>
      <c r="Y103" s="247" t="e">
        <f t="shared" si="18"/>
        <v>#N/A</v>
      </c>
      <c r="Z103" s="247" t="e">
        <f t="shared" si="19"/>
        <v>#N/A</v>
      </c>
      <c r="AA103" s="247" t="e">
        <f t="shared" si="20"/>
        <v>#N/A</v>
      </c>
      <c r="AB103" s="254" t="e">
        <f t="shared" si="21"/>
        <v>#N/A</v>
      </c>
      <c r="AC103" s="255" t="e">
        <f t="shared" si="22"/>
        <v>#N/A</v>
      </c>
      <c r="AD103" s="261" t="e">
        <f t="shared" si="23"/>
        <v>#N/A</v>
      </c>
      <c r="AE103" s="247" t="e">
        <f>IF($D103="","",IF($C103="initial",input!S103,AN102))</f>
        <v>#N/A</v>
      </c>
      <c r="AF103" s="259" t="e">
        <f>IF($D103="","",IF($C103="initial",input!T103,AO102))</f>
        <v>#N/A</v>
      </c>
      <c r="AG103" s="260" t="e">
        <f>IF($D103="","",IF($C103="initial",input!U103,AP102))</f>
        <v>#N/A</v>
      </c>
      <c r="AH103" s="262"/>
      <c r="AI103" s="263"/>
      <c r="AJ103" s="263"/>
      <c r="AK103" s="262"/>
      <c r="AL103" s="263"/>
      <c r="AM103" s="264"/>
      <c r="AN103" s="249"/>
      <c r="AO103" s="249"/>
      <c r="AP103" s="249"/>
      <c r="AQ103" s="265"/>
      <c r="AR103" s="266"/>
      <c r="AS103" s="267"/>
    </row>
    <row r="104" spans="1:45" x14ac:dyDescent="0.25">
      <c r="A104" s="245">
        <v>101</v>
      </c>
      <c r="B104" s="245"/>
      <c r="C104" s="245" t="e">
        <f>VLOOKUP(A104,input!$A$4:$C$1000,3,FALSE)</f>
        <v>#N/A</v>
      </c>
      <c r="D104" s="246" t="e">
        <f>VLOOKUP($A104,input!$A$4:$I$1000,4,FALSE)</f>
        <v>#N/A</v>
      </c>
      <c r="E104" s="246" t="e">
        <f>VLOOKUP($A104,input!$A$4:$I$1000,5,FALSE)</f>
        <v>#N/A</v>
      </c>
      <c r="F104" s="514" t="e">
        <f>VLOOKUP($A104,input!$A$4:$I$1000,6,FALSE)</f>
        <v>#N/A</v>
      </c>
      <c r="G104" s="248">
        <v>0</v>
      </c>
      <c r="H104" s="249" t="e">
        <f t="shared" si="16"/>
        <v>#N/A</v>
      </c>
      <c r="I104" s="250" t="e">
        <f t="shared" si="17"/>
        <v>#N/A</v>
      </c>
      <c r="J104" s="414" t="str">
        <f>+input!Y104</f>
        <v/>
      </c>
      <c r="K104" s="249" t="str">
        <f>+input!Z104</f>
        <v/>
      </c>
      <c r="L104" s="249" t="str">
        <f>+input!AA104</f>
        <v/>
      </c>
      <c r="M104" s="249" t="str">
        <f>+input!AB104</f>
        <v/>
      </c>
      <c r="N104" s="249" t="str">
        <f>+input!AC104</f>
        <v/>
      </c>
      <c r="O104" s="249" t="str">
        <f>+input!AD104</f>
        <v/>
      </c>
      <c r="P104" s="251">
        <f>+input!AE104</f>
        <v>8</v>
      </c>
      <c r="Q104" s="252">
        <f>+input!AF104</f>
        <v>1500</v>
      </c>
      <c r="R104" s="253"/>
      <c r="S104" s="254" t="e">
        <f>VLOOKUP($A104,input!$A$4:$I$1000,7,FALSE)</f>
        <v>#N/A</v>
      </c>
      <c r="T104" s="255" t="e">
        <f>VLOOKUP($A104,input!$A$4:$I$1000,8,FALSE)</f>
        <v>#N/A</v>
      </c>
      <c r="U104" s="255" t="e">
        <f>VLOOKUP($A104,input!$A$4:$L$1000,9,FALSE)</f>
        <v>#N/A</v>
      </c>
      <c r="V104" s="256" t="e">
        <f>IF($C104="initial",input!M104,VLOOKUP($A104,input!$A$4:$L$1000,10,FALSE))</f>
        <v>#N/A</v>
      </c>
      <c r="W104" s="257" t="e">
        <f>IF($C104="initial",input!N104,VLOOKUP($A104,input!$A$4:$L$1000,11,FALSE))</f>
        <v>#N/A</v>
      </c>
      <c r="X104" s="258" t="e">
        <f>IF($C104="initial",input!O104,VLOOKUP($A104,input!$A$4:$L$1000,12,FALSE))</f>
        <v>#N/A</v>
      </c>
      <c r="Y104" s="247" t="e">
        <f t="shared" si="18"/>
        <v>#N/A</v>
      </c>
      <c r="Z104" s="247" t="e">
        <f t="shared" si="19"/>
        <v>#N/A</v>
      </c>
      <c r="AA104" s="247" t="e">
        <f t="shared" si="20"/>
        <v>#N/A</v>
      </c>
      <c r="AB104" s="254" t="e">
        <f t="shared" si="21"/>
        <v>#N/A</v>
      </c>
      <c r="AC104" s="255" t="e">
        <f t="shared" si="22"/>
        <v>#N/A</v>
      </c>
      <c r="AD104" s="261" t="e">
        <f t="shared" si="23"/>
        <v>#N/A</v>
      </c>
      <c r="AE104" s="247" t="e">
        <f>IF($D104="","",IF($C104="initial",input!S104,AN103))</f>
        <v>#N/A</v>
      </c>
      <c r="AF104" s="259" t="e">
        <f>IF($D104="","",IF($C104="initial",input!T104,AO103))</f>
        <v>#N/A</v>
      </c>
      <c r="AG104" s="260" t="e">
        <f>IF($D104="","",IF($C104="initial",input!U104,AP103))</f>
        <v>#N/A</v>
      </c>
      <c r="AH104" s="262"/>
      <c r="AI104" s="263"/>
      <c r="AJ104" s="263"/>
      <c r="AK104" s="262"/>
      <c r="AL104" s="263"/>
      <c r="AM104" s="264"/>
      <c r="AN104" s="249"/>
      <c r="AO104" s="249"/>
      <c r="AP104" s="249"/>
      <c r="AQ104" s="265"/>
      <c r="AR104" s="266"/>
      <c r="AS104" s="267"/>
    </row>
    <row r="105" spans="1:45" x14ac:dyDescent="0.25">
      <c r="A105" s="245">
        <v>102</v>
      </c>
      <c r="B105" s="245"/>
      <c r="C105" s="245" t="e">
        <f>VLOOKUP(A105,input!$A$4:$C$1000,3,FALSE)</f>
        <v>#N/A</v>
      </c>
      <c r="D105" s="246" t="e">
        <f>VLOOKUP($A105,input!$A$4:$I$1000,4,FALSE)</f>
        <v>#N/A</v>
      </c>
      <c r="E105" s="246" t="e">
        <f>VLOOKUP($A105,input!$A$4:$I$1000,5,FALSE)</f>
        <v>#N/A</v>
      </c>
      <c r="F105" s="514" t="e">
        <f>VLOOKUP($A105,input!$A$4:$I$1000,6,FALSE)</f>
        <v>#N/A</v>
      </c>
      <c r="G105" s="248">
        <v>0</v>
      </c>
      <c r="H105" s="249" t="e">
        <f t="shared" si="16"/>
        <v>#N/A</v>
      </c>
      <c r="I105" s="250" t="e">
        <f t="shared" si="17"/>
        <v>#N/A</v>
      </c>
      <c r="J105" s="414" t="str">
        <f>+input!Y105</f>
        <v/>
      </c>
      <c r="K105" s="249" t="str">
        <f>+input!Z105</f>
        <v/>
      </c>
      <c r="L105" s="249" t="str">
        <f>+input!AA105</f>
        <v/>
      </c>
      <c r="M105" s="249" t="str">
        <f>+input!AB105</f>
        <v/>
      </c>
      <c r="N105" s="249" t="str">
        <f>+input!AC105</f>
        <v/>
      </c>
      <c r="O105" s="249" t="str">
        <f>+input!AD105</f>
        <v/>
      </c>
      <c r="P105" s="251">
        <f>+input!AE105</f>
        <v>8</v>
      </c>
      <c r="Q105" s="252">
        <f>+input!AF105</f>
        <v>1500</v>
      </c>
      <c r="R105" s="253"/>
      <c r="S105" s="254" t="e">
        <f>VLOOKUP($A105,input!$A$4:$I$1000,7,FALSE)</f>
        <v>#N/A</v>
      </c>
      <c r="T105" s="255" t="e">
        <f>VLOOKUP($A105,input!$A$4:$I$1000,8,FALSE)</f>
        <v>#N/A</v>
      </c>
      <c r="U105" s="255" t="e">
        <f>VLOOKUP($A105,input!$A$4:$L$1000,9,FALSE)</f>
        <v>#N/A</v>
      </c>
      <c r="V105" s="256" t="e">
        <f>IF($C105="initial",input!M105,VLOOKUP($A105,input!$A$4:$L$1000,10,FALSE))</f>
        <v>#N/A</v>
      </c>
      <c r="W105" s="257" t="e">
        <f>IF($C105="initial",input!N105,VLOOKUP($A105,input!$A$4:$L$1000,11,FALSE))</f>
        <v>#N/A</v>
      </c>
      <c r="X105" s="258" t="e">
        <f>IF($C105="initial",input!O105,VLOOKUP($A105,input!$A$4:$L$1000,12,FALSE))</f>
        <v>#N/A</v>
      </c>
      <c r="Y105" s="247" t="e">
        <f t="shared" si="18"/>
        <v>#N/A</v>
      </c>
      <c r="Z105" s="247" t="e">
        <f t="shared" si="19"/>
        <v>#N/A</v>
      </c>
      <c r="AA105" s="247" t="e">
        <f t="shared" si="20"/>
        <v>#N/A</v>
      </c>
      <c r="AB105" s="254" t="e">
        <f t="shared" si="21"/>
        <v>#N/A</v>
      </c>
      <c r="AC105" s="255" t="e">
        <f t="shared" si="22"/>
        <v>#N/A</v>
      </c>
      <c r="AD105" s="261" t="e">
        <f t="shared" si="23"/>
        <v>#N/A</v>
      </c>
      <c r="AE105" s="247" t="e">
        <f>IF($D105="","",IF($C105="initial",input!S105,AN104))</f>
        <v>#N/A</v>
      </c>
      <c r="AF105" s="259" t="e">
        <f>IF($D105="","",IF($C105="initial",input!T105,AO104))</f>
        <v>#N/A</v>
      </c>
      <c r="AG105" s="260" t="e">
        <f>IF($D105="","",IF($C105="initial",input!U105,AP104))</f>
        <v>#N/A</v>
      </c>
      <c r="AH105" s="262"/>
      <c r="AI105" s="263"/>
      <c r="AJ105" s="263"/>
      <c r="AK105" s="262"/>
      <c r="AL105" s="263"/>
      <c r="AM105" s="264"/>
      <c r="AN105" s="249"/>
      <c r="AO105" s="249"/>
      <c r="AP105" s="249"/>
      <c r="AQ105" s="265"/>
      <c r="AR105" s="266"/>
      <c r="AS105" s="267"/>
    </row>
    <row r="106" spans="1:45" x14ac:dyDescent="0.25">
      <c r="A106" s="245">
        <v>103</v>
      </c>
      <c r="B106" s="245"/>
      <c r="C106" s="245" t="e">
        <f>VLOOKUP(A106,input!$A$4:$C$1000,3,FALSE)</f>
        <v>#N/A</v>
      </c>
      <c r="D106" s="246" t="e">
        <f>VLOOKUP($A106,input!$A$4:$I$1000,4,FALSE)</f>
        <v>#N/A</v>
      </c>
      <c r="E106" s="246" t="e">
        <f>VLOOKUP($A106,input!$A$4:$I$1000,5,FALSE)</f>
        <v>#N/A</v>
      </c>
      <c r="F106" s="514" t="e">
        <f>VLOOKUP($A106,input!$A$4:$I$1000,6,FALSE)</f>
        <v>#N/A</v>
      </c>
      <c r="G106" s="248">
        <v>0</v>
      </c>
      <c r="H106" s="249" t="e">
        <f t="shared" si="16"/>
        <v>#N/A</v>
      </c>
      <c r="I106" s="250" t="e">
        <f t="shared" si="17"/>
        <v>#N/A</v>
      </c>
      <c r="J106" s="414" t="str">
        <f>+input!Y106</f>
        <v/>
      </c>
      <c r="K106" s="249" t="str">
        <f>+input!Z106</f>
        <v/>
      </c>
      <c r="L106" s="249" t="str">
        <f>+input!AA106</f>
        <v/>
      </c>
      <c r="M106" s="249" t="str">
        <f>+input!AB106</f>
        <v/>
      </c>
      <c r="N106" s="249" t="str">
        <f>+input!AC106</f>
        <v/>
      </c>
      <c r="O106" s="249" t="str">
        <f>+input!AD106</f>
        <v/>
      </c>
      <c r="P106" s="251">
        <f>+input!AE106</f>
        <v>8</v>
      </c>
      <c r="Q106" s="252">
        <f>+input!AF106</f>
        <v>1500</v>
      </c>
      <c r="R106" s="253"/>
      <c r="S106" s="254" t="e">
        <f>VLOOKUP($A106,input!$A$4:$I$1000,7,FALSE)</f>
        <v>#N/A</v>
      </c>
      <c r="T106" s="255" t="e">
        <f>VLOOKUP($A106,input!$A$4:$I$1000,8,FALSE)</f>
        <v>#N/A</v>
      </c>
      <c r="U106" s="255" t="e">
        <f>VLOOKUP($A106,input!$A$4:$L$1000,9,FALSE)</f>
        <v>#N/A</v>
      </c>
      <c r="V106" s="256" t="e">
        <f>IF($C106="initial",input!M106,VLOOKUP($A106,input!$A$4:$L$1000,10,FALSE))</f>
        <v>#N/A</v>
      </c>
      <c r="W106" s="257" t="e">
        <f>IF($C106="initial",input!N106,VLOOKUP($A106,input!$A$4:$L$1000,11,FALSE))</f>
        <v>#N/A</v>
      </c>
      <c r="X106" s="258" t="e">
        <f>IF($C106="initial",input!O106,VLOOKUP($A106,input!$A$4:$L$1000,12,FALSE))</f>
        <v>#N/A</v>
      </c>
      <c r="Y106" s="247" t="e">
        <f t="shared" si="18"/>
        <v>#N/A</v>
      </c>
      <c r="Z106" s="247" t="e">
        <f t="shared" si="19"/>
        <v>#N/A</v>
      </c>
      <c r="AA106" s="247" t="e">
        <f t="shared" si="20"/>
        <v>#N/A</v>
      </c>
      <c r="AB106" s="254" t="e">
        <f t="shared" si="21"/>
        <v>#N/A</v>
      </c>
      <c r="AC106" s="255" t="e">
        <f t="shared" si="22"/>
        <v>#N/A</v>
      </c>
      <c r="AD106" s="261" t="e">
        <f t="shared" si="23"/>
        <v>#N/A</v>
      </c>
      <c r="AE106" s="247" t="e">
        <f>IF($D106="","",IF($C106="initial",input!S106,AN105))</f>
        <v>#N/A</v>
      </c>
      <c r="AF106" s="259" t="e">
        <f>IF($D106="","",IF($C106="initial",input!T106,AO105))</f>
        <v>#N/A</v>
      </c>
      <c r="AG106" s="260" t="e">
        <f>IF($D106="","",IF($C106="initial",input!U106,AP105))</f>
        <v>#N/A</v>
      </c>
      <c r="AH106" s="262"/>
      <c r="AI106" s="263"/>
      <c r="AJ106" s="263"/>
      <c r="AK106" s="262"/>
      <c r="AL106" s="263"/>
      <c r="AM106" s="264"/>
      <c r="AN106" s="249"/>
      <c r="AO106" s="249"/>
      <c r="AP106" s="249"/>
      <c r="AQ106" s="265"/>
      <c r="AR106" s="266"/>
      <c r="AS106" s="267"/>
    </row>
    <row r="107" spans="1:45" x14ac:dyDescent="0.25">
      <c r="A107" s="245">
        <v>104</v>
      </c>
      <c r="B107" s="245"/>
      <c r="C107" s="245" t="e">
        <f>VLOOKUP(A107,input!$A$4:$C$1000,3,FALSE)</f>
        <v>#N/A</v>
      </c>
      <c r="D107" s="246" t="e">
        <f>VLOOKUP($A107,input!$A$4:$I$1000,4,FALSE)</f>
        <v>#N/A</v>
      </c>
      <c r="E107" s="246" t="e">
        <f>VLOOKUP($A107,input!$A$4:$I$1000,5,FALSE)</f>
        <v>#N/A</v>
      </c>
      <c r="F107" s="514" t="e">
        <f>VLOOKUP($A107,input!$A$4:$I$1000,6,FALSE)</f>
        <v>#N/A</v>
      </c>
      <c r="G107" s="248">
        <v>0</v>
      </c>
      <c r="H107" s="249" t="e">
        <f t="shared" si="16"/>
        <v>#N/A</v>
      </c>
      <c r="I107" s="250" t="e">
        <f t="shared" si="17"/>
        <v>#N/A</v>
      </c>
      <c r="J107" s="414" t="str">
        <f>+input!Y107</f>
        <v/>
      </c>
      <c r="K107" s="249" t="str">
        <f>+input!Z107</f>
        <v/>
      </c>
      <c r="L107" s="249" t="str">
        <f>+input!AA107</f>
        <v/>
      </c>
      <c r="M107" s="249" t="str">
        <f>+input!AB107</f>
        <v/>
      </c>
      <c r="N107" s="249" t="str">
        <f>+input!AC107</f>
        <v/>
      </c>
      <c r="O107" s="249" t="str">
        <f>+input!AD107</f>
        <v/>
      </c>
      <c r="P107" s="251">
        <f>+input!AE107</f>
        <v>8</v>
      </c>
      <c r="Q107" s="252">
        <f>+input!AF107</f>
        <v>1500</v>
      </c>
      <c r="R107" s="253"/>
      <c r="S107" s="254" t="e">
        <f>VLOOKUP($A107,input!$A$4:$I$1000,7,FALSE)</f>
        <v>#N/A</v>
      </c>
      <c r="T107" s="255" t="e">
        <f>VLOOKUP($A107,input!$A$4:$I$1000,8,FALSE)</f>
        <v>#N/A</v>
      </c>
      <c r="U107" s="255" t="e">
        <f>VLOOKUP($A107,input!$A$4:$L$1000,9,FALSE)</f>
        <v>#N/A</v>
      </c>
      <c r="V107" s="256" t="e">
        <f>IF($C107="initial",input!M107,VLOOKUP($A107,input!$A$4:$L$1000,10,FALSE))</f>
        <v>#N/A</v>
      </c>
      <c r="W107" s="257" t="e">
        <f>IF($C107="initial",input!N107,VLOOKUP($A107,input!$A$4:$L$1000,11,FALSE))</f>
        <v>#N/A</v>
      </c>
      <c r="X107" s="258" t="e">
        <f>IF($C107="initial",input!O107,VLOOKUP($A107,input!$A$4:$L$1000,12,FALSE))</f>
        <v>#N/A</v>
      </c>
      <c r="Y107" s="247" t="e">
        <f t="shared" si="18"/>
        <v>#N/A</v>
      </c>
      <c r="Z107" s="247" t="e">
        <f t="shared" si="19"/>
        <v>#N/A</v>
      </c>
      <c r="AA107" s="247" t="e">
        <f t="shared" si="20"/>
        <v>#N/A</v>
      </c>
      <c r="AB107" s="254" t="e">
        <f t="shared" si="21"/>
        <v>#N/A</v>
      </c>
      <c r="AC107" s="255" t="e">
        <f t="shared" si="22"/>
        <v>#N/A</v>
      </c>
      <c r="AD107" s="261" t="e">
        <f t="shared" si="23"/>
        <v>#N/A</v>
      </c>
      <c r="AE107" s="247" t="e">
        <f>IF($D107="","",IF($C107="initial",input!S107,AN106))</f>
        <v>#N/A</v>
      </c>
      <c r="AF107" s="259" t="e">
        <f>IF($D107="","",IF($C107="initial",input!T107,AO106))</f>
        <v>#N/A</v>
      </c>
      <c r="AG107" s="260" t="e">
        <f>IF($D107="","",IF($C107="initial",input!U107,AP106))</f>
        <v>#N/A</v>
      </c>
      <c r="AH107" s="262"/>
      <c r="AI107" s="263"/>
      <c r="AJ107" s="263"/>
      <c r="AK107" s="262"/>
      <c r="AL107" s="263"/>
      <c r="AM107" s="264"/>
      <c r="AN107" s="249"/>
      <c r="AO107" s="249"/>
      <c r="AP107" s="249"/>
      <c r="AQ107" s="265"/>
      <c r="AR107" s="266"/>
      <c r="AS107" s="267"/>
    </row>
    <row r="108" spans="1:45" x14ac:dyDescent="0.25">
      <c r="A108" s="245">
        <v>105</v>
      </c>
      <c r="B108" s="245"/>
      <c r="C108" s="245" t="e">
        <f>VLOOKUP(A108,input!$A$4:$C$1000,3,FALSE)</f>
        <v>#N/A</v>
      </c>
      <c r="D108" s="246" t="e">
        <f>VLOOKUP($A108,input!$A$4:$I$1000,4,FALSE)</f>
        <v>#N/A</v>
      </c>
      <c r="E108" s="246" t="e">
        <f>VLOOKUP($A108,input!$A$4:$I$1000,5,FALSE)</f>
        <v>#N/A</v>
      </c>
      <c r="F108" s="514" t="e">
        <f>VLOOKUP($A108,input!$A$4:$I$1000,6,FALSE)</f>
        <v>#N/A</v>
      </c>
      <c r="G108" s="248">
        <v>0</v>
      </c>
      <c r="H108" s="249" t="e">
        <f t="shared" si="16"/>
        <v>#N/A</v>
      </c>
      <c r="I108" s="250" t="e">
        <f t="shared" si="17"/>
        <v>#N/A</v>
      </c>
      <c r="J108" s="414" t="str">
        <f>+input!Y108</f>
        <v/>
      </c>
      <c r="K108" s="249" t="str">
        <f>+input!Z108</f>
        <v/>
      </c>
      <c r="L108" s="249" t="str">
        <f>+input!AA108</f>
        <v/>
      </c>
      <c r="M108" s="249" t="str">
        <f>+input!AB108</f>
        <v/>
      </c>
      <c r="N108" s="249" t="str">
        <f>+input!AC108</f>
        <v/>
      </c>
      <c r="O108" s="249" t="str">
        <f>+input!AD108</f>
        <v/>
      </c>
      <c r="P108" s="251">
        <f>+input!AE108</f>
        <v>8</v>
      </c>
      <c r="Q108" s="252">
        <f>+input!AF108</f>
        <v>1500</v>
      </c>
      <c r="R108" s="253"/>
      <c r="S108" s="254" t="e">
        <f>VLOOKUP($A108,input!$A$4:$I$1000,7,FALSE)</f>
        <v>#N/A</v>
      </c>
      <c r="T108" s="255" t="e">
        <f>VLOOKUP($A108,input!$A$4:$I$1000,8,FALSE)</f>
        <v>#N/A</v>
      </c>
      <c r="U108" s="255" t="e">
        <f>VLOOKUP($A108,input!$A$4:$L$1000,9,FALSE)</f>
        <v>#N/A</v>
      </c>
      <c r="V108" s="256" t="e">
        <f>IF($C108="initial",input!M108,VLOOKUP($A108,input!$A$4:$L$1000,10,FALSE))</f>
        <v>#N/A</v>
      </c>
      <c r="W108" s="257" t="e">
        <f>IF($C108="initial",input!N108,VLOOKUP($A108,input!$A$4:$L$1000,11,FALSE))</f>
        <v>#N/A</v>
      </c>
      <c r="X108" s="258" t="e">
        <f>IF($C108="initial",input!O108,VLOOKUP($A108,input!$A$4:$L$1000,12,FALSE))</f>
        <v>#N/A</v>
      </c>
      <c r="Y108" s="247" t="e">
        <f t="shared" si="18"/>
        <v>#N/A</v>
      </c>
      <c r="Z108" s="247" t="e">
        <f t="shared" si="19"/>
        <v>#N/A</v>
      </c>
      <c r="AA108" s="247" t="e">
        <f t="shared" si="20"/>
        <v>#N/A</v>
      </c>
      <c r="AB108" s="254" t="e">
        <f t="shared" si="21"/>
        <v>#N/A</v>
      </c>
      <c r="AC108" s="255" t="e">
        <f t="shared" si="22"/>
        <v>#N/A</v>
      </c>
      <c r="AD108" s="261" t="e">
        <f t="shared" si="23"/>
        <v>#N/A</v>
      </c>
      <c r="AE108" s="247" t="e">
        <f>IF($D108="","",IF($C108="initial",input!S108,AN107))</f>
        <v>#N/A</v>
      </c>
      <c r="AF108" s="259" t="e">
        <f>IF($D108="","",IF($C108="initial",input!T108,AO107))</f>
        <v>#N/A</v>
      </c>
      <c r="AG108" s="260" t="e">
        <f>IF($D108="","",IF($C108="initial",input!U108,AP107))</f>
        <v>#N/A</v>
      </c>
      <c r="AH108" s="262"/>
      <c r="AI108" s="263"/>
      <c r="AJ108" s="263"/>
      <c r="AK108" s="262"/>
      <c r="AL108" s="263"/>
      <c r="AM108" s="264"/>
      <c r="AN108" s="249"/>
      <c r="AO108" s="249"/>
      <c r="AP108" s="249"/>
      <c r="AQ108" s="265"/>
      <c r="AR108" s="266"/>
      <c r="AS108" s="267"/>
    </row>
    <row r="109" spans="1:45" x14ac:dyDescent="0.25">
      <c r="A109" s="245">
        <v>106</v>
      </c>
      <c r="B109" s="245"/>
      <c r="C109" s="245" t="e">
        <f>VLOOKUP(A109,input!$A$4:$C$1000,3,FALSE)</f>
        <v>#N/A</v>
      </c>
      <c r="D109" s="246" t="e">
        <f>VLOOKUP($A109,input!$A$4:$I$1000,4,FALSE)</f>
        <v>#N/A</v>
      </c>
      <c r="E109" s="246" t="e">
        <f>VLOOKUP($A109,input!$A$4:$I$1000,5,FALSE)</f>
        <v>#N/A</v>
      </c>
      <c r="F109" s="514" t="e">
        <f>VLOOKUP($A109,input!$A$4:$I$1000,6,FALSE)</f>
        <v>#N/A</v>
      </c>
      <c r="G109" s="248">
        <v>0</v>
      </c>
      <c r="H109" s="249" t="e">
        <f t="shared" si="16"/>
        <v>#N/A</v>
      </c>
      <c r="I109" s="250" t="e">
        <f t="shared" si="17"/>
        <v>#N/A</v>
      </c>
      <c r="J109" s="414" t="str">
        <f>+input!Y109</f>
        <v/>
      </c>
      <c r="K109" s="249" t="str">
        <f>+input!Z109</f>
        <v/>
      </c>
      <c r="L109" s="249" t="str">
        <f>+input!AA109</f>
        <v/>
      </c>
      <c r="M109" s="249" t="str">
        <f>+input!AB109</f>
        <v/>
      </c>
      <c r="N109" s="249" t="str">
        <f>+input!AC109</f>
        <v/>
      </c>
      <c r="O109" s="249" t="str">
        <f>+input!AD109</f>
        <v/>
      </c>
      <c r="P109" s="251">
        <f>+input!AE109</f>
        <v>8</v>
      </c>
      <c r="Q109" s="252">
        <f>+input!AF109</f>
        <v>1500</v>
      </c>
      <c r="R109" s="253"/>
      <c r="S109" s="254" t="e">
        <f>VLOOKUP($A109,input!$A$4:$I$1000,7,FALSE)</f>
        <v>#N/A</v>
      </c>
      <c r="T109" s="255" t="e">
        <f>VLOOKUP($A109,input!$A$4:$I$1000,8,FALSE)</f>
        <v>#N/A</v>
      </c>
      <c r="U109" s="255" t="e">
        <f>VLOOKUP($A109,input!$A$4:$L$1000,9,FALSE)</f>
        <v>#N/A</v>
      </c>
      <c r="V109" s="256" t="e">
        <f>IF($C109="initial",input!M109,VLOOKUP($A109,input!$A$4:$L$1000,10,FALSE))</f>
        <v>#N/A</v>
      </c>
      <c r="W109" s="257" t="e">
        <f>IF($C109="initial",input!N109,VLOOKUP($A109,input!$A$4:$L$1000,11,FALSE))</f>
        <v>#N/A</v>
      </c>
      <c r="X109" s="258" t="e">
        <f>IF($C109="initial",input!O109,VLOOKUP($A109,input!$A$4:$L$1000,12,FALSE))</f>
        <v>#N/A</v>
      </c>
      <c r="Y109" s="247" t="e">
        <f t="shared" si="18"/>
        <v>#N/A</v>
      </c>
      <c r="Z109" s="247" t="e">
        <f t="shared" si="19"/>
        <v>#N/A</v>
      </c>
      <c r="AA109" s="247" t="e">
        <f t="shared" si="20"/>
        <v>#N/A</v>
      </c>
      <c r="AB109" s="254" t="e">
        <f t="shared" si="21"/>
        <v>#N/A</v>
      </c>
      <c r="AC109" s="255" t="e">
        <f t="shared" si="22"/>
        <v>#N/A</v>
      </c>
      <c r="AD109" s="261" t="e">
        <f t="shared" si="23"/>
        <v>#N/A</v>
      </c>
      <c r="AE109" s="247" t="e">
        <f>IF($D109="","",IF($C109="initial",input!S109,AN108))</f>
        <v>#N/A</v>
      </c>
      <c r="AF109" s="259" t="e">
        <f>IF($D109="","",IF($C109="initial",input!T109,AO108))</f>
        <v>#N/A</v>
      </c>
      <c r="AG109" s="260" t="e">
        <f>IF($D109="","",IF($C109="initial",input!U109,AP108))</f>
        <v>#N/A</v>
      </c>
      <c r="AH109" s="262"/>
      <c r="AI109" s="263"/>
      <c r="AJ109" s="263"/>
      <c r="AK109" s="262"/>
      <c r="AL109" s="263"/>
      <c r="AM109" s="264"/>
      <c r="AN109" s="249"/>
      <c r="AO109" s="249"/>
      <c r="AP109" s="249"/>
      <c r="AQ109" s="265"/>
      <c r="AR109" s="266"/>
      <c r="AS109" s="267"/>
    </row>
    <row r="110" spans="1:45" x14ac:dyDescent="0.25">
      <c r="A110" s="245">
        <v>107</v>
      </c>
      <c r="B110" s="245"/>
      <c r="C110" s="245" t="e">
        <f>VLOOKUP(A110,input!$A$4:$C$1000,3,FALSE)</f>
        <v>#N/A</v>
      </c>
      <c r="D110" s="246" t="e">
        <f>VLOOKUP($A110,input!$A$4:$I$1000,4,FALSE)</f>
        <v>#N/A</v>
      </c>
      <c r="E110" s="246" t="e">
        <f>VLOOKUP($A110,input!$A$4:$I$1000,5,FALSE)</f>
        <v>#N/A</v>
      </c>
      <c r="F110" s="514" t="e">
        <f>VLOOKUP($A110,input!$A$4:$I$1000,6,FALSE)</f>
        <v>#N/A</v>
      </c>
      <c r="G110" s="248">
        <v>0</v>
      </c>
      <c r="H110" s="249" t="e">
        <f t="shared" si="16"/>
        <v>#N/A</v>
      </c>
      <c r="I110" s="250" t="e">
        <f t="shared" si="17"/>
        <v>#N/A</v>
      </c>
      <c r="J110" s="414" t="str">
        <f>+input!Y110</f>
        <v/>
      </c>
      <c r="K110" s="249" t="str">
        <f>+input!Z110</f>
        <v/>
      </c>
      <c r="L110" s="249" t="str">
        <f>+input!AA110</f>
        <v/>
      </c>
      <c r="M110" s="249" t="str">
        <f>+input!AB110</f>
        <v/>
      </c>
      <c r="N110" s="249" t="str">
        <f>+input!AC110</f>
        <v/>
      </c>
      <c r="O110" s="249" t="str">
        <f>+input!AD110</f>
        <v/>
      </c>
      <c r="P110" s="251">
        <f>+input!AE110</f>
        <v>8</v>
      </c>
      <c r="Q110" s="252">
        <f>+input!AF110</f>
        <v>1500</v>
      </c>
      <c r="R110" s="253"/>
      <c r="S110" s="254" t="e">
        <f>VLOOKUP($A110,input!$A$4:$I$1000,7,FALSE)</f>
        <v>#N/A</v>
      </c>
      <c r="T110" s="255" t="e">
        <f>VLOOKUP($A110,input!$A$4:$I$1000,8,FALSE)</f>
        <v>#N/A</v>
      </c>
      <c r="U110" s="255" t="e">
        <f>VLOOKUP($A110,input!$A$4:$L$1000,9,FALSE)</f>
        <v>#N/A</v>
      </c>
      <c r="V110" s="256" t="e">
        <f>IF($C110="initial",input!M110,VLOOKUP($A110,input!$A$4:$L$1000,10,FALSE))</f>
        <v>#N/A</v>
      </c>
      <c r="W110" s="257" t="e">
        <f>IF($C110="initial",input!N110,VLOOKUP($A110,input!$A$4:$L$1000,11,FALSE))</f>
        <v>#N/A</v>
      </c>
      <c r="X110" s="258" t="e">
        <f>IF($C110="initial",input!O110,VLOOKUP($A110,input!$A$4:$L$1000,12,FALSE))</f>
        <v>#N/A</v>
      </c>
      <c r="Y110" s="247" t="e">
        <f t="shared" si="18"/>
        <v>#N/A</v>
      </c>
      <c r="Z110" s="247" t="e">
        <f t="shared" si="19"/>
        <v>#N/A</v>
      </c>
      <c r="AA110" s="247" t="e">
        <f t="shared" si="20"/>
        <v>#N/A</v>
      </c>
      <c r="AB110" s="254" t="e">
        <f t="shared" si="21"/>
        <v>#N/A</v>
      </c>
      <c r="AC110" s="255" t="e">
        <f t="shared" si="22"/>
        <v>#N/A</v>
      </c>
      <c r="AD110" s="261" t="e">
        <f t="shared" si="23"/>
        <v>#N/A</v>
      </c>
      <c r="AE110" s="247" t="e">
        <f>IF($D110="","",IF($C110="initial",input!S110,AN109))</f>
        <v>#N/A</v>
      </c>
      <c r="AF110" s="259" t="e">
        <f>IF($D110="","",IF($C110="initial",input!T110,AO109))</f>
        <v>#N/A</v>
      </c>
      <c r="AG110" s="260" t="e">
        <f>IF($D110="","",IF($C110="initial",input!U110,AP109))</f>
        <v>#N/A</v>
      </c>
      <c r="AH110" s="262"/>
      <c r="AI110" s="263"/>
      <c r="AJ110" s="263"/>
      <c r="AK110" s="262"/>
      <c r="AL110" s="263"/>
      <c r="AM110" s="264"/>
      <c r="AN110" s="249"/>
      <c r="AO110" s="249"/>
      <c r="AP110" s="249"/>
      <c r="AQ110" s="265"/>
      <c r="AR110" s="266"/>
      <c r="AS110" s="267"/>
    </row>
    <row r="111" spans="1:45" x14ac:dyDescent="0.25">
      <c r="A111" s="245">
        <v>108</v>
      </c>
      <c r="B111" s="245"/>
      <c r="C111" s="245" t="e">
        <f>VLOOKUP(A111,input!$A$4:$C$1000,3,FALSE)</f>
        <v>#N/A</v>
      </c>
      <c r="D111" s="246" t="e">
        <f>VLOOKUP($A111,input!$A$4:$I$1000,4,FALSE)</f>
        <v>#N/A</v>
      </c>
      <c r="E111" s="246" t="e">
        <f>VLOOKUP($A111,input!$A$4:$I$1000,5,FALSE)</f>
        <v>#N/A</v>
      </c>
      <c r="F111" s="514" t="e">
        <f>VLOOKUP($A111,input!$A$4:$I$1000,6,FALSE)</f>
        <v>#N/A</v>
      </c>
      <c r="G111" s="248">
        <v>0</v>
      </c>
      <c r="H111" s="249" t="e">
        <f t="shared" si="16"/>
        <v>#N/A</v>
      </c>
      <c r="I111" s="250" t="e">
        <f t="shared" si="17"/>
        <v>#N/A</v>
      </c>
      <c r="J111" s="414" t="str">
        <f>+input!Y111</f>
        <v/>
      </c>
      <c r="K111" s="249" t="str">
        <f>+input!Z111</f>
        <v/>
      </c>
      <c r="L111" s="249" t="str">
        <f>+input!AA111</f>
        <v/>
      </c>
      <c r="M111" s="249" t="str">
        <f>+input!AB111</f>
        <v/>
      </c>
      <c r="N111" s="249" t="str">
        <f>+input!AC111</f>
        <v/>
      </c>
      <c r="O111" s="249" t="str">
        <f>+input!AD111</f>
        <v/>
      </c>
      <c r="P111" s="251">
        <f>+input!AE111</f>
        <v>8</v>
      </c>
      <c r="Q111" s="252">
        <f>+input!AF111</f>
        <v>1500</v>
      </c>
      <c r="R111" s="253"/>
      <c r="S111" s="254" t="e">
        <f>VLOOKUP($A111,input!$A$4:$I$1000,7,FALSE)</f>
        <v>#N/A</v>
      </c>
      <c r="T111" s="255" t="e">
        <f>VLOOKUP($A111,input!$A$4:$I$1000,8,FALSE)</f>
        <v>#N/A</v>
      </c>
      <c r="U111" s="255" t="e">
        <f>VLOOKUP($A111,input!$A$4:$L$1000,9,FALSE)</f>
        <v>#N/A</v>
      </c>
      <c r="V111" s="256" t="e">
        <f>IF($C111="initial",input!M111,VLOOKUP($A111,input!$A$4:$L$1000,10,FALSE))</f>
        <v>#N/A</v>
      </c>
      <c r="W111" s="257" t="e">
        <f>IF($C111="initial",input!N111,VLOOKUP($A111,input!$A$4:$L$1000,11,FALSE))</f>
        <v>#N/A</v>
      </c>
      <c r="X111" s="258" t="e">
        <f>IF($C111="initial",input!O111,VLOOKUP($A111,input!$A$4:$L$1000,12,FALSE))</f>
        <v>#N/A</v>
      </c>
      <c r="Y111" s="247" t="e">
        <f t="shared" si="18"/>
        <v>#N/A</v>
      </c>
      <c r="Z111" s="247" t="e">
        <f t="shared" si="19"/>
        <v>#N/A</v>
      </c>
      <c r="AA111" s="247" t="e">
        <f t="shared" si="20"/>
        <v>#N/A</v>
      </c>
      <c r="AB111" s="254" t="e">
        <f t="shared" si="21"/>
        <v>#N/A</v>
      </c>
      <c r="AC111" s="255" t="e">
        <f t="shared" si="22"/>
        <v>#N/A</v>
      </c>
      <c r="AD111" s="261" t="e">
        <f t="shared" si="23"/>
        <v>#N/A</v>
      </c>
      <c r="AE111" s="247" t="e">
        <f>IF($D111="","",IF($C111="initial",input!S111,AN110))</f>
        <v>#N/A</v>
      </c>
      <c r="AF111" s="259" t="e">
        <f>IF($D111="","",IF($C111="initial",input!T111,AO110))</f>
        <v>#N/A</v>
      </c>
      <c r="AG111" s="260" t="e">
        <f>IF($D111="","",IF($C111="initial",input!U111,AP110))</f>
        <v>#N/A</v>
      </c>
      <c r="AH111" s="262"/>
      <c r="AI111" s="263"/>
      <c r="AJ111" s="263"/>
      <c r="AK111" s="262"/>
      <c r="AL111" s="263"/>
      <c r="AM111" s="264"/>
      <c r="AN111" s="249"/>
      <c r="AO111" s="249"/>
      <c r="AP111" s="249"/>
      <c r="AQ111" s="265"/>
      <c r="AR111" s="266"/>
      <c r="AS111" s="267"/>
    </row>
    <row r="112" spans="1:45" x14ac:dyDescent="0.25">
      <c r="A112" s="245">
        <v>109</v>
      </c>
      <c r="B112" s="245"/>
      <c r="C112" s="245" t="e">
        <f>VLOOKUP(A112,input!$A$4:$C$1000,3,FALSE)</f>
        <v>#N/A</v>
      </c>
      <c r="D112" s="246" t="e">
        <f>VLOOKUP($A112,input!$A$4:$I$1000,4,FALSE)</f>
        <v>#N/A</v>
      </c>
      <c r="E112" s="246" t="e">
        <f>VLOOKUP($A112,input!$A$4:$I$1000,5,FALSE)</f>
        <v>#N/A</v>
      </c>
      <c r="F112" s="514" t="e">
        <f>VLOOKUP($A112,input!$A$4:$I$1000,6,FALSE)</f>
        <v>#N/A</v>
      </c>
      <c r="G112" s="248">
        <v>0</v>
      </c>
      <c r="H112" s="249" t="e">
        <f t="shared" si="16"/>
        <v>#N/A</v>
      </c>
      <c r="I112" s="250" t="e">
        <f t="shared" si="17"/>
        <v>#N/A</v>
      </c>
      <c r="J112" s="414" t="str">
        <f>+input!Y112</f>
        <v/>
      </c>
      <c r="K112" s="249" t="str">
        <f>+input!Z112</f>
        <v/>
      </c>
      <c r="L112" s="249" t="str">
        <f>+input!AA112</f>
        <v/>
      </c>
      <c r="M112" s="249" t="str">
        <f>+input!AB112</f>
        <v/>
      </c>
      <c r="N112" s="249" t="str">
        <f>+input!AC112</f>
        <v/>
      </c>
      <c r="O112" s="249" t="str">
        <f>+input!AD112</f>
        <v/>
      </c>
      <c r="P112" s="251">
        <f>+input!AE112</f>
        <v>8</v>
      </c>
      <c r="Q112" s="252">
        <f>+input!AF112</f>
        <v>1500</v>
      </c>
      <c r="R112" s="253"/>
      <c r="S112" s="254" t="e">
        <f>VLOOKUP($A112,input!$A$4:$I$1000,7,FALSE)</f>
        <v>#N/A</v>
      </c>
      <c r="T112" s="255" t="e">
        <f>VLOOKUP($A112,input!$A$4:$I$1000,8,FALSE)</f>
        <v>#N/A</v>
      </c>
      <c r="U112" s="255" t="e">
        <f>VLOOKUP($A112,input!$A$4:$L$1000,9,FALSE)</f>
        <v>#N/A</v>
      </c>
      <c r="V112" s="256" t="e">
        <f>IF($C112="initial",input!M112,VLOOKUP($A112,input!$A$4:$L$1000,10,FALSE))</f>
        <v>#N/A</v>
      </c>
      <c r="W112" s="257" t="e">
        <f>IF($C112="initial",input!N112,VLOOKUP($A112,input!$A$4:$L$1000,11,FALSE))</f>
        <v>#N/A</v>
      </c>
      <c r="X112" s="258" t="e">
        <f>IF($C112="initial",input!O112,VLOOKUP($A112,input!$A$4:$L$1000,12,FALSE))</f>
        <v>#N/A</v>
      </c>
      <c r="Y112" s="247" t="e">
        <f t="shared" si="18"/>
        <v>#N/A</v>
      </c>
      <c r="Z112" s="247" t="e">
        <f t="shared" si="19"/>
        <v>#N/A</v>
      </c>
      <c r="AA112" s="247" t="e">
        <f t="shared" si="20"/>
        <v>#N/A</v>
      </c>
      <c r="AB112" s="254" t="e">
        <f t="shared" si="21"/>
        <v>#N/A</v>
      </c>
      <c r="AC112" s="255" t="e">
        <f t="shared" si="22"/>
        <v>#N/A</v>
      </c>
      <c r="AD112" s="261" t="e">
        <f t="shared" si="23"/>
        <v>#N/A</v>
      </c>
      <c r="AE112" s="247" t="e">
        <f>IF($D112="","",IF($C112="initial",input!S112,AN111))</f>
        <v>#N/A</v>
      </c>
      <c r="AF112" s="259" t="e">
        <f>IF($D112="","",IF($C112="initial",input!T112,AO111))</f>
        <v>#N/A</v>
      </c>
      <c r="AG112" s="260" t="e">
        <f>IF($D112="","",IF($C112="initial",input!U112,AP111))</f>
        <v>#N/A</v>
      </c>
      <c r="AH112" s="262"/>
      <c r="AI112" s="263"/>
      <c r="AJ112" s="263"/>
      <c r="AK112" s="262"/>
      <c r="AL112" s="263"/>
      <c r="AM112" s="264"/>
      <c r="AN112" s="249"/>
      <c r="AO112" s="249"/>
      <c r="AP112" s="249"/>
      <c r="AQ112" s="265"/>
      <c r="AR112" s="266"/>
      <c r="AS112" s="267"/>
    </row>
    <row r="113" spans="1:45" x14ac:dyDescent="0.25">
      <c r="A113" s="245">
        <v>110</v>
      </c>
      <c r="B113" s="245"/>
      <c r="C113" s="245" t="e">
        <f>VLOOKUP(A113,input!$A$4:$C$1000,3,FALSE)</f>
        <v>#N/A</v>
      </c>
      <c r="D113" s="246" t="e">
        <f>VLOOKUP($A113,input!$A$4:$I$1000,4,FALSE)</f>
        <v>#N/A</v>
      </c>
      <c r="E113" s="246" t="e">
        <f>VLOOKUP($A113,input!$A$4:$I$1000,5,FALSE)</f>
        <v>#N/A</v>
      </c>
      <c r="F113" s="514" t="e">
        <f>VLOOKUP($A113,input!$A$4:$I$1000,6,FALSE)</f>
        <v>#N/A</v>
      </c>
      <c r="G113" s="248">
        <v>0</v>
      </c>
      <c r="H113" s="249" t="e">
        <f t="shared" si="16"/>
        <v>#N/A</v>
      </c>
      <c r="I113" s="250" t="e">
        <f t="shared" si="17"/>
        <v>#N/A</v>
      </c>
      <c r="J113" s="414" t="str">
        <f>+input!Y113</f>
        <v/>
      </c>
      <c r="K113" s="249" t="str">
        <f>+input!Z113</f>
        <v/>
      </c>
      <c r="L113" s="249" t="str">
        <f>+input!AA113</f>
        <v/>
      </c>
      <c r="M113" s="249" t="str">
        <f>+input!AB113</f>
        <v/>
      </c>
      <c r="N113" s="249" t="str">
        <f>+input!AC113</f>
        <v/>
      </c>
      <c r="O113" s="249" t="str">
        <f>+input!AD113</f>
        <v/>
      </c>
      <c r="P113" s="251">
        <f>+input!AE113</f>
        <v>8</v>
      </c>
      <c r="Q113" s="252">
        <f>+input!AF113</f>
        <v>1500</v>
      </c>
      <c r="R113" s="253"/>
      <c r="S113" s="254" t="e">
        <f>VLOOKUP($A113,input!$A$4:$I$1000,7,FALSE)</f>
        <v>#N/A</v>
      </c>
      <c r="T113" s="255" t="e">
        <f>VLOOKUP($A113,input!$A$4:$I$1000,8,FALSE)</f>
        <v>#N/A</v>
      </c>
      <c r="U113" s="255" t="e">
        <f>VLOOKUP($A113,input!$A$4:$L$1000,9,FALSE)</f>
        <v>#N/A</v>
      </c>
      <c r="V113" s="256" t="e">
        <f>IF($C113="initial",input!M113,VLOOKUP($A113,input!$A$4:$L$1000,10,FALSE))</f>
        <v>#N/A</v>
      </c>
      <c r="W113" s="257" t="e">
        <f>IF($C113="initial",input!N113,VLOOKUP($A113,input!$A$4:$L$1000,11,FALSE))</f>
        <v>#N/A</v>
      </c>
      <c r="X113" s="258" t="e">
        <f>IF($C113="initial",input!O113,VLOOKUP($A113,input!$A$4:$L$1000,12,FALSE))</f>
        <v>#N/A</v>
      </c>
      <c r="Y113" s="247" t="e">
        <f t="shared" si="18"/>
        <v>#N/A</v>
      </c>
      <c r="Z113" s="247" t="e">
        <f t="shared" si="19"/>
        <v>#N/A</v>
      </c>
      <c r="AA113" s="247" t="e">
        <f t="shared" si="20"/>
        <v>#N/A</v>
      </c>
      <c r="AB113" s="254" t="e">
        <f t="shared" si="21"/>
        <v>#N/A</v>
      </c>
      <c r="AC113" s="255" t="e">
        <f t="shared" si="22"/>
        <v>#N/A</v>
      </c>
      <c r="AD113" s="261" t="e">
        <f t="shared" si="23"/>
        <v>#N/A</v>
      </c>
      <c r="AE113" s="247" t="e">
        <f>IF($D113="","",IF($C113="initial",input!S113,AN112))</f>
        <v>#N/A</v>
      </c>
      <c r="AF113" s="259" t="e">
        <f>IF($D113="","",IF($C113="initial",input!T113,AO112))</f>
        <v>#N/A</v>
      </c>
      <c r="AG113" s="260" t="e">
        <f>IF($D113="","",IF($C113="initial",input!U113,AP112))</f>
        <v>#N/A</v>
      </c>
      <c r="AH113" s="262"/>
      <c r="AI113" s="263"/>
      <c r="AJ113" s="263"/>
      <c r="AK113" s="262"/>
      <c r="AL113" s="263"/>
      <c r="AM113" s="264"/>
      <c r="AN113" s="249"/>
      <c r="AO113" s="249"/>
      <c r="AP113" s="249"/>
      <c r="AQ113" s="265"/>
      <c r="AR113" s="266"/>
      <c r="AS113" s="267"/>
    </row>
    <row r="114" spans="1:45" x14ac:dyDescent="0.25">
      <c r="A114" s="245">
        <v>111</v>
      </c>
      <c r="B114" s="245"/>
      <c r="C114" s="245" t="e">
        <f>VLOOKUP(A114,input!$A$4:$C$1000,3,FALSE)</f>
        <v>#N/A</v>
      </c>
      <c r="D114" s="246" t="e">
        <f>VLOOKUP($A114,input!$A$4:$I$1000,4,FALSE)</f>
        <v>#N/A</v>
      </c>
      <c r="E114" s="246" t="e">
        <f>VLOOKUP($A114,input!$A$4:$I$1000,5,FALSE)</f>
        <v>#N/A</v>
      </c>
      <c r="F114" s="514" t="e">
        <f>VLOOKUP($A114,input!$A$4:$I$1000,6,FALSE)</f>
        <v>#N/A</v>
      </c>
      <c r="G114" s="248">
        <v>0</v>
      </c>
      <c r="H114" s="249" t="e">
        <f t="shared" si="16"/>
        <v>#N/A</v>
      </c>
      <c r="I114" s="250" t="e">
        <f t="shared" si="17"/>
        <v>#N/A</v>
      </c>
      <c r="J114" s="414" t="str">
        <f>+input!Y114</f>
        <v/>
      </c>
      <c r="K114" s="249" t="str">
        <f>+input!Z114</f>
        <v/>
      </c>
      <c r="L114" s="249" t="str">
        <f>+input!AA114</f>
        <v/>
      </c>
      <c r="M114" s="249" t="str">
        <f>+input!AB114</f>
        <v/>
      </c>
      <c r="N114" s="249" t="str">
        <f>+input!AC114</f>
        <v/>
      </c>
      <c r="O114" s="249" t="str">
        <f>+input!AD114</f>
        <v/>
      </c>
      <c r="P114" s="251">
        <f>+input!AE114</f>
        <v>8</v>
      </c>
      <c r="Q114" s="252">
        <f>+input!AF114</f>
        <v>1500</v>
      </c>
      <c r="R114" s="253"/>
      <c r="S114" s="254" t="e">
        <f>VLOOKUP($A114,input!$A$4:$I$1000,7,FALSE)</f>
        <v>#N/A</v>
      </c>
      <c r="T114" s="255" t="e">
        <f>VLOOKUP($A114,input!$A$4:$I$1000,8,FALSE)</f>
        <v>#N/A</v>
      </c>
      <c r="U114" s="255" t="e">
        <f>VLOOKUP($A114,input!$A$4:$L$1000,9,FALSE)</f>
        <v>#N/A</v>
      </c>
      <c r="V114" s="256" t="e">
        <f>IF($C114="initial",input!M114,VLOOKUP($A114,input!$A$4:$L$1000,10,FALSE))</f>
        <v>#N/A</v>
      </c>
      <c r="W114" s="257" t="e">
        <f>IF($C114="initial",input!N114,VLOOKUP($A114,input!$A$4:$L$1000,11,FALSE))</f>
        <v>#N/A</v>
      </c>
      <c r="X114" s="258" t="e">
        <f>IF($C114="initial",input!O114,VLOOKUP($A114,input!$A$4:$L$1000,12,FALSE))</f>
        <v>#N/A</v>
      </c>
      <c r="Y114" s="247" t="e">
        <f t="shared" si="18"/>
        <v>#N/A</v>
      </c>
      <c r="Z114" s="247" t="e">
        <f t="shared" si="19"/>
        <v>#N/A</v>
      </c>
      <c r="AA114" s="247" t="e">
        <f t="shared" si="20"/>
        <v>#N/A</v>
      </c>
      <c r="AB114" s="254" t="e">
        <f t="shared" si="21"/>
        <v>#N/A</v>
      </c>
      <c r="AC114" s="255" t="e">
        <f t="shared" si="22"/>
        <v>#N/A</v>
      </c>
      <c r="AD114" s="261" t="e">
        <f t="shared" si="23"/>
        <v>#N/A</v>
      </c>
      <c r="AE114" s="247" t="e">
        <f>IF($D114="","",IF($C114="initial",input!S114,AN113))</f>
        <v>#N/A</v>
      </c>
      <c r="AF114" s="259" t="e">
        <f>IF($D114="","",IF($C114="initial",input!T114,AO113))</f>
        <v>#N/A</v>
      </c>
      <c r="AG114" s="260" t="e">
        <f>IF($D114="","",IF($C114="initial",input!U114,AP113))</f>
        <v>#N/A</v>
      </c>
      <c r="AH114" s="262"/>
      <c r="AI114" s="263"/>
      <c r="AJ114" s="263"/>
      <c r="AK114" s="262"/>
      <c r="AL114" s="263"/>
      <c r="AM114" s="264"/>
      <c r="AN114" s="249"/>
      <c r="AO114" s="249"/>
      <c r="AP114" s="249"/>
      <c r="AQ114" s="265"/>
      <c r="AR114" s="266"/>
      <c r="AS114" s="267"/>
    </row>
    <row r="115" spans="1:45" x14ac:dyDescent="0.25">
      <c r="A115" s="245">
        <v>112</v>
      </c>
      <c r="B115" s="245"/>
      <c r="C115" s="245" t="e">
        <f>VLOOKUP(A115,input!$A$4:$C$1000,3,FALSE)</f>
        <v>#N/A</v>
      </c>
      <c r="D115" s="246" t="e">
        <f>VLOOKUP($A115,input!$A$4:$I$1000,4,FALSE)</f>
        <v>#N/A</v>
      </c>
      <c r="E115" s="246" t="e">
        <f>VLOOKUP($A115,input!$A$4:$I$1000,5,FALSE)</f>
        <v>#N/A</v>
      </c>
      <c r="F115" s="514" t="e">
        <f>VLOOKUP($A115,input!$A$4:$I$1000,6,FALSE)</f>
        <v>#N/A</v>
      </c>
      <c r="G115" s="248">
        <v>0</v>
      </c>
      <c r="H115" s="249" t="e">
        <f t="shared" si="16"/>
        <v>#N/A</v>
      </c>
      <c r="I115" s="250" t="e">
        <f t="shared" si="17"/>
        <v>#N/A</v>
      </c>
      <c r="J115" s="414" t="str">
        <f>+input!Y115</f>
        <v/>
      </c>
      <c r="K115" s="249" t="str">
        <f>+input!Z115</f>
        <v/>
      </c>
      <c r="L115" s="249" t="str">
        <f>+input!AA115</f>
        <v/>
      </c>
      <c r="M115" s="249" t="str">
        <f>+input!AB115</f>
        <v/>
      </c>
      <c r="N115" s="249" t="str">
        <f>+input!AC115</f>
        <v/>
      </c>
      <c r="O115" s="249" t="str">
        <f>+input!AD115</f>
        <v/>
      </c>
      <c r="P115" s="251">
        <f>+input!AE115</f>
        <v>8</v>
      </c>
      <c r="Q115" s="252">
        <f>+input!AF115</f>
        <v>1500</v>
      </c>
      <c r="R115" s="253"/>
      <c r="S115" s="254" t="e">
        <f>VLOOKUP($A115,input!$A$4:$I$1000,7,FALSE)</f>
        <v>#N/A</v>
      </c>
      <c r="T115" s="255" t="e">
        <f>VLOOKUP($A115,input!$A$4:$I$1000,8,FALSE)</f>
        <v>#N/A</v>
      </c>
      <c r="U115" s="255" t="e">
        <f>VLOOKUP($A115,input!$A$4:$L$1000,9,FALSE)</f>
        <v>#N/A</v>
      </c>
      <c r="V115" s="256" t="e">
        <f>IF($C115="initial",input!M115,VLOOKUP($A115,input!$A$4:$L$1000,10,FALSE))</f>
        <v>#N/A</v>
      </c>
      <c r="W115" s="257" t="e">
        <f>IF($C115="initial",input!N115,VLOOKUP($A115,input!$A$4:$L$1000,11,FALSE))</f>
        <v>#N/A</v>
      </c>
      <c r="X115" s="258" t="e">
        <f>IF($C115="initial",input!O115,VLOOKUP($A115,input!$A$4:$L$1000,12,FALSE))</f>
        <v>#N/A</v>
      </c>
      <c r="Y115" s="247" t="e">
        <f t="shared" si="18"/>
        <v>#N/A</v>
      </c>
      <c r="Z115" s="247" t="e">
        <f t="shared" si="19"/>
        <v>#N/A</v>
      </c>
      <c r="AA115" s="247" t="e">
        <f t="shared" si="20"/>
        <v>#N/A</v>
      </c>
      <c r="AB115" s="254" t="e">
        <f t="shared" si="21"/>
        <v>#N/A</v>
      </c>
      <c r="AC115" s="255" t="e">
        <f t="shared" si="22"/>
        <v>#N/A</v>
      </c>
      <c r="AD115" s="261" t="e">
        <f t="shared" si="23"/>
        <v>#N/A</v>
      </c>
      <c r="AE115" s="247" t="e">
        <f>IF($D115="","",IF($C115="initial",input!S115,AN114))</f>
        <v>#N/A</v>
      </c>
      <c r="AF115" s="259" t="e">
        <f>IF($D115="","",IF($C115="initial",input!T115,AO114))</f>
        <v>#N/A</v>
      </c>
      <c r="AG115" s="260" t="e">
        <f>IF($D115="","",IF($C115="initial",input!U115,AP114))</f>
        <v>#N/A</v>
      </c>
      <c r="AH115" s="262"/>
      <c r="AI115" s="263"/>
      <c r="AJ115" s="263"/>
      <c r="AK115" s="262"/>
      <c r="AL115" s="263"/>
      <c r="AM115" s="264"/>
      <c r="AN115" s="249"/>
      <c r="AO115" s="249"/>
      <c r="AP115" s="249"/>
      <c r="AQ115" s="265"/>
      <c r="AR115" s="266"/>
      <c r="AS115" s="267"/>
    </row>
    <row r="116" spans="1:45" x14ac:dyDescent="0.25">
      <c r="A116" s="245">
        <v>113</v>
      </c>
      <c r="B116" s="245"/>
      <c r="C116" s="245" t="e">
        <f>VLOOKUP(A116,input!$A$4:$C$1000,3,FALSE)</f>
        <v>#N/A</v>
      </c>
      <c r="D116" s="246" t="e">
        <f>VLOOKUP($A116,input!$A$4:$I$1000,4,FALSE)</f>
        <v>#N/A</v>
      </c>
      <c r="E116" s="246" t="e">
        <f>VLOOKUP($A116,input!$A$4:$I$1000,5,FALSE)</f>
        <v>#N/A</v>
      </c>
      <c r="F116" s="514" t="e">
        <f>VLOOKUP($A116,input!$A$4:$I$1000,6,FALSE)</f>
        <v>#N/A</v>
      </c>
      <c r="G116" s="248">
        <v>0</v>
      </c>
      <c r="H116" s="249" t="e">
        <f t="shared" si="16"/>
        <v>#N/A</v>
      </c>
      <c r="I116" s="250" t="e">
        <f t="shared" si="17"/>
        <v>#N/A</v>
      </c>
      <c r="J116" s="414" t="str">
        <f>+input!Y116</f>
        <v/>
      </c>
      <c r="K116" s="249" t="str">
        <f>+input!Z116</f>
        <v/>
      </c>
      <c r="L116" s="249" t="str">
        <f>+input!AA116</f>
        <v/>
      </c>
      <c r="M116" s="249" t="str">
        <f>+input!AB116</f>
        <v/>
      </c>
      <c r="N116" s="249" t="str">
        <f>+input!AC116</f>
        <v/>
      </c>
      <c r="O116" s="249" t="str">
        <f>+input!AD116</f>
        <v/>
      </c>
      <c r="P116" s="251">
        <f>+input!AE116</f>
        <v>8</v>
      </c>
      <c r="Q116" s="252">
        <f>+input!AF116</f>
        <v>1500</v>
      </c>
      <c r="R116" s="253"/>
      <c r="S116" s="254" t="e">
        <f>VLOOKUP($A116,input!$A$4:$I$1000,7,FALSE)</f>
        <v>#N/A</v>
      </c>
      <c r="T116" s="255" t="e">
        <f>VLOOKUP($A116,input!$A$4:$I$1000,8,FALSE)</f>
        <v>#N/A</v>
      </c>
      <c r="U116" s="255" t="e">
        <f>VLOOKUP($A116,input!$A$4:$L$1000,9,FALSE)</f>
        <v>#N/A</v>
      </c>
      <c r="V116" s="256" t="e">
        <f>IF($C116="initial",input!M116,VLOOKUP($A116,input!$A$4:$L$1000,10,FALSE))</f>
        <v>#N/A</v>
      </c>
      <c r="W116" s="257" t="e">
        <f>IF($C116="initial",input!N116,VLOOKUP($A116,input!$A$4:$L$1000,11,FALSE))</f>
        <v>#N/A</v>
      </c>
      <c r="X116" s="258" t="e">
        <f>IF($C116="initial",input!O116,VLOOKUP($A116,input!$A$4:$L$1000,12,FALSE))</f>
        <v>#N/A</v>
      </c>
      <c r="Y116" s="247" t="e">
        <f t="shared" si="18"/>
        <v>#N/A</v>
      </c>
      <c r="Z116" s="247" t="e">
        <f t="shared" si="19"/>
        <v>#N/A</v>
      </c>
      <c r="AA116" s="247" t="e">
        <f t="shared" si="20"/>
        <v>#N/A</v>
      </c>
      <c r="AB116" s="254" t="e">
        <f t="shared" si="21"/>
        <v>#N/A</v>
      </c>
      <c r="AC116" s="255" t="e">
        <f t="shared" si="22"/>
        <v>#N/A</v>
      </c>
      <c r="AD116" s="261" t="e">
        <f t="shared" si="23"/>
        <v>#N/A</v>
      </c>
      <c r="AE116" s="247" t="e">
        <f>IF($D116="","",IF($C116="initial",input!S116,AN115))</f>
        <v>#N/A</v>
      </c>
      <c r="AF116" s="259" t="e">
        <f>IF($D116="","",IF($C116="initial",input!T116,AO115))</f>
        <v>#N/A</v>
      </c>
      <c r="AG116" s="260" t="e">
        <f>IF($D116="","",IF($C116="initial",input!U116,AP115))</f>
        <v>#N/A</v>
      </c>
      <c r="AH116" s="262"/>
      <c r="AI116" s="263"/>
      <c r="AJ116" s="263"/>
      <c r="AK116" s="262"/>
      <c r="AL116" s="263"/>
      <c r="AM116" s="264"/>
      <c r="AN116" s="249"/>
      <c r="AO116" s="249"/>
      <c r="AP116" s="249"/>
      <c r="AQ116" s="265"/>
      <c r="AR116" s="266"/>
      <c r="AS116" s="267"/>
    </row>
    <row r="117" spans="1:45" x14ac:dyDescent="0.25">
      <c r="A117" s="245">
        <v>114</v>
      </c>
      <c r="B117" s="245"/>
      <c r="C117" s="245" t="e">
        <f>VLOOKUP(A117,input!$A$4:$C$1000,3,FALSE)</f>
        <v>#N/A</v>
      </c>
      <c r="D117" s="246" t="e">
        <f>VLOOKUP($A117,input!$A$4:$I$1000,4,FALSE)</f>
        <v>#N/A</v>
      </c>
      <c r="E117" s="246" t="e">
        <f>VLOOKUP($A117,input!$A$4:$I$1000,5,FALSE)</f>
        <v>#N/A</v>
      </c>
      <c r="F117" s="514" t="e">
        <f>VLOOKUP($A117,input!$A$4:$I$1000,6,FALSE)</f>
        <v>#N/A</v>
      </c>
      <c r="G117" s="248">
        <v>0</v>
      </c>
      <c r="H117" s="249" t="e">
        <f t="shared" si="16"/>
        <v>#N/A</v>
      </c>
      <c r="I117" s="250" t="e">
        <f t="shared" si="17"/>
        <v>#N/A</v>
      </c>
      <c r="J117" s="414" t="str">
        <f>+input!Y117</f>
        <v/>
      </c>
      <c r="K117" s="249" t="str">
        <f>+input!Z117</f>
        <v/>
      </c>
      <c r="L117" s="249" t="str">
        <f>+input!AA117</f>
        <v/>
      </c>
      <c r="M117" s="249" t="str">
        <f>+input!AB117</f>
        <v/>
      </c>
      <c r="N117" s="249" t="str">
        <f>+input!AC117</f>
        <v/>
      </c>
      <c r="O117" s="249" t="str">
        <f>+input!AD117</f>
        <v/>
      </c>
      <c r="P117" s="251">
        <f>+input!AE117</f>
        <v>8</v>
      </c>
      <c r="Q117" s="252">
        <f>+input!AF117</f>
        <v>1500</v>
      </c>
      <c r="R117" s="253"/>
      <c r="S117" s="254" t="e">
        <f>VLOOKUP($A117,input!$A$4:$I$1000,7,FALSE)</f>
        <v>#N/A</v>
      </c>
      <c r="T117" s="255" t="e">
        <f>VLOOKUP($A117,input!$A$4:$I$1000,8,FALSE)</f>
        <v>#N/A</v>
      </c>
      <c r="U117" s="255" t="e">
        <f>VLOOKUP($A117,input!$A$4:$L$1000,9,FALSE)</f>
        <v>#N/A</v>
      </c>
      <c r="V117" s="256" t="e">
        <f>IF($C117="initial",input!M117,VLOOKUP($A117,input!$A$4:$L$1000,10,FALSE))</f>
        <v>#N/A</v>
      </c>
      <c r="W117" s="257" t="e">
        <f>IF($C117="initial",input!N117,VLOOKUP($A117,input!$A$4:$L$1000,11,FALSE))</f>
        <v>#N/A</v>
      </c>
      <c r="X117" s="258" t="e">
        <f>IF($C117="initial",input!O117,VLOOKUP($A117,input!$A$4:$L$1000,12,FALSE))</f>
        <v>#N/A</v>
      </c>
      <c r="Y117" s="247" t="e">
        <f t="shared" si="18"/>
        <v>#N/A</v>
      </c>
      <c r="Z117" s="247" t="e">
        <f t="shared" si="19"/>
        <v>#N/A</v>
      </c>
      <c r="AA117" s="247" t="e">
        <f t="shared" si="20"/>
        <v>#N/A</v>
      </c>
      <c r="AB117" s="254" t="e">
        <f t="shared" si="21"/>
        <v>#N/A</v>
      </c>
      <c r="AC117" s="255" t="e">
        <f t="shared" si="22"/>
        <v>#N/A</v>
      </c>
      <c r="AD117" s="261" t="e">
        <f t="shared" si="23"/>
        <v>#N/A</v>
      </c>
      <c r="AE117" s="247" t="e">
        <f>IF($D117="","",IF($C117="initial",input!S117,AN116))</f>
        <v>#N/A</v>
      </c>
      <c r="AF117" s="259" t="e">
        <f>IF($D117="","",IF($C117="initial",input!T117,AO116))</f>
        <v>#N/A</v>
      </c>
      <c r="AG117" s="260" t="e">
        <f>IF($D117="","",IF($C117="initial",input!U117,AP116))</f>
        <v>#N/A</v>
      </c>
      <c r="AH117" s="262"/>
      <c r="AI117" s="263"/>
      <c r="AJ117" s="263"/>
      <c r="AK117" s="262"/>
      <c r="AL117" s="263"/>
      <c r="AM117" s="264"/>
      <c r="AN117" s="249"/>
      <c r="AO117" s="249"/>
      <c r="AP117" s="249"/>
      <c r="AQ117" s="265"/>
      <c r="AR117" s="266"/>
      <c r="AS117" s="267"/>
    </row>
    <row r="118" spans="1:45" x14ac:dyDescent="0.25">
      <c r="A118" s="245">
        <v>115</v>
      </c>
      <c r="B118" s="245"/>
      <c r="C118" s="245" t="e">
        <f>VLOOKUP(A118,input!$A$4:$C$1000,3,FALSE)</f>
        <v>#N/A</v>
      </c>
      <c r="D118" s="246" t="e">
        <f>VLOOKUP($A118,input!$A$4:$I$1000,4,FALSE)</f>
        <v>#N/A</v>
      </c>
      <c r="E118" s="246" t="e">
        <f>VLOOKUP($A118,input!$A$4:$I$1000,5,FALSE)</f>
        <v>#N/A</v>
      </c>
      <c r="F118" s="514" t="e">
        <f>VLOOKUP($A118,input!$A$4:$I$1000,6,FALSE)</f>
        <v>#N/A</v>
      </c>
      <c r="G118" s="248">
        <v>0</v>
      </c>
      <c r="H118" s="249" t="e">
        <f t="shared" si="16"/>
        <v>#N/A</v>
      </c>
      <c r="I118" s="250" t="e">
        <f t="shared" si="17"/>
        <v>#N/A</v>
      </c>
      <c r="J118" s="414" t="str">
        <f>+input!Y118</f>
        <v/>
      </c>
      <c r="K118" s="249" t="str">
        <f>+input!Z118</f>
        <v/>
      </c>
      <c r="L118" s="249" t="str">
        <f>+input!AA118</f>
        <v/>
      </c>
      <c r="M118" s="249" t="str">
        <f>+input!AB118</f>
        <v/>
      </c>
      <c r="N118" s="249" t="str">
        <f>+input!AC118</f>
        <v/>
      </c>
      <c r="O118" s="249" t="str">
        <f>+input!AD118</f>
        <v/>
      </c>
      <c r="P118" s="251">
        <f>+input!AE118</f>
        <v>8</v>
      </c>
      <c r="Q118" s="252">
        <f>+input!AF118</f>
        <v>1500</v>
      </c>
      <c r="R118" s="253"/>
      <c r="S118" s="254" t="e">
        <f>VLOOKUP($A118,input!$A$4:$I$1000,7,FALSE)</f>
        <v>#N/A</v>
      </c>
      <c r="T118" s="255" t="e">
        <f>VLOOKUP($A118,input!$A$4:$I$1000,8,FALSE)</f>
        <v>#N/A</v>
      </c>
      <c r="U118" s="255" t="e">
        <f>VLOOKUP($A118,input!$A$4:$L$1000,9,FALSE)</f>
        <v>#N/A</v>
      </c>
      <c r="V118" s="256" t="e">
        <f>IF($C118="initial",input!M118,VLOOKUP($A118,input!$A$4:$L$1000,10,FALSE))</f>
        <v>#N/A</v>
      </c>
      <c r="W118" s="257" t="e">
        <f>IF($C118="initial",input!N118,VLOOKUP($A118,input!$A$4:$L$1000,11,FALSE))</f>
        <v>#N/A</v>
      </c>
      <c r="X118" s="258" t="e">
        <f>IF($C118="initial",input!O118,VLOOKUP($A118,input!$A$4:$L$1000,12,FALSE))</f>
        <v>#N/A</v>
      </c>
      <c r="Y118" s="247" t="e">
        <f t="shared" si="18"/>
        <v>#N/A</v>
      </c>
      <c r="Z118" s="247" t="e">
        <f t="shared" si="19"/>
        <v>#N/A</v>
      </c>
      <c r="AA118" s="247" t="e">
        <f t="shared" si="20"/>
        <v>#N/A</v>
      </c>
      <c r="AB118" s="254" t="e">
        <f t="shared" si="21"/>
        <v>#N/A</v>
      </c>
      <c r="AC118" s="255" t="e">
        <f t="shared" si="22"/>
        <v>#N/A</v>
      </c>
      <c r="AD118" s="261" t="e">
        <f t="shared" si="23"/>
        <v>#N/A</v>
      </c>
      <c r="AE118" s="247" t="e">
        <f>IF($D118="","",IF($C118="initial",input!S118,AN117))</f>
        <v>#N/A</v>
      </c>
      <c r="AF118" s="259" t="e">
        <f>IF($D118="","",IF($C118="initial",input!T118,AO117))</f>
        <v>#N/A</v>
      </c>
      <c r="AG118" s="260" t="e">
        <f>IF($D118="","",IF($C118="initial",input!U118,AP117))</f>
        <v>#N/A</v>
      </c>
      <c r="AH118" s="262"/>
      <c r="AI118" s="263"/>
      <c r="AJ118" s="263"/>
      <c r="AK118" s="262"/>
      <c r="AL118" s="263"/>
      <c r="AM118" s="264"/>
      <c r="AN118" s="249"/>
      <c r="AO118" s="249"/>
      <c r="AP118" s="249"/>
      <c r="AQ118" s="265"/>
      <c r="AR118" s="266"/>
      <c r="AS118" s="267"/>
    </row>
    <row r="119" spans="1:45" x14ac:dyDescent="0.25">
      <c r="A119" s="245">
        <v>116</v>
      </c>
      <c r="B119" s="245"/>
      <c r="C119" s="245" t="e">
        <f>VLOOKUP(A119,input!$A$4:$C$1000,3,FALSE)</f>
        <v>#N/A</v>
      </c>
      <c r="D119" s="246" t="e">
        <f>VLOOKUP($A119,input!$A$4:$I$1000,4,FALSE)</f>
        <v>#N/A</v>
      </c>
      <c r="E119" s="246" t="e">
        <f>VLOOKUP($A119,input!$A$4:$I$1000,5,FALSE)</f>
        <v>#N/A</v>
      </c>
      <c r="F119" s="514" t="e">
        <f>VLOOKUP($A119,input!$A$4:$I$1000,6,FALSE)</f>
        <v>#N/A</v>
      </c>
      <c r="G119" s="248">
        <v>0</v>
      </c>
      <c r="H119" s="249" t="e">
        <f t="shared" si="16"/>
        <v>#N/A</v>
      </c>
      <c r="I119" s="250" t="e">
        <f t="shared" si="17"/>
        <v>#N/A</v>
      </c>
      <c r="J119" s="414" t="str">
        <f>+input!Y119</f>
        <v/>
      </c>
      <c r="K119" s="249" t="str">
        <f>+input!Z119</f>
        <v/>
      </c>
      <c r="L119" s="249" t="str">
        <f>+input!AA119</f>
        <v/>
      </c>
      <c r="M119" s="249" t="str">
        <f>+input!AB119</f>
        <v/>
      </c>
      <c r="N119" s="249" t="str">
        <f>+input!AC119</f>
        <v/>
      </c>
      <c r="O119" s="249" t="str">
        <f>+input!AD119</f>
        <v/>
      </c>
      <c r="P119" s="251">
        <f>+input!AE119</f>
        <v>8</v>
      </c>
      <c r="Q119" s="252">
        <f>+input!AF119</f>
        <v>1500</v>
      </c>
      <c r="R119" s="253"/>
      <c r="S119" s="254" t="e">
        <f>VLOOKUP($A119,input!$A$4:$I$1000,7,FALSE)</f>
        <v>#N/A</v>
      </c>
      <c r="T119" s="255" t="e">
        <f>VLOOKUP($A119,input!$A$4:$I$1000,8,FALSE)</f>
        <v>#N/A</v>
      </c>
      <c r="U119" s="255" t="e">
        <f>VLOOKUP($A119,input!$A$4:$L$1000,9,FALSE)</f>
        <v>#N/A</v>
      </c>
      <c r="V119" s="256" t="e">
        <f>IF($C119="initial",input!M119,VLOOKUP($A119,input!$A$4:$L$1000,10,FALSE))</f>
        <v>#N/A</v>
      </c>
      <c r="W119" s="257" t="e">
        <f>IF($C119="initial",input!N119,VLOOKUP($A119,input!$A$4:$L$1000,11,FALSE))</f>
        <v>#N/A</v>
      </c>
      <c r="X119" s="258" t="e">
        <f>IF($C119="initial",input!O119,VLOOKUP($A119,input!$A$4:$L$1000,12,FALSE))</f>
        <v>#N/A</v>
      </c>
      <c r="Y119" s="247" t="e">
        <f t="shared" si="18"/>
        <v>#N/A</v>
      </c>
      <c r="Z119" s="247" t="e">
        <f t="shared" si="19"/>
        <v>#N/A</v>
      </c>
      <c r="AA119" s="247" t="e">
        <f t="shared" si="20"/>
        <v>#N/A</v>
      </c>
      <c r="AB119" s="254" t="e">
        <f t="shared" si="21"/>
        <v>#N/A</v>
      </c>
      <c r="AC119" s="255" t="e">
        <f t="shared" si="22"/>
        <v>#N/A</v>
      </c>
      <c r="AD119" s="261" t="e">
        <f t="shared" si="23"/>
        <v>#N/A</v>
      </c>
      <c r="AE119" s="247" t="e">
        <f>IF($D119="","",IF($C119="initial",input!S119,AN118))</f>
        <v>#N/A</v>
      </c>
      <c r="AF119" s="259" t="e">
        <f>IF($D119="","",IF($C119="initial",input!T119,AO118))</f>
        <v>#N/A</v>
      </c>
      <c r="AG119" s="260" t="e">
        <f>IF($D119="","",IF($C119="initial",input!U119,AP118))</f>
        <v>#N/A</v>
      </c>
      <c r="AH119" s="262"/>
      <c r="AI119" s="263"/>
      <c r="AJ119" s="263"/>
      <c r="AK119" s="262"/>
      <c r="AL119" s="263"/>
      <c r="AM119" s="264"/>
      <c r="AN119" s="249"/>
      <c r="AO119" s="249"/>
      <c r="AP119" s="249"/>
      <c r="AQ119" s="265"/>
      <c r="AR119" s="266"/>
      <c r="AS119" s="267"/>
    </row>
    <row r="120" spans="1:45" x14ac:dyDescent="0.25">
      <c r="A120" s="245">
        <v>117</v>
      </c>
      <c r="B120" s="245"/>
      <c r="C120" s="245" t="e">
        <f>VLOOKUP(A120,input!$A$4:$C$1000,3,FALSE)</f>
        <v>#N/A</v>
      </c>
      <c r="D120" s="246" t="e">
        <f>VLOOKUP($A120,input!$A$4:$I$1000,4,FALSE)</f>
        <v>#N/A</v>
      </c>
      <c r="E120" s="246" t="e">
        <f>VLOOKUP($A120,input!$A$4:$I$1000,5,FALSE)</f>
        <v>#N/A</v>
      </c>
      <c r="F120" s="514" t="e">
        <f>VLOOKUP($A120,input!$A$4:$I$1000,6,FALSE)</f>
        <v>#N/A</v>
      </c>
      <c r="G120" s="248">
        <v>0</v>
      </c>
      <c r="H120" s="249" t="e">
        <f t="shared" si="16"/>
        <v>#N/A</v>
      </c>
      <c r="I120" s="250" t="e">
        <f t="shared" si="17"/>
        <v>#N/A</v>
      </c>
      <c r="J120" s="414" t="str">
        <f>+input!Y120</f>
        <v/>
      </c>
      <c r="K120" s="249" t="str">
        <f>+input!Z120</f>
        <v/>
      </c>
      <c r="L120" s="249" t="str">
        <f>+input!AA120</f>
        <v/>
      </c>
      <c r="M120" s="249" t="str">
        <f>+input!AB120</f>
        <v/>
      </c>
      <c r="N120" s="249" t="str">
        <f>+input!AC120</f>
        <v/>
      </c>
      <c r="O120" s="249" t="str">
        <f>+input!AD120</f>
        <v/>
      </c>
      <c r="P120" s="251">
        <f>+input!AE120</f>
        <v>8</v>
      </c>
      <c r="Q120" s="252">
        <f>+input!AF120</f>
        <v>1500</v>
      </c>
      <c r="R120" s="253"/>
      <c r="S120" s="254" t="e">
        <f>VLOOKUP($A120,input!$A$4:$I$1000,7,FALSE)</f>
        <v>#N/A</v>
      </c>
      <c r="T120" s="255" t="e">
        <f>VLOOKUP($A120,input!$A$4:$I$1000,8,FALSE)</f>
        <v>#N/A</v>
      </c>
      <c r="U120" s="255" t="e">
        <f>VLOOKUP($A120,input!$A$4:$L$1000,9,FALSE)</f>
        <v>#N/A</v>
      </c>
      <c r="V120" s="256" t="e">
        <f>IF($C120="initial",input!M120,VLOOKUP($A120,input!$A$4:$L$1000,10,FALSE))</f>
        <v>#N/A</v>
      </c>
      <c r="W120" s="257" t="e">
        <f>IF($C120="initial",input!N120,VLOOKUP($A120,input!$A$4:$L$1000,11,FALSE))</f>
        <v>#N/A</v>
      </c>
      <c r="X120" s="258" t="e">
        <f>IF($C120="initial",input!O120,VLOOKUP($A120,input!$A$4:$L$1000,12,FALSE))</f>
        <v>#N/A</v>
      </c>
      <c r="Y120" s="247" t="e">
        <f t="shared" si="18"/>
        <v>#N/A</v>
      </c>
      <c r="Z120" s="247" t="e">
        <f t="shared" si="19"/>
        <v>#N/A</v>
      </c>
      <c r="AA120" s="247" t="e">
        <f t="shared" si="20"/>
        <v>#N/A</v>
      </c>
      <c r="AB120" s="254" t="e">
        <f t="shared" si="21"/>
        <v>#N/A</v>
      </c>
      <c r="AC120" s="255" t="e">
        <f t="shared" si="22"/>
        <v>#N/A</v>
      </c>
      <c r="AD120" s="261" t="e">
        <f t="shared" si="23"/>
        <v>#N/A</v>
      </c>
      <c r="AE120" s="247" t="e">
        <f>IF($D120="","",IF($C120="initial",input!S120,AN119))</f>
        <v>#N/A</v>
      </c>
      <c r="AF120" s="259" t="e">
        <f>IF($D120="","",IF($C120="initial",input!T120,AO119))</f>
        <v>#N/A</v>
      </c>
      <c r="AG120" s="260" t="e">
        <f>IF($D120="","",IF($C120="initial",input!U120,AP119))</f>
        <v>#N/A</v>
      </c>
      <c r="AH120" s="262"/>
      <c r="AI120" s="263"/>
      <c r="AJ120" s="263"/>
      <c r="AK120" s="262"/>
      <c r="AL120" s="263"/>
      <c r="AM120" s="264"/>
      <c r="AN120" s="249"/>
      <c r="AO120" s="249"/>
      <c r="AP120" s="249"/>
      <c r="AQ120" s="265"/>
      <c r="AR120" s="266"/>
      <c r="AS120" s="267"/>
    </row>
    <row r="121" spans="1:45" x14ac:dyDescent="0.25">
      <c r="A121" s="245">
        <v>118</v>
      </c>
      <c r="B121" s="245"/>
      <c r="C121" s="245" t="e">
        <f>VLOOKUP(A121,input!$A$4:$C$1000,3,FALSE)</f>
        <v>#N/A</v>
      </c>
      <c r="D121" s="246" t="e">
        <f>VLOOKUP($A121,input!$A$4:$I$1000,4,FALSE)</f>
        <v>#N/A</v>
      </c>
      <c r="E121" s="246" t="e">
        <f>VLOOKUP($A121,input!$A$4:$I$1000,5,FALSE)</f>
        <v>#N/A</v>
      </c>
      <c r="F121" s="514" t="e">
        <f>VLOOKUP($A121,input!$A$4:$I$1000,6,FALSE)</f>
        <v>#N/A</v>
      </c>
      <c r="G121" s="248">
        <v>0</v>
      </c>
      <c r="H121" s="249" t="e">
        <f t="shared" si="16"/>
        <v>#N/A</v>
      </c>
      <c r="I121" s="250" t="e">
        <f t="shared" si="17"/>
        <v>#N/A</v>
      </c>
      <c r="J121" s="414" t="str">
        <f>+input!Y121</f>
        <v/>
      </c>
      <c r="K121" s="249" t="str">
        <f>+input!Z121</f>
        <v/>
      </c>
      <c r="L121" s="249" t="str">
        <f>+input!AA121</f>
        <v/>
      </c>
      <c r="M121" s="249" t="str">
        <f>+input!AB121</f>
        <v/>
      </c>
      <c r="N121" s="249" t="str">
        <f>+input!AC121</f>
        <v/>
      </c>
      <c r="O121" s="249" t="str">
        <f>+input!AD121</f>
        <v/>
      </c>
      <c r="P121" s="251">
        <f>+input!AE121</f>
        <v>8</v>
      </c>
      <c r="Q121" s="252">
        <f>+input!AF121</f>
        <v>1500</v>
      </c>
      <c r="R121" s="253"/>
      <c r="S121" s="254" t="e">
        <f>VLOOKUP($A121,input!$A$4:$I$1000,7,FALSE)</f>
        <v>#N/A</v>
      </c>
      <c r="T121" s="255" t="e">
        <f>VLOOKUP($A121,input!$A$4:$I$1000,8,FALSE)</f>
        <v>#N/A</v>
      </c>
      <c r="U121" s="255" t="e">
        <f>VLOOKUP($A121,input!$A$4:$L$1000,9,FALSE)</f>
        <v>#N/A</v>
      </c>
      <c r="V121" s="256" t="e">
        <f>IF($C121="initial",input!M121,VLOOKUP($A121,input!$A$4:$L$1000,10,FALSE))</f>
        <v>#N/A</v>
      </c>
      <c r="W121" s="257" t="e">
        <f>IF($C121="initial",input!N121,VLOOKUP($A121,input!$A$4:$L$1000,11,FALSE))</f>
        <v>#N/A</v>
      </c>
      <c r="X121" s="258" t="e">
        <f>IF($C121="initial",input!O121,VLOOKUP($A121,input!$A$4:$L$1000,12,FALSE))</f>
        <v>#N/A</v>
      </c>
      <c r="Y121" s="247" t="e">
        <f t="shared" si="18"/>
        <v>#N/A</v>
      </c>
      <c r="Z121" s="247" t="e">
        <f t="shared" si="19"/>
        <v>#N/A</v>
      </c>
      <c r="AA121" s="247" t="e">
        <f t="shared" si="20"/>
        <v>#N/A</v>
      </c>
      <c r="AB121" s="254" t="e">
        <f t="shared" si="21"/>
        <v>#N/A</v>
      </c>
      <c r="AC121" s="255" t="e">
        <f t="shared" si="22"/>
        <v>#N/A</v>
      </c>
      <c r="AD121" s="261" t="e">
        <f t="shared" si="23"/>
        <v>#N/A</v>
      </c>
      <c r="AE121" s="247" t="e">
        <f>IF($D121="","",IF($C121="initial",input!S121,AN120))</f>
        <v>#N/A</v>
      </c>
      <c r="AF121" s="259" t="e">
        <f>IF($D121="","",IF($C121="initial",input!T121,AO120))</f>
        <v>#N/A</v>
      </c>
      <c r="AG121" s="260" t="e">
        <f>IF($D121="","",IF($C121="initial",input!U121,AP120))</f>
        <v>#N/A</v>
      </c>
      <c r="AH121" s="262"/>
      <c r="AI121" s="263"/>
      <c r="AJ121" s="263"/>
      <c r="AK121" s="262"/>
      <c r="AL121" s="263"/>
      <c r="AM121" s="264"/>
      <c r="AN121" s="249"/>
      <c r="AO121" s="249"/>
      <c r="AP121" s="249"/>
      <c r="AQ121" s="265"/>
      <c r="AR121" s="266"/>
      <c r="AS121" s="267"/>
    </row>
    <row r="122" spans="1:45" x14ac:dyDescent="0.25">
      <c r="A122" s="245">
        <v>119</v>
      </c>
      <c r="B122" s="245"/>
      <c r="C122" s="245" t="e">
        <f>VLOOKUP(A122,input!$A$4:$C$1000,3,FALSE)</f>
        <v>#N/A</v>
      </c>
      <c r="D122" s="246" t="e">
        <f>VLOOKUP($A122,input!$A$4:$I$1000,4,FALSE)</f>
        <v>#N/A</v>
      </c>
      <c r="E122" s="246" t="e">
        <f>VLOOKUP($A122,input!$A$4:$I$1000,5,FALSE)</f>
        <v>#N/A</v>
      </c>
      <c r="F122" s="514" t="e">
        <f>VLOOKUP($A122,input!$A$4:$I$1000,6,FALSE)</f>
        <v>#N/A</v>
      </c>
      <c r="G122" s="248">
        <v>0</v>
      </c>
      <c r="H122" s="249" t="e">
        <f t="shared" si="16"/>
        <v>#N/A</v>
      </c>
      <c r="I122" s="250" t="e">
        <f t="shared" si="17"/>
        <v>#N/A</v>
      </c>
      <c r="J122" s="414" t="str">
        <f>+input!Y122</f>
        <v/>
      </c>
      <c r="K122" s="249" t="str">
        <f>+input!Z122</f>
        <v/>
      </c>
      <c r="L122" s="249" t="str">
        <f>+input!AA122</f>
        <v/>
      </c>
      <c r="M122" s="249" t="str">
        <f>+input!AB122</f>
        <v/>
      </c>
      <c r="N122" s="249" t="str">
        <f>+input!AC122</f>
        <v/>
      </c>
      <c r="O122" s="249" t="str">
        <f>+input!AD122</f>
        <v/>
      </c>
      <c r="P122" s="251">
        <f>+input!AE122</f>
        <v>8</v>
      </c>
      <c r="Q122" s="252">
        <f>+input!AF122</f>
        <v>1500</v>
      </c>
      <c r="R122" s="253"/>
      <c r="S122" s="254" t="e">
        <f>VLOOKUP($A122,input!$A$4:$I$1000,7,FALSE)</f>
        <v>#N/A</v>
      </c>
      <c r="T122" s="255" t="e">
        <f>VLOOKUP($A122,input!$A$4:$I$1000,8,FALSE)</f>
        <v>#N/A</v>
      </c>
      <c r="U122" s="255" t="e">
        <f>VLOOKUP($A122,input!$A$4:$L$1000,9,FALSE)</f>
        <v>#N/A</v>
      </c>
      <c r="V122" s="256" t="e">
        <f>IF($C122="initial",input!M122,VLOOKUP($A122,input!$A$4:$L$1000,10,FALSE))</f>
        <v>#N/A</v>
      </c>
      <c r="W122" s="257" t="e">
        <f>IF($C122="initial",input!N122,VLOOKUP($A122,input!$A$4:$L$1000,11,FALSE))</f>
        <v>#N/A</v>
      </c>
      <c r="X122" s="258" t="e">
        <f>IF($C122="initial",input!O122,VLOOKUP($A122,input!$A$4:$L$1000,12,FALSE))</f>
        <v>#N/A</v>
      </c>
      <c r="Y122" s="247" t="e">
        <f t="shared" si="18"/>
        <v>#N/A</v>
      </c>
      <c r="Z122" s="247" t="e">
        <f t="shared" si="19"/>
        <v>#N/A</v>
      </c>
      <c r="AA122" s="247" t="e">
        <f t="shared" si="20"/>
        <v>#N/A</v>
      </c>
      <c r="AB122" s="254" t="e">
        <f t="shared" si="21"/>
        <v>#N/A</v>
      </c>
      <c r="AC122" s="255" t="e">
        <f t="shared" si="22"/>
        <v>#N/A</v>
      </c>
      <c r="AD122" s="261" t="e">
        <f t="shared" si="23"/>
        <v>#N/A</v>
      </c>
      <c r="AE122" s="247" t="e">
        <f>IF($D122="","",IF($C122="initial",input!S122,AN121))</f>
        <v>#N/A</v>
      </c>
      <c r="AF122" s="259" t="e">
        <f>IF($D122="","",IF($C122="initial",input!T122,AO121))</f>
        <v>#N/A</v>
      </c>
      <c r="AG122" s="260" t="e">
        <f>IF($D122="","",IF($C122="initial",input!U122,AP121))</f>
        <v>#N/A</v>
      </c>
      <c r="AH122" s="262"/>
      <c r="AI122" s="263"/>
      <c r="AJ122" s="263"/>
      <c r="AK122" s="262"/>
      <c r="AL122" s="263"/>
      <c r="AM122" s="264"/>
      <c r="AN122" s="249"/>
      <c r="AO122" s="249"/>
      <c r="AP122" s="249"/>
      <c r="AQ122" s="265"/>
      <c r="AR122" s="266"/>
      <c r="AS122" s="267"/>
    </row>
    <row r="123" spans="1:45" x14ac:dyDescent="0.25">
      <c r="A123" s="245">
        <v>120</v>
      </c>
      <c r="B123" s="245"/>
      <c r="C123" s="245" t="e">
        <f>VLOOKUP(A123,input!$A$4:$C$1000,3,FALSE)</f>
        <v>#N/A</v>
      </c>
      <c r="D123" s="246" t="e">
        <f>VLOOKUP($A123,input!$A$4:$I$1000,4,FALSE)</f>
        <v>#N/A</v>
      </c>
      <c r="E123" s="246" t="e">
        <f>VLOOKUP($A123,input!$A$4:$I$1000,5,FALSE)</f>
        <v>#N/A</v>
      </c>
      <c r="F123" s="514" t="e">
        <f>VLOOKUP($A123,input!$A$4:$I$1000,6,FALSE)</f>
        <v>#N/A</v>
      </c>
      <c r="G123" s="248">
        <v>0</v>
      </c>
      <c r="H123" s="249" t="e">
        <f t="shared" si="16"/>
        <v>#N/A</v>
      </c>
      <c r="I123" s="250" t="e">
        <f t="shared" si="17"/>
        <v>#N/A</v>
      </c>
      <c r="J123" s="414" t="str">
        <f>+input!Y123</f>
        <v/>
      </c>
      <c r="K123" s="249" t="str">
        <f>+input!Z123</f>
        <v/>
      </c>
      <c r="L123" s="249" t="str">
        <f>+input!AA123</f>
        <v/>
      </c>
      <c r="M123" s="249" t="str">
        <f>+input!AB123</f>
        <v/>
      </c>
      <c r="N123" s="249" t="str">
        <f>+input!AC123</f>
        <v/>
      </c>
      <c r="O123" s="249" t="str">
        <f>+input!AD123</f>
        <v/>
      </c>
      <c r="P123" s="251">
        <f>+input!AE123</f>
        <v>8</v>
      </c>
      <c r="Q123" s="252">
        <f>+input!AF123</f>
        <v>1500</v>
      </c>
      <c r="R123" s="253"/>
      <c r="S123" s="254" t="e">
        <f>VLOOKUP($A123,input!$A$4:$I$1000,7,FALSE)</f>
        <v>#N/A</v>
      </c>
      <c r="T123" s="255" t="e">
        <f>VLOOKUP($A123,input!$A$4:$I$1000,8,FALSE)</f>
        <v>#N/A</v>
      </c>
      <c r="U123" s="255" t="e">
        <f>VLOOKUP($A123,input!$A$4:$L$1000,9,FALSE)</f>
        <v>#N/A</v>
      </c>
      <c r="V123" s="256" t="e">
        <f>IF($C123="initial",input!M123,VLOOKUP($A123,input!$A$4:$L$1000,10,FALSE))</f>
        <v>#N/A</v>
      </c>
      <c r="W123" s="257" t="e">
        <f>IF($C123="initial",input!N123,VLOOKUP($A123,input!$A$4:$L$1000,11,FALSE))</f>
        <v>#N/A</v>
      </c>
      <c r="X123" s="258" t="e">
        <f>IF($C123="initial",input!O123,VLOOKUP($A123,input!$A$4:$L$1000,12,FALSE))</f>
        <v>#N/A</v>
      </c>
      <c r="Y123" s="247" t="e">
        <f t="shared" si="18"/>
        <v>#N/A</v>
      </c>
      <c r="Z123" s="247" t="e">
        <f t="shared" si="19"/>
        <v>#N/A</v>
      </c>
      <c r="AA123" s="247" t="e">
        <f t="shared" si="20"/>
        <v>#N/A</v>
      </c>
      <c r="AB123" s="254" t="e">
        <f t="shared" si="21"/>
        <v>#N/A</v>
      </c>
      <c r="AC123" s="255" t="e">
        <f t="shared" si="22"/>
        <v>#N/A</v>
      </c>
      <c r="AD123" s="261" t="e">
        <f t="shared" si="23"/>
        <v>#N/A</v>
      </c>
      <c r="AE123" s="247" t="e">
        <f>IF($D123="","",IF($C123="initial",input!S123,AN122))</f>
        <v>#N/A</v>
      </c>
      <c r="AF123" s="259" t="e">
        <f>IF($D123="","",IF($C123="initial",input!T123,AO122))</f>
        <v>#N/A</v>
      </c>
      <c r="AG123" s="260" t="e">
        <f>IF($D123="","",IF($C123="initial",input!U123,AP122))</f>
        <v>#N/A</v>
      </c>
      <c r="AH123" s="262"/>
      <c r="AI123" s="263"/>
      <c r="AJ123" s="263"/>
      <c r="AK123" s="262"/>
      <c r="AL123" s="263"/>
      <c r="AM123" s="264"/>
      <c r="AN123" s="249"/>
      <c r="AO123" s="249"/>
      <c r="AP123" s="249"/>
      <c r="AQ123" s="265"/>
      <c r="AR123" s="266"/>
      <c r="AS123" s="267"/>
    </row>
    <row r="124" spans="1:45" x14ac:dyDescent="0.25">
      <c r="A124" s="245">
        <v>121</v>
      </c>
      <c r="B124" s="245"/>
      <c r="C124" s="245" t="e">
        <f>VLOOKUP(A124,input!$A$4:$C$1000,3,FALSE)</f>
        <v>#N/A</v>
      </c>
      <c r="D124" s="246" t="e">
        <f>VLOOKUP($A124,input!$A$4:$I$1000,4,FALSE)</f>
        <v>#N/A</v>
      </c>
      <c r="E124" s="246" t="e">
        <f>VLOOKUP($A124,input!$A$4:$I$1000,5,FALSE)</f>
        <v>#N/A</v>
      </c>
      <c r="F124" s="514" t="e">
        <f>VLOOKUP($A124,input!$A$4:$I$1000,6,FALSE)</f>
        <v>#N/A</v>
      </c>
      <c r="G124" s="248">
        <v>0</v>
      </c>
      <c r="H124" s="249" t="e">
        <f t="shared" si="16"/>
        <v>#N/A</v>
      </c>
      <c r="I124" s="250" t="e">
        <f t="shared" si="17"/>
        <v>#N/A</v>
      </c>
      <c r="J124" s="414" t="str">
        <f>+input!Y124</f>
        <v/>
      </c>
      <c r="K124" s="249" t="str">
        <f>+input!Z124</f>
        <v/>
      </c>
      <c r="L124" s="249" t="str">
        <f>+input!AA124</f>
        <v/>
      </c>
      <c r="M124" s="249" t="str">
        <f>+input!AB124</f>
        <v/>
      </c>
      <c r="N124" s="249" t="str">
        <f>+input!AC124</f>
        <v/>
      </c>
      <c r="O124" s="249" t="str">
        <f>+input!AD124</f>
        <v/>
      </c>
      <c r="P124" s="251" t="str">
        <f>+input!AE124</f>
        <v/>
      </c>
      <c r="Q124" s="252" t="str">
        <f>+input!AF124</f>
        <v/>
      </c>
      <c r="R124" s="253"/>
      <c r="S124" s="254" t="e">
        <f>VLOOKUP($A124,input!$A$4:$I$1000,7,FALSE)</f>
        <v>#N/A</v>
      </c>
      <c r="T124" s="255" t="e">
        <f>VLOOKUP($A124,input!$A$4:$I$1000,8,FALSE)</f>
        <v>#N/A</v>
      </c>
      <c r="U124" s="255" t="e">
        <f>VLOOKUP($A124,input!$A$4:$L$1000,9,FALSE)</f>
        <v>#N/A</v>
      </c>
      <c r="V124" s="256" t="e">
        <f>IF($C124="initial",input!M124,VLOOKUP($A124,input!$A$4:$L$1000,10,FALSE))</f>
        <v>#N/A</v>
      </c>
      <c r="W124" s="257" t="e">
        <f>IF($C124="initial",input!N124,VLOOKUP($A124,input!$A$4:$L$1000,11,FALSE))</f>
        <v>#N/A</v>
      </c>
      <c r="X124" s="258" t="e">
        <f>IF($C124="initial",input!O124,VLOOKUP($A124,input!$A$4:$L$1000,12,FALSE))</f>
        <v>#N/A</v>
      </c>
      <c r="Y124" s="247" t="e">
        <f t="shared" si="18"/>
        <v>#N/A</v>
      </c>
      <c r="Z124" s="247" t="e">
        <f t="shared" si="19"/>
        <v>#N/A</v>
      </c>
      <c r="AA124" s="247" t="e">
        <f t="shared" si="20"/>
        <v>#N/A</v>
      </c>
      <c r="AB124" s="254" t="e">
        <f t="shared" si="21"/>
        <v>#N/A</v>
      </c>
      <c r="AC124" s="255" t="e">
        <f t="shared" si="22"/>
        <v>#N/A</v>
      </c>
      <c r="AD124" s="261" t="e">
        <f t="shared" si="23"/>
        <v>#N/A</v>
      </c>
      <c r="AE124" s="247" t="e">
        <f>IF($D124="","",IF($C124="initial",input!S124,AN123))</f>
        <v>#N/A</v>
      </c>
      <c r="AF124" s="259" t="e">
        <f>IF($D124="","",IF($C124="initial",input!T124,AO123))</f>
        <v>#N/A</v>
      </c>
      <c r="AG124" s="260" t="e">
        <f>IF($D124="","",IF($C124="initial",input!U124,AP123))</f>
        <v>#N/A</v>
      </c>
      <c r="AH124" s="262"/>
      <c r="AI124" s="263"/>
      <c r="AJ124" s="263"/>
      <c r="AK124" s="262"/>
      <c r="AL124" s="263"/>
      <c r="AM124" s="264"/>
      <c r="AN124" s="249"/>
      <c r="AO124" s="249"/>
      <c r="AP124" s="249"/>
      <c r="AQ124" s="265"/>
      <c r="AR124" s="266"/>
      <c r="AS124" s="267"/>
    </row>
    <row r="125" spans="1:45" x14ac:dyDescent="0.25">
      <c r="A125" s="245">
        <v>122</v>
      </c>
      <c r="B125" s="245"/>
      <c r="C125" s="245" t="e">
        <f>VLOOKUP(A125,input!$A$4:$C$1000,3,FALSE)</f>
        <v>#N/A</v>
      </c>
      <c r="D125" s="246" t="e">
        <f>VLOOKUP($A125,input!$A$4:$I$1000,4,FALSE)</f>
        <v>#N/A</v>
      </c>
      <c r="E125" s="246" t="e">
        <f>VLOOKUP($A125,input!$A$4:$I$1000,5,FALSE)</f>
        <v>#N/A</v>
      </c>
      <c r="F125" s="514" t="e">
        <f>VLOOKUP($A125,input!$A$4:$I$1000,6,FALSE)</f>
        <v>#N/A</v>
      </c>
      <c r="G125" s="248">
        <v>0</v>
      </c>
      <c r="H125" s="249" t="e">
        <f t="shared" si="16"/>
        <v>#N/A</v>
      </c>
      <c r="I125" s="250" t="e">
        <f t="shared" si="17"/>
        <v>#N/A</v>
      </c>
      <c r="J125" s="414" t="str">
        <f>+input!Y125</f>
        <v/>
      </c>
      <c r="K125" s="249" t="str">
        <f>+input!Z125</f>
        <v/>
      </c>
      <c r="L125" s="249" t="str">
        <f>+input!AA125</f>
        <v/>
      </c>
      <c r="M125" s="249" t="str">
        <f>+input!AB125</f>
        <v/>
      </c>
      <c r="N125" s="249" t="str">
        <f>+input!AC125</f>
        <v/>
      </c>
      <c r="O125" s="249" t="str">
        <f>+input!AD125</f>
        <v/>
      </c>
      <c r="P125" s="251" t="str">
        <f>+input!AE125</f>
        <v/>
      </c>
      <c r="Q125" s="252" t="str">
        <f>+input!AF125</f>
        <v/>
      </c>
      <c r="R125" s="253"/>
      <c r="S125" s="254" t="e">
        <f>VLOOKUP($A125,input!$A$4:$I$1000,7,FALSE)</f>
        <v>#N/A</v>
      </c>
      <c r="T125" s="255" t="e">
        <f>VLOOKUP($A125,input!$A$4:$I$1000,8,FALSE)</f>
        <v>#N/A</v>
      </c>
      <c r="U125" s="255" t="e">
        <f>VLOOKUP($A125,input!$A$4:$L$1000,9,FALSE)</f>
        <v>#N/A</v>
      </c>
      <c r="V125" s="256" t="e">
        <f>IF($C125="initial",input!M125,VLOOKUP($A125,input!$A$4:$L$1000,10,FALSE))</f>
        <v>#N/A</v>
      </c>
      <c r="W125" s="257" t="e">
        <f>IF($C125="initial",input!N125,VLOOKUP($A125,input!$A$4:$L$1000,11,FALSE))</f>
        <v>#N/A</v>
      </c>
      <c r="X125" s="258" t="e">
        <f>IF($C125="initial",input!O125,VLOOKUP($A125,input!$A$4:$L$1000,12,FALSE))</f>
        <v>#N/A</v>
      </c>
      <c r="Y125" s="247" t="e">
        <f t="shared" si="18"/>
        <v>#N/A</v>
      </c>
      <c r="Z125" s="247" t="e">
        <f t="shared" si="19"/>
        <v>#N/A</v>
      </c>
      <c r="AA125" s="247" t="e">
        <f t="shared" si="20"/>
        <v>#N/A</v>
      </c>
      <c r="AB125" s="254" t="e">
        <f t="shared" si="21"/>
        <v>#N/A</v>
      </c>
      <c r="AC125" s="255" t="e">
        <f t="shared" si="22"/>
        <v>#N/A</v>
      </c>
      <c r="AD125" s="261" t="e">
        <f t="shared" si="23"/>
        <v>#N/A</v>
      </c>
      <c r="AE125" s="247" t="e">
        <f>IF($D125="","",IF($C125="initial",input!S125,AN124))</f>
        <v>#N/A</v>
      </c>
      <c r="AF125" s="259" t="e">
        <f>IF($D125="","",IF($C125="initial",input!T125,AO124))</f>
        <v>#N/A</v>
      </c>
      <c r="AG125" s="260" t="e">
        <f>IF($D125="","",IF($C125="initial",input!U125,AP124))</f>
        <v>#N/A</v>
      </c>
      <c r="AH125" s="262"/>
      <c r="AI125" s="263"/>
      <c r="AJ125" s="263"/>
      <c r="AK125" s="262"/>
      <c r="AL125" s="263"/>
      <c r="AM125" s="264"/>
      <c r="AN125" s="249"/>
      <c r="AO125" s="249"/>
      <c r="AP125" s="249"/>
      <c r="AQ125" s="265"/>
      <c r="AR125" s="266"/>
      <c r="AS125" s="267"/>
    </row>
    <row r="126" spans="1:45" x14ac:dyDescent="0.25">
      <c r="A126" s="245">
        <v>123</v>
      </c>
      <c r="B126" s="245"/>
      <c r="C126" s="245" t="e">
        <f>VLOOKUP(A126,input!$A$4:$C$1000,3,FALSE)</f>
        <v>#N/A</v>
      </c>
      <c r="D126" s="246" t="e">
        <f>VLOOKUP($A126,input!$A$4:$I$1000,4,FALSE)</f>
        <v>#N/A</v>
      </c>
      <c r="E126" s="246" t="e">
        <f>VLOOKUP($A126,input!$A$4:$I$1000,5,FALSE)</f>
        <v>#N/A</v>
      </c>
      <c r="F126" s="514" t="e">
        <f>VLOOKUP($A126,input!$A$4:$I$1000,6,FALSE)</f>
        <v>#N/A</v>
      </c>
      <c r="G126" s="248">
        <v>0</v>
      </c>
      <c r="H126" s="249" t="e">
        <f t="shared" si="16"/>
        <v>#N/A</v>
      </c>
      <c r="I126" s="250" t="e">
        <f t="shared" si="17"/>
        <v>#N/A</v>
      </c>
      <c r="J126" s="414" t="str">
        <f>+input!Y126</f>
        <v/>
      </c>
      <c r="K126" s="249" t="str">
        <f>+input!Z126</f>
        <v/>
      </c>
      <c r="L126" s="249" t="str">
        <f>+input!AA126</f>
        <v/>
      </c>
      <c r="M126" s="249" t="str">
        <f>+input!AB126</f>
        <v/>
      </c>
      <c r="N126" s="249" t="str">
        <f>+input!AC126</f>
        <v/>
      </c>
      <c r="O126" s="249" t="str">
        <f>+input!AD126</f>
        <v/>
      </c>
      <c r="P126" s="251" t="str">
        <f>+input!AE126</f>
        <v/>
      </c>
      <c r="Q126" s="252" t="str">
        <f>+input!AF126</f>
        <v/>
      </c>
      <c r="R126" s="253"/>
      <c r="S126" s="254" t="e">
        <f>VLOOKUP($A126,input!$A$4:$I$1000,7,FALSE)</f>
        <v>#N/A</v>
      </c>
      <c r="T126" s="255" t="e">
        <f>VLOOKUP($A126,input!$A$4:$I$1000,8,FALSE)</f>
        <v>#N/A</v>
      </c>
      <c r="U126" s="255" t="e">
        <f>VLOOKUP($A126,input!$A$4:$L$1000,9,FALSE)</f>
        <v>#N/A</v>
      </c>
      <c r="V126" s="256" t="e">
        <f>IF($C126="initial",input!M126,VLOOKUP($A126,input!$A$4:$L$1000,10,FALSE))</f>
        <v>#N/A</v>
      </c>
      <c r="W126" s="257" t="e">
        <f>IF($C126="initial",input!N126,VLOOKUP($A126,input!$A$4:$L$1000,11,FALSE))</f>
        <v>#N/A</v>
      </c>
      <c r="X126" s="258" t="e">
        <f>IF($C126="initial",input!O126,VLOOKUP($A126,input!$A$4:$L$1000,12,FALSE))</f>
        <v>#N/A</v>
      </c>
      <c r="Y126" s="247" t="e">
        <f t="shared" si="18"/>
        <v>#N/A</v>
      </c>
      <c r="Z126" s="247" t="e">
        <f t="shared" si="19"/>
        <v>#N/A</v>
      </c>
      <c r="AA126" s="247" t="e">
        <f t="shared" si="20"/>
        <v>#N/A</v>
      </c>
      <c r="AB126" s="254" t="e">
        <f t="shared" si="21"/>
        <v>#N/A</v>
      </c>
      <c r="AC126" s="255" t="e">
        <f t="shared" si="22"/>
        <v>#N/A</v>
      </c>
      <c r="AD126" s="261" t="e">
        <f t="shared" si="23"/>
        <v>#N/A</v>
      </c>
      <c r="AE126" s="247" t="e">
        <f>IF($D126="","",IF($C126="initial",input!S126,AN125))</f>
        <v>#N/A</v>
      </c>
      <c r="AF126" s="259" t="e">
        <f>IF($D126="","",IF($C126="initial",input!T126,AO125))</f>
        <v>#N/A</v>
      </c>
      <c r="AG126" s="260" t="e">
        <f>IF($D126="","",IF($C126="initial",input!U126,AP125))</f>
        <v>#N/A</v>
      </c>
      <c r="AH126" s="262"/>
      <c r="AI126" s="263"/>
      <c r="AJ126" s="263"/>
      <c r="AK126" s="262"/>
      <c r="AL126" s="263"/>
      <c r="AM126" s="264"/>
      <c r="AN126" s="249"/>
      <c r="AO126" s="249"/>
      <c r="AP126" s="249"/>
      <c r="AQ126" s="265"/>
      <c r="AR126" s="266"/>
      <c r="AS126" s="267"/>
    </row>
    <row r="127" spans="1:45" x14ac:dyDescent="0.25">
      <c r="A127" s="245">
        <v>124</v>
      </c>
      <c r="B127" s="245"/>
      <c r="C127" s="245" t="e">
        <f>VLOOKUP(A127,input!$A$4:$C$1000,3,FALSE)</f>
        <v>#N/A</v>
      </c>
      <c r="D127" s="246" t="e">
        <f>VLOOKUP($A127,input!$A$4:$I$1000,4,FALSE)</f>
        <v>#N/A</v>
      </c>
      <c r="E127" s="246" t="e">
        <f>VLOOKUP($A127,input!$A$4:$I$1000,5,FALSE)</f>
        <v>#N/A</v>
      </c>
      <c r="F127" s="514" t="e">
        <f>VLOOKUP($A127,input!$A$4:$I$1000,6,FALSE)</f>
        <v>#N/A</v>
      </c>
      <c r="G127" s="248">
        <v>0</v>
      </c>
      <c r="H127" s="249" t="e">
        <f t="shared" si="16"/>
        <v>#N/A</v>
      </c>
      <c r="I127" s="250" t="e">
        <f t="shared" si="17"/>
        <v>#N/A</v>
      </c>
      <c r="J127" s="414" t="str">
        <f>+input!Y127</f>
        <v/>
      </c>
      <c r="K127" s="249" t="str">
        <f>+input!Z127</f>
        <v/>
      </c>
      <c r="L127" s="249" t="str">
        <f>+input!AA127</f>
        <v/>
      </c>
      <c r="M127" s="249" t="str">
        <f>+input!AB127</f>
        <v/>
      </c>
      <c r="N127" s="249" t="str">
        <f>+input!AC127</f>
        <v/>
      </c>
      <c r="O127" s="249" t="str">
        <f>+input!AD127</f>
        <v/>
      </c>
      <c r="P127" s="251" t="str">
        <f>+input!AE127</f>
        <v/>
      </c>
      <c r="Q127" s="252" t="str">
        <f>+input!AF127</f>
        <v/>
      </c>
      <c r="R127" s="253"/>
      <c r="S127" s="254" t="e">
        <f>VLOOKUP($A127,input!$A$4:$I$1000,7,FALSE)</f>
        <v>#N/A</v>
      </c>
      <c r="T127" s="255" t="e">
        <f>VLOOKUP($A127,input!$A$4:$I$1000,8,FALSE)</f>
        <v>#N/A</v>
      </c>
      <c r="U127" s="255" t="e">
        <f>VLOOKUP($A127,input!$A$4:$L$1000,9,FALSE)</f>
        <v>#N/A</v>
      </c>
      <c r="V127" s="256" t="e">
        <f>IF($C127="initial",input!M127,VLOOKUP($A127,input!$A$4:$L$1000,10,FALSE))</f>
        <v>#N/A</v>
      </c>
      <c r="W127" s="257" t="e">
        <f>IF($C127="initial",input!N127,VLOOKUP($A127,input!$A$4:$L$1000,11,FALSE))</f>
        <v>#N/A</v>
      </c>
      <c r="X127" s="258" t="e">
        <f>IF($C127="initial",input!O127,VLOOKUP($A127,input!$A$4:$L$1000,12,FALSE))</f>
        <v>#N/A</v>
      </c>
      <c r="Y127" s="247" t="e">
        <f t="shared" si="18"/>
        <v>#N/A</v>
      </c>
      <c r="Z127" s="247" t="e">
        <f t="shared" si="19"/>
        <v>#N/A</v>
      </c>
      <c r="AA127" s="247" t="e">
        <f t="shared" si="20"/>
        <v>#N/A</v>
      </c>
      <c r="AB127" s="254" t="e">
        <f t="shared" si="21"/>
        <v>#N/A</v>
      </c>
      <c r="AC127" s="255" t="e">
        <f t="shared" si="22"/>
        <v>#N/A</v>
      </c>
      <c r="AD127" s="261" t="e">
        <f t="shared" si="23"/>
        <v>#N/A</v>
      </c>
      <c r="AE127" s="247" t="e">
        <f>IF($D127="","",IF($C127="initial",input!S127,AN126))</f>
        <v>#N/A</v>
      </c>
      <c r="AF127" s="259" t="e">
        <f>IF($D127="","",IF($C127="initial",input!T127,AO126))</f>
        <v>#N/A</v>
      </c>
      <c r="AG127" s="260" t="e">
        <f>IF($D127="","",IF($C127="initial",input!U127,AP126))</f>
        <v>#N/A</v>
      </c>
      <c r="AH127" s="262"/>
      <c r="AI127" s="263"/>
      <c r="AJ127" s="263"/>
      <c r="AK127" s="262"/>
      <c r="AL127" s="263"/>
      <c r="AM127" s="264"/>
      <c r="AN127" s="249"/>
      <c r="AO127" s="249"/>
      <c r="AP127" s="249"/>
      <c r="AQ127" s="265"/>
      <c r="AR127" s="266"/>
      <c r="AS127" s="267"/>
    </row>
    <row r="128" spans="1:45" x14ac:dyDescent="0.25">
      <c r="A128" s="245">
        <v>125</v>
      </c>
      <c r="B128" s="245"/>
      <c r="C128" s="245" t="e">
        <f>VLOOKUP(A128,input!$A$4:$C$1000,3,FALSE)</f>
        <v>#N/A</v>
      </c>
      <c r="D128" s="246" t="e">
        <f>VLOOKUP($A128,input!$A$4:$I$1000,4,FALSE)</f>
        <v>#N/A</v>
      </c>
      <c r="E128" s="246" t="e">
        <f>VLOOKUP($A128,input!$A$4:$I$1000,5,FALSE)</f>
        <v>#N/A</v>
      </c>
      <c r="F128" s="514" t="e">
        <f>VLOOKUP($A128,input!$A$4:$I$1000,6,FALSE)</f>
        <v>#N/A</v>
      </c>
      <c r="G128" s="248">
        <v>0</v>
      </c>
      <c r="H128" s="249" t="e">
        <f t="shared" si="16"/>
        <v>#N/A</v>
      </c>
      <c r="I128" s="250" t="e">
        <f t="shared" si="17"/>
        <v>#N/A</v>
      </c>
      <c r="J128" s="414" t="str">
        <f>+input!Y128</f>
        <v/>
      </c>
      <c r="K128" s="249" t="str">
        <f>+input!Z128</f>
        <v/>
      </c>
      <c r="L128" s="249" t="str">
        <f>+input!AA128</f>
        <v/>
      </c>
      <c r="M128" s="249" t="str">
        <f>+input!AB128</f>
        <v/>
      </c>
      <c r="N128" s="249" t="str">
        <f>+input!AC128</f>
        <v/>
      </c>
      <c r="O128" s="249" t="str">
        <f>+input!AD128</f>
        <v/>
      </c>
      <c r="P128" s="251" t="str">
        <f>+input!AE128</f>
        <v/>
      </c>
      <c r="Q128" s="252" t="str">
        <f>+input!AF128</f>
        <v/>
      </c>
      <c r="R128" s="253"/>
      <c r="S128" s="254" t="e">
        <f>VLOOKUP($A128,input!$A$4:$I$1000,7,FALSE)</f>
        <v>#N/A</v>
      </c>
      <c r="T128" s="255" t="e">
        <f>VLOOKUP($A128,input!$A$4:$I$1000,8,FALSE)</f>
        <v>#N/A</v>
      </c>
      <c r="U128" s="255" t="e">
        <f>VLOOKUP($A128,input!$A$4:$L$1000,9,FALSE)</f>
        <v>#N/A</v>
      </c>
      <c r="V128" s="256" t="e">
        <f>IF($C128="initial",input!M128,VLOOKUP($A128,input!$A$4:$L$1000,10,FALSE))</f>
        <v>#N/A</v>
      </c>
      <c r="W128" s="257" t="e">
        <f>IF($C128="initial",input!N128,VLOOKUP($A128,input!$A$4:$L$1000,11,FALSE))</f>
        <v>#N/A</v>
      </c>
      <c r="X128" s="258" t="e">
        <f>IF($C128="initial",input!O128,VLOOKUP($A128,input!$A$4:$L$1000,12,FALSE))</f>
        <v>#N/A</v>
      </c>
      <c r="Y128" s="247" t="e">
        <f t="shared" si="18"/>
        <v>#N/A</v>
      </c>
      <c r="Z128" s="247" t="e">
        <f t="shared" si="19"/>
        <v>#N/A</v>
      </c>
      <c r="AA128" s="247" t="e">
        <f t="shared" si="20"/>
        <v>#N/A</v>
      </c>
      <c r="AB128" s="254" t="e">
        <f t="shared" si="21"/>
        <v>#N/A</v>
      </c>
      <c r="AC128" s="255" t="e">
        <f t="shared" si="22"/>
        <v>#N/A</v>
      </c>
      <c r="AD128" s="261" t="e">
        <f t="shared" si="23"/>
        <v>#N/A</v>
      </c>
      <c r="AE128" s="247" t="e">
        <f>IF($D128="","",IF($C128="initial",input!S128,AN127))</f>
        <v>#N/A</v>
      </c>
      <c r="AF128" s="259" t="e">
        <f>IF($D128="","",IF($C128="initial",input!T128,AO127))</f>
        <v>#N/A</v>
      </c>
      <c r="AG128" s="260" t="e">
        <f>IF($D128="","",IF($C128="initial",input!U128,AP127))</f>
        <v>#N/A</v>
      </c>
      <c r="AH128" s="262"/>
      <c r="AI128" s="263"/>
      <c r="AJ128" s="263"/>
      <c r="AK128" s="262"/>
      <c r="AL128" s="263"/>
      <c r="AM128" s="264"/>
      <c r="AN128" s="249"/>
      <c r="AO128" s="249"/>
      <c r="AP128" s="249"/>
      <c r="AQ128" s="265"/>
      <c r="AR128" s="266"/>
      <c r="AS128" s="267"/>
    </row>
    <row r="129" spans="1:45" x14ac:dyDescent="0.25">
      <c r="A129" s="245">
        <v>126</v>
      </c>
      <c r="B129" s="245"/>
      <c r="C129" s="245" t="e">
        <f>VLOOKUP(A129,input!$A$4:$C$1000,3,FALSE)</f>
        <v>#N/A</v>
      </c>
      <c r="D129" s="246" t="e">
        <f>VLOOKUP($A129,input!$A$4:$I$1000,4,FALSE)</f>
        <v>#N/A</v>
      </c>
      <c r="E129" s="246" t="e">
        <f>VLOOKUP($A129,input!$A$4:$I$1000,5,FALSE)</f>
        <v>#N/A</v>
      </c>
      <c r="F129" s="514" t="e">
        <f>VLOOKUP($A129,input!$A$4:$I$1000,6,FALSE)</f>
        <v>#N/A</v>
      </c>
      <c r="G129" s="248">
        <v>0</v>
      </c>
      <c r="H129" s="249" t="e">
        <f t="shared" si="16"/>
        <v>#N/A</v>
      </c>
      <c r="I129" s="250" t="e">
        <f t="shared" si="17"/>
        <v>#N/A</v>
      </c>
      <c r="J129" s="414" t="str">
        <f>+input!Y129</f>
        <v/>
      </c>
      <c r="K129" s="249" t="str">
        <f>+input!Z129</f>
        <v/>
      </c>
      <c r="L129" s="249" t="str">
        <f>+input!AA129</f>
        <v/>
      </c>
      <c r="M129" s="249" t="str">
        <f>+input!AB129</f>
        <v/>
      </c>
      <c r="N129" s="249" t="str">
        <f>+input!AC129</f>
        <v/>
      </c>
      <c r="O129" s="249" t="str">
        <f>+input!AD129</f>
        <v/>
      </c>
      <c r="P129" s="251" t="str">
        <f>+input!AE129</f>
        <v/>
      </c>
      <c r="Q129" s="252" t="str">
        <f>+input!AF129</f>
        <v/>
      </c>
      <c r="R129" s="253"/>
      <c r="S129" s="254" t="e">
        <f>VLOOKUP($A129,input!$A$4:$I$1000,7,FALSE)</f>
        <v>#N/A</v>
      </c>
      <c r="T129" s="255" t="e">
        <f>VLOOKUP($A129,input!$A$4:$I$1000,8,FALSE)</f>
        <v>#N/A</v>
      </c>
      <c r="U129" s="255" t="e">
        <f>VLOOKUP($A129,input!$A$4:$L$1000,9,FALSE)</f>
        <v>#N/A</v>
      </c>
      <c r="V129" s="256" t="e">
        <f>IF($C129="initial",input!M129,VLOOKUP($A129,input!$A$4:$L$1000,10,FALSE))</f>
        <v>#N/A</v>
      </c>
      <c r="W129" s="257" t="e">
        <f>IF($C129="initial",input!N129,VLOOKUP($A129,input!$A$4:$L$1000,11,FALSE))</f>
        <v>#N/A</v>
      </c>
      <c r="X129" s="258" t="e">
        <f>IF($C129="initial",input!O129,VLOOKUP($A129,input!$A$4:$L$1000,12,FALSE))</f>
        <v>#N/A</v>
      </c>
      <c r="Y129" s="247" t="e">
        <f t="shared" si="18"/>
        <v>#N/A</v>
      </c>
      <c r="Z129" s="247" t="e">
        <f t="shared" si="19"/>
        <v>#N/A</v>
      </c>
      <c r="AA129" s="247" t="e">
        <f t="shared" si="20"/>
        <v>#N/A</v>
      </c>
      <c r="AB129" s="254" t="e">
        <f t="shared" si="21"/>
        <v>#N/A</v>
      </c>
      <c r="AC129" s="255" t="e">
        <f t="shared" si="22"/>
        <v>#N/A</v>
      </c>
      <c r="AD129" s="261" t="e">
        <f t="shared" si="23"/>
        <v>#N/A</v>
      </c>
      <c r="AE129" s="247" t="e">
        <f>IF($D129="","",IF($C129="initial",input!S129,AN128))</f>
        <v>#N/A</v>
      </c>
      <c r="AF129" s="259" t="e">
        <f>IF($D129="","",IF($C129="initial",input!T129,AO128))</f>
        <v>#N/A</v>
      </c>
      <c r="AG129" s="260" t="e">
        <f>IF($D129="","",IF($C129="initial",input!U129,AP128))</f>
        <v>#N/A</v>
      </c>
      <c r="AH129" s="262"/>
      <c r="AI129" s="263"/>
      <c r="AJ129" s="263"/>
      <c r="AK129" s="262"/>
      <c r="AL129" s="263"/>
      <c r="AM129" s="264"/>
      <c r="AN129" s="249"/>
      <c r="AO129" s="249"/>
      <c r="AP129" s="249"/>
      <c r="AQ129" s="265"/>
      <c r="AR129" s="266"/>
      <c r="AS129" s="267"/>
    </row>
    <row r="130" spans="1:45" x14ac:dyDescent="0.25">
      <c r="A130" s="245">
        <v>127</v>
      </c>
      <c r="B130" s="245"/>
      <c r="C130" s="245" t="e">
        <f>VLOOKUP(A130,input!$A$4:$C$1000,3,FALSE)</f>
        <v>#N/A</v>
      </c>
      <c r="D130" s="246" t="e">
        <f>VLOOKUP($A130,input!$A$4:$I$1000,4,FALSE)</f>
        <v>#N/A</v>
      </c>
      <c r="E130" s="246" t="e">
        <f>VLOOKUP($A130,input!$A$4:$I$1000,5,FALSE)</f>
        <v>#N/A</v>
      </c>
      <c r="F130" s="514" t="e">
        <f>VLOOKUP($A130,input!$A$4:$I$1000,6,FALSE)</f>
        <v>#N/A</v>
      </c>
      <c r="G130" s="248">
        <v>0</v>
      </c>
      <c r="H130" s="249" t="e">
        <f t="shared" si="16"/>
        <v>#N/A</v>
      </c>
      <c r="I130" s="250" t="e">
        <f t="shared" si="17"/>
        <v>#N/A</v>
      </c>
      <c r="J130" s="414" t="str">
        <f>+input!Y130</f>
        <v/>
      </c>
      <c r="K130" s="249" t="str">
        <f>+input!Z130</f>
        <v/>
      </c>
      <c r="L130" s="249" t="str">
        <f>+input!AA130</f>
        <v/>
      </c>
      <c r="M130" s="249" t="str">
        <f>+input!AB130</f>
        <v/>
      </c>
      <c r="N130" s="249" t="str">
        <f>+input!AC130</f>
        <v/>
      </c>
      <c r="O130" s="249" t="str">
        <f>+input!AD130</f>
        <v/>
      </c>
      <c r="P130" s="251" t="str">
        <f>+input!AE130</f>
        <v/>
      </c>
      <c r="Q130" s="252" t="str">
        <f>+input!AF130</f>
        <v/>
      </c>
      <c r="R130" s="253"/>
      <c r="S130" s="254" t="e">
        <f>VLOOKUP($A130,input!$A$4:$I$1000,7,FALSE)</f>
        <v>#N/A</v>
      </c>
      <c r="T130" s="255" t="e">
        <f>VLOOKUP($A130,input!$A$4:$I$1000,8,FALSE)</f>
        <v>#N/A</v>
      </c>
      <c r="U130" s="255" t="e">
        <f>VLOOKUP($A130,input!$A$4:$L$1000,9,FALSE)</f>
        <v>#N/A</v>
      </c>
      <c r="V130" s="256" t="e">
        <f>IF($C130="initial",input!M130,VLOOKUP($A130,input!$A$4:$L$1000,10,FALSE))</f>
        <v>#N/A</v>
      </c>
      <c r="W130" s="257" t="e">
        <f>IF($C130="initial",input!N130,VLOOKUP($A130,input!$A$4:$L$1000,11,FALSE))</f>
        <v>#N/A</v>
      </c>
      <c r="X130" s="258" t="e">
        <f>IF($C130="initial",input!O130,VLOOKUP($A130,input!$A$4:$L$1000,12,FALSE))</f>
        <v>#N/A</v>
      </c>
      <c r="Y130" s="247" t="e">
        <f t="shared" si="18"/>
        <v>#N/A</v>
      </c>
      <c r="Z130" s="247" t="e">
        <f t="shared" si="19"/>
        <v>#N/A</v>
      </c>
      <c r="AA130" s="247" t="e">
        <f t="shared" si="20"/>
        <v>#N/A</v>
      </c>
      <c r="AB130" s="254" t="e">
        <f t="shared" si="21"/>
        <v>#N/A</v>
      </c>
      <c r="AC130" s="255" t="e">
        <f t="shared" si="22"/>
        <v>#N/A</v>
      </c>
      <c r="AD130" s="261" t="e">
        <f t="shared" si="23"/>
        <v>#N/A</v>
      </c>
      <c r="AE130" s="247" t="e">
        <f>IF($D130="","",IF($C130="initial",input!S130,AN129))</f>
        <v>#N/A</v>
      </c>
      <c r="AF130" s="259" t="e">
        <f>IF($D130="","",IF($C130="initial",input!T130,AO129))</f>
        <v>#N/A</v>
      </c>
      <c r="AG130" s="260" t="e">
        <f>IF($D130="","",IF($C130="initial",input!U130,AP129))</f>
        <v>#N/A</v>
      </c>
      <c r="AH130" s="262"/>
      <c r="AI130" s="263"/>
      <c r="AJ130" s="263"/>
      <c r="AK130" s="262"/>
      <c r="AL130" s="263"/>
      <c r="AM130" s="264"/>
      <c r="AN130" s="249"/>
      <c r="AO130" s="249"/>
      <c r="AP130" s="249"/>
      <c r="AQ130" s="265"/>
      <c r="AR130" s="266"/>
      <c r="AS130" s="267"/>
    </row>
    <row r="131" spans="1:45" x14ac:dyDescent="0.25">
      <c r="A131" s="245">
        <v>128</v>
      </c>
      <c r="B131" s="245"/>
      <c r="C131" s="245" t="e">
        <f>VLOOKUP(A131,input!$A$4:$C$1000,3,FALSE)</f>
        <v>#N/A</v>
      </c>
      <c r="D131" s="246" t="e">
        <f>VLOOKUP($A131,input!$A$4:$I$1000,4,FALSE)</f>
        <v>#N/A</v>
      </c>
      <c r="E131" s="246" t="e">
        <f>VLOOKUP($A131,input!$A$4:$I$1000,5,FALSE)</f>
        <v>#N/A</v>
      </c>
      <c r="F131" s="514" t="e">
        <f>VLOOKUP($A131,input!$A$4:$I$1000,6,FALSE)</f>
        <v>#N/A</v>
      </c>
      <c r="G131" s="248">
        <v>0</v>
      </c>
      <c r="H131" s="249" t="e">
        <f t="shared" si="16"/>
        <v>#N/A</v>
      </c>
      <c r="I131" s="250" t="e">
        <f t="shared" si="17"/>
        <v>#N/A</v>
      </c>
      <c r="J131" s="414" t="str">
        <f>+input!Y131</f>
        <v/>
      </c>
      <c r="K131" s="249" t="str">
        <f>+input!Z131</f>
        <v/>
      </c>
      <c r="L131" s="249" t="str">
        <f>+input!AA131</f>
        <v/>
      </c>
      <c r="M131" s="249" t="str">
        <f>+input!AB131</f>
        <v/>
      </c>
      <c r="N131" s="249" t="str">
        <f>+input!AC131</f>
        <v/>
      </c>
      <c r="O131" s="249" t="str">
        <f>+input!AD131</f>
        <v/>
      </c>
      <c r="P131" s="251" t="str">
        <f>+input!AE131</f>
        <v/>
      </c>
      <c r="Q131" s="252" t="str">
        <f>+input!AF131</f>
        <v/>
      </c>
      <c r="R131" s="253"/>
      <c r="S131" s="254" t="e">
        <f>VLOOKUP($A131,input!$A$4:$I$1000,7,FALSE)</f>
        <v>#N/A</v>
      </c>
      <c r="T131" s="255" t="e">
        <f>VLOOKUP($A131,input!$A$4:$I$1000,8,FALSE)</f>
        <v>#N/A</v>
      </c>
      <c r="U131" s="255" t="e">
        <f>VLOOKUP($A131,input!$A$4:$L$1000,9,FALSE)</f>
        <v>#N/A</v>
      </c>
      <c r="V131" s="256" t="e">
        <f>IF($C131="initial",input!M131,VLOOKUP($A131,input!$A$4:$L$1000,10,FALSE))</f>
        <v>#N/A</v>
      </c>
      <c r="W131" s="257" t="e">
        <f>IF($C131="initial",input!N131,VLOOKUP($A131,input!$A$4:$L$1000,11,FALSE))</f>
        <v>#N/A</v>
      </c>
      <c r="X131" s="258" t="e">
        <f>IF($C131="initial",input!O131,VLOOKUP($A131,input!$A$4:$L$1000,12,FALSE))</f>
        <v>#N/A</v>
      </c>
      <c r="Y131" s="247" t="e">
        <f t="shared" si="18"/>
        <v>#N/A</v>
      </c>
      <c r="Z131" s="247" t="e">
        <f t="shared" si="19"/>
        <v>#N/A</v>
      </c>
      <c r="AA131" s="247" t="e">
        <f t="shared" si="20"/>
        <v>#N/A</v>
      </c>
      <c r="AB131" s="254" t="e">
        <f t="shared" si="21"/>
        <v>#N/A</v>
      </c>
      <c r="AC131" s="255" t="e">
        <f t="shared" si="22"/>
        <v>#N/A</v>
      </c>
      <c r="AD131" s="261" t="e">
        <f t="shared" si="23"/>
        <v>#N/A</v>
      </c>
      <c r="AE131" s="247" t="e">
        <f>IF($D131="","",IF($C131="initial",input!S131,AN130))</f>
        <v>#N/A</v>
      </c>
      <c r="AF131" s="259" t="e">
        <f>IF($D131="","",IF($C131="initial",input!T131,AO130))</f>
        <v>#N/A</v>
      </c>
      <c r="AG131" s="260" t="e">
        <f>IF($D131="","",IF($C131="initial",input!U131,AP130))</f>
        <v>#N/A</v>
      </c>
      <c r="AH131" s="262"/>
      <c r="AI131" s="263"/>
      <c r="AJ131" s="263"/>
      <c r="AK131" s="262"/>
      <c r="AL131" s="263"/>
      <c r="AM131" s="264"/>
      <c r="AN131" s="249"/>
      <c r="AO131" s="249"/>
      <c r="AP131" s="249"/>
      <c r="AQ131" s="265"/>
      <c r="AR131" s="266"/>
      <c r="AS131" s="267"/>
    </row>
    <row r="132" spans="1:45" x14ac:dyDescent="0.25">
      <c r="A132" s="245">
        <v>129</v>
      </c>
      <c r="B132" s="245"/>
      <c r="C132" s="245" t="e">
        <f>VLOOKUP(A132,input!$A$4:$C$1000,3,FALSE)</f>
        <v>#N/A</v>
      </c>
      <c r="D132" s="246" t="e">
        <f>VLOOKUP($A132,input!$A$4:$I$1000,4,FALSE)</f>
        <v>#N/A</v>
      </c>
      <c r="E132" s="246" t="e">
        <f>VLOOKUP($A132,input!$A$4:$I$1000,5,FALSE)</f>
        <v>#N/A</v>
      </c>
      <c r="F132" s="514" t="e">
        <f>VLOOKUP($A132,input!$A$4:$I$1000,6,FALSE)</f>
        <v>#N/A</v>
      </c>
      <c r="G132" s="248">
        <v>0</v>
      </c>
      <c r="H132" s="249" t="e">
        <f t="shared" si="16"/>
        <v>#N/A</v>
      </c>
      <c r="I132" s="250" t="e">
        <f t="shared" si="17"/>
        <v>#N/A</v>
      </c>
      <c r="J132" s="414" t="str">
        <f>+input!Y132</f>
        <v/>
      </c>
      <c r="K132" s="249" t="str">
        <f>+input!Z132</f>
        <v/>
      </c>
      <c r="L132" s="249" t="str">
        <f>+input!AA132</f>
        <v/>
      </c>
      <c r="M132" s="249" t="str">
        <f>+input!AB132</f>
        <v/>
      </c>
      <c r="N132" s="249" t="str">
        <f>+input!AC132</f>
        <v/>
      </c>
      <c r="O132" s="249" t="str">
        <f>+input!AD132</f>
        <v/>
      </c>
      <c r="P132" s="251" t="str">
        <f>+input!AE132</f>
        <v/>
      </c>
      <c r="Q132" s="252" t="str">
        <f>+input!AF132</f>
        <v/>
      </c>
      <c r="R132" s="253"/>
      <c r="S132" s="254" t="e">
        <f>VLOOKUP($A132,input!$A$4:$I$1000,7,FALSE)</f>
        <v>#N/A</v>
      </c>
      <c r="T132" s="255" t="e">
        <f>VLOOKUP($A132,input!$A$4:$I$1000,8,FALSE)</f>
        <v>#N/A</v>
      </c>
      <c r="U132" s="255" t="e">
        <f>VLOOKUP($A132,input!$A$4:$L$1000,9,FALSE)</f>
        <v>#N/A</v>
      </c>
      <c r="V132" s="256" t="e">
        <f>IF($C132="initial",input!M132,VLOOKUP($A132,input!$A$4:$L$1000,10,FALSE))</f>
        <v>#N/A</v>
      </c>
      <c r="W132" s="257" t="e">
        <f>IF($C132="initial",input!N132,VLOOKUP($A132,input!$A$4:$L$1000,11,FALSE))</f>
        <v>#N/A</v>
      </c>
      <c r="X132" s="258" t="e">
        <f>IF($C132="initial",input!O132,VLOOKUP($A132,input!$A$4:$L$1000,12,FALSE))</f>
        <v>#N/A</v>
      </c>
      <c r="Y132" s="247" t="e">
        <f t="shared" si="18"/>
        <v>#N/A</v>
      </c>
      <c r="Z132" s="247" t="e">
        <f t="shared" si="19"/>
        <v>#N/A</v>
      </c>
      <c r="AA132" s="247" t="e">
        <f t="shared" si="20"/>
        <v>#N/A</v>
      </c>
      <c r="AB132" s="254" t="e">
        <f t="shared" si="21"/>
        <v>#N/A</v>
      </c>
      <c r="AC132" s="255" t="e">
        <f t="shared" si="22"/>
        <v>#N/A</v>
      </c>
      <c r="AD132" s="261" t="e">
        <f t="shared" si="23"/>
        <v>#N/A</v>
      </c>
      <c r="AE132" s="247" t="e">
        <f>IF($D132="","",IF($C132="initial",input!S132,AN131))</f>
        <v>#N/A</v>
      </c>
      <c r="AF132" s="259" t="e">
        <f>IF($D132="","",IF($C132="initial",input!T132,AO131))</f>
        <v>#N/A</v>
      </c>
      <c r="AG132" s="260" t="e">
        <f>IF($D132="","",IF($C132="initial",input!U132,AP131))</f>
        <v>#N/A</v>
      </c>
      <c r="AH132" s="262"/>
      <c r="AI132" s="263"/>
      <c r="AJ132" s="263"/>
      <c r="AK132" s="262"/>
      <c r="AL132" s="263"/>
      <c r="AM132" s="264"/>
      <c r="AN132" s="249"/>
      <c r="AO132" s="249"/>
      <c r="AP132" s="249"/>
      <c r="AQ132" s="265"/>
      <c r="AR132" s="266"/>
      <c r="AS132" s="267"/>
    </row>
    <row r="133" spans="1:45" x14ac:dyDescent="0.25">
      <c r="A133" s="245">
        <v>130</v>
      </c>
      <c r="B133" s="245"/>
      <c r="C133" s="245" t="e">
        <f>VLOOKUP(A133,input!$A$4:$C$1000,3,FALSE)</f>
        <v>#N/A</v>
      </c>
      <c r="D133" s="246" t="e">
        <f>VLOOKUP($A133,input!$A$4:$I$1000,4,FALSE)</f>
        <v>#N/A</v>
      </c>
      <c r="E133" s="246" t="e">
        <f>VLOOKUP($A133,input!$A$4:$I$1000,5,FALSE)</f>
        <v>#N/A</v>
      </c>
      <c r="F133" s="514" t="e">
        <f>VLOOKUP($A133,input!$A$4:$I$1000,6,FALSE)</f>
        <v>#N/A</v>
      </c>
      <c r="G133" s="248">
        <v>0</v>
      </c>
      <c r="H133" s="249" t="e">
        <f t="shared" si="16"/>
        <v>#N/A</v>
      </c>
      <c r="I133" s="250" t="e">
        <f t="shared" si="17"/>
        <v>#N/A</v>
      </c>
      <c r="J133" s="414" t="str">
        <f>+input!Y133</f>
        <v/>
      </c>
      <c r="K133" s="249" t="str">
        <f>+input!Z133</f>
        <v/>
      </c>
      <c r="L133" s="249" t="str">
        <f>+input!AA133</f>
        <v/>
      </c>
      <c r="M133" s="249" t="str">
        <f>+input!AB133</f>
        <v/>
      </c>
      <c r="N133" s="249" t="str">
        <f>+input!AC133</f>
        <v/>
      </c>
      <c r="O133" s="249" t="str">
        <f>+input!AD133</f>
        <v/>
      </c>
      <c r="P133" s="251" t="str">
        <f>+input!AE133</f>
        <v/>
      </c>
      <c r="Q133" s="252" t="str">
        <f>+input!AF133</f>
        <v/>
      </c>
      <c r="R133" s="253"/>
      <c r="S133" s="254" t="e">
        <f>VLOOKUP($A133,input!$A$4:$I$1000,7,FALSE)</f>
        <v>#N/A</v>
      </c>
      <c r="T133" s="255" t="e">
        <f>VLOOKUP($A133,input!$A$4:$I$1000,8,FALSE)</f>
        <v>#N/A</v>
      </c>
      <c r="U133" s="255" t="e">
        <f>VLOOKUP($A133,input!$A$4:$L$1000,9,FALSE)</f>
        <v>#N/A</v>
      </c>
      <c r="V133" s="256" t="e">
        <f>IF($C133="initial",input!M133,VLOOKUP($A133,input!$A$4:$L$1000,10,FALSE))</f>
        <v>#N/A</v>
      </c>
      <c r="W133" s="257" t="e">
        <f>IF($C133="initial",input!N133,VLOOKUP($A133,input!$A$4:$L$1000,11,FALSE))</f>
        <v>#N/A</v>
      </c>
      <c r="X133" s="258" t="e">
        <f>IF($C133="initial",input!O133,VLOOKUP($A133,input!$A$4:$L$1000,12,FALSE))</f>
        <v>#N/A</v>
      </c>
      <c r="Y133" s="247" t="e">
        <f t="shared" si="18"/>
        <v>#N/A</v>
      </c>
      <c r="Z133" s="247" t="e">
        <f t="shared" si="19"/>
        <v>#N/A</v>
      </c>
      <c r="AA133" s="247" t="e">
        <f t="shared" si="20"/>
        <v>#N/A</v>
      </c>
      <c r="AB133" s="254" t="e">
        <f t="shared" si="21"/>
        <v>#N/A</v>
      </c>
      <c r="AC133" s="255" t="e">
        <f t="shared" si="22"/>
        <v>#N/A</v>
      </c>
      <c r="AD133" s="261" t="e">
        <f t="shared" si="23"/>
        <v>#N/A</v>
      </c>
      <c r="AE133" s="247" t="e">
        <f>IF($D133="","",IF($C133="initial",input!S133,AN132))</f>
        <v>#N/A</v>
      </c>
      <c r="AF133" s="259" t="e">
        <f>IF($D133="","",IF($C133="initial",input!T133,AO132))</f>
        <v>#N/A</v>
      </c>
      <c r="AG133" s="260" t="e">
        <f>IF($D133="","",IF($C133="initial",input!U133,AP132))</f>
        <v>#N/A</v>
      </c>
      <c r="AH133" s="262"/>
      <c r="AI133" s="263"/>
      <c r="AJ133" s="263"/>
      <c r="AK133" s="262"/>
      <c r="AL133" s="263"/>
      <c r="AM133" s="264"/>
      <c r="AN133" s="249"/>
      <c r="AO133" s="249"/>
      <c r="AP133" s="249"/>
      <c r="AQ133" s="265"/>
      <c r="AR133" s="266"/>
      <c r="AS133" s="267"/>
    </row>
    <row r="134" spans="1:45" x14ac:dyDescent="0.25">
      <c r="A134" s="245">
        <v>131</v>
      </c>
      <c r="B134" s="245"/>
      <c r="C134" s="245" t="e">
        <f>VLOOKUP(A134,input!$A$4:$C$1000,3,FALSE)</f>
        <v>#N/A</v>
      </c>
      <c r="D134" s="246" t="e">
        <f>VLOOKUP($A134,input!$A$4:$I$1000,4,FALSE)</f>
        <v>#N/A</v>
      </c>
      <c r="E134" s="246" t="e">
        <f>VLOOKUP($A134,input!$A$4:$I$1000,5,FALSE)</f>
        <v>#N/A</v>
      </c>
      <c r="F134" s="514" t="e">
        <f>VLOOKUP($A134,input!$A$4:$I$1000,6,FALSE)</f>
        <v>#N/A</v>
      </c>
      <c r="G134" s="248">
        <v>0</v>
      </c>
      <c r="H134" s="249" t="e">
        <f t="shared" ref="H134:H159" si="24">IF(E134&gt;1,1,0)</f>
        <v>#N/A</v>
      </c>
      <c r="I134" s="250" t="e">
        <f t="shared" ref="I134:I159" si="25">IF(E134=3,1,IF(E134=1,0,0))</f>
        <v>#N/A</v>
      </c>
      <c r="J134" s="414" t="str">
        <f>+input!Y134</f>
        <v/>
      </c>
      <c r="K134" s="249" t="str">
        <f>+input!Z134</f>
        <v/>
      </c>
      <c r="L134" s="249" t="str">
        <f>+input!AA134</f>
        <v/>
      </c>
      <c r="M134" s="249" t="str">
        <f>+input!AB134</f>
        <v/>
      </c>
      <c r="N134" s="249" t="str">
        <f>+input!AC134</f>
        <v/>
      </c>
      <c r="O134" s="249" t="str">
        <f>+input!AD134</f>
        <v/>
      </c>
      <c r="P134" s="251" t="str">
        <f>+input!AE134</f>
        <v/>
      </c>
      <c r="Q134" s="252" t="str">
        <f>+input!AF134</f>
        <v/>
      </c>
      <c r="R134" s="253"/>
      <c r="S134" s="254" t="e">
        <f>VLOOKUP($A134,input!$A$4:$I$1000,7,FALSE)</f>
        <v>#N/A</v>
      </c>
      <c r="T134" s="255" t="e">
        <f>VLOOKUP($A134,input!$A$4:$I$1000,8,FALSE)</f>
        <v>#N/A</v>
      </c>
      <c r="U134" s="255" t="e">
        <f>VLOOKUP($A134,input!$A$4:$L$1000,9,FALSE)</f>
        <v>#N/A</v>
      </c>
      <c r="V134" s="256" t="e">
        <f>IF($C134="initial",input!M134,VLOOKUP($A134,input!$A$4:$L$1000,10,FALSE))</f>
        <v>#N/A</v>
      </c>
      <c r="W134" s="257" t="e">
        <f>IF($C134="initial",input!N134,VLOOKUP($A134,input!$A$4:$L$1000,11,FALSE))</f>
        <v>#N/A</v>
      </c>
      <c r="X134" s="258" t="e">
        <f>IF($C134="initial",input!O134,VLOOKUP($A134,input!$A$4:$L$1000,12,FALSE))</f>
        <v>#N/A</v>
      </c>
      <c r="Y134" s="247" t="e">
        <f t="shared" ref="Y134:Y159" si="26">IF($D134="","",IF($C134="initial","",AH133))</f>
        <v>#N/A</v>
      </c>
      <c r="Z134" s="247" t="e">
        <f t="shared" ref="Z134:Z159" si="27">IF($D134="","",IF($C134="initial","",AI133))</f>
        <v>#N/A</v>
      </c>
      <c r="AA134" s="247" t="e">
        <f t="shared" ref="AA134:AA159" si="28">IF($D134="","",IF($C134="initial","",AJ133))</f>
        <v>#N/A</v>
      </c>
      <c r="AB134" s="254" t="e">
        <f t="shared" ref="AB134:AB159" si="29">IF($D134="","",IF($C134="initial",1,AK133))</f>
        <v>#N/A</v>
      </c>
      <c r="AC134" s="255" t="e">
        <f t="shared" ref="AC134:AC159" si="30">IF($D134="","",IF($C134="initial",1,AL133))</f>
        <v>#N/A</v>
      </c>
      <c r="AD134" s="261" t="e">
        <f t="shared" ref="AD134:AD159" si="31">IF($D134="","",IF($C134="initial",1,AM133))</f>
        <v>#N/A</v>
      </c>
      <c r="AE134" s="247" t="e">
        <f>IF($D134="","",IF($C134="initial",input!S134,AN133))</f>
        <v>#N/A</v>
      </c>
      <c r="AF134" s="259" t="e">
        <f>IF($D134="","",IF($C134="initial",input!T134,AO133))</f>
        <v>#N/A</v>
      </c>
      <c r="AG134" s="260" t="e">
        <f>IF($D134="","",IF($C134="initial",input!U134,AP133))</f>
        <v>#N/A</v>
      </c>
      <c r="AH134" s="262"/>
      <c r="AI134" s="263"/>
      <c r="AJ134" s="263"/>
      <c r="AK134" s="262"/>
      <c r="AL134" s="263"/>
      <c r="AM134" s="264"/>
      <c r="AN134" s="249"/>
      <c r="AO134" s="249"/>
      <c r="AP134" s="249"/>
      <c r="AQ134" s="265"/>
      <c r="AR134" s="266"/>
      <c r="AS134" s="267"/>
    </row>
    <row r="135" spans="1:45" x14ac:dyDescent="0.25">
      <c r="A135" s="245">
        <v>132</v>
      </c>
      <c r="B135" s="245"/>
      <c r="C135" s="245" t="e">
        <f>VLOOKUP(A135,input!$A$4:$C$1000,3,FALSE)</f>
        <v>#N/A</v>
      </c>
      <c r="D135" s="246" t="e">
        <f>VLOOKUP($A135,input!$A$4:$I$1000,4,FALSE)</f>
        <v>#N/A</v>
      </c>
      <c r="E135" s="246" t="e">
        <f>VLOOKUP($A135,input!$A$4:$I$1000,5,FALSE)</f>
        <v>#N/A</v>
      </c>
      <c r="F135" s="514" t="e">
        <f>VLOOKUP($A135,input!$A$4:$I$1000,6,FALSE)</f>
        <v>#N/A</v>
      </c>
      <c r="G135" s="248">
        <v>0</v>
      </c>
      <c r="H135" s="249" t="e">
        <f t="shared" si="24"/>
        <v>#N/A</v>
      </c>
      <c r="I135" s="250" t="e">
        <f t="shared" si="25"/>
        <v>#N/A</v>
      </c>
      <c r="J135" s="414" t="str">
        <f>+input!Y135</f>
        <v/>
      </c>
      <c r="K135" s="249" t="str">
        <f>+input!Z135</f>
        <v/>
      </c>
      <c r="L135" s="249" t="str">
        <f>+input!AA135</f>
        <v/>
      </c>
      <c r="M135" s="249" t="str">
        <f>+input!AB135</f>
        <v/>
      </c>
      <c r="N135" s="249" t="str">
        <f>+input!AC135</f>
        <v/>
      </c>
      <c r="O135" s="249" t="str">
        <f>+input!AD135</f>
        <v/>
      </c>
      <c r="P135" s="251" t="str">
        <f>+input!AE135</f>
        <v/>
      </c>
      <c r="Q135" s="252" t="str">
        <f>+input!AF135</f>
        <v/>
      </c>
      <c r="R135" s="253"/>
      <c r="S135" s="254" t="e">
        <f>VLOOKUP($A135,input!$A$4:$I$1000,7,FALSE)</f>
        <v>#N/A</v>
      </c>
      <c r="T135" s="255" t="e">
        <f>VLOOKUP($A135,input!$A$4:$I$1000,8,FALSE)</f>
        <v>#N/A</v>
      </c>
      <c r="U135" s="255" t="e">
        <f>VLOOKUP($A135,input!$A$4:$L$1000,9,FALSE)</f>
        <v>#N/A</v>
      </c>
      <c r="V135" s="256" t="e">
        <f>IF($C135="initial",input!M135,VLOOKUP($A135,input!$A$4:$L$1000,10,FALSE))</f>
        <v>#N/A</v>
      </c>
      <c r="W135" s="257" t="e">
        <f>IF($C135="initial",input!N135,VLOOKUP($A135,input!$A$4:$L$1000,11,FALSE))</f>
        <v>#N/A</v>
      </c>
      <c r="X135" s="258" t="e">
        <f>IF($C135="initial",input!O135,VLOOKUP($A135,input!$A$4:$L$1000,12,FALSE))</f>
        <v>#N/A</v>
      </c>
      <c r="Y135" s="247" t="e">
        <f t="shared" si="26"/>
        <v>#N/A</v>
      </c>
      <c r="Z135" s="247" t="e">
        <f t="shared" si="27"/>
        <v>#N/A</v>
      </c>
      <c r="AA135" s="247" t="e">
        <f t="shared" si="28"/>
        <v>#N/A</v>
      </c>
      <c r="AB135" s="254" t="e">
        <f t="shared" si="29"/>
        <v>#N/A</v>
      </c>
      <c r="AC135" s="255" t="e">
        <f t="shared" si="30"/>
        <v>#N/A</v>
      </c>
      <c r="AD135" s="261" t="e">
        <f t="shared" si="31"/>
        <v>#N/A</v>
      </c>
      <c r="AE135" s="247" t="e">
        <f>IF($D135="","",IF($C135="initial",input!S135,AN134))</f>
        <v>#N/A</v>
      </c>
      <c r="AF135" s="259" t="e">
        <f>IF($D135="","",IF($C135="initial",input!T135,AO134))</f>
        <v>#N/A</v>
      </c>
      <c r="AG135" s="260" t="e">
        <f>IF($D135="","",IF($C135="initial",input!U135,AP134))</f>
        <v>#N/A</v>
      </c>
      <c r="AH135" s="262"/>
      <c r="AI135" s="263"/>
      <c r="AJ135" s="263"/>
      <c r="AK135" s="262"/>
      <c r="AL135" s="263"/>
      <c r="AM135" s="264"/>
      <c r="AN135" s="249"/>
      <c r="AO135" s="249"/>
      <c r="AP135" s="249"/>
      <c r="AQ135" s="265"/>
      <c r="AR135" s="266"/>
      <c r="AS135" s="267"/>
    </row>
    <row r="136" spans="1:45" x14ac:dyDescent="0.25">
      <c r="A136" s="245">
        <v>133</v>
      </c>
      <c r="B136" s="245"/>
      <c r="C136" s="245" t="e">
        <f>VLOOKUP(A136,input!$A$4:$C$1000,3,FALSE)</f>
        <v>#N/A</v>
      </c>
      <c r="D136" s="246" t="e">
        <f>VLOOKUP($A136,input!$A$4:$I$1000,4,FALSE)</f>
        <v>#N/A</v>
      </c>
      <c r="E136" s="246" t="e">
        <f>VLOOKUP($A136,input!$A$4:$I$1000,5,FALSE)</f>
        <v>#N/A</v>
      </c>
      <c r="F136" s="514" t="e">
        <f>VLOOKUP($A136,input!$A$4:$I$1000,6,FALSE)</f>
        <v>#N/A</v>
      </c>
      <c r="G136" s="248">
        <v>0</v>
      </c>
      <c r="H136" s="249" t="e">
        <f t="shared" si="24"/>
        <v>#N/A</v>
      </c>
      <c r="I136" s="250" t="e">
        <f t="shared" si="25"/>
        <v>#N/A</v>
      </c>
      <c r="J136" s="414" t="str">
        <f>+input!Y136</f>
        <v/>
      </c>
      <c r="K136" s="249" t="str">
        <f>+input!Z136</f>
        <v/>
      </c>
      <c r="L136" s="249" t="str">
        <f>+input!AA136</f>
        <v/>
      </c>
      <c r="M136" s="249" t="str">
        <f>+input!AB136</f>
        <v/>
      </c>
      <c r="N136" s="249" t="str">
        <f>+input!AC136</f>
        <v/>
      </c>
      <c r="O136" s="249" t="str">
        <f>+input!AD136</f>
        <v/>
      </c>
      <c r="P136" s="251" t="str">
        <f>+input!AE136</f>
        <v/>
      </c>
      <c r="Q136" s="252" t="str">
        <f>+input!AF136</f>
        <v/>
      </c>
      <c r="R136" s="253"/>
      <c r="S136" s="254" t="e">
        <f>VLOOKUP($A136,input!$A$4:$I$1000,7,FALSE)</f>
        <v>#N/A</v>
      </c>
      <c r="T136" s="255" t="e">
        <f>VLOOKUP($A136,input!$A$4:$I$1000,8,FALSE)</f>
        <v>#N/A</v>
      </c>
      <c r="U136" s="255" t="e">
        <f>VLOOKUP($A136,input!$A$4:$L$1000,9,FALSE)</f>
        <v>#N/A</v>
      </c>
      <c r="V136" s="256" t="e">
        <f>IF($C136="initial",input!M136,VLOOKUP($A136,input!$A$4:$L$1000,10,FALSE))</f>
        <v>#N/A</v>
      </c>
      <c r="W136" s="257" t="e">
        <f>IF($C136="initial",input!N136,VLOOKUP($A136,input!$A$4:$L$1000,11,FALSE))</f>
        <v>#N/A</v>
      </c>
      <c r="X136" s="258" t="e">
        <f>IF($C136="initial",input!O136,VLOOKUP($A136,input!$A$4:$L$1000,12,FALSE))</f>
        <v>#N/A</v>
      </c>
      <c r="Y136" s="247" t="e">
        <f t="shared" si="26"/>
        <v>#N/A</v>
      </c>
      <c r="Z136" s="247" t="e">
        <f t="shared" si="27"/>
        <v>#N/A</v>
      </c>
      <c r="AA136" s="247" t="e">
        <f t="shared" si="28"/>
        <v>#N/A</v>
      </c>
      <c r="AB136" s="254" t="e">
        <f t="shared" si="29"/>
        <v>#N/A</v>
      </c>
      <c r="AC136" s="255" t="e">
        <f t="shared" si="30"/>
        <v>#N/A</v>
      </c>
      <c r="AD136" s="261" t="e">
        <f t="shared" si="31"/>
        <v>#N/A</v>
      </c>
      <c r="AE136" s="247" t="e">
        <f>IF($D136="","",IF($C136="initial",input!S136,AN135))</f>
        <v>#N/A</v>
      </c>
      <c r="AF136" s="259" t="e">
        <f>IF($D136="","",IF($C136="initial",input!T136,AO135))</f>
        <v>#N/A</v>
      </c>
      <c r="AG136" s="260" t="e">
        <f>IF($D136="","",IF($C136="initial",input!U136,AP135))</f>
        <v>#N/A</v>
      </c>
      <c r="AH136" s="262"/>
      <c r="AI136" s="263"/>
      <c r="AJ136" s="263"/>
      <c r="AK136" s="262"/>
      <c r="AL136" s="263"/>
      <c r="AM136" s="264"/>
      <c r="AN136" s="249"/>
      <c r="AO136" s="249"/>
      <c r="AP136" s="249"/>
      <c r="AQ136" s="265"/>
      <c r="AR136" s="266"/>
      <c r="AS136" s="267"/>
    </row>
    <row r="137" spans="1:45" x14ac:dyDescent="0.25">
      <c r="A137" s="245">
        <v>134</v>
      </c>
      <c r="B137" s="245"/>
      <c r="C137" s="245" t="e">
        <f>VLOOKUP(A137,input!$A$4:$C$1000,3,FALSE)</f>
        <v>#N/A</v>
      </c>
      <c r="D137" s="246" t="e">
        <f>VLOOKUP($A137,input!$A$4:$I$1000,4,FALSE)</f>
        <v>#N/A</v>
      </c>
      <c r="E137" s="246" t="e">
        <f>VLOOKUP($A137,input!$A$4:$I$1000,5,FALSE)</f>
        <v>#N/A</v>
      </c>
      <c r="F137" s="514" t="e">
        <f>VLOOKUP($A137,input!$A$4:$I$1000,6,FALSE)</f>
        <v>#N/A</v>
      </c>
      <c r="G137" s="248">
        <v>0</v>
      </c>
      <c r="H137" s="249" t="e">
        <f t="shared" si="24"/>
        <v>#N/A</v>
      </c>
      <c r="I137" s="250" t="e">
        <f t="shared" si="25"/>
        <v>#N/A</v>
      </c>
      <c r="J137" s="414" t="str">
        <f>+input!Y137</f>
        <v/>
      </c>
      <c r="K137" s="249" t="str">
        <f>+input!Z137</f>
        <v/>
      </c>
      <c r="L137" s="249" t="str">
        <f>+input!AA137</f>
        <v/>
      </c>
      <c r="M137" s="249" t="str">
        <f>+input!AB137</f>
        <v/>
      </c>
      <c r="N137" s="249" t="str">
        <f>+input!AC137</f>
        <v/>
      </c>
      <c r="O137" s="249" t="str">
        <f>+input!AD137</f>
        <v/>
      </c>
      <c r="P137" s="251" t="str">
        <f>+input!AE137</f>
        <v/>
      </c>
      <c r="Q137" s="252" t="str">
        <f>+input!AF137</f>
        <v/>
      </c>
      <c r="R137" s="253"/>
      <c r="S137" s="254" t="e">
        <f>VLOOKUP($A137,input!$A$4:$I$1000,7,FALSE)</f>
        <v>#N/A</v>
      </c>
      <c r="T137" s="255" t="e">
        <f>VLOOKUP($A137,input!$A$4:$I$1000,8,FALSE)</f>
        <v>#N/A</v>
      </c>
      <c r="U137" s="255" t="e">
        <f>VLOOKUP($A137,input!$A$4:$L$1000,9,FALSE)</f>
        <v>#N/A</v>
      </c>
      <c r="V137" s="256" t="e">
        <f>IF($C137="initial",input!M137,VLOOKUP($A137,input!$A$4:$L$1000,10,FALSE))</f>
        <v>#N/A</v>
      </c>
      <c r="W137" s="257" t="e">
        <f>IF($C137="initial",input!N137,VLOOKUP($A137,input!$A$4:$L$1000,11,FALSE))</f>
        <v>#N/A</v>
      </c>
      <c r="X137" s="258" t="e">
        <f>IF($C137="initial",input!O137,VLOOKUP($A137,input!$A$4:$L$1000,12,FALSE))</f>
        <v>#N/A</v>
      </c>
      <c r="Y137" s="247" t="e">
        <f t="shared" si="26"/>
        <v>#N/A</v>
      </c>
      <c r="Z137" s="247" t="e">
        <f t="shared" si="27"/>
        <v>#N/A</v>
      </c>
      <c r="AA137" s="247" t="e">
        <f t="shared" si="28"/>
        <v>#N/A</v>
      </c>
      <c r="AB137" s="254" t="e">
        <f t="shared" si="29"/>
        <v>#N/A</v>
      </c>
      <c r="AC137" s="255" t="e">
        <f t="shared" si="30"/>
        <v>#N/A</v>
      </c>
      <c r="AD137" s="261" t="e">
        <f t="shared" si="31"/>
        <v>#N/A</v>
      </c>
      <c r="AE137" s="247" t="e">
        <f>IF($D137="","",IF($C137="initial",input!S137,AN136))</f>
        <v>#N/A</v>
      </c>
      <c r="AF137" s="259" t="e">
        <f>IF($D137="","",IF($C137="initial",input!T137,AO136))</f>
        <v>#N/A</v>
      </c>
      <c r="AG137" s="260" t="e">
        <f>IF($D137="","",IF($C137="initial",input!U137,AP136))</f>
        <v>#N/A</v>
      </c>
      <c r="AH137" s="262"/>
      <c r="AI137" s="263"/>
      <c r="AJ137" s="263"/>
      <c r="AK137" s="262"/>
      <c r="AL137" s="263"/>
      <c r="AM137" s="264"/>
      <c r="AN137" s="249"/>
      <c r="AO137" s="249"/>
      <c r="AP137" s="249"/>
      <c r="AQ137" s="265"/>
      <c r="AR137" s="266"/>
      <c r="AS137" s="267"/>
    </row>
    <row r="138" spans="1:45" x14ac:dyDescent="0.25">
      <c r="A138" s="245">
        <v>135</v>
      </c>
      <c r="B138" s="245"/>
      <c r="C138" s="245" t="e">
        <f>VLOOKUP(A138,input!$A$4:$C$1000,3,FALSE)</f>
        <v>#N/A</v>
      </c>
      <c r="D138" s="246" t="e">
        <f>VLOOKUP($A138,input!$A$4:$I$1000,4,FALSE)</f>
        <v>#N/A</v>
      </c>
      <c r="E138" s="246" t="e">
        <f>VLOOKUP($A138,input!$A$4:$I$1000,5,FALSE)</f>
        <v>#N/A</v>
      </c>
      <c r="F138" s="514" t="e">
        <f>VLOOKUP($A138,input!$A$4:$I$1000,6,FALSE)</f>
        <v>#N/A</v>
      </c>
      <c r="G138" s="248">
        <v>0</v>
      </c>
      <c r="H138" s="249" t="e">
        <f t="shared" si="24"/>
        <v>#N/A</v>
      </c>
      <c r="I138" s="250" t="e">
        <f t="shared" si="25"/>
        <v>#N/A</v>
      </c>
      <c r="J138" s="414" t="str">
        <f>+input!Y138</f>
        <v/>
      </c>
      <c r="K138" s="249" t="str">
        <f>+input!Z138</f>
        <v/>
      </c>
      <c r="L138" s="249" t="str">
        <f>+input!AA138</f>
        <v/>
      </c>
      <c r="M138" s="249" t="str">
        <f>+input!AB138</f>
        <v/>
      </c>
      <c r="N138" s="249" t="str">
        <f>+input!AC138</f>
        <v/>
      </c>
      <c r="O138" s="249" t="str">
        <f>+input!AD138</f>
        <v/>
      </c>
      <c r="P138" s="251" t="str">
        <f>+input!AE138</f>
        <v/>
      </c>
      <c r="Q138" s="252" t="str">
        <f>+input!AF138</f>
        <v/>
      </c>
      <c r="R138" s="253"/>
      <c r="S138" s="254" t="e">
        <f>VLOOKUP($A138,input!$A$4:$I$1000,7,FALSE)</f>
        <v>#N/A</v>
      </c>
      <c r="T138" s="255" t="e">
        <f>VLOOKUP($A138,input!$A$4:$I$1000,8,FALSE)</f>
        <v>#N/A</v>
      </c>
      <c r="U138" s="255" t="e">
        <f>VLOOKUP($A138,input!$A$4:$L$1000,9,FALSE)</f>
        <v>#N/A</v>
      </c>
      <c r="V138" s="256" t="e">
        <f>IF($C138="initial",input!M138,VLOOKUP($A138,input!$A$4:$L$1000,10,FALSE))</f>
        <v>#N/A</v>
      </c>
      <c r="W138" s="257" t="e">
        <f>IF($C138="initial",input!N138,VLOOKUP($A138,input!$A$4:$L$1000,11,FALSE))</f>
        <v>#N/A</v>
      </c>
      <c r="X138" s="258" t="e">
        <f>IF($C138="initial",input!O138,VLOOKUP($A138,input!$A$4:$L$1000,12,FALSE))</f>
        <v>#N/A</v>
      </c>
      <c r="Y138" s="247" t="e">
        <f t="shared" si="26"/>
        <v>#N/A</v>
      </c>
      <c r="Z138" s="247" t="e">
        <f t="shared" si="27"/>
        <v>#N/A</v>
      </c>
      <c r="AA138" s="247" t="e">
        <f t="shared" si="28"/>
        <v>#N/A</v>
      </c>
      <c r="AB138" s="254" t="e">
        <f t="shared" si="29"/>
        <v>#N/A</v>
      </c>
      <c r="AC138" s="255" t="e">
        <f t="shared" si="30"/>
        <v>#N/A</v>
      </c>
      <c r="AD138" s="261" t="e">
        <f t="shared" si="31"/>
        <v>#N/A</v>
      </c>
      <c r="AE138" s="247" t="e">
        <f>IF($D138="","",IF($C138="initial",input!S138,AN137))</f>
        <v>#N/A</v>
      </c>
      <c r="AF138" s="259" t="e">
        <f>IF($D138="","",IF($C138="initial",input!T138,AO137))</f>
        <v>#N/A</v>
      </c>
      <c r="AG138" s="260" t="e">
        <f>IF($D138="","",IF($C138="initial",input!U138,AP137))</f>
        <v>#N/A</v>
      </c>
      <c r="AH138" s="262"/>
      <c r="AI138" s="263"/>
      <c r="AJ138" s="263"/>
      <c r="AK138" s="262"/>
      <c r="AL138" s="263"/>
      <c r="AM138" s="264"/>
      <c r="AN138" s="249"/>
      <c r="AO138" s="249"/>
      <c r="AP138" s="249"/>
      <c r="AQ138" s="265"/>
      <c r="AR138" s="266"/>
      <c r="AS138" s="267"/>
    </row>
    <row r="139" spans="1:45" x14ac:dyDescent="0.25">
      <c r="A139" s="245">
        <v>136</v>
      </c>
      <c r="B139" s="245"/>
      <c r="C139" s="245" t="e">
        <f>VLOOKUP(A139,input!$A$4:$C$1000,3,FALSE)</f>
        <v>#N/A</v>
      </c>
      <c r="D139" s="246" t="e">
        <f>VLOOKUP($A139,input!$A$4:$I$1000,4,FALSE)</f>
        <v>#N/A</v>
      </c>
      <c r="E139" s="246" t="e">
        <f>VLOOKUP($A139,input!$A$4:$I$1000,5,FALSE)</f>
        <v>#N/A</v>
      </c>
      <c r="F139" s="514" t="e">
        <f>VLOOKUP($A139,input!$A$4:$I$1000,6,FALSE)</f>
        <v>#N/A</v>
      </c>
      <c r="G139" s="248">
        <v>0</v>
      </c>
      <c r="H139" s="249" t="e">
        <f t="shared" si="24"/>
        <v>#N/A</v>
      </c>
      <c r="I139" s="250" t="e">
        <f t="shared" si="25"/>
        <v>#N/A</v>
      </c>
      <c r="J139" s="414" t="str">
        <f>+input!Y139</f>
        <v/>
      </c>
      <c r="K139" s="249" t="str">
        <f>+input!Z139</f>
        <v/>
      </c>
      <c r="L139" s="249" t="str">
        <f>+input!AA139</f>
        <v/>
      </c>
      <c r="M139" s="249" t="str">
        <f>+input!AB139</f>
        <v/>
      </c>
      <c r="N139" s="249" t="str">
        <f>+input!AC139</f>
        <v/>
      </c>
      <c r="O139" s="249" t="str">
        <f>+input!AD139</f>
        <v/>
      </c>
      <c r="P139" s="251" t="str">
        <f>+input!AE139</f>
        <v/>
      </c>
      <c r="Q139" s="252" t="str">
        <f>+input!AF139</f>
        <v/>
      </c>
      <c r="R139" s="253"/>
      <c r="S139" s="254" t="e">
        <f>VLOOKUP($A139,input!$A$4:$I$1000,7,FALSE)</f>
        <v>#N/A</v>
      </c>
      <c r="T139" s="255" t="e">
        <f>VLOOKUP($A139,input!$A$4:$I$1000,8,FALSE)</f>
        <v>#N/A</v>
      </c>
      <c r="U139" s="255" t="e">
        <f>VLOOKUP($A139,input!$A$4:$L$1000,9,FALSE)</f>
        <v>#N/A</v>
      </c>
      <c r="V139" s="256" t="e">
        <f>IF($C139="initial",input!M139,VLOOKUP($A139,input!$A$4:$L$1000,10,FALSE))</f>
        <v>#N/A</v>
      </c>
      <c r="W139" s="257" t="e">
        <f>IF($C139="initial",input!N139,VLOOKUP($A139,input!$A$4:$L$1000,11,FALSE))</f>
        <v>#N/A</v>
      </c>
      <c r="X139" s="258" t="e">
        <f>IF($C139="initial",input!O139,VLOOKUP($A139,input!$A$4:$L$1000,12,FALSE))</f>
        <v>#N/A</v>
      </c>
      <c r="Y139" s="247" t="e">
        <f t="shared" si="26"/>
        <v>#N/A</v>
      </c>
      <c r="Z139" s="247" t="e">
        <f t="shared" si="27"/>
        <v>#N/A</v>
      </c>
      <c r="AA139" s="247" t="e">
        <f t="shared" si="28"/>
        <v>#N/A</v>
      </c>
      <c r="AB139" s="254" t="e">
        <f t="shared" si="29"/>
        <v>#N/A</v>
      </c>
      <c r="AC139" s="255" t="e">
        <f t="shared" si="30"/>
        <v>#N/A</v>
      </c>
      <c r="AD139" s="261" t="e">
        <f t="shared" si="31"/>
        <v>#N/A</v>
      </c>
      <c r="AE139" s="247" t="e">
        <f>IF($D139="","",IF($C139="initial",input!S139,AN138))</f>
        <v>#N/A</v>
      </c>
      <c r="AF139" s="259" t="e">
        <f>IF($D139="","",IF($C139="initial",input!T139,AO138))</f>
        <v>#N/A</v>
      </c>
      <c r="AG139" s="260" t="e">
        <f>IF($D139="","",IF($C139="initial",input!U139,AP138))</f>
        <v>#N/A</v>
      </c>
      <c r="AH139" s="262"/>
      <c r="AI139" s="263"/>
      <c r="AJ139" s="263"/>
      <c r="AK139" s="262"/>
      <c r="AL139" s="263"/>
      <c r="AM139" s="264"/>
      <c r="AN139" s="249"/>
      <c r="AO139" s="249"/>
      <c r="AP139" s="249"/>
      <c r="AQ139" s="265"/>
      <c r="AR139" s="266"/>
      <c r="AS139" s="267"/>
    </row>
    <row r="140" spans="1:45" x14ac:dyDescent="0.25">
      <c r="A140" s="245">
        <v>137</v>
      </c>
      <c r="B140" s="245"/>
      <c r="C140" s="245" t="e">
        <f>VLOOKUP(A140,input!$A$4:$C$1000,3,FALSE)</f>
        <v>#N/A</v>
      </c>
      <c r="D140" s="246" t="e">
        <f>VLOOKUP($A140,input!$A$4:$I$1000,4,FALSE)</f>
        <v>#N/A</v>
      </c>
      <c r="E140" s="246" t="e">
        <f>VLOOKUP($A140,input!$A$4:$I$1000,5,FALSE)</f>
        <v>#N/A</v>
      </c>
      <c r="F140" s="514" t="e">
        <f>VLOOKUP($A140,input!$A$4:$I$1000,6,FALSE)</f>
        <v>#N/A</v>
      </c>
      <c r="G140" s="248">
        <v>0</v>
      </c>
      <c r="H140" s="249" t="e">
        <f t="shared" si="24"/>
        <v>#N/A</v>
      </c>
      <c r="I140" s="250" t="e">
        <f t="shared" si="25"/>
        <v>#N/A</v>
      </c>
      <c r="J140" s="414" t="str">
        <f>+input!Y140</f>
        <v/>
      </c>
      <c r="K140" s="249" t="str">
        <f>+input!Z140</f>
        <v/>
      </c>
      <c r="L140" s="249" t="str">
        <f>+input!AA140</f>
        <v/>
      </c>
      <c r="M140" s="249" t="str">
        <f>+input!AB140</f>
        <v/>
      </c>
      <c r="N140" s="249" t="str">
        <f>+input!AC140</f>
        <v/>
      </c>
      <c r="O140" s="249" t="str">
        <f>+input!AD140</f>
        <v/>
      </c>
      <c r="P140" s="251" t="str">
        <f>+input!AE140</f>
        <v/>
      </c>
      <c r="Q140" s="252" t="str">
        <f>+input!AF140</f>
        <v/>
      </c>
      <c r="R140" s="253"/>
      <c r="S140" s="254" t="e">
        <f>VLOOKUP($A140,input!$A$4:$I$1000,7,FALSE)</f>
        <v>#N/A</v>
      </c>
      <c r="T140" s="255" t="e">
        <f>VLOOKUP($A140,input!$A$4:$I$1000,8,FALSE)</f>
        <v>#N/A</v>
      </c>
      <c r="U140" s="255" t="e">
        <f>VLOOKUP($A140,input!$A$4:$L$1000,9,FALSE)</f>
        <v>#N/A</v>
      </c>
      <c r="V140" s="256" t="e">
        <f>IF($C140="initial",input!M140,VLOOKUP($A140,input!$A$4:$L$1000,10,FALSE))</f>
        <v>#N/A</v>
      </c>
      <c r="W140" s="257" t="e">
        <f>IF($C140="initial",input!N140,VLOOKUP($A140,input!$A$4:$L$1000,11,FALSE))</f>
        <v>#N/A</v>
      </c>
      <c r="X140" s="258" t="e">
        <f>IF($C140="initial",input!O140,VLOOKUP($A140,input!$A$4:$L$1000,12,FALSE))</f>
        <v>#N/A</v>
      </c>
      <c r="Y140" s="247" t="e">
        <f t="shared" si="26"/>
        <v>#N/A</v>
      </c>
      <c r="Z140" s="247" t="e">
        <f t="shared" si="27"/>
        <v>#N/A</v>
      </c>
      <c r="AA140" s="247" t="e">
        <f t="shared" si="28"/>
        <v>#N/A</v>
      </c>
      <c r="AB140" s="254" t="e">
        <f t="shared" si="29"/>
        <v>#N/A</v>
      </c>
      <c r="AC140" s="255" t="e">
        <f t="shared" si="30"/>
        <v>#N/A</v>
      </c>
      <c r="AD140" s="261" t="e">
        <f t="shared" si="31"/>
        <v>#N/A</v>
      </c>
      <c r="AE140" s="247" t="e">
        <f>IF($D140="","",IF($C140="initial",input!S140,AN139))</f>
        <v>#N/A</v>
      </c>
      <c r="AF140" s="259" t="e">
        <f>IF($D140="","",IF($C140="initial",input!T140,AO139))</f>
        <v>#N/A</v>
      </c>
      <c r="AG140" s="260" t="e">
        <f>IF($D140="","",IF($C140="initial",input!U140,AP139))</f>
        <v>#N/A</v>
      </c>
      <c r="AH140" s="262"/>
      <c r="AI140" s="263"/>
      <c r="AJ140" s="263"/>
      <c r="AK140" s="262"/>
      <c r="AL140" s="263"/>
      <c r="AM140" s="264"/>
      <c r="AN140" s="249"/>
      <c r="AO140" s="249"/>
      <c r="AP140" s="249"/>
      <c r="AQ140" s="265"/>
      <c r="AR140" s="266"/>
      <c r="AS140" s="267"/>
    </row>
    <row r="141" spans="1:45" x14ac:dyDescent="0.25">
      <c r="A141" s="245">
        <v>138</v>
      </c>
      <c r="B141" s="245"/>
      <c r="C141" s="245" t="e">
        <f>VLOOKUP(A141,input!$A$4:$C$1000,3,FALSE)</f>
        <v>#N/A</v>
      </c>
      <c r="D141" s="246" t="e">
        <f>VLOOKUP($A141,input!$A$4:$I$1000,4,FALSE)</f>
        <v>#N/A</v>
      </c>
      <c r="E141" s="246" t="e">
        <f>VLOOKUP($A141,input!$A$4:$I$1000,5,FALSE)</f>
        <v>#N/A</v>
      </c>
      <c r="F141" s="514" t="e">
        <f>VLOOKUP($A141,input!$A$4:$I$1000,6,FALSE)</f>
        <v>#N/A</v>
      </c>
      <c r="G141" s="248">
        <v>0</v>
      </c>
      <c r="H141" s="249" t="e">
        <f t="shared" si="24"/>
        <v>#N/A</v>
      </c>
      <c r="I141" s="250" t="e">
        <f t="shared" si="25"/>
        <v>#N/A</v>
      </c>
      <c r="J141" s="414" t="str">
        <f>+input!Y141</f>
        <v/>
      </c>
      <c r="K141" s="249" t="str">
        <f>+input!Z141</f>
        <v/>
      </c>
      <c r="L141" s="249" t="str">
        <f>+input!AA141</f>
        <v/>
      </c>
      <c r="M141" s="249" t="str">
        <f>+input!AB141</f>
        <v/>
      </c>
      <c r="N141" s="249" t="str">
        <f>+input!AC141</f>
        <v/>
      </c>
      <c r="O141" s="249" t="str">
        <f>+input!AD141</f>
        <v/>
      </c>
      <c r="P141" s="251" t="str">
        <f>+input!AE141</f>
        <v/>
      </c>
      <c r="Q141" s="252" t="str">
        <f>+input!AF141</f>
        <v/>
      </c>
      <c r="R141" s="253"/>
      <c r="S141" s="254" t="e">
        <f>VLOOKUP($A141,input!$A$4:$I$1000,7,FALSE)</f>
        <v>#N/A</v>
      </c>
      <c r="T141" s="255" t="e">
        <f>VLOOKUP($A141,input!$A$4:$I$1000,8,FALSE)</f>
        <v>#N/A</v>
      </c>
      <c r="U141" s="255" t="e">
        <f>VLOOKUP($A141,input!$A$4:$L$1000,9,FALSE)</f>
        <v>#N/A</v>
      </c>
      <c r="V141" s="256" t="e">
        <f>IF($C141="initial",input!M141,VLOOKUP($A141,input!$A$4:$L$1000,10,FALSE))</f>
        <v>#N/A</v>
      </c>
      <c r="W141" s="257" t="e">
        <f>IF($C141="initial",input!N141,VLOOKUP($A141,input!$A$4:$L$1000,11,FALSE))</f>
        <v>#N/A</v>
      </c>
      <c r="X141" s="258" t="e">
        <f>IF($C141="initial",input!O141,VLOOKUP($A141,input!$A$4:$L$1000,12,FALSE))</f>
        <v>#N/A</v>
      </c>
      <c r="Y141" s="247" t="e">
        <f t="shared" si="26"/>
        <v>#N/A</v>
      </c>
      <c r="Z141" s="247" t="e">
        <f t="shared" si="27"/>
        <v>#N/A</v>
      </c>
      <c r="AA141" s="247" t="e">
        <f t="shared" si="28"/>
        <v>#N/A</v>
      </c>
      <c r="AB141" s="254" t="e">
        <f t="shared" si="29"/>
        <v>#N/A</v>
      </c>
      <c r="AC141" s="255" t="e">
        <f t="shared" si="30"/>
        <v>#N/A</v>
      </c>
      <c r="AD141" s="261" t="e">
        <f t="shared" si="31"/>
        <v>#N/A</v>
      </c>
      <c r="AE141" s="247" t="e">
        <f>IF($D141="","",IF($C141="initial",input!S141,AN140))</f>
        <v>#N/A</v>
      </c>
      <c r="AF141" s="259" t="e">
        <f>IF($D141="","",IF($C141="initial",input!T141,AO140))</f>
        <v>#N/A</v>
      </c>
      <c r="AG141" s="260" t="e">
        <f>IF($D141="","",IF($C141="initial",input!U141,AP140))</f>
        <v>#N/A</v>
      </c>
      <c r="AH141" s="262"/>
      <c r="AI141" s="263"/>
      <c r="AJ141" s="263"/>
      <c r="AK141" s="262"/>
      <c r="AL141" s="263"/>
      <c r="AM141" s="264"/>
      <c r="AN141" s="249"/>
      <c r="AO141" s="249"/>
      <c r="AP141" s="249"/>
      <c r="AQ141" s="265"/>
      <c r="AR141" s="266"/>
      <c r="AS141" s="267"/>
    </row>
    <row r="142" spans="1:45" x14ac:dyDescent="0.25">
      <c r="A142" s="245">
        <v>139</v>
      </c>
      <c r="B142" s="245"/>
      <c r="C142" s="245" t="e">
        <f>VLOOKUP(A142,input!$A$4:$C$1000,3,FALSE)</f>
        <v>#N/A</v>
      </c>
      <c r="D142" s="246" t="e">
        <f>VLOOKUP($A142,input!$A$4:$I$1000,4,FALSE)</f>
        <v>#N/A</v>
      </c>
      <c r="E142" s="246" t="e">
        <f>VLOOKUP($A142,input!$A$4:$I$1000,5,FALSE)</f>
        <v>#N/A</v>
      </c>
      <c r="F142" s="514" t="e">
        <f>VLOOKUP($A142,input!$A$4:$I$1000,6,FALSE)</f>
        <v>#N/A</v>
      </c>
      <c r="G142" s="248">
        <v>0</v>
      </c>
      <c r="H142" s="249" t="e">
        <f t="shared" si="24"/>
        <v>#N/A</v>
      </c>
      <c r="I142" s="250" t="e">
        <f t="shared" si="25"/>
        <v>#N/A</v>
      </c>
      <c r="J142" s="414" t="str">
        <f>+input!Y142</f>
        <v/>
      </c>
      <c r="K142" s="249" t="str">
        <f>+input!Z142</f>
        <v/>
      </c>
      <c r="L142" s="249" t="str">
        <f>+input!AA142</f>
        <v/>
      </c>
      <c r="M142" s="249" t="str">
        <f>+input!AB142</f>
        <v/>
      </c>
      <c r="N142" s="249" t="str">
        <f>+input!AC142</f>
        <v/>
      </c>
      <c r="O142" s="249" t="str">
        <f>+input!AD142</f>
        <v/>
      </c>
      <c r="P142" s="251" t="str">
        <f>+input!AE142</f>
        <v/>
      </c>
      <c r="Q142" s="252" t="str">
        <f>+input!AF142</f>
        <v/>
      </c>
      <c r="R142" s="253"/>
      <c r="S142" s="254" t="e">
        <f>VLOOKUP($A142,input!$A$4:$I$1000,7,FALSE)</f>
        <v>#N/A</v>
      </c>
      <c r="T142" s="255" t="e">
        <f>VLOOKUP($A142,input!$A$4:$I$1000,8,FALSE)</f>
        <v>#N/A</v>
      </c>
      <c r="U142" s="255" t="e">
        <f>VLOOKUP($A142,input!$A$4:$L$1000,9,FALSE)</f>
        <v>#N/A</v>
      </c>
      <c r="V142" s="256" t="e">
        <f>IF($C142="initial",input!M142,VLOOKUP($A142,input!$A$4:$L$1000,10,FALSE))</f>
        <v>#N/A</v>
      </c>
      <c r="W142" s="257" t="e">
        <f>IF($C142="initial",input!N142,VLOOKUP($A142,input!$A$4:$L$1000,11,FALSE))</f>
        <v>#N/A</v>
      </c>
      <c r="X142" s="258" t="e">
        <f>IF($C142="initial",input!O142,VLOOKUP($A142,input!$A$4:$L$1000,12,FALSE))</f>
        <v>#N/A</v>
      </c>
      <c r="Y142" s="247" t="e">
        <f t="shared" si="26"/>
        <v>#N/A</v>
      </c>
      <c r="Z142" s="247" t="e">
        <f t="shared" si="27"/>
        <v>#N/A</v>
      </c>
      <c r="AA142" s="247" t="e">
        <f t="shared" si="28"/>
        <v>#N/A</v>
      </c>
      <c r="AB142" s="254" t="e">
        <f t="shared" si="29"/>
        <v>#N/A</v>
      </c>
      <c r="AC142" s="255" t="e">
        <f t="shared" si="30"/>
        <v>#N/A</v>
      </c>
      <c r="AD142" s="261" t="e">
        <f t="shared" si="31"/>
        <v>#N/A</v>
      </c>
      <c r="AE142" s="247" t="e">
        <f>IF($D142="","",IF($C142="initial",input!S142,AN141))</f>
        <v>#N/A</v>
      </c>
      <c r="AF142" s="259" t="e">
        <f>IF($D142="","",IF($C142="initial",input!T142,AO141))</f>
        <v>#N/A</v>
      </c>
      <c r="AG142" s="260" t="e">
        <f>IF($D142="","",IF($C142="initial",input!U142,AP141))</f>
        <v>#N/A</v>
      </c>
      <c r="AH142" s="262"/>
      <c r="AI142" s="263"/>
      <c r="AJ142" s="263"/>
      <c r="AK142" s="262"/>
      <c r="AL142" s="263"/>
      <c r="AM142" s="264"/>
      <c r="AN142" s="249"/>
      <c r="AO142" s="249"/>
      <c r="AP142" s="249"/>
      <c r="AQ142" s="265"/>
      <c r="AR142" s="266"/>
      <c r="AS142" s="267"/>
    </row>
    <row r="143" spans="1:45" x14ac:dyDescent="0.25">
      <c r="A143" s="245">
        <v>140</v>
      </c>
      <c r="B143" s="245"/>
      <c r="C143" s="245" t="e">
        <f>VLOOKUP(A143,input!$A$4:$C$1000,3,FALSE)</f>
        <v>#N/A</v>
      </c>
      <c r="D143" s="246" t="e">
        <f>VLOOKUP($A143,input!$A$4:$I$1000,4,FALSE)</f>
        <v>#N/A</v>
      </c>
      <c r="E143" s="246" t="e">
        <f>VLOOKUP($A143,input!$A$4:$I$1000,5,FALSE)</f>
        <v>#N/A</v>
      </c>
      <c r="F143" s="514" t="e">
        <f>VLOOKUP($A143,input!$A$4:$I$1000,6,FALSE)</f>
        <v>#N/A</v>
      </c>
      <c r="G143" s="248">
        <v>0</v>
      </c>
      <c r="H143" s="249" t="e">
        <f t="shared" si="24"/>
        <v>#N/A</v>
      </c>
      <c r="I143" s="250" t="e">
        <f t="shared" si="25"/>
        <v>#N/A</v>
      </c>
      <c r="J143" s="414" t="str">
        <f>+input!Y143</f>
        <v/>
      </c>
      <c r="K143" s="249" t="str">
        <f>+input!Z143</f>
        <v/>
      </c>
      <c r="L143" s="249" t="str">
        <f>+input!AA143</f>
        <v/>
      </c>
      <c r="M143" s="249" t="str">
        <f>+input!AB143</f>
        <v/>
      </c>
      <c r="N143" s="249" t="str">
        <f>+input!AC143</f>
        <v/>
      </c>
      <c r="O143" s="249" t="str">
        <f>+input!AD143</f>
        <v/>
      </c>
      <c r="P143" s="251" t="str">
        <f>+input!AE143</f>
        <v/>
      </c>
      <c r="Q143" s="252" t="str">
        <f>+input!AF143</f>
        <v/>
      </c>
      <c r="R143" s="253"/>
      <c r="S143" s="254" t="e">
        <f>VLOOKUP($A143,input!$A$4:$I$1000,7,FALSE)</f>
        <v>#N/A</v>
      </c>
      <c r="T143" s="255" t="e">
        <f>VLOOKUP($A143,input!$A$4:$I$1000,8,FALSE)</f>
        <v>#N/A</v>
      </c>
      <c r="U143" s="255" t="e">
        <f>VLOOKUP($A143,input!$A$4:$L$1000,9,FALSE)</f>
        <v>#N/A</v>
      </c>
      <c r="V143" s="256" t="e">
        <f>IF($C143="initial",input!M143,VLOOKUP($A143,input!$A$4:$L$1000,10,FALSE))</f>
        <v>#N/A</v>
      </c>
      <c r="W143" s="257" t="e">
        <f>IF($C143="initial",input!N143,VLOOKUP($A143,input!$A$4:$L$1000,11,FALSE))</f>
        <v>#N/A</v>
      </c>
      <c r="X143" s="258" t="e">
        <f>IF($C143="initial",input!O143,VLOOKUP($A143,input!$A$4:$L$1000,12,FALSE))</f>
        <v>#N/A</v>
      </c>
      <c r="Y143" s="247" t="e">
        <f t="shared" si="26"/>
        <v>#N/A</v>
      </c>
      <c r="Z143" s="247" t="e">
        <f t="shared" si="27"/>
        <v>#N/A</v>
      </c>
      <c r="AA143" s="247" t="e">
        <f t="shared" si="28"/>
        <v>#N/A</v>
      </c>
      <c r="AB143" s="254" t="e">
        <f t="shared" si="29"/>
        <v>#N/A</v>
      </c>
      <c r="AC143" s="255" t="e">
        <f t="shared" si="30"/>
        <v>#N/A</v>
      </c>
      <c r="AD143" s="261" t="e">
        <f t="shared" si="31"/>
        <v>#N/A</v>
      </c>
      <c r="AE143" s="247" t="e">
        <f>IF($D143="","",IF($C143="initial",input!S143,AN142))</f>
        <v>#N/A</v>
      </c>
      <c r="AF143" s="259" t="e">
        <f>IF($D143="","",IF($C143="initial",input!T143,AO142))</f>
        <v>#N/A</v>
      </c>
      <c r="AG143" s="260" t="e">
        <f>IF($D143="","",IF($C143="initial",input!U143,AP142))</f>
        <v>#N/A</v>
      </c>
      <c r="AH143" s="262"/>
      <c r="AI143" s="263"/>
      <c r="AJ143" s="263"/>
      <c r="AK143" s="262"/>
      <c r="AL143" s="263"/>
      <c r="AM143" s="264"/>
      <c r="AN143" s="249"/>
      <c r="AO143" s="249"/>
      <c r="AP143" s="249"/>
      <c r="AQ143" s="265"/>
      <c r="AR143" s="266"/>
      <c r="AS143" s="267"/>
    </row>
    <row r="144" spans="1:45" x14ac:dyDescent="0.25">
      <c r="A144" s="245">
        <v>141</v>
      </c>
      <c r="B144" s="245"/>
      <c r="C144" s="245" t="e">
        <f>VLOOKUP(A144,input!$A$4:$C$1000,3,FALSE)</f>
        <v>#N/A</v>
      </c>
      <c r="D144" s="246" t="e">
        <f>VLOOKUP($A144,input!$A$4:$I$1000,4,FALSE)</f>
        <v>#N/A</v>
      </c>
      <c r="E144" s="246" t="e">
        <f>VLOOKUP($A144,input!$A$4:$I$1000,5,FALSE)</f>
        <v>#N/A</v>
      </c>
      <c r="F144" s="514" t="e">
        <f>VLOOKUP($A144,input!$A$4:$I$1000,6,FALSE)</f>
        <v>#N/A</v>
      </c>
      <c r="G144" s="248">
        <v>0</v>
      </c>
      <c r="H144" s="249" t="e">
        <f t="shared" si="24"/>
        <v>#N/A</v>
      </c>
      <c r="I144" s="250" t="e">
        <f t="shared" si="25"/>
        <v>#N/A</v>
      </c>
      <c r="J144" s="414" t="str">
        <f>+input!Y144</f>
        <v/>
      </c>
      <c r="K144" s="249" t="str">
        <f>+input!Z144</f>
        <v/>
      </c>
      <c r="L144" s="249" t="str">
        <f>+input!AA144</f>
        <v/>
      </c>
      <c r="M144" s="249" t="str">
        <f>+input!AB144</f>
        <v/>
      </c>
      <c r="N144" s="249" t="str">
        <f>+input!AC144</f>
        <v/>
      </c>
      <c r="O144" s="249" t="str">
        <f>+input!AD144</f>
        <v/>
      </c>
      <c r="P144" s="251" t="str">
        <f>+input!AE144</f>
        <v/>
      </c>
      <c r="Q144" s="252" t="str">
        <f>+input!AF144</f>
        <v/>
      </c>
      <c r="R144" s="253"/>
      <c r="S144" s="254" t="e">
        <f>VLOOKUP($A144,input!$A$4:$I$1000,7,FALSE)</f>
        <v>#N/A</v>
      </c>
      <c r="T144" s="255" t="e">
        <f>VLOOKUP($A144,input!$A$4:$I$1000,8,FALSE)</f>
        <v>#N/A</v>
      </c>
      <c r="U144" s="255" t="e">
        <f>VLOOKUP($A144,input!$A$4:$L$1000,9,FALSE)</f>
        <v>#N/A</v>
      </c>
      <c r="V144" s="256" t="e">
        <f>IF($C144="initial",input!M144,VLOOKUP($A144,input!$A$4:$L$1000,10,FALSE))</f>
        <v>#N/A</v>
      </c>
      <c r="W144" s="257" t="e">
        <f>IF($C144="initial",input!N144,VLOOKUP($A144,input!$A$4:$L$1000,11,FALSE))</f>
        <v>#N/A</v>
      </c>
      <c r="X144" s="258" t="e">
        <f>IF($C144="initial",input!O144,VLOOKUP($A144,input!$A$4:$L$1000,12,FALSE))</f>
        <v>#N/A</v>
      </c>
      <c r="Y144" s="247" t="e">
        <f t="shared" si="26"/>
        <v>#N/A</v>
      </c>
      <c r="Z144" s="247" t="e">
        <f t="shared" si="27"/>
        <v>#N/A</v>
      </c>
      <c r="AA144" s="247" t="e">
        <f t="shared" si="28"/>
        <v>#N/A</v>
      </c>
      <c r="AB144" s="254" t="e">
        <f t="shared" si="29"/>
        <v>#N/A</v>
      </c>
      <c r="AC144" s="255" t="e">
        <f t="shared" si="30"/>
        <v>#N/A</v>
      </c>
      <c r="AD144" s="261" t="e">
        <f t="shared" si="31"/>
        <v>#N/A</v>
      </c>
      <c r="AE144" s="247" t="e">
        <f>IF($D144="","",IF($C144="initial",input!S144,AN143))</f>
        <v>#N/A</v>
      </c>
      <c r="AF144" s="259" t="e">
        <f>IF($D144="","",IF($C144="initial",input!T144,AO143))</f>
        <v>#N/A</v>
      </c>
      <c r="AG144" s="260" t="e">
        <f>IF($D144="","",IF($C144="initial",input!U144,AP143))</f>
        <v>#N/A</v>
      </c>
      <c r="AH144" s="262"/>
      <c r="AI144" s="263"/>
      <c r="AJ144" s="263"/>
      <c r="AK144" s="262"/>
      <c r="AL144" s="263"/>
      <c r="AM144" s="264"/>
      <c r="AN144" s="249"/>
      <c r="AO144" s="249"/>
      <c r="AP144" s="249"/>
      <c r="AQ144" s="265"/>
      <c r="AR144" s="266"/>
      <c r="AS144" s="267"/>
    </row>
    <row r="145" spans="1:45" x14ac:dyDescent="0.25">
      <c r="A145" s="245">
        <v>142</v>
      </c>
      <c r="B145" s="245"/>
      <c r="C145" s="245" t="e">
        <f>VLOOKUP(A145,input!$A$4:$C$1000,3,FALSE)</f>
        <v>#N/A</v>
      </c>
      <c r="D145" s="246" t="e">
        <f>VLOOKUP($A145,input!$A$4:$I$1000,4,FALSE)</f>
        <v>#N/A</v>
      </c>
      <c r="E145" s="246" t="e">
        <f>VLOOKUP($A145,input!$A$4:$I$1000,5,FALSE)</f>
        <v>#N/A</v>
      </c>
      <c r="F145" s="514" t="e">
        <f>VLOOKUP($A145,input!$A$4:$I$1000,6,FALSE)</f>
        <v>#N/A</v>
      </c>
      <c r="G145" s="248">
        <v>0</v>
      </c>
      <c r="H145" s="249" t="e">
        <f t="shared" si="24"/>
        <v>#N/A</v>
      </c>
      <c r="I145" s="250" t="e">
        <f t="shared" si="25"/>
        <v>#N/A</v>
      </c>
      <c r="J145" s="414" t="str">
        <f>+input!Y145</f>
        <v/>
      </c>
      <c r="K145" s="249" t="str">
        <f>+input!Z145</f>
        <v/>
      </c>
      <c r="L145" s="249" t="str">
        <f>+input!AA145</f>
        <v/>
      </c>
      <c r="M145" s="249" t="str">
        <f>+input!AB145</f>
        <v/>
      </c>
      <c r="N145" s="249" t="str">
        <f>+input!AC145</f>
        <v/>
      </c>
      <c r="O145" s="249" t="str">
        <f>+input!AD145</f>
        <v/>
      </c>
      <c r="P145" s="251" t="str">
        <f>+input!AE145</f>
        <v/>
      </c>
      <c r="Q145" s="252" t="str">
        <f>+input!AF145</f>
        <v/>
      </c>
      <c r="R145" s="253"/>
      <c r="S145" s="254" t="e">
        <f>VLOOKUP($A145,input!$A$4:$I$1000,7,FALSE)</f>
        <v>#N/A</v>
      </c>
      <c r="T145" s="255" t="e">
        <f>VLOOKUP($A145,input!$A$4:$I$1000,8,FALSE)</f>
        <v>#N/A</v>
      </c>
      <c r="U145" s="255" t="e">
        <f>VLOOKUP($A145,input!$A$4:$L$1000,9,FALSE)</f>
        <v>#N/A</v>
      </c>
      <c r="V145" s="256" t="e">
        <f>IF($C145="initial",input!M145,VLOOKUP($A145,input!$A$4:$L$1000,10,FALSE))</f>
        <v>#N/A</v>
      </c>
      <c r="W145" s="257" t="e">
        <f>IF($C145="initial",input!N145,VLOOKUP($A145,input!$A$4:$L$1000,11,FALSE))</f>
        <v>#N/A</v>
      </c>
      <c r="X145" s="258" t="e">
        <f>IF($C145="initial",input!O145,VLOOKUP($A145,input!$A$4:$L$1000,12,FALSE))</f>
        <v>#N/A</v>
      </c>
      <c r="Y145" s="247" t="e">
        <f t="shared" si="26"/>
        <v>#N/A</v>
      </c>
      <c r="Z145" s="247" t="e">
        <f t="shared" si="27"/>
        <v>#N/A</v>
      </c>
      <c r="AA145" s="247" t="e">
        <f t="shared" si="28"/>
        <v>#N/A</v>
      </c>
      <c r="AB145" s="254" t="e">
        <f t="shared" si="29"/>
        <v>#N/A</v>
      </c>
      <c r="AC145" s="255" t="e">
        <f t="shared" si="30"/>
        <v>#N/A</v>
      </c>
      <c r="AD145" s="261" t="e">
        <f t="shared" si="31"/>
        <v>#N/A</v>
      </c>
      <c r="AE145" s="247" t="e">
        <f>IF($D145="","",IF($C145="initial",input!S145,AN144))</f>
        <v>#N/A</v>
      </c>
      <c r="AF145" s="259" t="e">
        <f>IF($D145="","",IF($C145="initial",input!T145,AO144))</f>
        <v>#N/A</v>
      </c>
      <c r="AG145" s="260" t="e">
        <f>IF($D145="","",IF($C145="initial",input!U145,AP144))</f>
        <v>#N/A</v>
      </c>
      <c r="AH145" s="262"/>
      <c r="AI145" s="263"/>
      <c r="AJ145" s="263"/>
      <c r="AK145" s="262"/>
      <c r="AL145" s="263"/>
      <c r="AM145" s="264"/>
      <c r="AN145" s="249"/>
      <c r="AO145" s="249"/>
      <c r="AP145" s="249"/>
      <c r="AQ145" s="265"/>
      <c r="AR145" s="266"/>
      <c r="AS145" s="267"/>
    </row>
    <row r="146" spans="1:45" x14ac:dyDescent="0.25">
      <c r="A146" s="245">
        <v>143</v>
      </c>
      <c r="B146" s="245"/>
      <c r="C146" s="245" t="e">
        <f>VLOOKUP(A146,input!$A$4:$C$1000,3,FALSE)</f>
        <v>#N/A</v>
      </c>
      <c r="D146" s="246" t="e">
        <f>VLOOKUP($A146,input!$A$4:$I$1000,4,FALSE)</f>
        <v>#N/A</v>
      </c>
      <c r="E146" s="246" t="e">
        <f>VLOOKUP($A146,input!$A$4:$I$1000,5,FALSE)</f>
        <v>#N/A</v>
      </c>
      <c r="F146" s="514" t="e">
        <f>VLOOKUP($A146,input!$A$4:$I$1000,6,FALSE)</f>
        <v>#N/A</v>
      </c>
      <c r="G146" s="248">
        <v>0</v>
      </c>
      <c r="H146" s="249" t="e">
        <f t="shared" si="24"/>
        <v>#N/A</v>
      </c>
      <c r="I146" s="250" t="e">
        <f t="shared" si="25"/>
        <v>#N/A</v>
      </c>
      <c r="J146" s="414" t="str">
        <f>+input!Y146</f>
        <v/>
      </c>
      <c r="K146" s="249" t="str">
        <f>+input!Z146</f>
        <v/>
      </c>
      <c r="L146" s="249" t="str">
        <f>+input!AA146</f>
        <v/>
      </c>
      <c r="M146" s="249" t="str">
        <f>+input!AB146</f>
        <v/>
      </c>
      <c r="N146" s="249" t="str">
        <f>+input!AC146</f>
        <v/>
      </c>
      <c r="O146" s="249" t="str">
        <f>+input!AD146</f>
        <v/>
      </c>
      <c r="P146" s="251" t="str">
        <f>+input!AE146</f>
        <v/>
      </c>
      <c r="Q146" s="252" t="str">
        <f>+input!AF146</f>
        <v/>
      </c>
      <c r="R146" s="253"/>
      <c r="S146" s="254" t="e">
        <f>VLOOKUP($A146,input!$A$4:$I$1000,7,FALSE)</f>
        <v>#N/A</v>
      </c>
      <c r="T146" s="255" t="e">
        <f>VLOOKUP($A146,input!$A$4:$I$1000,8,FALSE)</f>
        <v>#N/A</v>
      </c>
      <c r="U146" s="255" t="e">
        <f>VLOOKUP($A146,input!$A$4:$L$1000,9,FALSE)</f>
        <v>#N/A</v>
      </c>
      <c r="V146" s="256" t="e">
        <f>IF($C146="initial",input!M146,VLOOKUP($A146,input!$A$4:$L$1000,10,FALSE))</f>
        <v>#N/A</v>
      </c>
      <c r="W146" s="257" t="e">
        <f>IF($C146="initial",input!N146,VLOOKUP($A146,input!$A$4:$L$1000,11,FALSE))</f>
        <v>#N/A</v>
      </c>
      <c r="X146" s="258" t="e">
        <f>IF($C146="initial",input!O146,VLOOKUP($A146,input!$A$4:$L$1000,12,FALSE))</f>
        <v>#N/A</v>
      </c>
      <c r="Y146" s="247" t="e">
        <f t="shared" si="26"/>
        <v>#N/A</v>
      </c>
      <c r="Z146" s="247" t="e">
        <f t="shared" si="27"/>
        <v>#N/A</v>
      </c>
      <c r="AA146" s="247" t="e">
        <f t="shared" si="28"/>
        <v>#N/A</v>
      </c>
      <c r="AB146" s="254" t="e">
        <f t="shared" si="29"/>
        <v>#N/A</v>
      </c>
      <c r="AC146" s="255" t="e">
        <f t="shared" si="30"/>
        <v>#N/A</v>
      </c>
      <c r="AD146" s="261" t="e">
        <f t="shared" si="31"/>
        <v>#N/A</v>
      </c>
      <c r="AE146" s="247" t="e">
        <f>IF($D146="","",IF($C146="initial",input!S146,AN145))</f>
        <v>#N/A</v>
      </c>
      <c r="AF146" s="259" t="e">
        <f>IF($D146="","",IF($C146="initial",input!T146,AO145))</f>
        <v>#N/A</v>
      </c>
      <c r="AG146" s="260" t="e">
        <f>IF($D146="","",IF($C146="initial",input!U146,AP145))</f>
        <v>#N/A</v>
      </c>
      <c r="AH146" s="262"/>
      <c r="AI146" s="263"/>
      <c r="AJ146" s="263"/>
      <c r="AK146" s="262"/>
      <c r="AL146" s="263"/>
      <c r="AM146" s="264"/>
      <c r="AN146" s="249"/>
      <c r="AO146" s="249"/>
      <c r="AP146" s="249"/>
      <c r="AQ146" s="265"/>
      <c r="AR146" s="266"/>
      <c r="AS146" s="267"/>
    </row>
    <row r="147" spans="1:45" x14ac:dyDescent="0.25">
      <c r="A147" s="245">
        <v>144</v>
      </c>
      <c r="B147" s="245"/>
      <c r="C147" s="245" t="e">
        <f>VLOOKUP(A147,input!$A$4:$C$1000,3,FALSE)</f>
        <v>#N/A</v>
      </c>
      <c r="D147" s="246" t="e">
        <f>VLOOKUP($A147,input!$A$4:$I$1000,4,FALSE)</f>
        <v>#N/A</v>
      </c>
      <c r="E147" s="246" t="e">
        <f>VLOOKUP($A147,input!$A$4:$I$1000,5,FALSE)</f>
        <v>#N/A</v>
      </c>
      <c r="F147" s="514" t="e">
        <f>VLOOKUP($A147,input!$A$4:$I$1000,6,FALSE)</f>
        <v>#N/A</v>
      </c>
      <c r="G147" s="248">
        <v>0</v>
      </c>
      <c r="H147" s="249" t="e">
        <f t="shared" si="24"/>
        <v>#N/A</v>
      </c>
      <c r="I147" s="250" t="e">
        <f t="shared" si="25"/>
        <v>#N/A</v>
      </c>
      <c r="J147" s="414" t="str">
        <f>+input!Y147</f>
        <v/>
      </c>
      <c r="K147" s="249" t="str">
        <f>+input!Z147</f>
        <v/>
      </c>
      <c r="L147" s="249" t="str">
        <f>+input!AA147</f>
        <v/>
      </c>
      <c r="M147" s="249" t="str">
        <f>+input!AB147</f>
        <v/>
      </c>
      <c r="N147" s="249" t="str">
        <f>+input!AC147</f>
        <v/>
      </c>
      <c r="O147" s="249" t="str">
        <f>+input!AD147</f>
        <v/>
      </c>
      <c r="P147" s="251" t="str">
        <f>+input!AE147</f>
        <v/>
      </c>
      <c r="Q147" s="252" t="str">
        <f>+input!AF147</f>
        <v/>
      </c>
      <c r="R147" s="253"/>
      <c r="S147" s="254" t="e">
        <f>VLOOKUP($A147,input!$A$4:$I$1000,7,FALSE)</f>
        <v>#N/A</v>
      </c>
      <c r="T147" s="255" t="e">
        <f>VLOOKUP($A147,input!$A$4:$I$1000,8,FALSE)</f>
        <v>#N/A</v>
      </c>
      <c r="U147" s="255" t="e">
        <f>VLOOKUP($A147,input!$A$4:$L$1000,9,FALSE)</f>
        <v>#N/A</v>
      </c>
      <c r="V147" s="256" t="e">
        <f>IF($C147="initial",input!M147,VLOOKUP($A147,input!$A$4:$L$1000,10,FALSE))</f>
        <v>#N/A</v>
      </c>
      <c r="W147" s="257" t="e">
        <f>IF($C147="initial",input!N147,VLOOKUP($A147,input!$A$4:$L$1000,11,FALSE))</f>
        <v>#N/A</v>
      </c>
      <c r="X147" s="258" t="e">
        <f>IF($C147="initial",input!O147,VLOOKUP($A147,input!$A$4:$L$1000,12,FALSE))</f>
        <v>#N/A</v>
      </c>
      <c r="Y147" s="247" t="e">
        <f t="shared" si="26"/>
        <v>#N/A</v>
      </c>
      <c r="Z147" s="247" t="e">
        <f t="shared" si="27"/>
        <v>#N/A</v>
      </c>
      <c r="AA147" s="247" t="e">
        <f t="shared" si="28"/>
        <v>#N/A</v>
      </c>
      <c r="AB147" s="254" t="e">
        <f t="shared" si="29"/>
        <v>#N/A</v>
      </c>
      <c r="AC147" s="255" t="e">
        <f t="shared" si="30"/>
        <v>#N/A</v>
      </c>
      <c r="AD147" s="261" t="e">
        <f t="shared" si="31"/>
        <v>#N/A</v>
      </c>
      <c r="AE147" s="247" t="e">
        <f>IF($D147="","",IF($C147="initial",input!S147,AN146))</f>
        <v>#N/A</v>
      </c>
      <c r="AF147" s="259" t="e">
        <f>IF($D147="","",IF($C147="initial",input!T147,AO146))</f>
        <v>#N/A</v>
      </c>
      <c r="AG147" s="260" t="e">
        <f>IF($D147="","",IF($C147="initial",input!U147,AP146))</f>
        <v>#N/A</v>
      </c>
      <c r="AH147" s="262"/>
      <c r="AI147" s="263"/>
      <c r="AJ147" s="263"/>
      <c r="AK147" s="262"/>
      <c r="AL147" s="263"/>
      <c r="AM147" s="264"/>
      <c r="AN147" s="249"/>
      <c r="AO147" s="249"/>
      <c r="AP147" s="249"/>
      <c r="AQ147" s="265"/>
      <c r="AR147" s="266"/>
      <c r="AS147" s="267"/>
    </row>
    <row r="148" spans="1:45" x14ac:dyDescent="0.25">
      <c r="A148" s="245">
        <v>145</v>
      </c>
      <c r="B148" s="245"/>
      <c r="C148" s="245" t="e">
        <f>VLOOKUP(A148,input!$A$4:$C$1000,3,FALSE)</f>
        <v>#N/A</v>
      </c>
      <c r="D148" s="246" t="e">
        <f>VLOOKUP($A148,input!$A$4:$I$1000,4,FALSE)</f>
        <v>#N/A</v>
      </c>
      <c r="E148" s="246" t="e">
        <f>VLOOKUP($A148,input!$A$4:$I$1000,5,FALSE)</f>
        <v>#N/A</v>
      </c>
      <c r="F148" s="514" t="e">
        <f>VLOOKUP($A148,input!$A$4:$I$1000,6,FALSE)</f>
        <v>#N/A</v>
      </c>
      <c r="G148" s="248">
        <v>0</v>
      </c>
      <c r="H148" s="249" t="e">
        <f t="shared" si="24"/>
        <v>#N/A</v>
      </c>
      <c r="I148" s="250" t="e">
        <f t="shared" si="25"/>
        <v>#N/A</v>
      </c>
      <c r="J148" s="414" t="str">
        <f>+input!Y148</f>
        <v/>
      </c>
      <c r="K148" s="249" t="str">
        <f>+input!Z148</f>
        <v/>
      </c>
      <c r="L148" s="249" t="str">
        <f>+input!AA148</f>
        <v/>
      </c>
      <c r="M148" s="249" t="str">
        <f>+input!AB148</f>
        <v/>
      </c>
      <c r="N148" s="249" t="str">
        <f>+input!AC148</f>
        <v/>
      </c>
      <c r="O148" s="249" t="str">
        <f>+input!AD148</f>
        <v/>
      </c>
      <c r="P148" s="251" t="str">
        <f>+input!AE148</f>
        <v/>
      </c>
      <c r="Q148" s="252" t="str">
        <f>+input!AF148</f>
        <v/>
      </c>
      <c r="R148" s="253"/>
      <c r="S148" s="254" t="e">
        <f>VLOOKUP($A148,input!$A$4:$I$1000,7,FALSE)</f>
        <v>#N/A</v>
      </c>
      <c r="T148" s="255" t="e">
        <f>VLOOKUP($A148,input!$A$4:$I$1000,8,FALSE)</f>
        <v>#N/A</v>
      </c>
      <c r="U148" s="255" t="e">
        <f>VLOOKUP($A148,input!$A$4:$L$1000,9,FALSE)</f>
        <v>#N/A</v>
      </c>
      <c r="V148" s="256" t="e">
        <f>IF($C148="initial",input!M148,VLOOKUP($A148,input!$A$4:$L$1000,10,FALSE))</f>
        <v>#N/A</v>
      </c>
      <c r="W148" s="257" t="e">
        <f>IF($C148="initial",input!N148,VLOOKUP($A148,input!$A$4:$L$1000,11,FALSE))</f>
        <v>#N/A</v>
      </c>
      <c r="X148" s="258" t="e">
        <f>IF($C148="initial",input!O148,VLOOKUP($A148,input!$A$4:$L$1000,12,FALSE))</f>
        <v>#N/A</v>
      </c>
      <c r="Y148" s="247" t="e">
        <f t="shared" si="26"/>
        <v>#N/A</v>
      </c>
      <c r="Z148" s="247" t="e">
        <f t="shared" si="27"/>
        <v>#N/A</v>
      </c>
      <c r="AA148" s="247" t="e">
        <f t="shared" si="28"/>
        <v>#N/A</v>
      </c>
      <c r="AB148" s="254" t="e">
        <f t="shared" si="29"/>
        <v>#N/A</v>
      </c>
      <c r="AC148" s="255" t="e">
        <f t="shared" si="30"/>
        <v>#N/A</v>
      </c>
      <c r="AD148" s="261" t="e">
        <f t="shared" si="31"/>
        <v>#N/A</v>
      </c>
      <c r="AE148" s="247" t="e">
        <f>IF($D148="","",IF($C148="initial",input!S148,AN147))</f>
        <v>#N/A</v>
      </c>
      <c r="AF148" s="259" t="e">
        <f>IF($D148="","",IF($C148="initial",input!T148,AO147))</f>
        <v>#N/A</v>
      </c>
      <c r="AG148" s="260" t="e">
        <f>IF($D148="","",IF($C148="initial",input!U148,AP147))</f>
        <v>#N/A</v>
      </c>
      <c r="AH148" s="262"/>
      <c r="AI148" s="263"/>
      <c r="AJ148" s="263"/>
      <c r="AK148" s="262"/>
      <c r="AL148" s="263"/>
      <c r="AM148" s="264"/>
      <c r="AN148" s="249"/>
      <c r="AO148" s="249"/>
      <c r="AP148" s="249"/>
      <c r="AQ148" s="265"/>
      <c r="AR148" s="266"/>
      <c r="AS148" s="267"/>
    </row>
    <row r="149" spans="1:45" x14ac:dyDescent="0.25">
      <c r="A149" s="245">
        <v>146</v>
      </c>
      <c r="B149" s="245"/>
      <c r="C149" s="245" t="e">
        <f>VLOOKUP(A149,input!$A$4:$C$1000,3,FALSE)</f>
        <v>#N/A</v>
      </c>
      <c r="D149" s="246" t="e">
        <f>VLOOKUP($A149,input!$A$4:$I$1000,4,FALSE)</f>
        <v>#N/A</v>
      </c>
      <c r="E149" s="246" t="e">
        <f>VLOOKUP($A149,input!$A$4:$I$1000,5,FALSE)</f>
        <v>#N/A</v>
      </c>
      <c r="F149" s="514" t="e">
        <f>VLOOKUP($A149,input!$A$4:$I$1000,6,FALSE)</f>
        <v>#N/A</v>
      </c>
      <c r="G149" s="248">
        <v>0</v>
      </c>
      <c r="H149" s="249" t="e">
        <f t="shared" si="24"/>
        <v>#N/A</v>
      </c>
      <c r="I149" s="250" t="e">
        <f t="shared" si="25"/>
        <v>#N/A</v>
      </c>
      <c r="J149" s="414" t="str">
        <f>+input!Y149</f>
        <v/>
      </c>
      <c r="K149" s="249" t="str">
        <f>+input!Z149</f>
        <v/>
      </c>
      <c r="L149" s="249" t="str">
        <f>+input!AA149</f>
        <v/>
      </c>
      <c r="M149" s="249" t="str">
        <f>+input!AB149</f>
        <v/>
      </c>
      <c r="N149" s="249" t="str">
        <f>+input!AC149</f>
        <v/>
      </c>
      <c r="O149" s="249" t="str">
        <f>+input!AD149</f>
        <v/>
      </c>
      <c r="P149" s="251" t="str">
        <f>+input!AE149</f>
        <v/>
      </c>
      <c r="Q149" s="252" t="str">
        <f>+input!AF149</f>
        <v/>
      </c>
      <c r="R149" s="253"/>
      <c r="S149" s="254" t="e">
        <f>VLOOKUP($A149,input!$A$4:$I$1000,7,FALSE)</f>
        <v>#N/A</v>
      </c>
      <c r="T149" s="255" t="e">
        <f>VLOOKUP($A149,input!$A$4:$I$1000,8,FALSE)</f>
        <v>#N/A</v>
      </c>
      <c r="U149" s="255" t="e">
        <f>VLOOKUP($A149,input!$A$4:$L$1000,9,FALSE)</f>
        <v>#N/A</v>
      </c>
      <c r="V149" s="256" t="e">
        <f>IF($C149="initial",input!M149,VLOOKUP($A149,input!$A$4:$L$1000,10,FALSE))</f>
        <v>#N/A</v>
      </c>
      <c r="W149" s="257" t="e">
        <f>IF($C149="initial",input!N149,VLOOKUP($A149,input!$A$4:$L$1000,11,FALSE))</f>
        <v>#N/A</v>
      </c>
      <c r="X149" s="258" t="e">
        <f>IF($C149="initial",input!O149,VLOOKUP($A149,input!$A$4:$L$1000,12,FALSE))</f>
        <v>#N/A</v>
      </c>
      <c r="Y149" s="247" t="e">
        <f t="shared" si="26"/>
        <v>#N/A</v>
      </c>
      <c r="Z149" s="247" t="e">
        <f t="shared" si="27"/>
        <v>#N/A</v>
      </c>
      <c r="AA149" s="247" t="e">
        <f t="shared" si="28"/>
        <v>#N/A</v>
      </c>
      <c r="AB149" s="254" t="e">
        <f t="shared" si="29"/>
        <v>#N/A</v>
      </c>
      <c r="AC149" s="255" t="e">
        <f t="shared" si="30"/>
        <v>#N/A</v>
      </c>
      <c r="AD149" s="261" t="e">
        <f t="shared" si="31"/>
        <v>#N/A</v>
      </c>
      <c r="AE149" s="247" t="e">
        <f>IF($D149="","",IF($C149="initial",input!S149,AN148))</f>
        <v>#N/A</v>
      </c>
      <c r="AF149" s="259" t="e">
        <f>IF($D149="","",IF($C149="initial",input!T149,AO148))</f>
        <v>#N/A</v>
      </c>
      <c r="AG149" s="260" t="e">
        <f>IF($D149="","",IF($C149="initial",input!U149,AP148))</f>
        <v>#N/A</v>
      </c>
      <c r="AH149" s="262"/>
      <c r="AI149" s="263"/>
      <c r="AJ149" s="263"/>
      <c r="AK149" s="262"/>
      <c r="AL149" s="263"/>
      <c r="AM149" s="264"/>
      <c r="AN149" s="249"/>
      <c r="AO149" s="249"/>
      <c r="AP149" s="249"/>
      <c r="AQ149" s="265"/>
      <c r="AR149" s="266"/>
      <c r="AS149" s="267"/>
    </row>
    <row r="150" spans="1:45" x14ac:dyDescent="0.25">
      <c r="A150" s="245">
        <v>147</v>
      </c>
      <c r="B150" s="245"/>
      <c r="C150" s="245" t="e">
        <f>VLOOKUP(A150,input!$A$4:$C$1000,3,FALSE)</f>
        <v>#N/A</v>
      </c>
      <c r="D150" s="246" t="e">
        <f>VLOOKUP($A150,input!$A$4:$I$1000,4,FALSE)</f>
        <v>#N/A</v>
      </c>
      <c r="E150" s="246" t="e">
        <f>VLOOKUP($A150,input!$A$4:$I$1000,5,FALSE)</f>
        <v>#N/A</v>
      </c>
      <c r="F150" s="514" t="e">
        <f>VLOOKUP($A150,input!$A$4:$I$1000,6,FALSE)</f>
        <v>#N/A</v>
      </c>
      <c r="G150" s="248">
        <v>0</v>
      </c>
      <c r="H150" s="249" t="e">
        <f t="shared" si="24"/>
        <v>#N/A</v>
      </c>
      <c r="I150" s="250" t="e">
        <f t="shared" si="25"/>
        <v>#N/A</v>
      </c>
      <c r="J150" s="414" t="str">
        <f>+input!Y150</f>
        <v/>
      </c>
      <c r="K150" s="249" t="str">
        <f>+input!Z150</f>
        <v/>
      </c>
      <c r="L150" s="249" t="str">
        <f>+input!AA150</f>
        <v/>
      </c>
      <c r="M150" s="249" t="str">
        <f>+input!AB150</f>
        <v/>
      </c>
      <c r="N150" s="249" t="str">
        <f>+input!AC150</f>
        <v/>
      </c>
      <c r="O150" s="249" t="str">
        <f>+input!AD150</f>
        <v/>
      </c>
      <c r="P150" s="251" t="str">
        <f>+input!AE150</f>
        <v/>
      </c>
      <c r="Q150" s="252" t="str">
        <f>+input!AF150</f>
        <v/>
      </c>
      <c r="R150" s="253"/>
      <c r="S150" s="254" t="e">
        <f>VLOOKUP($A150,input!$A$4:$I$1000,7,FALSE)</f>
        <v>#N/A</v>
      </c>
      <c r="T150" s="255" t="e">
        <f>VLOOKUP($A150,input!$A$4:$I$1000,8,FALSE)</f>
        <v>#N/A</v>
      </c>
      <c r="U150" s="255" t="e">
        <f>VLOOKUP($A150,input!$A$4:$L$1000,9,FALSE)</f>
        <v>#N/A</v>
      </c>
      <c r="V150" s="256" t="e">
        <f>IF($C150="initial",input!M150,VLOOKUP($A150,input!$A$4:$L$1000,10,FALSE))</f>
        <v>#N/A</v>
      </c>
      <c r="W150" s="257" t="e">
        <f>IF($C150="initial",input!N150,VLOOKUP($A150,input!$A$4:$L$1000,11,FALSE))</f>
        <v>#N/A</v>
      </c>
      <c r="X150" s="258" t="e">
        <f>IF($C150="initial",input!O150,VLOOKUP($A150,input!$A$4:$L$1000,12,FALSE))</f>
        <v>#N/A</v>
      </c>
      <c r="Y150" s="247" t="e">
        <f t="shared" si="26"/>
        <v>#N/A</v>
      </c>
      <c r="Z150" s="247" t="e">
        <f t="shared" si="27"/>
        <v>#N/A</v>
      </c>
      <c r="AA150" s="247" t="e">
        <f t="shared" si="28"/>
        <v>#N/A</v>
      </c>
      <c r="AB150" s="254" t="e">
        <f t="shared" si="29"/>
        <v>#N/A</v>
      </c>
      <c r="AC150" s="255" t="e">
        <f t="shared" si="30"/>
        <v>#N/A</v>
      </c>
      <c r="AD150" s="261" t="e">
        <f t="shared" si="31"/>
        <v>#N/A</v>
      </c>
      <c r="AE150" s="247" t="e">
        <f>IF($D150="","",IF($C150="initial",input!S150,AN149))</f>
        <v>#N/A</v>
      </c>
      <c r="AF150" s="259" t="e">
        <f>IF($D150="","",IF($C150="initial",input!T150,AO149))</f>
        <v>#N/A</v>
      </c>
      <c r="AG150" s="260" t="e">
        <f>IF($D150="","",IF($C150="initial",input!U150,AP149))</f>
        <v>#N/A</v>
      </c>
      <c r="AH150" s="262"/>
      <c r="AI150" s="263"/>
      <c r="AJ150" s="263"/>
      <c r="AK150" s="262"/>
      <c r="AL150" s="263"/>
      <c r="AM150" s="264"/>
      <c r="AN150" s="249"/>
      <c r="AO150" s="249"/>
      <c r="AP150" s="249"/>
      <c r="AQ150" s="265"/>
      <c r="AR150" s="266"/>
      <c r="AS150" s="267"/>
    </row>
    <row r="151" spans="1:45" x14ac:dyDescent="0.25">
      <c r="A151" s="245">
        <v>148</v>
      </c>
      <c r="B151" s="245"/>
      <c r="C151" s="245" t="e">
        <f>VLOOKUP(A151,input!$A$4:$C$1000,3,FALSE)</f>
        <v>#N/A</v>
      </c>
      <c r="D151" s="246" t="e">
        <f>VLOOKUP($A151,input!$A$4:$I$1000,4,FALSE)</f>
        <v>#N/A</v>
      </c>
      <c r="E151" s="246" t="e">
        <f>VLOOKUP($A151,input!$A$4:$I$1000,5,FALSE)</f>
        <v>#N/A</v>
      </c>
      <c r="F151" s="514" t="e">
        <f>VLOOKUP($A151,input!$A$4:$I$1000,6,FALSE)</f>
        <v>#N/A</v>
      </c>
      <c r="G151" s="248">
        <v>0</v>
      </c>
      <c r="H151" s="249" t="e">
        <f t="shared" si="24"/>
        <v>#N/A</v>
      </c>
      <c r="I151" s="250" t="e">
        <f t="shared" si="25"/>
        <v>#N/A</v>
      </c>
      <c r="J151" s="414" t="str">
        <f>+input!Y151</f>
        <v/>
      </c>
      <c r="K151" s="249" t="str">
        <f>+input!Z151</f>
        <v/>
      </c>
      <c r="L151" s="249" t="str">
        <f>+input!AA151</f>
        <v/>
      </c>
      <c r="M151" s="249" t="str">
        <f>+input!AB151</f>
        <v/>
      </c>
      <c r="N151" s="249" t="str">
        <f>+input!AC151</f>
        <v/>
      </c>
      <c r="O151" s="249" t="str">
        <f>+input!AD151</f>
        <v/>
      </c>
      <c r="P151" s="251" t="str">
        <f>+input!AE151</f>
        <v/>
      </c>
      <c r="Q151" s="252" t="str">
        <f>+input!AF151</f>
        <v/>
      </c>
      <c r="R151" s="253"/>
      <c r="S151" s="254" t="e">
        <f>VLOOKUP($A151,input!$A$4:$I$1000,7,FALSE)</f>
        <v>#N/A</v>
      </c>
      <c r="T151" s="255" t="e">
        <f>VLOOKUP($A151,input!$A$4:$I$1000,8,FALSE)</f>
        <v>#N/A</v>
      </c>
      <c r="U151" s="255" t="e">
        <f>VLOOKUP($A151,input!$A$4:$L$1000,9,FALSE)</f>
        <v>#N/A</v>
      </c>
      <c r="V151" s="256" t="e">
        <f>IF($C151="initial",input!M151,VLOOKUP($A151,input!$A$4:$L$1000,10,FALSE))</f>
        <v>#N/A</v>
      </c>
      <c r="W151" s="257" t="e">
        <f>IF($C151="initial",input!N151,VLOOKUP($A151,input!$A$4:$L$1000,11,FALSE))</f>
        <v>#N/A</v>
      </c>
      <c r="X151" s="258" t="e">
        <f>IF($C151="initial",input!O151,VLOOKUP($A151,input!$A$4:$L$1000,12,FALSE))</f>
        <v>#N/A</v>
      </c>
      <c r="Y151" s="247" t="e">
        <f t="shared" si="26"/>
        <v>#N/A</v>
      </c>
      <c r="Z151" s="247" t="e">
        <f t="shared" si="27"/>
        <v>#N/A</v>
      </c>
      <c r="AA151" s="247" t="e">
        <f t="shared" si="28"/>
        <v>#N/A</v>
      </c>
      <c r="AB151" s="254" t="e">
        <f t="shared" si="29"/>
        <v>#N/A</v>
      </c>
      <c r="AC151" s="255" t="e">
        <f t="shared" si="30"/>
        <v>#N/A</v>
      </c>
      <c r="AD151" s="261" t="e">
        <f t="shared" si="31"/>
        <v>#N/A</v>
      </c>
      <c r="AE151" s="247" t="e">
        <f>IF($D151="","",IF($C151="initial",input!S151,AN150))</f>
        <v>#N/A</v>
      </c>
      <c r="AF151" s="259" t="e">
        <f>IF($D151="","",IF($C151="initial",input!T151,AO150))</f>
        <v>#N/A</v>
      </c>
      <c r="AG151" s="260" t="e">
        <f>IF($D151="","",IF($C151="initial",input!U151,AP150))</f>
        <v>#N/A</v>
      </c>
      <c r="AH151" s="262"/>
      <c r="AI151" s="263"/>
      <c r="AJ151" s="263"/>
      <c r="AK151" s="262"/>
      <c r="AL151" s="263"/>
      <c r="AM151" s="264"/>
      <c r="AN151" s="249"/>
      <c r="AO151" s="249"/>
      <c r="AP151" s="249"/>
      <c r="AQ151" s="265"/>
      <c r="AR151" s="266"/>
      <c r="AS151" s="267"/>
    </row>
    <row r="152" spans="1:45" x14ac:dyDescent="0.25">
      <c r="A152" s="245">
        <v>149</v>
      </c>
      <c r="B152" s="245"/>
      <c r="C152" s="245" t="e">
        <f>VLOOKUP(A152,input!$A$4:$C$1000,3,FALSE)</f>
        <v>#N/A</v>
      </c>
      <c r="D152" s="246" t="e">
        <f>VLOOKUP($A152,input!$A$4:$I$1000,4,FALSE)</f>
        <v>#N/A</v>
      </c>
      <c r="E152" s="246" t="e">
        <f>VLOOKUP($A152,input!$A$4:$I$1000,5,FALSE)</f>
        <v>#N/A</v>
      </c>
      <c r="F152" s="514" t="e">
        <f>VLOOKUP($A152,input!$A$4:$I$1000,6,FALSE)</f>
        <v>#N/A</v>
      </c>
      <c r="G152" s="248">
        <v>0</v>
      </c>
      <c r="H152" s="249" t="e">
        <f t="shared" si="24"/>
        <v>#N/A</v>
      </c>
      <c r="I152" s="250" t="e">
        <f t="shared" si="25"/>
        <v>#N/A</v>
      </c>
      <c r="J152" s="414" t="str">
        <f>+input!Y152</f>
        <v/>
      </c>
      <c r="K152" s="249" t="str">
        <f>+input!Z152</f>
        <v/>
      </c>
      <c r="L152" s="249" t="str">
        <f>+input!AA152</f>
        <v/>
      </c>
      <c r="M152" s="249" t="str">
        <f>+input!AB152</f>
        <v/>
      </c>
      <c r="N152" s="249" t="str">
        <f>+input!AC152</f>
        <v/>
      </c>
      <c r="O152" s="249" t="str">
        <f>+input!AD152</f>
        <v/>
      </c>
      <c r="P152" s="251" t="str">
        <f>+input!AE152</f>
        <v/>
      </c>
      <c r="Q152" s="252" t="str">
        <f>+input!AF152</f>
        <v/>
      </c>
      <c r="R152" s="253"/>
      <c r="S152" s="254" t="e">
        <f>VLOOKUP($A152,input!$A$4:$I$1000,7,FALSE)</f>
        <v>#N/A</v>
      </c>
      <c r="T152" s="255" t="e">
        <f>VLOOKUP($A152,input!$A$4:$I$1000,8,FALSE)</f>
        <v>#N/A</v>
      </c>
      <c r="U152" s="255" t="e">
        <f>VLOOKUP($A152,input!$A$4:$L$1000,9,FALSE)</f>
        <v>#N/A</v>
      </c>
      <c r="V152" s="256" t="e">
        <f>IF($C152="initial",input!M152,VLOOKUP($A152,input!$A$4:$L$1000,10,FALSE))</f>
        <v>#N/A</v>
      </c>
      <c r="W152" s="257" t="e">
        <f>IF($C152="initial",input!N152,VLOOKUP($A152,input!$A$4:$L$1000,11,FALSE))</f>
        <v>#N/A</v>
      </c>
      <c r="X152" s="258" t="e">
        <f>IF($C152="initial",input!O152,VLOOKUP($A152,input!$A$4:$L$1000,12,FALSE))</f>
        <v>#N/A</v>
      </c>
      <c r="Y152" s="247" t="e">
        <f t="shared" si="26"/>
        <v>#N/A</v>
      </c>
      <c r="Z152" s="247" t="e">
        <f t="shared" si="27"/>
        <v>#N/A</v>
      </c>
      <c r="AA152" s="247" t="e">
        <f t="shared" si="28"/>
        <v>#N/A</v>
      </c>
      <c r="AB152" s="254" t="e">
        <f t="shared" si="29"/>
        <v>#N/A</v>
      </c>
      <c r="AC152" s="255" t="e">
        <f t="shared" si="30"/>
        <v>#N/A</v>
      </c>
      <c r="AD152" s="261" t="e">
        <f t="shared" si="31"/>
        <v>#N/A</v>
      </c>
      <c r="AE152" s="247" t="e">
        <f>IF($D152="","",IF($C152="initial",input!S152,AN151))</f>
        <v>#N/A</v>
      </c>
      <c r="AF152" s="259" t="e">
        <f>IF($D152="","",IF($C152="initial",input!T152,AO151))</f>
        <v>#N/A</v>
      </c>
      <c r="AG152" s="260" t="e">
        <f>IF($D152="","",IF($C152="initial",input!U152,AP151))</f>
        <v>#N/A</v>
      </c>
      <c r="AH152" s="262"/>
      <c r="AI152" s="263"/>
      <c r="AJ152" s="263"/>
      <c r="AK152" s="262"/>
      <c r="AL152" s="263"/>
      <c r="AM152" s="264"/>
      <c r="AN152" s="249"/>
      <c r="AO152" s="249"/>
      <c r="AP152" s="249"/>
      <c r="AQ152" s="265"/>
      <c r="AR152" s="266"/>
      <c r="AS152" s="267"/>
    </row>
    <row r="153" spans="1:45" x14ac:dyDescent="0.25">
      <c r="A153" s="245">
        <v>150</v>
      </c>
      <c r="B153" s="245"/>
      <c r="C153" s="245" t="e">
        <f>VLOOKUP(A153,input!$A$4:$C$1000,3,FALSE)</f>
        <v>#N/A</v>
      </c>
      <c r="D153" s="246" t="e">
        <f>VLOOKUP($A153,input!$A$4:$I$1000,4,FALSE)</f>
        <v>#N/A</v>
      </c>
      <c r="E153" s="246" t="e">
        <f>VLOOKUP($A153,input!$A$4:$I$1000,5,FALSE)</f>
        <v>#N/A</v>
      </c>
      <c r="F153" s="514" t="e">
        <f>VLOOKUP($A153,input!$A$4:$I$1000,6,FALSE)</f>
        <v>#N/A</v>
      </c>
      <c r="G153" s="248">
        <v>0</v>
      </c>
      <c r="H153" s="249" t="e">
        <f t="shared" si="24"/>
        <v>#N/A</v>
      </c>
      <c r="I153" s="250" t="e">
        <f t="shared" si="25"/>
        <v>#N/A</v>
      </c>
      <c r="J153" s="414" t="str">
        <f>+input!Y153</f>
        <v/>
      </c>
      <c r="K153" s="249" t="str">
        <f>+input!Z153</f>
        <v/>
      </c>
      <c r="L153" s="249" t="str">
        <f>+input!AA153</f>
        <v/>
      </c>
      <c r="M153" s="249" t="str">
        <f>+input!AB153</f>
        <v/>
      </c>
      <c r="N153" s="249" t="str">
        <f>+input!AC153</f>
        <v/>
      </c>
      <c r="O153" s="249" t="str">
        <f>+input!AD153</f>
        <v/>
      </c>
      <c r="P153" s="251" t="str">
        <f>+input!AE153</f>
        <v/>
      </c>
      <c r="Q153" s="252" t="str">
        <f>+input!AF153</f>
        <v/>
      </c>
      <c r="R153" s="253"/>
      <c r="S153" s="254" t="e">
        <f>VLOOKUP($A153,input!$A$4:$I$1000,7,FALSE)</f>
        <v>#N/A</v>
      </c>
      <c r="T153" s="255" t="e">
        <f>VLOOKUP($A153,input!$A$4:$I$1000,8,FALSE)</f>
        <v>#N/A</v>
      </c>
      <c r="U153" s="255" t="e">
        <f>VLOOKUP($A153,input!$A$4:$L$1000,9,FALSE)</f>
        <v>#N/A</v>
      </c>
      <c r="V153" s="256" t="e">
        <f>IF($C153="initial",input!M153,VLOOKUP($A153,input!$A$4:$L$1000,10,FALSE))</f>
        <v>#N/A</v>
      </c>
      <c r="W153" s="257" t="e">
        <f>IF($C153="initial",input!N153,VLOOKUP($A153,input!$A$4:$L$1000,11,FALSE))</f>
        <v>#N/A</v>
      </c>
      <c r="X153" s="258" t="e">
        <f>IF($C153="initial",input!O153,VLOOKUP($A153,input!$A$4:$L$1000,12,FALSE))</f>
        <v>#N/A</v>
      </c>
      <c r="Y153" s="247" t="e">
        <f t="shared" si="26"/>
        <v>#N/A</v>
      </c>
      <c r="Z153" s="247" t="e">
        <f t="shared" si="27"/>
        <v>#N/A</v>
      </c>
      <c r="AA153" s="247" t="e">
        <f t="shared" si="28"/>
        <v>#N/A</v>
      </c>
      <c r="AB153" s="254" t="e">
        <f t="shared" si="29"/>
        <v>#N/A</v>
      </c>
      <c r="AC153" s="255" t="e">
        <f t="shared" si="30"/>
        <v>#N/A</v>
      </c>
      <c r="AD153" s="261" t="e">
        <f t="shared" si="31"/>
        <v>#N/A</v>
      </c>
      <c r="AE153" s="247" t="e">
        <f>IF($D153="","",IF($C153="initial",input!S153,AN152))</f>
        <v>#N/A</v>
      </c>
      <c r="AF153" s="259" t="e">
        <f>IF($D153="","",IF($C153="initial",input!T153,AO152))</f>
        <v>#N/A</v>
      </c>
      <c r="AG153" s="260" t="e">
        <f>IF($D153="","",IF($C153="initial",input!U153,AP152))</f>
        <v>#N/A</v>
      </c>
      <c r="AH153" s="262"/>
      <c r="AI153" s="263"/>
      <c r="AJ153" s="263"/>
      <c r="AK153" s="262"/>
      <c r="AL153" s="263"/>
      <c r="AM153" s="264"/>
      <c r="AN153" s="249"/>
      <c r="AO153" s="249"/>
      <c r="AP153" s="249"/>
      <c r="AQ153" s="265"/>
      <c r="AR153" s="266"/>
      <c r="AS153" s="267"/>
    </row>
    <row r="154" spans="1:45" x14ac:dyDescent="0.25">
      <c r="A154" s="245">
        <v>151</v>
      </c>
      <c r="B154" s="245"/>
      <c r="C154" s="245" t="e">
        <f>VLOOKUP(A154,input!$A$4:$C$1000,3,FALSE)</f>
        <v>#N/A</v>
      </c>
      <c r="D154" s="246" t="e">
        <f>VLOOKUP($A154,input!$A$4:$I$1000,4,FALSE)</f>
        <v>#N/A</v>
      </c>
      <c r="E154" s="246" t="e">
        <f>VLOOKUP($A154,input!$A$4:$I$1000,5,FALSE)</f>
        <v>#N/A</v>
      </c>
      <c r="F154" s="514" t="e">
        <f>VLOOKUP($A154,input!$A$4:$I$1000,6,FALSE)</f>
        <v>#N/A</v>
      </c>
      <c r="G154" s="248">
        <v>0</v>
      </c>
      <c r="H154" s="249" t="e">
        <f t="shared" si="24"/>
        <v>#N/A</v>
      </c>
      <c r="I154" s="250" t="e">
        <f t="shared" si="25"/>
        <v>#N/A</v>
      </c>
      <c r="J154" s="414" t="str">
        <f>+input!Y154</f>
        <v/>
      </c>
      <c r="K154" s="249" t="str">
        <f>+input!Z154</f>
        <v/>
      </c>
      <c r="L154" s="249" t="str">
        <f>+input!AA154</f>
        <v/>
      </c>
      <c r="M154" s="249" t="str">
        <f>+input!AB154</f>
        <v/>
      </c>
      <c r="N154" s="249" t="str">
        <f>+input!AC154</f>
        <v/>
      </c>
      <c r="O154" s="249" t="str">
        <f>+input!AD154</f>
        <v/>
      </c>
      <c r="P154" s="251" t="str">
        <f>+input!AE154</f>
        <v/>
      </c>
      <c r="Q154" s="252" t="str">
        <f>+input!AF154</f>
        <v/>
      </c>
      <c r="R154" s="253"/>
      <c r="S154" s="254" t="e">
        <f>VLOOKUP($A154,input!$A$4:$I$1000,7,FALSE)</f>
        <v>#N/A</v>
      </c>
      <c r="T154" s="255" t="e">
        <f>VLOOKUP($A154,input!$A$4:$I$1000,8,FALSE)</f>
        <v>#N/A</v>
      </c>
      <c r="U154" s="255" t="e">
        <f>VLOOKUP($A154,input!$A$4:$L$1000,9,FALSE)</f>
        <v>#N/A</v>
      </c>
      <c r="V154" s="256" t="e">
        <f>IF($C154="initial",input!M154,VLOOKUP($A154,input!$A$4:$L$1000,10,FALSE))</f>
        <v>#N/A</v>
      </c>
      <c r="W154" s="257" t="e">
        <f>IF($C154="initial",input!N154,VLOOKUP($A154,input!$A$4:$L$1000,11,FALSE))</f>
        <v>#N/A</v>
      </c>
      <c r="X154" s="258" t="e">
        <f>IF($C154="initial",input!O154,VLOOKUP($A154,input!$A$4:$L$1000,12,FALSE))</f>
        <v>#N/A</v>
      </c>
      <c r="Y154" s="247" t="e">
        <f t="shared" si="26"/>
        <v>#N/A</v>
      </c>
      <c r="Z154" s="247" t="e">
        <f t="shared" si="27"/>
        <v>#N/A</v>
      </c>
      <c r="AA154" s="247" t="e">
        <f t="shared" si="28"/>
        <v>#N/A</v>
      </c>
      <c r="AB154" s="254" t="e">
        <f t="shared" si="29"/>
        <v>#N/A</v>
      </c>
      <c r="AC154" s="255" t="e">
        <f t="shared" si="30"/>
        <v>#N/A</v>
      </c>
      <c r="AD154" s="261" t="e">
        <f t="shared" si="31"/>
        <v>#N/A</v>
      </c>
      <c r="AE154" s="247" t="e">
        <f>IF($D154="","",IF($C154="initial",input!S154,AN153))</f>
        <v>#N/A</v>
      </c>
      <c r="AF154" s="259" t="e">
        <f>IF($D154="","",IF($C154="initial",input!T154,AO153))</f>
        <v>#N/A</v>
      </c>
      <c r="AG154" s="260" t="e">
        <f>IF($D154="","",IF($C154="initial",input!U154,AP153))</f>
        <v>#N/A</v>
      </c>
      <c r="AH154" s="262"/>
      <c r="AI154" s="263"/>
      <c r="AJ154" s="263"/>
      <c r="AK154" s="262"/>
      <c r="AL154" s="263"/>
      <c r="AM154" s="264"/>
      <c r="AN154" s="249"/>
      <c r="AO154" s="249"/>
      <c r="AP154" s="249"/>
      <c r="AQ154" s="265"/>
      <c r="AR154" s="266"/>
      <c r="AS154" s="267"/>
    </row>
    <row r="155" spans="1:45" x14ac:dyDescent="0.25">
      <c r="A155" s="245">
        <v>152</v>
      </c>
      <c r="B155" s="245"/>
      <c r="C155" s="245" t="e">
        <f>VLOOKUP(A155,input!$A$4:$C$1000,3,FALSE)</f>
        <v>#N/A</v>
      </c>
      <c r="D155" s="246" t="e">
        <f>VLOOKUP($A155,input!$A$4:$I$1000,4,FALSE)</f>
        <v>#N/A</v>
      </c>
      <c r="E155" s="246" t="e">
        <f>VLOOKUP($A155,input!$A$4:$I$1000,5,FALSE)</f>
        <v>#N/A</v>
      </c>
      <c r="F155" s="514" t="e">
        <f>VLOOKUP($A155,input!$A$4:$I$1000,6,FALSE)</f>
        <v>#N/A</v>
      </c>
      <c r="G155" s="248">
        <v>0</v>
      </c>
      <c r="H155" s="249" t="e">
        <f t="shared" si="24"/>
        <v>#N/A</v>
      </c>
      <c r="I155" s="250" t="e">
        <f t="shared" si="25"/>
        <v>#N/A</v>
      </c>
      <c r="J155" s="414" t="str">
        <f>+input!Y155</f>
        <v/>
      </c>
      <c r="K155" s="249" t="str">
        <f>+input!Z155</f>
        <v/>
      </c>
      <c r="L155" s="249" t="str">
        <f>+input!AA155</f>
        <v/>
      </c>
      <c r="M155" s="249" t="str">
        <f>+input!AB155</f>
        <v/>
      </c>
      <c r="N155" s="249" t="str">
        <f>+input!AC155</f>
        <v/>
      </c>
      <c r="O155" s="249" t="str">
        <f>+input!AD155</f>
        <v/>
      </c>
      <c r="P155" s="251" t="str">
        <f>+input!AE155</f>
        <v/>
      </c>
      <c r="Q155" s="252" t="str">
        <f>+input!AF155</f>
        <v/>
      </c>
      <c r="R155" s="253"/>
      <c r="S155" s="254" t="e">
        <f>VLOOKUP($A155,input!$A$4:$I$1000,7,FALSE)</f>
        <v>#N/A</v>
      </c>
      <c r="T155" s="255" t="e">
        <f>VLOOKUP($A155,input!$A$4:$I$1000,8,FALSE)</f>
        <v>#N/A</v>
      </c>
      <c r="U155" s="255" t="e">
        <f>VLOOKUP($A155,input!$A$4:$L$1000,9,FALSE)</f>
        <v>#N/A</v>
      </c>
      <c r="V155" s="256" t="e">
        <f>IF($C155="initial",input!M155,VLOOKUP($A155,input!$A$4:$L$1000,10,FALSE))</f>
        <v>#N/A</v>
      </c>
      <c r="W155" s="257" t="e">
        <f>IF($C155="initial",input!N155,VLOOKUP($A155,input!$A$4:$L$1000,11,FALSE))</f>
        <v>#N/A</v>
      </c>
      <c r="X155" s="258" t="e">
        <f>IF($C155="initial",input!O155,VLOOKUP($A155,input!$A$4:$L$1000,12,FALSE))</f>
        <v>#N/A</v>
      </c>
      <c r="Y155" s="247" t="e">
        <f t="shared" si="26"/>
        <v>#N/A</v>
      </c>
      <c r="Z155" s="247" t="e">
        <f t="shared" si="27"/>
        <v>#N/A</v>
      </c>
      <c r="AA155" s="247" t="e">
        <f t="shared" si="28"/>
        <v>#N/A</v>
      </c>
      <c r="AB155" s="254" t="e">
        <f t="shared" si="29"/>
        <v>#N/A</v>
      </c>
      <c r="AC155" s="255" t="e">
        <f t="shared" si="30"/>
        <v>#N/A</v>
      </c>
      <c r="AD155" s="261" t="e">
        <f t="shared" si="31"/>
        <v>#N/A</v>
      </c>
      <c r="AE155" s="247" t="e">
        <f>IF($D155="","",IF($C155="initial",input!S155,AN154))</f>
        <v>#N/A</v>
      </c>
      <c r="AF155" s="259" t="e">
        <f>IF($D155="","",IF($C155="initial",input!T155,AO154))</f>
        <v>#N/A</v>
      </c>
      <c r="AG155" s="260" t="e">
        <f>IF($D155="","",IF($C155="initial",input!U155,AP154))</f>
        <v>#N/A</v>
      </c>
      <c r="AH155" s="262"/>
      <c r="AI155" s="263"/>
      <c r="AJ155" s="263"/>
      <c r="AK155" s="262"/>
      <c r="AL155" s="263"/>
      <c r="AM155" s="264"/>
      <c r="AN155" s="249"/>
      <c r="AO155" s="249"/>
      <c r="AP155" s="249"/>
      <c r="AQ155" s="265"/>
      <c r="AR155" s="266"/>
      <c r="AS155" s="267"/>
    </row>
    <row r="156" spans="1:45" x14ac:dyDescent="0.25">
      <c r="A156" s="245">
        <v>153</v>
      </c>
      <c r="B156" s="245"/>
      <c r="C156" s="245" t="e">
        <f>VLOOKUP(A156,input!$A$4:$C$1000,3,FALSE)</f>
        <v>#N/A</v>
      </c>
      <c r="D156" s="246" t="e">
        <f>VLOOKUP($A156,input!$A$4:$I$1000,4,FALSE)</f>
        <v>#N/A</v>
      </c>
      <c r="E156" s="246" t="e">
        <f>VLOOKUP($A156,input!$A$4:$I$1000,5,FALSE)</f>
        <v>#N/A</v>
      </c>
      <c r="F156" s="514" t="e">
        <f>VLOOKUP($A156,input!$A$4:$I$1000,6,FALSE)</f>
        <v>#N/A</v>
      </c>
      <c r="G156" s="248">
        <v>0</v>
      </c>
      <c r="H156" s="249" t="e">
        <f t="shared" si="24"/>
        <v>#N/A</v>
      </c>
      <c r="I156" s="250" t="e">
        <f t="shared" si="25"/>
        <v>#N/A</v>
      </c>
      <c r="J156" s="414" t="str">
        <f>+input!Y156</f>
        <v/>
      </c>
      <c r="K156" s="249" t="str">
        <f>+input!Z156</f>
        <v/>
      </c>
      <c r="L156" s="249" t="str">
        <f>+input!AA156</f>
        <v/>
      </c>
      <c r="M156" s="249" t="str">
        <f>+input!AB156</f>
        <v/>
      </c>
      <c r="N156" s="249" t="str">
        <f>+input!AC156</f>
        <v/>
      </c>
      <c r="O156" s="249" t="str">
        <f>+input!AD156</f>
        <v/>
      </c>
      <c r="P156" s="251" t="str">
        <f>+input!AE156</f>
        <v/>
      </c>
      <c r="Q156" s="252" t="str">
        <f>+input!AF156</f>
        <v/>
      </c>
      <c r="R156" s="253"/>
      <c r="S156" s="254" t="e">
        <f>VLOOKUP($A156,input!$A$4:$I$1000,7,FALSE)</f>
        <v>#N/A</v>
      </c>
      <c r="T156" s="255" t="e">
        <f>VLOOKUP($A156,input!$A$4:$I$1000,8,FALSE)</f>
        <v>#N/A</v>
      </c>
      <c r="U156" s="255" t="e">
        <f>VLOOKUP($A156,input!$A$4:$L$1000,9,FALSE)</f>
        <v>#N/A</v>
      </c>
      <c r="V156" s="256" t="e">
        <f>IF($C156="initial",input!M156,VLOOKUP($A156,input!$A$4:$L$1000,10,FALSE))</f>
        <v>#N/A</v>
      </c>
      <c r="W156" s="257" t="e">
        <f>IF($C156="initial",input!N156,VLOOKUP($A156,input!$A$4:$L$1000,11,FALSE))</f>
        <v>#N/A</v>
      </c>
      <c r="X156" s="258" t="e">
        <f>IF($C156="initial",input!O156,VLOOKUP($A156,input!$A$4:$L$1000,12,FALSE))</f>
        <v>#N/A</v>
      </c>
      <c r="Y156" s="247" t="e">
        <f t="shared" si="26"/>
        <v>#N/A</v>
      </c>
      <c r="Z156" s="247" t="e">
        <f t="shared" si="27"/>
        <v>#N/A</v>
      </c>
      <c r="AA156" s="247" t="e">
        <f t="shared" si="28"/>
        <v>#N/A</v>
      </c>
      <c r="AB156" s="254" t="e">
        <f t="shared" si="29"/>
        <v>#N/A</v>
      </c>
      <c r="AC156" s="255" t="e">
        <f t="shared" si="30"/>
        <v>#N/A</v>
      </c>
      <c r="AD156" s="261" t="e">
        <f t="shared" si="31"/>
        <v>#N/A</v>
      </c>
      <c r="AE156" s="247" t="e">
        <f>IF($D156="","",IF($C156="initial",input!S156,AN155))</f>
        <v>#N/A</v>
      </c>
      <c r="AF156" s="259" t="e">
        <f>IF($D156="","",IF($C156="initial",input!T156,AO155))</f>
        <v>#N/A</v>
      </c>
      <c r="AG156" s="260" t="e">
        <f>IF($D156="","",IF($C156="initial",input!U156,AP155))</f>
        <v>#N/A</v>
      </c>
      <c r="AH156" s="262"/>
      <c r="AI156" s="263"/>
      <c r="AJ156" s="263"/>
      <c r="AK156" s="262"/>
      <c r="AL156" s="263"/>
      <c r="AM156" s="264"/>
      <c r="AN156" s="249"/>
      <c r="AO156" s="249"/>
      <c r="AP156" s="249"/>
      <c r="AQ156" s="265"/>
      <c r="AR156" s="266"/>
      <c r="AS156" s="267"/>
    </row>
    <row r="157" spans="1:45" x14ac:dyDescent="0.25">
      <c r="A157" s="245">
        <v>154</v>
      </c>
      <c r="B157" s="245"/>
      <c r="C157" s="245" t="e">
        <f>VLOOKUP(A157,input!$A$4:$C$1000,3,FALSE)</f>
        <v>#N/A</v>
      </c>
      <c r="D157" s="246" t="e">
        <f>VLOOKUP($A157,input!$A$4:$I$1000,4,FALSE)</f>
        <v>#N/A</v>
      </c>
      <c r="E157" s="246" t="e">
        <f>VLOOKUP($A157,input!$A$4:$I$1000,5,FALSE)</f>
        <v>#N/A</v>
      </c>
      <c r="F157" s="514" t="e">
        <f>VLOOKUP($A157,input!$A$4:$I$1000,6,FALSE)</f>
        <v>#N/A</v>
      </c>
      <c r="G157" s="248">
        <v>0</v>
      </c>
      <c r="H157" s="249" t="e">
        <f t="shared" si="24"/>
        <v>#N/A</v>
      </c>
      <c r="I157" s="250" t="e">
        <f t="shared" si="25"/>
        <v>#N/A</v>
      </c>
      <c r="J157" s="414" t="str">
        <f>+input!Y157</f>
        <v/>
      </c>
      <c r="K157" s="249" t="str">
        <f>+input!Z157</f>
        <v/>
      </c>
      <c r="L157" s="249" t="str">
        <f>+input!AA157</f>
        <v/>
      </c>
      <c r="M157" s="249" t="str">
        <f>+input!AB157</f>
        <v/>
      </c>
      <c r="N157" s="249" t="str">
        <f>+input!AC157</f>
        <v/>
      </c>
      <c r="O157" s="249" t="str">
        <f>+input!AD157</f>
        <v/>
      </c>
      <c r="P157" s="251" t="str">
        <f>+input!AE157</f>
        <v/>
      </c>
      <c r="Q157" s="252" t="str">
        <f>+input!AF157</f>
        <v/>
      </c>
      <c r="R157" s="253"/>
      <c r="S157" s="254" t="e">
        <f>VLOOKUP($A157,input!$A$4:$I$1000,7,FALSE)</f>
        <v>#N/A</v>
      </c>
      <c r="T157" s="255" t="e">
        <f>VLOOKUP($A157,input!$A$4:$I$1000,8,FALSE)</f>
        <v>#N/A</v>
      </c>
      <c r="U157" s="255" t="e">
        <f>VLOOKUP($A157,input!$A$4:$L$1000,9,FALSE)</f>
        <v>#N/A</v>
      </c>
      <c r="V157" s="256" t="e">
        <f>IF($C157="initial",input!M157,VLOOKUP($A157,input!$A$4:$L$1000,10,FALSE))</f>
        <v>#N/A</v>
      </c>
      <c r="W157" s="257" t="e">
        <f>IF($C157="initial",input!N157,VLOOKUP($A157,input!$A$4:$L$1000,11,FALSE))</f>
        <v>#N/A</v>
      </c>
      <c r="X157" s="258" t="e">
        <f>IF($C157="initial",input!O157,VLOOKUP($A157,input!$A$4:$L$1000,12,FALSE))</f>
        <v>#N/A</v>
      </c>
      <c r="Y157" s="247" t="e">
        <f t="shared" si="26"/>
        <v>#N/A</v>
      </c>
      <c r="Z157" s="247" t="e">
        <f t="shared" si="27"/>
        <v>#N/A</v>
      </c>
      <c r="AA157" s="247" t="e">
        <f t="shared" si="28"/>
        <v>#N/A</v>
      </c>
      <c r="AB157" s="254" t="e">
        <f t="shared" si="29"/>
        <v>#N/A</v>
      </c>
      <c r="AC157" s="255" t="e">
        <f t="shared" si="30"/>
        <v>#N/A</v>
      </c>
      <c r="AD157" s="261" t="e">
        <f t="shared" si="31"/>
        <v>#N/A</v>
      </c>
      <c r="AE157" s="247" t="e">
        <f>IF($D157="","",IF($C157="initial",input!S157,AN156))</f>
        <v>#N/A</v>
      </c>
      <c r="AF157" s="259" t="e">
        <f>IF($D157="","",IF($C157="initial",input!T157,AO156))</f>
        <v>#N/A</v>
      </c>
      <c r="AG157" s="260" t="e">
        <f>IF($D157="","",IF($C157="initial",input!U157,AP156))</f>
        <v>#N/A</v>
      </c>
      <c r="AH157" s="262"/>
      <c r="AI157" s="263"/>
      <c r="AJ157" s="263"/>
      <c r="AK157" s="262"/>
      <c r="AL157" s="263"/>
      <c r="AM157" s="264"/>
      <c r="AN157" s="249"/>
      <c r="AO157" s="249"/>
      <c r="AP157" s="249"/>
      <c r="AQ157" s="265"/>
      <c r="AR157" s="266"/>
      <c r="AS157" s="267"/>
    </row>
    <row r="158" spans="1:45" x14ac:dyDescent="0.25">
      <c r="A158" s="245">
        <v>155</v>
      </c>
      <c r="B158" s="245"/>
      <c r="C158" s="245" t="e">
        <f>VLOOKUP(A158,input!$A$4:$C$1000,3,FALSE)</f>
        <v>#N/A</v>
      </c>
      <c r="D158" s="246" t="e">
        <f>VLOOKUP($A158,input!$A$4:$I$1000,4,FALSE)</f>
        <v>#N/A</v>
      </c>
      <c r="E158" s="246" t="e">
        <f>VLOOKUP($A158,input!$A$4:$I$1000,5,FALSE)</f>
        <v>#N/A</v>
      </c>
      <c r="F158" s="514" t="e">
        <f>VLOOKUP($A158,input!$A$4:$I$1000,6,FALSE)</f>
        <v>#N/A</v>
      </c>
      <c r="G158" s="248">
        <v>0</v>
      </c>
      <c r="H158" s="249" t="e">
        <f t="shared" si="24"/>
        <v>#N/A</v>
      </c>
      <c r="I158" s="250" t="e">
        <f t="shared" si="25"/>
        <v>#N/A</v>
      </c>
      <c r="J158" s="414" t="str">
        <f>+input!Y158</f>
        <v/>
      </c>
      <c r="K158" s="249" t="str">
        <f>+input!Z158</f>
        <v/>
      </c>
      <c r="L158" s="249" t="str">
        <f>+input!AA158</f>
        <v/>
      </c>
      <c r="M158" s="249" t="str">
        <f>+input!AB158</f>
        <v/>
      </c>
      <c r="N158" s="249" t="str">
        <f>+input!AC158</f>
        <v/>
      </c>
      <c r="O158" s="249" t="str">
        <f>+input!AD158</f>
        <v/>
      </c>
      <c r="P158" s="251" t="str">
        <f>+input!AE158</f>
        <v/>
      </c>
      <c r="Q158" s="252" t="str">
        <f>+input!AF158</f>
        <v/>
      </c>
      <c r="R158" s="253"/>
      <c r="S158" s="254" t="e">
        <f>VLOOKUP($A158,input!$A$4:$I$1000,7,FALSE)</f>
        <v>#N/A</v>
      </c>
      <c r="T158" s="255" t="e">
        <f>VLOOKUP($A158,input!$A$4:$I$1000,8,FALSE)</f>
        <v>#N/A</v>
      </c>
      <c r="U158" s="255" t="e">
        <f>VLOOKUP($A158,input!$A$4:$L$1000,9,FALSE)</f>
        <v>#N/A</v>
      </c>
      <c r="V158" s="256" t="e">
        <f>IF($C158="initial",input!M158,VLOOKUP($A158,input!$A$4:$L$1000,10,FALSE))</f>
        <v>#N/A</v>
      </c>
      <c r="W158" s="257" t="e">
        <f>IF($C158="initial",input!N158,VLOOKUP($A158,input!$A$4:$L$1000,11,FALSE))</f>
        <v>#N/A</v>
      </c>
      <c r="X158" s="258" t="e">
        <f>IF($C158="initial",input!O158,VLOOKUP($A158,input!$A$4:$L$1000,12,FALSE))</f>
        <v>#N/A</v>
      </c>
      <c r="Y158" s="247" t="e">
        <f t="shared" si="26"/>
        <v>#N/A</v>
      </c>
      <c r="Z158" s="247" t="e">
        <f t="shared" si="27"/>
        <v>#N/A</v>
      </c>
      <c r="AA158" s="247" t="e">
        <f t="shared" si="28"/>
        <v>#N/A</v>
      </c>
      <c r="AB158" s="254" t="e">
        <f t="shared" si="29"/>
        <v>#N/A</v>
      </c>
      <c r="AC158" s="255" t="e">
        <f t="shared" si="30"/>
        <v>#N/A</v>
      </c>
      <c r="AD158" s="261" t="e">
        <f t="shared" si="31"/>
        <v>#N/A</v>
      </c>
      <c r="AE158" s="247" t="e">
        <f>IF($D158="","",IF($C158="initial",input!S158,AN157))</f>
        <v>#N/A</v>
      </c>
      <c r="AF158" s="259" t="e">
        <f>IF($D158="","",IF($C158="initial",input!T158,AO157))</f>
        <v>#N/A</v>
      </c>
      <c r="AG158" s="260" t="e">
        <f>IF($D158="","",IF($C158="initial",input!U158,AP157))</f>
        <v>#N/A</v>
      </c>
      <c r="AH158" s="262"/>
      <c r="AI158" s="263"/>
      <c r="AJ158" s="263"/>
      <c r="AK158" s="262"/>
      <c r="AL158" s="263"/>
      <c r="AM158" s="264"/>
      <c r="AN158" s="249"/>
      <c r="AO158" s="249"/>
      <c r="AP158" s="249"/>
      <c r="AQ158" s="265"/>
      <c r="AR158" s="266"/>
      <c r="AS158" s="267"/>
    </row>
    <row r="159" spans="1:45" x14ac:dyDescent="0.25">
      <c r="A159" s="245">
        <v>156</v>
      </c>
      <c r="B159" s="245"/>
      <c r="C159" s="245" t="e">
        <f>VLOOKUP(A159,input!$A$4:$C$1000,3,FALSE)</f>
        <v>#N/A</v>
      </c>
      <c r="D159" s="246" t="e">
        <f>VLOOKUP($A159,input!$A$4:$I$1000,4,FALSE)</f>
        <v>#N/A</v>
      </c>
      <c r="E159" s="246" t="e">
        <f>VLOOKUP($A159,input!$A$4:$I$1000,5,FALSE)</f>
        <v>#N/A</v>
      </c>
      <c r="F159" s="514" t="e">
        <f>VLOOKUP($A159,input!$A$4:$I$1000,6,FALSE)</f>
        <v>#N/A</v>
      </c>
      <c r="G159" s="248">
        <v>0</v>
      </c>
      <c r="H159" s="249" t="e">
        <f t="shared" si="24"/>
        <v>#N/A</v>
      </c>
      <c r="I159" s="250" t="e">
        <f t="shared" si="25"/>
        <v>#N/A</v>
      </c>
      <c r="J159" s="414" t="str">
        <f>+input!Y159</f>
        <v/>
      </c>
      <c r="K159" s="249" t="str">
        <f>+input!Z159</f>
        <v/>
      </c>
      <c r="L159" s="249" t="str">
        <f>+input!AA159</f>
        <v/>
      </c>
      <c r="M159" s="249" t="str">
        <f>+input!AB159</f>
        <v/>
      </c>
      <c r="N159" s="249" t="str">
        <f>+input!AC159</f>
        <v/>
      </c>
      <c r="O159" s="249" t="str">
        <f>+input!AD159</f>
        <v/>
      </c>
      <c r="P159" s="251" t="str">
        <f>+input!AE159</f>
        <v/>
      </c>
      <c r="Q159" s="252" t="str">
        <f>+input!AF159</f>
        <v/>
      </c>
      <c r="R159" s="253"/>
      <c r="S159" s="254" t="e">
        <f>VLOOKUP($A159,input!$A$4:$I$1000,7,FALSE)</f>
        <v>#N/A</v>
      </c>
      <c r="T159" s="255" t="e">
        <f>VLOOKUP($A159,input!$A$4:$I$1000,8,FALSE)</f>
        <v>#N/A</v>
      </c>
      <c r="U159" s="255" t="e">
        <f>VLOOKUP($A159,input!$A$4:$L$1000,9,FALSE)</f>
        <v>#N/A</v>
      </c>
      <c r="V159" s="256" t="e">
        <f>IF($C159="initial",input!M159,VLOOKUP($A159,input!$A$4:$L$1000,10,FALSE))</f>
        <v>#N/A</v>
      </c>
      <c r="W159" s="257" t="e">
        <f>IF($C159="initial",input!N159,VLOOKUP($A159,input!$A$4:$L$1000,11,FALSE))</f>
        <v>#N/A</v>
      </c>
      <c r="X159" s="258" t="e">
        <f>IF($C159="initial",input!O159,VLOOKUP($A159,input!$A$4:$L$1000,12,FALSE))</f>
        <v>#N/A</v>
      </c>
      <c r="Y159" s="247" t="e">
        <f t="shared" si="26"/>
        <v>#N/A</v>
      </c>
      <c r="Z159" s="247" t="e">
        <f t="shared" si="27"/>
        <v>#N/A</v>
      </c>
      <c r="AA159" s="247" t="e">
        <f t="shared" si="28"/>
        <v>#N/A</v>
      </c>
      <c r="AB159" s="254" t="e">
        <f t="shared" si="29"/>
        <v>#N/A</v>
      </c>
      <c r="AC159" s="255" t="e">
        <f t="shared" si="30"/>
        <v>#N/A</v>
      </c>
      <c r="AD159" s="261" t="e">
        <f t="shared" si="31"/>
        <v>#N/A</v>
      </c>
      <c r="AE159" s="247" t="e">
        <f>IF($D159="","",IF($C159="initial",input!S159,AN158))</f>
        <v>#N/A</v>
      </c>
      <c r="AF159" s="259" t="e">
        <f>IF($D159="","",IF($C159="initial",input!T159,AO158))</f>
        <v>#N/A</v>
      </c>
      <c r="AG159" s="260" t="e">
        <f>IF($D159="","",IF($C159="initial",input!U159,AP158))</f>
        <v>#N/A</v>
      </c>
      <c r="AH159" s="262"/>
      <c r="AI159" s="263"/>
      <c r="AJ159" s="263"/>
      <c r="AK159" s="262"/>
      <c r="AL159" s="263"/>
      <c r="AM159" s="264"/>
      <c r="AN159" s="249"/>
      <c r="AO159" s="249"/>
      <c r="AP159" s="249"/>
      <c r="AQ159" s="265"/>
      <c r="AR159" s="266"/>
      <c r="AS159" s="267"/>
    </row>
    <row r="160" spans="1:45" x14ac:dyDescent="0.25">
      <c r="A160" s="245">
        <v>157</v>
      </c>
      <c r="B160" s="245"/>
      <c r="C160" s="245" t="e">
        <f>VLOOKUP(A160,input!$A$4:$C$1000,3,FALSE)</f>
        <v>#N/A</v>
      </c>
      <c r="D160" s="246" t="e">
        <f>VLOOKUP($A160,input!$A$4:$I$1000,4,FALSE)</f>
        <v>#N/A</v>
      </c>
      <c r="E160" s="246" t="e">
        <f>VLOOKUP($A160,input!$A$4:$I$1000,5,FALSE)</f>
        <v>#N/A</v>
      </c>
      <c r="F160" s="514" t="e">
        <f>VLOOKUP($A160,input!$A$4:$I$1000,6,FALSE)</f>
        <v>#N/A</v>
      </c>
      <c r="G160" s="248">
        <v>0</v>
      </c>
      <c r="H160" s="249" t="e">
        <f t="shared" ref="H160:H197" si="32">IF(E160&gt;1,1,0)</f>
        <v>#N/A</v>
      </c>
      <c r="I160" s="250" t="e">
        <f t="shared" ref="I160:I197" si="33">IF(E160=3,1,IF(E160=1,0,0))</f>
        <v>#N/A</v>
      </c>
      <c r="J160" s="414" t="str">
        <f>+input!Y160</f>
        <v/>
      </c>
      <c r="K160" s="249" t="str">
        <f>+input!Z160</f>
        <v/>
      </c>
      <c r="L160" s="249" t="str">
        <f>+input!AA160</f>
        <v/>
      </c>
      <c r="M160" s="249" t="str">
        <f>+input!AB160</f>
        <v/>
      </c>
      <c r="N160" s="249" t="str">
        <f>+input!AC160</f>
        <v/>
      </c>
      <c r="O160" s="249" t="str">
        <f>+input!AD160</f>
        <v/>
      </c>
      <c r="P160" s="251" t="str">
        <f>+input!AE160</f>
        <v/>
      </c>
      <c r="Q160" s="252" t="str">
        <f>+input!AF160</f>
        <v/>
      </c>
      <c r="R160" s="253"/>
      <c r="S160" s="254" t="e">
        <f>VLOOKUP($A160,input!$A$4:$I$1000,7,FALSE)</f>
        <v>#N/A</v>
      </c>
      <c r="T160" s="255" t="e">
        <f>VLOOKUP($A160,input!$A$4:$I$1000,8,FALSE)</f>
        <v>#N/A</v>
      </c>
      <c r="U160" s="255" t="e">
        <f>VLOOKUP($A160,input!$A$4:$L$1000,9,FALSE)</f>
        <v>#N/A</v>
      </c>
      <c r="V160" s="256" t="e">
        <f>IF($C160="initial",input!M160,VLOOKUP($A160,input!$A$4:$L$1000,10,FALSE))</f>
        <v>#N/A</v>
      </c>
      <c r="W160" s="257" t="e">
        <f>IF($C160="initial",input!N160,VLOOKUP($A160,input!$A$4:$L$1000,11,FALSE))</f>
        <v>#N/A</v>
      </c>
      <c r="X160" s="258" t="e">
        <f>IF($C160="initial",input!O160,VLOOKUP($A160,input!$A$4:$L$1000,12,FALSE))</f>
        <v>#N/A</v>
      </c>
      <c r="Y160" s="247" t="e">
        <f t="shared" ref="Y160:Y197" si="34">IF($D160="","",IF($C160="initial","",AH159))</f>
        <v>#N/A</v>
      </c>
      <c r="Z160" s="247" t="e">
        <f t="shared" ref="Z160:Z197" si="35">IF($D160="","",IF($C160="initial","",AI159))</f>
        <v>#N/A</v>
      </c>
      <c r="AA160" s="247" t="e">
        <f t="shared" ref="AA160:AA197" si="36">IF($D160="","",IF($C160="initial","",AJ159))</f>
        <v>#N/A</v>
      </c>
      <c r="AB160" s="254" t="e">
        <f t="shared" ref="AB160:AB197" si="37">IF($D160="","",IF($C160="initial",1,AK159))</f>
        <v>#N/A</v>
      </c>
      <c r="AC160" s="255" t="e">
        <f t="shared" ref="AC160:AC197" si="38">IF($D160="","",IF($C160="initial",1,AL159))</f>
        <v>#N/A</v>
      </c>
      <c r="AD160" s="261" t="e">
        <f t="shared" ref="AD160:AD197" si="39">IF($D160="","",IF($C160="initial",1,AM159))</f>
        <v>#N/A</v>
      </c>
      <c r="AE160" s="247" t="e">
        <f>IF($D160="","",IF($C160="initial",input!S160,AN159))</f>
        <v>#N/A</v>
      </c>
      <c r="AF160" s="259" t="e">
        <f>IF($D160="","",IF($C160="initial",input!T160,AO159))</f>
        <v>#N/A</v>
      </c>
      <c r="AG160" s="260" t="e">
        <f>IF($D160="","",IF($C160="initial",input!U160,AP159))</f>
        <v>#N/A</v>
      </c>
      <c r="AH160" s="262"/>
      <c r="AI160" s="263"/>
      <c r="AJ160" s="263"/>
      <c r="AK160" s="262"/>
      <c r="AL160" s="263"/>
      <c r="AM160" s="264"/>
      <c r="AN160" s="249"/>
      <c r="AO160" s="249"/>
      <c r="AP160" s="249"/>
      <c r="AQ160" s="265"/>
      <c r="AR160" s="266"/>
      <c r="AS160" s="267"/>
    </row>
    <row r="161" spans="1:45" x14ac:dyDescent="0.25">
      <c r="A161" s="245">
        <v>158</v>
      </c>
      <c r="B161" s="245"/>
      <c r="C161" s="245" t="e">
        <f>VLOOKUP(A161,input!$A$4:$C$1000,3,FALSE)</f>
        <v>#N/A</v>
      </c>
      <c r="D161" s="246" t="e">
        <f>VLOOKUP($A161,input!$A$4:$I$1000,4,FALSE)</f>
        <v>#N/A</v>
      </c>
      <c r="E161" s="246" t="e">
        <f>VLOOKUP($A161,input!$A$4:$I$1000,5,FALSE)</f>
        <v>#N/A</v>
      </c>
      <c r="F161" s="514" t="e">
        <f>VLOOKUP($A161,input!$A$4:$I$1000,6,FALSE)</f>
        <v>#N/A</v>
      </c>
      <c r="G161" s="248">
        <v>0</v>
      </c>
      <c r="H161" s="249" t="e">
        <f t="shared" si="32"/>
        <v>#N/A</v>
      </c>
      <c r="I161" s="250" t="e">
        <f t="shared" si="33"/>
        <v>#N/A</v>
      </c>
      <c r="J161" s="414" t="str">
        <f>+input!Y161</f>
        <v/>
      </c>
      <c r="K161" s="249" t="str">
        <f>+input!Z161</f>
        <v/>
      </c>
      <c r="L161" s="249" t="str">
        <f>+input!AA161</f>
        <v/>
      </c>
      <c r="M161" s="249" t="str">
        <f>+input!AB161</f>
        <v/>
      </c>
      <c r="N161" s="249" t="str">
        <f>+input!AC161</f>
        <v/>
      </c>
      <c r="O161" s="249" t="str">
        <f>+input!AD161</f>
        <v/>
      </c>
      <c r="P161" s="251" t="str">
        <f>+input!AE161</f>
        <v/>
      </c>
      <c r="Q161" s="252" t="str">
        <f>+input!AF161</f>
        <v/>
      </c>
      <c r="R161" s="253"/>
      <c r="S161" s="254" t="e">
        <f>VLOOKUP($A161,input!$A$4:$I$1000,7,FALSE)</f>
        <v>#N/A</v>
      </c>
      <c r="T161" s="255" t="e">
        <f>VLOOKUP($A161,input!$A$4:$I$1000,8,FALSE)</f>
        <v>#N/A</v>
      </c>
      <c r="U161" s="255" t="e">
        <f>VLOOKUP($A161,input!$A$4:$L$1000,9,FALSE)</f>
        <v>#N/A</v>
      </c>
      <c r="V161" s="256" t="e">
        <f>IF($C161="initial",input!M161,VLOOKUP($A161,input!$A$4:$L$1000,10,FALSE))</f>
        <v>#N/A</v>
      </c>
      <c r="W161" s="257" t="e">
        <f>IF($C161="initial",input!N161,VLOOKUP($A161,input!$A$4:$L$1000,11,FALSE))</f>
        <v>#N/A</v>
      </c>
      <c r="X161" s="258" t="e">
        <f>IF($C161="initial",input!O161,VLOOKUP($A161,input!$A$4:$L$1000,12,FALSE))</f>
        <v>#N/A</v>
      </c>
      <c r="Y161" s="247" t="e">
        <f t="shared" si="34"/>
        <v>#N/A</v>
      </c>
      <c r="Z161" s="247" t="e">
        <f t="shared" si="35"/>
        <v>#N/A</v>
      </c>
      <c r="AA161" s="247" t="e">
        <f t="shared" si="36"/>
        <v>#N/A</v>
      </c>
      <c r="AB161" s="254" t="e">
        <f t="shared" si="37"/>
        <v>#N/A</v>
      </c>
      <c r="AC161" s="255" t="e">
        <f t="shared" si="38"/>
        <v>#N/A</v>
      </c>
      <c r="AD161" s="261" t="e">
        <f t="shared" si="39"/>
        <v>#N/A</v>
      </c>
      <c r="AE161" s="247" t="e">
        <f>IF($D161="","",IF($C161="initial",input!S161,AN160))</f>
        <v>#N/A</v>
      </c>
      <c r="AF161" s="259" t="e">
        <f>IF($D161="","",IF($C161="initial",input!T161,AO160))</f>
        <v>#N/A</v>
      </c>
      <c r="AG161" s="260" t="e">
        <f>IF($D161="","",IF($C161="initial",input!U161,AP160))</f>
        <v>#N/A</v>
      </c>
      <c r="AH161" s="262"/>
      <c r="AI161" s="263"/>
      <c r="AJ161" s="263"/>
      <c r="AK161" s="262"/>
      <c r="AL161" s="263"/>
      <c r="AM161" s="264"/>
      <c r="AN161" s="249"/>
      <c r="AO161" s="249"/>
      <c r="AP161" s="249"/>
      <c r="AQ161" s="265"/>
      <c r="AR161" s="266"/>
      <c r="AS161" s="267"/>
    </row>
    <row r="162" spans="1:45" x14ac:dyDescent="0.25">
      <c r="A162" s="245">
        <v>159</v>
      </c>
      <c r="B162" s="245"/>
      <c r="C162" s="245" t="e">
        <f>VLOOKUP(A162,input!$A$4:$C$1000,3,FALSE)</f>
        <v>#N/A</v>
      </c>
      <c r="D162" s="246" t="e">
        <f>VLOOKUP($A162,input!$A$4:$I$1000,4,FALSE)</f>
        <v>#N/A</v>
      </c>
      <c r="E162" s="246" t="e">
        <f>VLOOKUP($A162,input!$A$4:$I$1000,5,FALSE)</f>
        <v>#N/A</v>
      </c>
      <c r="F162" s="514" t="e">
        <f>VLOOKUP($A162,input!$A$4:$I$1000,6,FALSE)</f>
        <v>#N/A</v>
      </c>
      <c r="G162" s="248">
        <v>0</v>
      </c>
      <c r="H162" s="249" t="e">
        <f t="shared" si="32"/>
        <v>#N/A</v>
      </c>
      <c r="I162" s="250" t="e">
        <f t="shared" si="33"/>
        <v>#N/A</v>
      </c>
      <c r="J162" s="414" t="str">
        <f>+input!Y162</f>
        <v/>
      </c>
      <c r="K162" s="249" t="str">
        <f>+input!Z162</f>
        <v/>
      </c>
      <c r="L162" s="249" t="str">
        <f>+input!AA162</f>
        <v/>
      </c>
      <c r="M162" s="249" t="str">
        <f>+input!AB162</f>
        <v/>
      </c>
      <c r="N162" s="249" t="str">
        <f>+input!AC162</f>
        <v/>
      </c>
      <c r="O162" s="249" t="str">
        <f>+input!AD162</f>
        <v/>
      </c>
      <c r="P162" s="251" t="str">
        <f>+input!AE162</f>
        <v/>
      </c>
      <c r="Q162" s="252" t="str">
        <f>+input!AF162</f>
        <v/>
      </c>
      <c r="R162" s="253"/>
      <c r="S162" s="254" t="e">
        <f>VLOOKUP($A162,input!$A$4:$I$1000,7,FALSE)</f>
        <v>#N/A</v>
      </c>
      <c r="T162" s="255" t="e">
        <f>VLOOKUP($A162,input!$A$4:$I$1000,8,FALSE)</f>
        <v>#N/A</v>
      </c>
      <c r="U162" s="255" t="e">
        <f>VLOOKUP($A162,input!$A$4:$L$1000,9,FALSE)</f>
        <v>#N/A</v>
      </c>
      <c r="V162" s="256" t="e">
        <f>IF($C162="initial",input!M162,VLOOKUP($A162,input!$A$4:$L$1000,10,FALSE))</f>
        <v>#N/A</v>
      </c>
      <c r="W162" s="257" t="e">
        <f>IF($C162="initial",input!N162,VLOOKUP($A162,input!$A$4:$L$1000,11,FALSE))</f>
        <v>#N/A</v>
      </c>
      <c r="X162" s="258" t="e">
        <f>IF($C162="initial",input!O162,VLOOKUP($A162,input!$A$4:$L$1000,12,FALSE))</f>
        <v>#N/A</v>
      </c>
      <c r="Y162" s="247" t="e">
        <f t="shared" si="34"/>
        <v>#N/A</v>
      </c>
      <c r="Z162" s="247" t="e">
        <f t="shared" si="35"/>
        <v>#N/A</v>
      </c>
      <c r="AA162" s="247" t="e">
        <f t="shared" si="36"/>
        <v>#N/A</v>
      </c>
      <c r="AB162" s="254" t="e">
        <f t="shared" si="37"/>
        <v>#N/A</v>
      </c>
      <c r="AC162" s="255" t="e">
        <f t="shared" si="38"/>
        <v>#N/A</v>
      </c>
      <c r="AD162" s="261" t="e">
        <f t="shared" si="39"/>
        <v>#N/A</v>
      </c>
      <c r="AE162" s="247" t="e">
        <f>IF($D162="","",IF($C162="initial",input!S162,AN161))</f>
        <v>#N/A</v>
      </c>
      <c r="AF162" s="259" t="e">
        <f>IF($D162="","",IF($C162="initial",input!T162,AO161))</f>
        <v>#N/A</v>
      </c>
      <c r="AG162" s="260" t="e">
        <f>IF($D162="","",IF($C162="initial",input!U162,AP161))</f>
        <v>#N/A</v>
      </c>
      <c r="AH162" s="262"/>
      <c r="AI162" s="263"/>
      <c r="AJ162" s="263"/>
      <c r="AK162" s="262"/>
      <c r="AL162" s="263"/>
      <c r="AM162" s="264"/>
      <c r="AN162" s="249"/>
      <c r="AO162" s="249"/>
      <c r="AP162" s="249"/>
      <c r="AQ162" s="265"/>
      <c r="AR162" s="266"/>
      <c r="AS162" s="267"/>
    </row>
    <row r="163" spans="1:45" x14ac:dyDescent="0.25">
      <c r="A163" s="245">
        <v>160</v>
      </c>
      <c r="B163" s="245"/>
      <c r="C163" s="245" t="e">
        <f>VLOOKUP(A163,input!$A$4:$C$1000,3,FALSE)</f>
        <v>#N/A</v>
      </c>
      <c r="D163" s="246" t="e">
        <f>VLOOKUP($A163,input!$A$4:$I$1000,4,FALSE)</f>
        <v>#N/A</v>
      </c>
      <c r="E163" s="246" t="e">
        <f>VLOOKUP($A163,input!$A$4:$I$1000,5,FALSE)</f>
        <v>#N/A</v>
      </c>
      <c r="F163" s="514" t="e">
        <f>VLOOKUP($A163,input!$A$4:$I$1000,6,FALSE)</f>
        <v>#N/A</v>
      </c>
      <c r="G163" s="248">
        <v>0</v>
      </c>
      <c r="H163" s="249" t="e">
        <f t="shared" si="32"/>
        <v>#N/A</v>
      </c>
      <c r="I163" s="250" t="e">
        <f t="shared" si="33"/>
        <v>#N/A</v>
      </c>
      <c r="J163" s="414" t="str">
        <f>+input!Y163</f>
        <v/>
      </c>
      <c r="K163" s="249" t="str">
        <f>+input!Z163</f>
        <v/>
      </c>
      <c r="L163" s="249" t="str">
        <f>+input!AA163</f>
        <v/>
      </c>
      <c r="M163" s="249" t="str">
        <f>+input!AB163</f>
        <v/>
      </c>
      <c r="N163" s="249" t="str">
        <f>+input!AC163</f>
        <v/>
      </c>
      <c r="O163" s="249" t="str">
        <f>+input!AD163</f>
        <v/>
      </c>
      <c r="P163" s="251" t="str">
        <f>+input!AE163</f>
        <v/>
      </c>
      <c r="Q163" s="252" t="str">
        <f>+input!AF163</f>
        <v/>
      </c>
      <c r="R163" s="253"/>
      <c r="S163" s="254" t="e">
        <f>VLOOKUP($A163,input!$A$4:$I$1000,7,FALSE)</f>
        <v>#N/A</v>
      </c>
      <c r="T163" s="255" t="e">
        <f>VLOOKUP($A163,input!$A$4:$I$1000,8,FALSE)</f>
        <v>#N/A</v>
      </c>
      <c r="U163" s="255" t="e">
        <f>VLOOKUP($A163,input!$A$4:$L$1000,9,FALSE)</f>
        <v>#N/A</v>
      </c>
      <c r="V163" s="256" t="e">
        <f>IF($C163="initial",input!M163,VLOOKUP($A163,input!$A$4:$L$1000,10,FALSE))</f>
        <v>#N/A</v>
      </c>
      <c r="W163" s="257" t="e">
        <f>IF($C163="initial",input!N163,VLOOKUP($A163,input!$A$4:$L$1000,11,FALSE))</f>
        <v>#N/A</v>
      </c>
      <c r="X163" s="258" t="e">
        <f>IF($C163="initial",input!O163,VLOOKUP($A163,input!$A$4:$L$1000,12,FALSE))</f>
        <v>#N/A</v>
      </c>
      <c r="Y163" s="247" t="e">
        <f t="shared" si="34"/>
        <v>#N/A</v>
      </c>
      <c r="Z163" s="247" t="e">
        <f t="shared" si="35"/>
        <v>#N/A</v>
      </c>
      <c r="AA163" s="247" t="e">
        <f t="shared" si="36"/>
        <v>#N/A</v>
      </c>
      <c r="AB163" s="254" t="e">
        <f t="shared" si="37"/>
        <v>#N/A</v>
      </c>
      <c r="AC163" s="255" t="e">
        <f t="shared" si="38"/>
        <v>#N/A</v>
      </c>
      <c r="AD163" s="261" t="e">
        <f t="shared" si="39"/>
        <v>#N/A</v>
      </c>
      <c r="AE163" s="247" t="e">
        <f>IF($D163="","",IF($C163="initial",input!S163,AN162))</f>
        <v>#N/A</v>
      </c>
      <c r="AF163" s="259" t="e">
        <f>IF($D163="","",IF($C163="initial",input!T163,AO162))</f>
        <v>#N/A</v>
      </c>
      <c r="AG163" s="260" t="e">
        <f>IF($D163="","",IF($C163="initial",input!U163,AP162))</f>
        <v>#N/A</v>
      </c>
      <c r="AH163" s="262"/>
      <c r="AI163" s="263"/>
      <c r="AJ163" s="263"/>
      <c r="AK163" s="262"/>
      <c r="AL163" s="263"/>
      <c r="AM163" s="264"/>
      <c r="AN163" s="249"/>
      <c r="AO163" s="249"/>
      <c r="AP163" s="249"/>
      <c r="AQ163" s="265"/>
      <c r="AR163" s="266"/>
      <c r="AS163" s="267"/>
    </row>
    <row r="164" spans="1:45" x14ac:dyDescent="0.25">
      <c r="A164" s="245">
        <v>161</v>
      </c>
      <c r="B164" s="245"/>
      <c r="C164" s="245" t="e">
        <f>VLOOKUP(A164,input!$A$4:$C$1000,3,FALSE)</f>
        <v>#N/A</v>
      </c>
      <c r="D164" s="246" t="e">
        <f>VLOOKUP($A164,input!$A$4:$I$1000,4,FALSE)</f>
        <v>#N/A</v>
      </c>
      <c r="E164" s="246" t="e">
        <f>VLOOKUP($A164,input!$A$4:$I$1000,5,FALSE)</f>
        <v>#N/A</v>
      </c>
      <c r="F164" s="514" t="e">
        <f>VLOOKUP($A164,input!$A$4:$I$1000,6,FALSE)</f>
        <v>#N/A</v>
      </c>
      <c r="G164" s="248">
        <v>0</v>
      </c>
      <c r="H164" s="249" t="e">
        <f t="shared" si="32"/>
        <v>#N/A</v>
      </c>
      <c r="I164" s="250" t="e">
        <f t="shared" si="33"/>
        <v>#N/A</v>
      </c>
      <c r="J164" s="414" t="str">
        <f>+input!Y164</f>
        <v/>
      </c>
      <c r="K164" s="249" t="str">
        <f>+input!Z164</f>
        <v/>
      </c>
      <c r="L164" s="249" t="str">
        <f>+input!AA164</f>
        <v/>
      </c>
      <c r="M164" s="249" t="str">
        <f>+input!AB164</f>
        <v/>
      </c>
      <c r="N164" s="249" t="str">
        <f>+input!AC164</f>
        <v/>
      </c>
      <c r="O164" s="249" t="str">
        <f>+input!AD164</f>
        <v/>
      </c>
      <c r="P164" s="251" t="str">
        <f>+input!AE164</f>
        <v/>
      </c>
      <c r="Q164" s="252" t="str">
        <f>+input!AF164</f>
        <v/>
      </c>
      <c r="R164" s="253"/>
      <c r="S164" s="254" t="e">
        <f>VLOOKUP($A164,input!$A$4:$I$1000,7,FALSE)</f>
        <v>#N/A</v>
      </c>
      <c r="T164" s="255" t="e">
        <f>VLOOKUP($A164,input!$A$4:$I$1000,8,FALSE)</f>
        <v>#N/A</v>
      </c>
      <c r="U164" s="255" t="e">
        <f>VLOOKUP($A164,input!$A$4:$L$1000,9,FALSE)</f>
        <v>#N/A</v>
      </c>
      <c r="V164" s="256" t="e">
        <f>IF($C164="initial",input!M164,VLOOKUP($A164,input!$A$4:$L$1000,10,FALSE))</f>
        <v>#N/A</v>
      </c>
      <c r="W164" s="257" t="e">
        <f>IF($C164="initial",input!N164,VLOOKUP($A164,input!$A$4:$L$1000,11,FALSE))</f>
        <v>#N/A</v>
      </c>
      <c r="X164" s="258" t="e">
        <f>IF($C164="initial",input!O164,VLOOKUP($A164,input!$A$4:$L$1000,12,FALSE))</f>
        <v>#N/A</v>
      </c>
      <c r="Y164" s="247" t="e">
        <f t="shared" si="34"/>
        <v>#N/A</v>
      </c>
      <c r="Z164" s="247" t="e">
        <f t="shared" si="35"/>
        <v>#N/A</v>
      </c>
      <c r="AA164" s="247" t="e">
        <f t="shared" si="36"/>
        <v>#N/A</v>
      </c>
      <c r="AB164" s="254" t="e">
        <f t="shared" si="37"/>
        <v>#N/A</v>
      </c>
      <c r="AC164" s="255" t="e">
        <f t="shared" si="38"/>
        <v>#N/A</v>
      </c>
      <c r="AD164" s="261" t="e">
        <f t="shared" si="39"/>
        <v>#N/A</v>
      </c>
      <c r="AE164" s="247" t="e">
        <f>IF($D164="","",IF($C164="initial",input!S164,AN163))</f>
        <v>#N/A</v>
      </c>
      <c r="AF164" s="259" t="e">
        <f>IF($D164="","",IF($C164="initial",input!T164,AO163))</f>
        <v>#N/A</v>
      </c>
      <c r="AG164" s="260" t="e">
        <f>IF($D164="","",IF($C164="initial",input!U164,AP163))</f>
        <v>#N/A</v>
      </c>
      <c r="AH164" s="262"/>
      <c r="AI164" s="263"/>
      <c r="AJ164" s="263"/>
      <c r="AK164" s="262"/>
      <c r="AL164" s="263"/>
      <c r="AM164" s="264"/>
      <c r="AN164" s="249"/>
      <c r="AO164" s="249"/>
      <c r="AP164" s="249"/>
      <c r="AQ164" s="265"/>
      <c r="AR164" s="266"/>
      <c r="AS164" s="267"/>
    </row>
    <row r="165" spans="1:45" x14ac:dyDescent="0.25">
      <c r="A165" s="245">
        <v>162</v>
      </c>
      <c r="B165" s="245"/>
      <c r="C165" s="245" t="e">
        <f>VLOOKUP(A165,input!$A$4:$C$1000,3,FALSE)</f>
        <v>#N/A</v>
      </c>
      <c r="D165" s="246" t="e">
        <f>VLOOKUP($A165,input!$A$4:$I$1000,4,FALSE)</f>
        <v>#N/A</v>
      </c>
      <c r="E165" s="246" t="e">
        <f>VLOOKUP($A165,input!$A$4:$I$1000,5,FALSE)</f>
        <v>#N/A</v>
      </c>
      <c r="F165" s="514" t="e">
        <f>VLOOKUP($A165,input!$A$4:$I$1000,6,FALSE)</f>
        <v>#N/A</v>
      </c>
      <c r="G165" s="248">
        <v>0</v>
      </c>
      <c r="H165" s="249" t="e">
        <f t="shared" si="32"/>
        <v>#N/A</v>
      </c>
      <c r="I165" s="250" t="e">
        <f t="shared" si="33"/>
        <v>#N/A</v>
      </c>
      <c r="J165" s="414" t="str">
        <f>+input!Y165</f>
        <v/>
      </c>
      <c r="K165" s="249" t="str">
        <f>+input!Z165</f>
        <v/>
      </c>
      <c r="L165" s="249" t="str">
        <f>+input!AA165</f>
        <v/>
      </c>
      <c r="M165" s="249" t="str">
        <f>+input!AB165</f>
        <v/>
      </c>
      <c r="N165" s="249" t="str">
        <f>+input!AC165</f>
        <v/>
      </c>
      <c r="O165" s="249" t="str">
        <f>+input!AD165</f>
        <v/>
      </c>
      <c r="P165" s="251" t="str">
        <f>+input!AE165</f>
        <v/>
      </c>
      <c r="Q165" s="252" t="str">
        <f>+input!AF165</f>
        <v/>
      </c>
      <c r="R165" s="253"/>
      <c r="S165" s="254" t="e">
        <f>VLOOKUP($A165,input!$A$4:$I$1000,7,FALSE)</f>
        <v>#N/A</v>
      </c>
      <c r="T165" s="255" t="e">
        <f>VLOOKUP($A165,input!$A$4:$I$1000,8,FALSE)</f>
        <v>#N/A</v>
      </c>
      <c r="U165" s="255" t="e">
        <f>VLOOKUP($A165,input!$A$4:$L$1000,9,FALSE)</f>
        <v>#N/A</v>
      </c>
      <c r="V165" s="256" t="e">
        <f>IF($C165="initial",input!M165,VLOOKUP($A165,input!$A$4:$L$1000,10,FALSE))</f>
        <v>#N/A</v>
      </c>
      <c r="W165" s="257" t="e">
        <f>IF($C165="initial",input!N165,VLOOKUP($A165,input!$A$4:$L$1000,11,FALSE))</f>
        <v>#N/A</v>
      </c>
      <c r="X165" s="258" t="e">
        <f>IF($C165="initial",input!O165,VLOOKUP($A165,input!$A$4:$L$1000,12,FALSE))</f>
        <v>#N/A</v>
      </c>
      <c r="Y165" s="247" t="e">
        <f t="shared" si="34"/>
        <v>#N/A</v>
      </c>
      <c r="Z165" s="247" t="e">
        <f t="shared" si="35"/>
        <v>#N/A</v>
      </c>
      <c r="AA165" s="247" t="e">
        <f t="shared" si="36"/>
        <v>#N/A</v>
      </c>
      <c r="AB165" s="254" t="e">
        <f t="shared" si="37"/>
        <v>#N/A</v>
      </c>
      <c r="AC165" s="255" t="e">
        <f t="shared" si="38"/>
        <v>#N/A</v>
      </c>
      <c r="AD165" s="261" t="e">
        <f t="shared" si="39"/>
        <v>#N/A</v>
      </c>
      <c r="AE165" s="247" t="e">
        <f>IF($D165="","",IF($C165="initial",input!S165,AN164))</f>
        <v>#N/A</v>
      </c>
      <c r="AF165" s="259" t="e">
        <f>IF($D165="","",IF($C165="initial",input!T165,AO164))</f>
        <v>#N/A</v>
      </c>
      <c r="AG165" s="260" t="e">
        <f>IF($D165="","",IF($C165="initial",input!U165,AP164))</f>
        <v>#N/A</v>
      </c>
      <c r="AH165" s="262"/>
      <c r="AI165" s="263"/>
      <c r="AJ165" s="263"/>
      <c r="AK165" s="262"/>
      <c r="AL165" s="263"/>
      <c r="AM165" s="264"/>
      <c r="AN165" s="249"/>
      <c r="AO165" s="249"/>
      <c r="AP165" s="249"/>
      <c r="AQ165" s="265"/>
      <c r="AR165" s="266"/>
      <c r="AS165" s="267"/>
    </row>
    <row r="166" spans="1:45" x14ac:dyDescent="0.25">
      <c r="A166" s="245">
        <v>163</v>
      </c>
      <c r="B166" s="245"/>
      <c r="C166" s="245" t="e">
        <f>VLOOKUP(A166,input!$A$4:$C$1000,3,FALSE)</f>
        <v>#N/A</v>
      </c>
      <c r="D166" s="246" t="e">
        <f>VLOOKUP($A166,input!$A$4:$I$1000,4,FALSE)</f>
        <v>#N/A</v>
      </c>
      <c r="E166" s="246" t="e">
        <f>VLOOKUP($A166,input!$A$4:$I$1000,5,FALSE)</f>
        <v>#N/A</v>
      </c>
      <c r="F166" s="514" t="e">
        <f>VLOOKUP($A166,input!$A$4:$I$1000,6,FALSE)</f>
        <v>#N/A</v>
      </c>
      <c r="G166" s="248">
        <v>0</v>
      </c>
      <c r="H166" s="249" t="e">
        <f t="shared" si="32"/>
        <v>#N/A</v>
      </c>
      <c r="I166" s="250" t="e">
        <f t="shared" si="33"/>
        <v>#N/A</v>
      </c>
      <c r="J166" s="414" t="str">
        <f>+input!Y166</f>
        <v/>
      </c>
      <c r="K166" s="249" t="str">
        <f>+input!Z166</f>
        <v/>
      </c>
      <c r="L166" s="249" t="str">
        <f>+input!AA166</f>
        <v/>
      </c>
      <c r="M166" s="249" t="str">
        <f>+input!AB166</f>
        <v/>
      </c>
      <c r="N166" s="249" t="str">
        <f>+input!AC166</f>
        <v/>
      </c>
      <c r="O166" s="249" t="str">
        <f>+input!AD166</f>
        <v/>
      </c>
      <c r="P166" s="251" t="str">
        <f>+input!AE166</f>
        <v/>
      </c>
      <c r="Q166" s="252" t="str">
        <f>+input!AF166</f>
        <v/>
      </c>
      <c r="R166" s="253"/>
      <c r="S166" s="254" t="e">
        <f>VLOOKUP($A166,input!$A$4:$I$1000,7,FALSE)</f>
        <v>#N/A</v>
      </c>
      <c r="T166" s="255" t="e">
        <f>VLOOKUP($A166,input!$A$4:$I$1000,8,FALSE)</f>
        <v>#N/A</v>
      </c>
      <c r="U166" s="255" t="e">
        <f>VLOOKUP($A166,input!$A$4:$L$1000,9,FALSE)</f>
        <v>#N/A</v>
      </c>
      <c r="V166" s="256" t="e">
        <f>IF($C166="initial",input!M166,VLOOKUP($A166,input!$A$4:$L$1000,10,FALSE))</f>
        <v>#N/A</v>
      </c>
      <c r="W166" s="257" t="e">
        <f>IF($C166="initial",input!N166,VLOOKUP($A166,input!$A$4:$L$1000,11,FALSE))</f>
        <v>#N/A</v>
      </c>
      <c r="X166" s="258" t="e">
        <f>IF($C166="initial",input!O166,VLOOKUP($A166,input!$A$4:$L$1000,12,FALSE))</f>
        <v>#N/A</v>
      </c>
      <c r="Y166" s="247" t="e">
        <f t="shared" si="34"/>
        <v>#N/A</v>
      </c>
      <c r="Z166" s="247" t="e">
        <f t="shared" si="35"/>
        <v>#N/A</v>
      </c>
      <c r="AA166" s="247" t="e">
        <f t="shared" si="36"/>
        <v>#N/A</v>
      </c>
      <c r="AB166" s="254" t="e">
        <f t="shared" si="37"/>
        <v>#N/A</v>
      </c>
      <c r="AC166" s="255" t="e">
        <f t="shared" si="38"/>
        <v>#N/A</v>
      </c>
      <c r="AD166" s="261" t="e">
        <f t="shared" si="39"/>
        <v>#N/A</v>
      </c>
      <c r="AE166" s="247" t="e">
        <f>IF($D166="","",IF($C166="initial",input!S166,AN165))</f>
        <v>#N/A</v>
      </c>
      <c r="AF166" s="259" t="e">
        <f>IF($D166="","",IF($C166="initial",input!T166,AO165))</f>
        <v>#N/A</v>
      </c>
      <c r="AG166" s="260" t="e">
        <f>IF($D166="","",IF($C166="initial",input!U166,AP165))</f>
        <v>#N/A</v>
      </c>
      <c r="AH166" s="262"/>
      <c r="AI166" s="263"/>
      <c r="AJ166" s="263"/>
      <c r="AK166" s="262"/>
      <c r="AL166" s="263"/>
      <c r="AM166" s="264"/>
      <c r="AN166" s="249"/>
      <c r="AO166" s="249"/>
      <c r="AP166" s="249"/>
      <c r="AQ166" s="265"/>
      <c r="AR166" s="266"/>
      <c r="AS166" s="267"/>
    </row>
    <row r="167" spans="1:45" x14ac:dyDescent="0.25">
      <c r="A167" s="245">
        <v>164</v>
      </c>
      <c r="B167" s="245"/>
      <c r="C167" s="245" t="e">
        <f>VLOOKUP(A167,input!$A$4:$C$1000,3,FALSE)</f>
        <v>#N/A</v>
      </c>
      <c r="D167" s="246" t="e">
        <f>VLOOKUP($A167,input!$A$4:$I$1000,4,FALSE)</f>
        <v>#N/A</v>
      </c>
      <c r="E167" s="246" t="e">
        <f>VLOOKUP($A167,input!$A$4:$I$1000,5,FALSE)</f>
        <v>#N/A</v>
      </c>
      <c r="F167" s="514" t="e">
        <f>VLOOKUP($A167,input!$A$4:$I$1000,6,FALSE)</f>
        <v>#N/A</v>
      </c>
      <c r="G167" s="248">
        <v>0</v>
      </c>
      <c r="H167" s="249" t="e">
        <f t="shared" si="32"/>
        <v>#N/A</v>
      </c>
      <c r="I167" s="250" t="e">
        <f t="shared" si="33"/>
        <v>#N/A</v>
      </c>
      <c r="J167" s="414" t="str">
        <f>+input!Y167</f>
        <v/>
      </c>
      <c r="K167" s="249" t="str">
        <f>+input!Z167</f>
        <v/>
      </c>
      <c r="L167" s="249" t="str">
        <f>+input!AA167</f>
        <v/>
      </c>
      <c r="M167" s="249" t="str">
        <f>+input!AB167</f>
        <v/>
      </c>
      <c r="N167" s="249" t="str">
        <f>+input!AC167</f>
        <v/>
      </c>
      <c r="O167" s="249" t="str">
        <f>+input!AD167</f>
        <v/>
      </c>
      <c r="P167" s="251" t="str">
        <f>+input!AE167</f>
        <v/>
      </c>
      <c r="Q167" s="252" t="str">
        <f>+input!AF167</f>
        <v/>
      </c>
      <c r="R167" s="253"/>
      <c r="S167" s="254" t="e">
        <f>VLOOKUP($A167,input!$A$4:$I$1000,7,FALSE)</f>
        <v>#N/A</v>
      </c>
      <c r="T167" s="255" t="e">
        <f>VLOOKUP($A167,input!$A$4:$I$1000,8,FALSE)</f>
        <v>#N/A</v>
      </c>
      <c r="U167" s="255" t="e">
        <f>VLOOKUP($A167,input!$A$4:$L$1000,9,FALSE)</f>
        <v>#N/A</v>
      </c>
      <c r="V167" s="256" t="e">
        <f>IF($C167="initial",input!M167,VLOOKUP($A167,input!$A$4:$L$1000,10,FALSE))</f>
        <v>#N/A</v>
      </c>
      <c r="W167" s="257" t="e">
        <f>IF($C167="initial",input!N167,VLOOKUP($A167,input!$A$4:$L$1000,11,FALSE))</f>
        <v>#N/A</v>
      </c>
      <c r="X167" s="258" t="e">
        <f>IF($C167="initial",input!O167,VLOOKUP($A167,input!$A$4:$L$1000,12,FALSE))</f>
        <v>#N/A</v>
      </c>
      <c r="Y167" s="247" t="e">
        <f t="shared" si="34"/>
        <v>#N/A</v>
      </c>
      <c r="Z167" s="247" t="e">
        <f t="shared" si="35"/>
        <v>#N/A</v>
      </c>
      <c r="AA167" s="247" t="e">
        <f t="shared" si="36"/>
        <v>#N/A</v>
      </c>
      <c r="AB167" s="254" t="e">
        <f t="shared" si="37"/>
        <v>#N/A</v>
      </c>
      <c r="AC167" s="255" t="e">
        <f t="shared" si="38"/>
        <v>#N/A</v>
      </c>
      <c r="AD167" s="261" t="e">
        <f t="shared" si="39"/>
        <v>#N/A</v>
      </c>
      <c r="AE167" s="247" t="e">
        <f>IF($D167="","",IF($C167="initial",input!S167,AN166))</f>
        <v>#N/A</v>
      </c>
      <c r="AF167" s="259" t="e">
        <f>IF($D167="","",IF($C167="initial",input!T167,AO166))</f>
        <v>#N/A</v>
      </c>
      <c r="AG167" s="260" t="e">
        <f>IF($D167="","",IF($C167="initial",input!U167,AP166))</f>
        <v>#N/A</v>
      </c>
      <c r="AH167" s="262"/>
      <c r="AI167" s="263"/>
      <c r="AJ167" s="263"/>
      <c r="AK167" s="262"/>
      <c r="AL167" s="263"/>
      <c r="AM167" s="264"/>
      <c r="AN167" s="249"/>
      <c r="AO167" s="249"/>
      <c r="AP167" s="249"/>
      <c r="AQ167" s="265"/>
      <c r="AR167" s="266"/>
      <c r="AS167" s="267"/>
    </row>
    <row r="168" spans="1:45" x14ac:dyDescent="0.25">
      <c r="A168" s="245">
        <v>165</v>
      </c>
      <c r="B168" s="245"/>
      <c r="C168" s="245" t="e">
        <f>VLOOKUP(A168,input!$A$4:$C$1000,3,FALSE)</f>
        <v>#N/A</v>
      </c>
      <c r="D168" s="246" t="e">
        <f>VLOOKUP($A168,input!$A$4:$I$1000,4,FALSE)</f>
        <v>#N/A</v>
      </c>
      <c r="E168" s="246" t="e">
        <f>VLOOKUP($A168,input!$A$4:$I$1000,5,FALSE)</f>
        <v>#N/A</v>
      </c>
      <c r="F168" s="514" t="e">
        <f>VLOOKUP($A168,input!$A$4:$I$1000,6,FALSE)</f>
        <v>#N/A</v>
      </c>
      <c r="G168" s="248">
        <v>0</v>
      </c>
      <c r="H168" s="249" t="e">
        <f t="shared" si="32"/>
        <v>#N/A</v>
      </c>
      <c r="I168" s="250" t="e">
        <f t="shared" si="33"/>
        <v>#N/A</v>
      </c>
      <c r="J168" s="414" t="str">
        <f>+input!Y168</f>
        <v/>
      </c>
      <c r="K168" s="249" t="str">
        <f>+input!Z168</f>
        <v/>
      </c>
      <c r="L168" s="249" t="str">
        <f>+input!AA168</f>
        <v/>
      </c>
      <c r="M168" s="249" t="str">
        <f>+input!AB168</f>
        <v/>
      </c>
      <c r="N168" s="249" t="str">
        <f>+input!AC168</f>
        <v/>
      </c>
      <c r="O168" s="249" t="str">
        <f>+input!AD168</f>
        <v/>
      </c>
      <c r="P168" s="251" t="str">
        <f>+input!AE168</f>
        <v/>
      </c>
      <c r="Q168" s="252" t="str">
        <f>+input!AF168</f>
        <v/>
      </c>
      <c r="R168" s="253"/>
      <c r="S168" s="254" t="e">
        <f>VLOOKUP($A168,input!$A$4:$I$1000,7,FALSE)</f>
        <v>#N/A</v>
      </c>
      <c r="T168" s="255" t="e">
        <f>VLOOKUP($A168,input!$A$4:$I$1000,8,FALSE)</f>
        <v>#N/A</v>
      </c>
      <c r="U168" s="255" t="e">
        <f>VLOOKUP($A168,input!$A$4:$L$1000,9,FALSE)</f>
        <v>#N/A</v>
      </c>
      <c r="V168" s="256" t="e">
        <f>IF($C168="initial",input!M168,VLOOKUP($A168,input!$A$4:$L$1000,10,FALSE))</f>
        <v>#N/A</v>
      </c>
      <c r="W168" s="257" t="e">
        <f>IF($C168="initial",input!N168,VLOOKUP($A168,input!$A$4:$L$1000,11,FALSE))</f>
        <v>#N/A</v>
      </c>
      <c r="X168" s="258" t="e">
        <f>IF($C168="initial",input!O168,VLOOKUP($A168,input!$A$4:$L$1000,12,FALSE))</f>
        <v>#N/A</v>
      </c>
      <c r="Y168" s="247" t="e">
        <f t="shared" si="34"/>
        <v>#N/A</v>
      </c>
      <c r="Z168" s="247" t="e">
        <f t="shared" si="35"/>
        <v>#N/A</v>
      </c>
      <c r="AA168" s="247" t="e">
        <f t="shared" si="36"/>
        <v>#N/A</v>
      </c>
      <c r="AB168" s="254" t="e">
        <f t="shared" si="37"/>
        <v>#N/A</v>
      </c>
      <c r="AC168" s="255" t="e">
        <f t="shared" si="38"/>
        <v>#N/A</v>
      </c>
      <c r="AD168" s="261" t="e">
        <f t="shared" si="39"/>
        <v>#N/A</v>
      </c>
      <c r="AE168" s="247" t="e">
        <f>IF($D168="","",IF($C168="initial",input!S168,AN167))</f>
        <v>#N/A</v>
      </c>
      <c r="AF168" s="259" t="e">
        <f>IF($D168="","",IF($C168="initial",input!T168,AO167))</f>
        <v>#N/A</v>
      </c>
      <c r="AG168" s="260" t="e">
        <f>IF($D168="","",IF($C168="initial",input!U168,AP167))</f>
        <v>#N/A</v>
      </c>
      <c r="AH168" s="262"/>
      <c r="AI168" s="263"/>
      <c r="AJ168" s="263"/>
      <c r="AK168" s="262"/>
      <c r="AL168" s="263"/>
      <c r="AM168" s="264"/>
      <c r="AN168" s="249"/>
      <c r="AO168" s="249"/>
      <c r="AP168" s="249"/>
      <c r="AQ168" s="265"/>
      <c r="AR168" s="266"/>
      <c r="AS168" s="267"/>
    </row>
    <row r="169" spans="1:45" x14ac:dyDescent="0.25">
      <c r="A169" s="245">
        <v>166</v>
      </c>
      <c r="B169" s="245"/>
      <c r="C169" s="245" t="e">
        <f>VLOOKUP(A169,input!$A$4:$C$1000,3,FALSE)</f>
        <v>#N/A</v>
      </c>
      <c r="D169" s="246" t="e">
        <f>VLOOKUP($A169,input!$A$4:$I$1000,4,FALSE)</f>
        <v>#N/A</v>
      </c>
      <c r="E169" s="246" t="e">
        <f>VLOOKUP($A169,input!$A$4:$I$1000,5,FALSE)</f>
        <v>#N/A</v>
      </c>
      <c r="F169" s="514" t="e">
        <f>VLOOKUP($A169,input!$A$4:$I$1000,6,FALSE)</f>
        <v>#N/A</v>
      </c>
      <c r="G169" s="248">
        <v>0</v>
      </c>
      <c r="H169" s="249" t="e">
        <f t="shared" si="32"/>
        <v>#N/A</v>
      </c>
      <c r="I169" s="250" t="e">
        <f t="shared" si="33"/>
        <v>#N/A</v>
      </c>
      <c r="J169" s="414" t="str">
        <f>+input!Y169</f>
        <v/>
      </c>
      <c r="K169" s="249" t="str">
        <f>+input!Z169</f>
        <v/>
      </c>
      <c r="L169" s="249" t="str">
        <f>+input!AA169</f>
        <v/>
      </c>
      <c r="M169" s="249" t="str">
        <f>+input!AB169</f>
        <v/>
      </c>
      <c r="N169" s="249" t="str">
        <f>+input!AC169</f>
        <v/>
      </c>
      <c r="O169" s="249" t="str">
        <f>+input!AD169</f>
        <v/>
      </c>
      <c r="P169" s="251" t="str">
        <f>+input!AE169</f>
        <v/>
      </c>
      <c r="Q169" s="252" t="str">
        <f>+input!AF169</f>
        <v/>
      </c>
      <c r="R169" s="253"/>
      <c r="S169" s="254" t="e">
        <f>VLOOKUP($A169,input!$A$4:$I$1000,7,FALSE)</f>
        <v>#N/A</v>
      </c>
      <c r="T169" s="255" t="e">
        <f>VLOOKUP($A169,input!$A$4:$I$1000,8,FALSE)</f>
        <v>#N/A</v>
      </c>
      <c r="U169" s="255" t="e">
        <f>VLOOKUP($A169,input!$A$4:$L$1000,9,FALSE)</f>
        <v>#N/A</v>
      </c>
      <c r="V169" s="256" t="e">
        <f>IF($C169="initial",input!M169,VLOOKUP($A169,input!$A$4:$L$1000,10,FALSE))</f>
        <v>#N/A</v>
      </c>
      <c r="W169" s="257" t="e">
        <f>IF($C169="initial",input!N169,VLOOKUP($A169,input!$A$4:$L$1000,11,FALSE))</f>
        <v>#N/A</v>
      </c>
      <c r="X169" s="258" t="e">
        <f>IF($C169="initial",input!O169,VLOOKUP($A169,input!$A$4:$L$1000,12,FALSE))</f>
        <v>#N/A</v>
      </c>
      <c r="Y169" s="247" t="e">
        <f t="shared" si="34"/>
        <v>#N/A</v>
      </c>
      <c r="Z169" s="247" t="e">
        <f t="shared" si="35"/>
        <v>#N/A</v>
      </c>
      <c r="AA169" s="247" t="e">
        <f t="shared" si="36"/>
        <v>#N/A</v>
      </c>
      <c r="AB169" s="254" t="e">
        <f t="shared" si="37"/>
        <v>#N/A</v>
      </c>
      <c r="AC169" s="255" t="e">
        <f t="shared" si="38"/>
        <v>#N/A</v>
      </c>
      <c r="AD169" s="261" t="e">
        <f t="shared" si="39"/>
        <v>#N/A</v>
      </c>
      <c r="AE169" s="247" t="e">
        <f>IF($D169="","",IF($C169="initial",input!S169,AN168))</f>
        <v>#N/A</v>
      </c>
      <c r="AF169" s="259" t="e">
        <f>IF($D169="","",IF($C169="initial",input!T169,AO168))</f>
        <v>#N/A</v>
      </c>
      <c r="AG169" s="260" t="e">
        <f>IF($D169="","",IF($C169="initial",input!U169,AP168))</f>
        <v>#N/A</v>
      </c>
      <c r="AH169" s="262"/>
      <c r="AI169" s="263"/>
      <c r="AJ169" s="263"/>
      <c r="AK169" s="262"/>
      <c r="AL169" s="263"/>
      <c r="AM169" s="264"/>
      <c r="AN169" s="249"/>
      <c r="AO169" s="249"/>
      <c r="AP169" s="249"/>
      <c r="AQ169" s="265"/>
      <c r="AR169" s="266"/>
      <c r="AS169" s="267"/>
    </row>
    <row r="170" spans="1:45" x14ac:dyDescent="0.25">
      <c r="A170" s="245">
        <v>167</v>
      </c>
      <c r="B170" s="245"/>
      <c r="C170" s="245" t="e">
        <f>VLOOKUP(A170,input!$A$4:$C$1000,3,FALSE)</f>
        <v>#N/A</v>
      </c>
      <c r="D170" s="246" t="e">
        <f>VLOOKUP($A170,input!$A$4:$I$1000,4,FALSE)</f>
        <v>#N/A</v>
      </c>
      <c r="E170" s="246" t="e">
        <f>VLOOKUP($A170,input!$A$4:$I$1000,5,FALSE)</f>
        <v>#N/A</v>
      </c>
      <c r="F170" s="514" t="e">
        <f>VLOOKUP($A170,input!$A$4:$I$1000,6,FALSE)</f>
        <v>#N/A</v>
      </c>
      <c r="G170" s="248">
        <v>0</v>
      </c>
      <c r="H170" s="249" t="e">
        <f t="shared" si="32"/>
        <v>#N/A</v>
      </c>
      <c r="I170" s="250" t="e">
        <f t="shared" si="33"/>
        <v>#N/A</v>
      </c>
      <c r="J170" s="414" t="str">
        <f>+input!Y170</f>
        <v/>
      </c>
      <c r="K170" s="249" t="str">
        <f>+input!Z170</f>
        <v/>
      </c>
      <c r="L170" s="249" t="str">
        <f>+input!AA170</f>
        <v/>
      </c>
      <c r="M170" s="249" t="str">
        <f>+input!AB170</f>
        <v/>
      </c>
      <c r="N170" s="249" t="str">
        <f>+input!AC170</f>
        <v/>
      </c>
      <c r="O170" s="249" t="str">
        <f>+input!AD170</f>
        <v/>
      </c>
      <c r="P170" s="251" t="str">
        <f>+input!AE170</f>
        <v/>
      </c>
      <c r="Q170" s="252" t="str">
        <f>+input!AF170</f>
        <v/>
      </c>
      <c r="R170" s="253"/>
      <c r="S170" s="254" t="e">
        <f>VLOOKUP($A170,input!$A$4:$I$1000,7,FALSE)</f>
        <v>#N/A</v>
      </c>
      <c r="T170" s="255" t="e">
        <f>VLOOKUP($A170,input!$A$4:$I$1000,8,FALSE)</f>
        <v>#N/A</v>
      </c>
      <c r="U170" s="255" t="e">
        <f>VLOOKUP($A170,input!$A$4:$L$1000,9,FALSE)</f>
        <v>#N/A</v>
      </c>
      <c r="V170" s="256" t="e">
        <f>IF($C170="initial",input!M170,VLOOKUP($A170,input!$A$4:$L$1000,10,FALSE))</f>
        <v>#N/A</v>
      </c>
      <c r="W170" s="257" t="e">
        <f>IF($C170="initial",input!N170,VLOOKUP($A170,input!$A$4:$L$1000,11,FALSE))</f>
        <v>#N/A</v>
      </c>
      <c r="X170" s="258" t="e">
        <f>IF($C170="initial",input!O170,VLOOKUP($A170,input!$A$4:$L$1000,12,FALSE))</f>
        <v>#N/A</v>
      </c>
      <c r="Y170" s="247" t="e">
        <f t="shared" si="34"/>
        <v>#N/A</v>
      </c>
      <c r="Z170" s="247" t="e">
        <f t="shared" si="35"/>
        <v>#N/A</v>
      </c>
      <c r="AA170" s="247" t="e">
        <f t="shared" si="36"/>
        <v>#N/A</v>
      </c>
      <c r="AB170" s="254" t="e">
        <f t="shared" si="37"/>
        <v>#N/A</v>
      </c>
      <c r="AC170" s="255" t="e">
        <f t="shared" si="38"/>
        <v>#N/A</v>
      </c>
      <c r="AD170" s="261" t="e">
        <f t="shared" si="39"/>
        <v>#N/A</v>
      </c>
      <c r="AE170" s="247" t="e">
        <f>IF($D170="","",IF($C170="initial",input!S170,AN169))</f>
        <v>#N/A</v>
      </c>
      <c r="AF170" s="259" t="e">
        <f>IF($D170="","",IF($C170="initial",input!T170,AO169))</f>
        <v>#N/A</v>
      </c>
      <c r="AG170" s="260" t="e">
        <f>IF($D170="","",IF($C170="initial",input!U170,AP169))</f>
        <v>#N/A</v>
      </c>
      <c r="AH170" s="262"/>
      <c r="AI170" s="263"/>
      <c r="AJ170" s="263"/>
      <c r="AK170" s="262"/>
      <c r="AL170" s="263"/>
      <c r="AM170" s="264"/>
      <c r="AN170" s="249"/>
      <c r="AO170" s="249"/>
      <c r="AP170" s="249"/>
      <c r="AQ170" s="265"/>
      <c r="AR170" s="266"/>
      <c r="AS170" s="267"/>
    </row>
    <row r="171" spans="1:45" x14ac:dyDescent="0.25">
      <c r="A171" s="245">
        <v>168</v>
      </c>
      <c r="B171" s="245"/>
      <c r="C171" s="245" t="e">
        <f>VLOOKUP(A171,input!$A$4:$C$1000,3,FALSE)</f>
        <v>#N/A</v>
      </c>
      <c r="D171" s="246" t="e">
        <f>VLOOKUP($A171,input!$A$4:$I$1000,4,FALSE)</f>
        <v>#N/A</v>
      </c>
      <c r="E171" s="246" t="e">
        <f>VLOOKUP($A171,input!$A$4:$I$1000,5,FALSE)</f>
        <v>#N/A</v>
      </c>
      <c r="F171" s="514" t="e">
        <f>VLOOKUP($A171,input!$A$4:$I$1000,6,FALSE)</f>
        <v>#N/A</v>
      </c>
      <c r="G171" s="248">
        <v>0</v>
      </c>
      <c r="H171" s="249" t="e">
        <f t="shared" si="32"/>
        <v>#N/A</v>
      </c>
      <c r="I171" s="250" t="e">
        <f t="shared" si="33"/>
        <v>#N/A</v>
      </c>
      <c r="J171" s="414" t="str">
        <f>+input!Y171</f>
        <v/>
      </c>
      <c r="K171" s="249" t="str">
        <f>+input!Z171</f>
        <v/>
      </c>
      <c r="L171" s="249" t="str">
        <f>+input!AA171</f>
        <v/>
      </c>
      <c r="M171" s="249" t="str">
        <f>+input!AB171</f>
        <v/>
      </c>
      <c r="N171" s="249" t="str">
        <f>+input!AC171</f>
        <v/>
      </c>
      <c r="O171" s="249" t="str">
        <f>+input!AD171</f>
        <v/>
      </c>
      <c r="P171" s="251" t="str">
        <f>+input!AE171</f>
        <v/>
      </c>
      <c r="Q171" s="252" t="str">
        <f>+input!AF171</f>
        <v/>
      </c>
      <c r="R171" s="253"/>
      <c r="S171" s="254" t="e">
        <f>VLOOKUP($A171,input!$A$4:$I$1000,7,FALSE)</f>
        <v>#N/A</v>
      </c>
      <c r="T171" s="255" t="e">
        <f>VLOOKUP($A171,input!$A$4:$I$1000,8,FALSE)</f>
        <v>#N/A</v>
      </c>
      <c r="U171" s="255" t="e">
        <f>VLOOKUP($A171,input!$A$4:$L$1000,9,FALSE)</f>
        <v>#N/A</v>
      </c>
      <c r="V171" s="256" t="e">
        <f>IF($C171="initial",input!M171,VLOOKUP($A171,input!$A$4:$L$1000,10,FALSE))</f>
        <v>#N/A</v>
      </c>
      <c r="W171" s="257" t="e">
        <f>IF($C171="initial",input!N171,VLOOKUP($A171,input!$A$4:$L$1000,11,FALSE))</f>
        <v>#N/A</v>
      </c>
      <c r="X171" s="258" t="e">
        <f>IF($C171="initial",input!O171,VLOOKUP($A171,input!$A$4:$L$1000,12,FALSE))</f>
        <v>#N/A</v>
      </c>
      <c r="Y171" s="247" t="e">
        <f t="shared" si="34"/>
        <v>#N/A</v>
      </c>
      <c r="Z171" s="247" t="e">
        <f t="shared" si="35"/>
        <v>#N/A</v>
      </c>
      <c r="AA171" s="247" t="e">
        <f t="shared" si="36"/>
        <v>#N/A</v>
      </c>
      <c r="AB171" s="254" t="e">
        <f t="shared" si="37"/>
        <v>#N/A</v>
      </c>
      <c r="AC171" s="255" t="e">
        <f t="shared" si="38"/>
        <v>#N/A</v>
      </c>
      <c r="AD171" s="261" t="e">
        <f t="shared" si="39"/>
        <v>#N/A</v>
      </c>
      <c r="AE171" s="247" t="e">
        <f>IF($D171="","",IF($C171="initial",input!S171,AN170))</f>
        <v>#N/A</v>
      </c>
      <c r="AF171" s="259" t="e">
        <f>IF($D171="","",IF($C171="initial",input!T171,AO170))</f>
        <v>#N/A</v>
      </c>
      <c r="AG171" s="260" t="e">
        <f>IF($D171="","",IF($C171="initial",input!U171,AP170))</f>
        <v>#N/A</v>
      </c>
      <c r="AH171" s="262"/>
      <c r="AI171" s="263"/>
      <c r="AJ171" s="263"/>
      <c r="AK171" s="262"/>
      <c r="AL171" s="263"/>
      <c r="AM171" s="264"/>
      <c r="AN171" s="249"/>
      <c r="AO171" s="249"/>
      <c r="AP171" s="249"/>
      <c r="AQ171" s="265"/>
      <c r="AR171" s="266"/>
      <c r="AS171" s="267"/>
    </row>
    <row r="172" spans="1:45" x14ac:dyDescent="0.25">
      <c r="A172" s="245">
        <v>169</v>
      </c>
      <c r="B172" s="245"/>
      <c r="C172" s="245" t="e">
        <f>VLOOKUP(A172,input!$A$4:$C$1000,3,FALSE)</f>
        <v>#N/A</v>
      </c>
      <c r="D172" s="246" t="e">
        <f>VLOOKUP($A172,input!$A$4:$I$1000,4,FALSE)</f>
        <v>#N/A</v>
      </c>
      <c r="E172" s="246" t="e">
        <f>VLOOKUP($A172,input!$A$4:$I$1000,5,FALSE)</f>
        <v>#N/A</v>
      </c>
      <c r="F172" s="514" t="e">
        <f>VLOOKUP($A172,input!$A$4:$I$1000,6,FALSE)</f>
        <v>#N/A</v>
      </c>
      <c r="G172" s="248">
        <v>0</v>
      </c>
      <c r="H172" s="249" t="e">
        <f t="shared" si="32"/>
        <v>#N/A</v>
      </c>
      <c r="I172" s="250" t="e">
        <f t="shared" si="33"/>
        <v>#N/A</v>
      </c>
      <c r="J172" s="414" t="str">
        <f>+input!Y172</f>
        <v/>
      </c>
      <c r="K172" s="249" t="str">
        <f>+input!Z172</f>
        <v/>
      </c>
      <c r="L172" s="249" t="str">
        <f>+input!AA172</f>
        <v/>
      </c>
      <c r="M172" s="249" t="str">
        <f>+input!AB172</f>
        <v/>
      </c>
      <c r="N172" s="249" t="str">
        <f>+input!AC172</f>
        <v/>
      </c>
      <c r="O172" s="249" t="str">
        <f>+input!AD172</f>
        <v/>
      </c>
      <c r="P172" s="251" t="str">
        <f>+input!AE172</f>
        <v/>
      </c>
      <c r="Q172" s="252" t="str">
        <f>+input!AF172</f>
        <v/>
      </c>
      <c r="R172" s="253"/>
      <c r="S172" s="254" t="e">
        <f>VLOOKUP($A172,input!$A$4:$I$1000,7,FALSE)</f>
        <v>#N/A</v>
      </c>
      <c r="T172" s="255" t="e">
        <f>VLOOKUP($A172,input!$A$4:$I$1000,8,FALSE)</f>
        <v>#N/A</v>
      </c>
      <c r="U172" s="255" t="e">
        <f>VLOOKUP($A172,input!$A$4:$L$1000,9,FALSE)</f>
        <v>#N/A</v>
      </c>
      <c r="V172" s="256" t="e">
        <f>IF($C172="initial",input!M172,VLOOKUP($A172,input!$A$4:$L$1000,10,FALSE))</f>
        <v>#N/A</v>
      </c>
      <c r="W172" s="257" t="e">
        <f>IF($C172="initial",input!N172,VLOOKUP($A172,input!$A$4:$L$1000,11,FALSE))</f>
        <v>#N/A</v>
      </c>
      <c r="X172" s="258" t="e">
        <f>IF($C172="initial",input!O172,VLOOKUP($A172,input!$A$4:$L$1000,12,FALSE))</f>
        <v>#N/A</v>
      </c>
      <c r="Y172" s="247" t="e">
        <f t="shared" si="34"/>
        <v>#N/A</v>
      </c>
      <c r="Z172" s="247" t="e">
        <f t="shared" si="35"/>
        <v>#N/A</v>
      </c>
      <c r="AA172" s="247" t="e">
        <f t="shared" si="36"/>
        <v>#N/A</v>
      </c>
      <c r="AB172" s="254" t="e">
        <f t="shared" si="37"/>
        <v>#N/A</v>
      </c>
      <c r="AC172" s="255" t="e">
        <f t="shared" si="38"/>
        <v>#N/A</v>
      </c>
      <c r="AD172" s="261" t="e">
        <f t="shared" si="39"/>
        <v>#N/A</v>
      </c>
      <c r="AE172" s="247" t="e">
        <f>IF($D172="","",IF($C172="initial",input!S172,AN171))</f>
        <v>#N/A</v>
      </c>
      <c r="AF172" s="259" t="e">
        <f>IF($D172="","",IF($C172="initial",input!T172,AO171))</f>
        <v>#N/A</v>
      </c>
      <c r="AG172" s="260" t="e">
        <f>IF($D172="","",IF($C172="initial",input!U172,AP171))</f>
        <v>#N/A</v>
      </c>
      <c r="AH172" s="262"/>
      <c r="AI172" s="263"/>
      <c r="AJ172" s="263"/>
      <c r="AK172" s="262"/>
      <c r="AL172" s="263"/>
      <c r="AM172" s="264"/>
      <c r="AN172" s="249"/>
      <c r="AO172" s="249"/>
      <c r="AP172" s="249"/>
      <c r="AQ172" s="265"/>
      <c r="AR172" s="266"/>
      <c r="AS172" s="267"/>
    </row>
    <row r="173" spans="1:45" x14ac:dyDescent="0.25">
      <c r="A173" s="245">
        <v>170</v>
      </c>
      <c r="B173" s="245"/>
      <c r="C173" s="245" t="e">
        <f>VLOOKUP(A173,input!$A$4:$C$1000,3,FALSE)</f>
        <v>#N/A</v>
      </c>
      <c r="D173" s="246" t="e">
        <f>VLOOKUP($A173,input!$A$4:$I$1000,4,FALSE)</f>
        <v>#N/A</v>
      </c>
      <c r="E173" s="246" t="e">
        <f>VLOOKUP($A173,input!$A$4:$I$1000,5,FALSE)</f>
        <v>#N/A</v>
      </c>
      <c r="F173" s="514" t="e">
        <f>VLOOKUP($A173,input!$A$4:$I$1000,6,FALSE)</f>
        <v>#N/A</v>
      </c>
      <c r="G173" s="248">
        <v>0</v>
      </c>
      <c r="H173" s="249" t="e">
        <f t="shared" si="32"/>
        <v>#N/A</v>
      </c>
      <c r="I173" s="250" t="e">
        <f t="shared" si="33"/>
        <v>#N/A</v>
      </c>
      <c r="J173" s="414" t="str">
        <f>+input!Y173</f>
        <v/>
      </c>
      <c r="K173" s="249" t="str">
        <f>+input!Z173</f>
        <v/>
      </c>
      <c r="L173" s="249" t="str">
        <f>+input!AA173</f>
        <v/>
      </c>
      <c r="M173" s="249" t="str">
        <f>+input!AB173</f>
        <v/>
      </c>
      <c r="N173" s="249" t="str">
        <f>+input!AC173</f>
        <v/>
      </c>
      <c r="O173" s="249" t="str">
        <f>+input!AD173</f>
        <v/>
      </c>
      <c r="P173" s="251" t="str">
        <f>+input!AE173</f>
        <v/>
      </c>
      <c r="Q173" s="252" t="str">
        <f>+input!AF173</f>
        <v/>
      </c>
      <c r="R173" s="253"/>
      <c r="S173" s="254" t="e">
        <f>VLOOKUP($A173,input!$A$4:$I$1000,7,FALSE)</f>
        <v>#N/A</v>
      </c>
      <c r="T173" s="255" t="e">
        <f>VLOOKUP($A173,input!$A$4:$I$1000,8,FALSE)</f>
        <v>#N/A</v>
      </c>
      <c r="U173" s="255" t="e">
        <f>VLOOKUP($A173,input!$A$4:$L$1000,9,FALSE)</f>
        <v>#N/A</v>
      </c>
      <c r="V173" s="256" t="e">
        <f>IF($C173="initial",input!M173,VLOOKUP($A173,input!$A$4:$L$1000,10,FALSE))</f>
        <v>#N/A</v>
      </c>
      <c r="W173" s="257" t="e">
        <f>IF($C173="initial",input!N173,VLOOKUP($A173,input!$A$4:$L$1000,11,FALSE))</f>
        <v>#N/A</v>
      </c>
      <c r="X173" s="258" t="e">
        <f>IF($C173="initial",input!O173,VLOOKUP($A173,input!$A$4:$L$1000,12,FALSE))</f>
        <v>#N/A</v>
      </c>
      <c r="Y173" s="247" t="e">
        <f t="shared" si="34"/>
        <v>#N/A</v>
      </c>
      <c r="Z173" s="247" t="e">
        <f t="shared" si="35"/>
        <v>#N/A</v>
      </c>
      <c r="AA173" s="247" t="e">
        <f t="shared" si="36"/>
        <v>#N/A</v>
      </c>
      <c r="AB173" s="254" t="e">
        <f t="shared" si="37"/>
        <v>#N/A</v>
      </c>
      <c r="AC173" s="255" t="e">
        <f t="shared" si="38"/>
        <v>#N/A</v>
      </c>
      <c r="AD173" s="261" t="e">
        <f t="shared" si="39"/>
        <v>#N/A</v>
      </c>
      <c r="AE173" s="247" t="e">
        <f>IF($D173="","",IF($C173="initial",input!S173,AN172))</f>
        <v>#N/A</v>
      </c>
      <c r="AF173" s="259" t="e">
        <f>IF($D173="","",IF($C173="initial",input!T173,AO172))</f>
        <v>#N/A</v>
      </c>
      <c r="AG173" s="260" t="e">
        <f>IF($D173="","",IF($C173="initial",input!U173,AP172))</f>
        <v>#N/A</v>
      </c>
      <c r="AH173" s="262"/>
      <c r="AI173" s="263"/>
      <c r="AJ173" s="263"/>
      <c r="AK173" s="262"/>
      <c r="AL173" s="263"/>
      <c r="AM173" s="264"/>
      <c r="AN173" s="249"/>
      <c r="AO173" s="249"/>
      <c r="AP173" s="249"/>
      <c r="AQ173" s="265"/>
      <c r="AR173" s="266"/>
      <c r="AS173" s="267"/>
    </row>
    <row r="174" spans="1:45" x14ac:dyDescent="0.25">
      <c r="A174" s="245">
        <v>171</v>
      </c>
      <c r="B174" s="245"/>
      <c r="C174" s="245" t="e">
        <f>VLOOKUP(A174,input!$A$4:$C$1000,3,FALSE)</f>
        <v>#N/A</v>
      </c>
      <c r="D174" s="246" t="e">
        <f>VLOOKUP($A174,input!$A$4:$I$1000,4,FALSE)</f>
        <v>#N/A</v>
      </c>
      <c r="E174" s="246" t="e">
        <f>VLOOKUP($A174,input!$A$4:$I$1000,5,FALSE)</f>
        <v>#N/A</v>
      </c>
      <c r="F174" s="514" t="e">
        <f>VLOOKUP($A174,input!$A$4:$I$1000,6,FALSE)</f>
        <v>#N/A</v>
      </c>
      <c r="G174" s="248">
        <v>0</v>
      </c>
      <c r="H174" s="249" t="e">
        <f t="shared" si="32"/>
        <v>#N/A</v>
      </c>
      <c r="I174" s="250" t="e">
        <f t="shared" si="33"/>
        <v>#N/A</v>
      </c>
      <c r="J174" s="414" t="str">
        <f>+input!Y174</f>
        <v/>
      </c>
      <c r="K174" s="249" t="str">
        <f>+input!Z174</f>
        <v/>
      </c>
      <c r="L174" s="249" t="str">
        <f>+input!AA174</f>
        <v/>
      </c>
      <c r="M174" s="249" t="str">
        <f>+input!AB174</f>
        <v/>
      </c>
      <c r="N174" s="249" t="str">
        <f>+input!AC174</f>
        <v/>
      </c>
      <c r="O174" s="249" t="str">
        <f>+input!AD174</f>
        <v/>
      </c>
      <c r="P174" s="251" t="str">
        <f>+input!AE174</f>
        <v/>
      </c>
      <c r="Q174" s="252" t="str">
        <f>+input!AF174</f>
        <v/>
      </c>
      <c r="R174" s="253"/>
      <c r="S174" s="254" t="e">
        <f>VLOOKUP($A174,input!$A$4:$I$1000,7,FALSE)</f>
        <v>#N/A</v>
      </c>
      <c r="T174" s="255" t="e">
        <f>VLOOKUP($A174,input!$A$4:$I$1000,8,FALSE)</f>
        <v>#N/A</v>
      </c>
      <c r="U174" s="255" t="e">
        <f>VLOOKUP($A174,input!$A$4:$L$1000,9,FALSE)</f>
        <v>#N/A</v>
      </c>
      <c r="V174" s="256" t="e">
        <f>IF($C174="initial",input!M174,VLOOKUP($A174,input!$A$4:$L$1000,10,FALSE))</f>
        <v>#N/A</v>
      </c>
      <c r="W174" s="257" t="e">
        <f>IF($C174="initial",input!N174,VLOOKUP($A174,input!$A$4:$L$1000,11,FALSE))</f>
        <v>#N/A</v>
      </c>
      <c r="X174" s="258" t="e">
        <f>IF($C174="initial",input!O174,VLOOKUP($A174,input!$A$4:$L$1000,12,FALSE))</f>
        <v>#N/A</v>
      </c>
      <c r="Y174" s="247" t="e">
        <f t="shared" si="34"/>
        <v>#N/A</v>
      </c>
      <c r="Z174" s="247" t="e">
        <f t="shared" si="35"/>
        <v>#N/A</v>
      </c>
      <c r="AA174" s="247" t="e">
        <f t="shared" si="36"/>
        <v>#N/A</v>
      </c>
      <c r="AB174" s="254" t="e">
        <f t="shared" si="37"/>
        <v>#N/A</v>
      </c>
      <c r="AC174" s="255" t="e">
        <f t="shared" si="38"/>
        <v>#N/A</v>
      </c>
      <c r="AD174" s="261" t="e">
        <f t="shared" si="39"/>
        <v>#N/A</v>
      </c>
      <c r="AE174" s="247" t="e">
        <f>IF($D174="","",IF($C174="initial",input!S174,AN173))</f>
        <v>#N/A</v>
      </c>
      <c r="AF174" s="259" t="e">
        <f>IF($D174="","",IF($C174="initial",input!T174,AO173))</f>
        <v>#N/A</v>
      </c>
      <c r="AG174" s="260" t="e">
        <f>IF($D174="","",IF($C174="initial",input!U174,AP173))</f>
        <v>#N/A</v>
      </c>
      <c r="AH174" s="262"/>
      <c r="AI174" s="263"/>
      <c r="AJ174" s="263"/>
      <c r="AK174" s="262"/>
      <c r="AL174" s="263"/>
      <c r="AM174" s="264"/>
      <c r="AN174" s="249"/>
      <c r="AO174" s="249"/>
      <c r="AP174" s="249"/>
      <c r="AQ174" s="265"/>
      <c r="AR174" s="266"/>
      <c r="AS174" s="267"/>
    </row>
    <row r="175" spans="1:45" x14ac:dyDescent="0.25">
      <c r="A175" s="245">
        <v>172</v>
      </c>
      <c r="B175" s="245"/>
      <c r="C175" s="245" t="e">
        <f>VLOOKUP(A175,input!$A$4:$C$1000,3,FALSE)</f>
        <v>#N/A</v>
      </c>
      <c r="D175" s="246" t="e">
        <f>VLOOKUP($A175,input!$A$4:$I$1000,4,FALSE)</f>
        <v>#N/A</v>
      </c>
      <c r="E175" s="246" t="e">
        <f>VLOOKUP($A175,input!$A$4:$I$1000,5,FALSE)</f>
        <v>#N/A</v>
      </c>
      <c r="F175" s="514" t="e">
        <f>VLOOKUP($A175,input!$A$4:$I$1000,6,FALSE)</f>
        <v>#N/A</v>
      </c>
      <c r="G175" s="248">
        <v>0</v>
      </c>
      <c r="H175" s="249" t="e">
        <f t="shared" si="32"/>
        <v>#N/A</v>
      </c>
      <c r="I175" s="250" t="e">
        <f t="shared" si="33"/>
        <v>#N/A</v>
      </c>
      <c r="J175" s="414" t="str">
        <f>+input!Y175</f>
        <v/>
      </c>
      <c r="K175" s="249" t="str">
        <f>+input!Z175</f>
        <v/>
      </c>
      <c r="L175" s="249" t="str">
        <f>+input!AA175</f>
        <v/>
      </c>
      <c r="M175" s="249" t="str">
        <f>+input!AB175</f>
        <v/>
      </c>
      <c r="N175" s="249" t="str">
        <f>+input!AC175</f>
        <v/>
      </c>
      <c r="O175" s="249" t="str">
        <f>+input!AD175</f>
        <v/>
      </c>
      <c r="P175" s="251" t="str">
        <f>+input!AE175</f>
        <v/>
      </c>
      <c r="Q175" s="252" t="str">
        <f>+input!AF175</f>
        <v/>
      </c>
      <c r="R175" s="253"/>
      <c r="S175" s="254" t="e">
        <f>VLOOKUP($A175,input!$A$4:$I$1000,7,FALSE)</f>
        <v>#N/A</v>
      </c>
      <c r="T175" s="255" t="e">
        <f>VLOOKUP($A175,input!$A$4:$I$1000,8,FALSE)</f>
        <v>#N/A</v>
      </c>
      <c r="U175" s="255" t="e">
        <f>VLOOKUP($A175,input!$A$4:$L$1000,9,FALSE)</f>
        <v>#N/A</v>
      </c>
      <c r="V175" s="256" t="e">
        <f>IF($C175="initial",input!M175,VLOOKUP($A175,input!$A$4:$L$1000,10,FALSE))</f>
        <v>#N/A</v>
      </c>
      <c r="W175" s="257" t="e">
        <f>IF($C175="initial",input!N175,VLOOKUP($A175,input!$A$4:$L$1000,11,FALSE))</f>
        <v>#N/A</v>
      </c>
      <c r="X175" s="258" t="e">
        <f>IF($C175="initial",input!O175,VLOOKUP($A175,input!$A$4:$L$1000,12,FALSE))</f>
        <v>#N/A</v>
      </c>
      <c r="Y175" s="247" t="e">
        <f t="shared" si="34"/>
        <v>#N/A</v>
      </c>
      <c r="Z175" s="247" t="e">
        <f t="shared" si="35"/>
        <v>#N/A</v>
      </c>
      <c r="AA175" s="247" t="e">
        <f t="shared" si="36"/>
        <v>#N/A</v>
      </c>
      <c r="AB175" s="254" t="e">
        <f t="shared" si="37"/>
        <v>#N/A</v>
      </c>
      <c r="AC175" s="255" t="e">
        <f t="shared" si="38"/>
        <v>#N/A</v>
      </c>
      <c r="AD175" s="261" t="e">
        <f t="shared" si="39"/>
        <v>#N/A</v>
      </c>
      <c r="AE175" s="247" t="e">
        <f>IF($D175="","",IF($C175="initial",input!S175,AN174))</f>
        <v>#N/A</v>
      </c>
      <c r="AF175" s="259" t="e">
        <f>IF($D175="","",IF($C175="initial",input!T175,AO174))</f>
        <v>#N/A</v>
      </c>
      <c r="AG175" s="260" t="e">
        <f>IF($D175="","",IF($C175="initial",input!U175,AP174))</f>
        <v>#N/A</v>
      </c>
      <c r="AH175" s="262"/>
      <c r="AI175" s="263"/>
      <c r="AJ175" s="263"/>
      <c r="AK175" s="262"/>
      <c r="AL175" s="263"/>
      <c r="AM175" s="264"/>
      <c r="AN175" s="249"/>
      <c r="AO175" s="249"/>
      <c r="AP175" s="249"/>
      <c r="AQ175" s="265"/>
      <c r="AR175" s="266"/>
      <c r="AS175" s="267"/>
    </row>
    <row r="176" spans="1:45" x14ac:dyDescent="0.25">
      <c r="A176" s="245">
        <v>173</v>
      </c>
      <c r="B176" s="245"/>
      <c r="C176" s="245" t="e">
        <f>VLOOKUP(A176,input!$A$4:$C$1000,3,FALSE)</f>
        <v>#N/A</v>
      </c>
      <c r="D176" s="246" t="e">
        <f>VLOOKUP($A176,input!$A$4:$I$1000,4,FALSE)</f>
        <v>#N/A</v>
      </c>
      <c r="E176" s="246" t="e">
        <f>VLOOKUP($A176,input!$A$4:$I$1000,5,FALSE)</f>
        <v>#N/A</v>
      </c>
      <c r="F176" s="514" t="e">
        <f>VLOOKUP($A176,input!$A$4:$I$1000,6,FALSE)</f>
        <v>#N/A</v>
      </c>
      <c r="G176" s="248">
        <v>0</v>
      </c>
      <c r="H176" s="249" t="e">
        <f t="shared" si="32"/>
        <v>#N/A</v>
      </c>
      <c r="I176" s="250" t="e">
        <f t="shared" si="33"/>
        <v>#N/A</v>
      </c>
      <c r="J176" s="414" t="str">
        <f>+input!Y176</f>
        <v/>
      </c>
      <c r="K176" s="249" t="str">
        <f>+input!Z176</f>
        <v/>
      </c>
      <c r="L176" s="249" t="str">
        <f>+input!AA176</f>
        <v/>
      </c>
      <c r="M176" s="249" t="str">
        <f>+input!AB176</f>
        <v/>
      </c>
      <c r="N176" s="249" t="str">
        <f>+input!AC176</f>
        <v/>
      </c>
      <c r="O176" s="249" t="str">
        <f>+input!AD176</f>
        <v/>
      </c>
      <c r="P176" s="251" t="str">
        <f>+input!AE176</f>
        <v/>
      </c>
      <c r="Q176" s="252" t="str">
        <f>+input!AF176</f>
        <v/>
      </c>
      <c r="R176" s="253"/>
      <c r="S176" s="254" t="e">
        <f>VLOOKUP($A176,input!$A$4:$I$1000,7,FALSE)</f>
        <v>#N/A</v>
      </c>
      <c r="T176" s="255" t="e">
        <f>VLOOKUP($A176,input!$A$4:$I$1000,8,FALSE)</f>
        <v>#N/A</v>
      </c>
      <c r="U176" s="255" t="e">
        <f>VLOOKUP($A176,input!$A$4:$L$1000,9,FALSE)</f>
        <v>#N/A</v>
      </c>
      <c r="V176" s="256" t="e">
        <f>IF($C176="initial",input!M176,VLOOKUP($A176,input!$A$4:$L$1000,10,FALSE))</f>
        <v>#N/A</v>
      </c>
      <c r="W176" s="257" t="e">
        <f>IF($C176="initial",input!N176,VLOOKUP($A176,input!$A$4:$L$1000,11,FALSE))</f>
        <v>#N/A</v>
      </c>
      <c r="X176" s="258" t="e">
        <f>IF($C176="initial",input!O176,VLOOKUP($A176,input!$A$4:$L$1000,12,FALSE))</f>
        <v>#N/A</v>
      </c>
      <c r="Y176" s="247" t="e">
        <f t="shared" si="34"/>
        <v>#N/A</v>
      </c>
      <c r="Z176" s="247" t="e">
        <f t="shared" si="35"/>
        <v>#N/A</v>
      </c>
      <c r="AA176" s="247" t="e">
        <f t="shared" si="36"/>
        <v>#N/A</v>
      </c>
      <c r="AB176" s="254" t="e">
        <f t="shared" si="37"/>
        <v>#N/A</v>
      </c>
      <c r="AC176" s="255" t="e">
        <f t="shared" si="38"/>
        <v>#N/A</v>
      </c>
      <c r="AD176" s="261" t="e">
        <f t="shared" si="39"/>
        <v>#N/A</v>
      </c>
      <c r="AE176" s="247" t="e">
        <f>IF($D176="","",IF($C176="initial",input!S176,AN175))</f>
        <v>#N/A</v>
      </c>
      <c r="AF176" s="259" t="e">
        <f>IF($D176="","",IF($C176="initial",input!T176,AO175))</f>
        <v>#N/A</v>
      </c>
      <c r="AG176" s="260" t="e">
        <f>IF($D176="","",IF($C176="initial",input!U176,AP175))</f>
        <v>#N/A</v>
      </c>
      <c r="AH176" s="262"/>
      <c r="AI176" s="263"/>
      <c r="AJ176" s="263"/>
      <c r="AK176" s="262"/>
      <c r="AL176" s="263"/>
      <c r="AM176" s="264"/>
      <c r="AN176" s="249"/>
      <c r="AO176" s="249"/>
      <c r="AP176" s="249"/>
      <c r="AQ176" s="265"/>
      <c r="AR176" s="266"/>
      <c r="AS176" s="267"/>
    </row>
    <row r="177" spans="1:45" x14ac:dyDescent="0.25">
      <c r="A177" s="245">
        <v>174</v>
      </c>
      <c r="B177" s="245"/>
      <c r="C177" s="245" t="e">
        <f>VLOOKUP(A177,input!$A$4:$C$1000,3,FALSE)</f>
        <v>#N/A</v>
      </c>
      <c r="D177" s="246" t="e">
        <f>VLOOKUP($A177,input!$A$4:$I$1000,4,FALSE)</f>
        <v>#N/A</v>
      </c>
      <c r="E177" s="246" t="e">
        <f>VLOOKUP($A177,input!$A$4:$I$1000,5,FALSE)</f>
        <v>#N/A</v>
      </c>
      <c r="F177" s="514" t="e">
        <f>VLOOKUP($A177,input!$A$4:$I$1000,6,FALSE)</f>
        <v>#N/A</v>
      </c>
      <c r="G177" s="248">
        <v>0</v>
      </c>
      <c r="H177" s="249" t="e">
        <f t="shared" si="32"/>
        <v>#N/A</v>
      </c>
      <c r="I177" s="250" t="e">
        <f t="shared" si="33"/>
        <v>#N/A</v>
      </c>
      <c r="J177" s="414" t="str">
        <f>+input!Y177</f>
        <v/>
      </c>
      <c r="K177" s="249" t="str">
        <f>+input!Z177</f>
        <v/>
      </c>
      <c r="L177" s="249" t="str">
        <f>+input!AA177</f>
        <v/>
      </c>
      <c r="M177" s="249" t="str">
        <f>+input!AB177</f>
        <v/>
      </c>
      <c r="N177" s="249" t="str">
        <f>+input!AC177</f>
        <v/>
      </c>
      <c r="O177" s="249" t="str">
        <f>+input!AD177</f>
        <v/>
      </c>
      <c r="P177" s="251" t="str">
        <f>+input!AE177</f>
        <v/>
      </c>
      <c r="Q177" s="252" t="str">
        <f>+input!AF177</f>
        <v/>
      </c>
      <c r="R177" s="253"/>
      <c r="S177" s="254" t="e">
        <f>VLOOKUP($A177,input!$A$4:$I$1000,7,FALSE)</f>
        <v>#N/A</v>
      </c>
      <c r="T177" s="255" t="e">
        <f>VLOOKUP($A177,input!$A$4:$I$1000,8,FALSE)</f>
        <v>#N/A</v>
      </c>
      <c r="U177" s="255" t="e">
        <f>VLOOKUP($A177,input!$A$4:$L$1000,9,FALSE)</f>
        <v>#N/A</v>
      </c>
      <c r="V177" s="256" t="e">
        <f>IF($C177="initial",input!M177,VLOOKUP($A177,input!$A$4:$L$1000,10,FALSE))</f>
        <v>#N/A</v>
      </c>
      <c r="W177" s="257" t="e">
        <f>IF($C177="initial",input!N177,VLOOKUP($A177,input!$A$4:$L$1000,11,FALSE))</f>
        <v>#N/A</v>
      </c>
      <c r="X177" s="258" t="e">
        <f>IF($C177="initial",input!O177,VLOOKUP($A177,input!$A$4:$L$1000,12,FALSE))</f>
        <v>#N/A</v>
      </c>
      <c r="Y177" s="247" t="e">
        <f t="shared" si="34"/>
        <v>#N/A</v>
      </c>
      <c r="Z177" s="247" t="e">
        <f t="shared" si="35"/>
        <v>#N/A</v>
      </c>
      <c r="AA177" s="247" t="e">
        <f t="shared" si="36"/>
        <v>#N/A</v>
      </c>
      <c r="AB177" s="254" t="e">
        <f t="shared" si="37"/>
        <v>#N/A</v>
      </c>
      <c r="AC177" s="255" t="e">
        <f t="shared" si="38"/>
        <v>#N/A</v>
      </c>
      <c r="AD177" s="261" t="e">
        <f t="shared" si="39"/>
        <v>#N/A</v>
      </c>
      <c r="AE177" s="247" t="e">
        <f>IF($D177="","",IF($C177="initial",input!S177,AN176))</f>
        <v>#N/A</v>
      </c>
      <c r="AF177" s="259" t="e">
        <f>IF($D177="","",IF($C177="initial",input!T177,AO176))</f>
        <v>#N/A</v>
      </c>
      <c r="AG177" s="260" t="e">
        <f>IF($D177="","",IF($C177="initial",input!U177,AP176))</f>
        <v>#N/A</v>
      </c>
      <c r="AH177" s="262"/>
      <c r="AI177" s="263"/>
      <c r="AJ177" s="263"/>
      <c r="AK177" s="262"/>
      <c r="AL177" s="263"/>
      <c r="AM177" s="264"/>
      <c r="AN177" s="249"/>
      <c r="AO177" s="249"/>
      <c r="AP177" s="249"/>
      <c r="AQ177" s="265"/>
      <c r="AR177" s="266"/>
      <c r="AS177" s="267"/>
    </row>
    <row r="178" spans="1:45" x14ac:dyDescent="0.25">
      <c r="A178" s="245">
        <v>175</v>
      </c>
      <c r="B178" s="245"/>
      <c r="C178" s="245" t="e">
        <f>VLOOKUP(A178,input!$A$4:$C$1000,3,FALSE)</f>
        <v>#N/A</v>
      </c>
      <c r="D178" s="246" t="e">
        <f>VLOOKUP($A178,input!$A$4:$I$1000,4,FALSE)</f>
        <v>#N/A</v>
      </c>
      <c r="E178" s="246" t="e">
        <f>VLOOKUP($A178,input!$A$4:$I$1000,5,FALSE)</f>
        <v>#N/A</v>
      </c>
      <c r="F178" s="514" t="e">
        <f>VLOOKUP($A178,input!$A$4:$I$1000,6,FALSE)</f>
        <v>#N/A</v>
      </c>
      <c r="G178" s="248">
        <v>0</v>
      </c>
      <c r="H178" s="249" t="e">
        <f t="shared" si="32"/>
        <v>#N/A</v>
      </c>
      <c r="I178" s="250" t="e">
        <f t="shared" si="33"/>
        <v>#N/A</v>
      </c>
      <c r="J178" s="414" t="str">
        <f>+input!Y178</f>
        <v/>
      </c>
      <c r="K178" s="249" t="str">
        <f>+input!Z178</f>
        <v/>
      </c>
      <c r="L178" s="249" t="str">
        <f>+input!AA178</f>
        <v/>
      </c>
      <c r="M178" s="249" t="str">
        <f>+input!AB178</f>
        <v/>
      </c>
      <c r="N178" s="249" t="str">
        <f>+input!AC178</f>
        <v/>
      </c>
      <c r="O178" s="249" t="str">
        <f>+input!AD178</f>
        <v/>
      </c>
      <c r="P178" s="251" t="str">
        <f>+input!AE178</f>
        <v/>
      </c>
      <c r="Q178" s="252" t="str">
        <f>+input!AF178</f>
        <v/>
      </c>
      <c r="R178" s="253"/>
      <c r="S178" s="254" t="e">
        <f>VLOOKUP($A178,input!$A$4:$I$1000,7,FALSE)</f>
        <v>#N/A</v>
      </c>
      <c r="T178" s="255" t="e">
        <f>VLOOKUP($A178,input!$A$4:$I$1000,8,FALSE)</f>
        <v>#N/A</v>
      </c>
      <c r="U178" s="255" t="e">
        <f>VLOOKUP($A178,input!$A$4:$L$1000,9,FALSE)</f>
        <v>#N/A</v>
      </c>
      <c r="V178" s="256" t="e">
        <f>IF($C178="initial",input!M178,VLOOKUP($A178,input!$A$4:$L$1000,10,FALSE))</f>
        <v>#N/A</v>
      </c>
      <c r="W178" s="257" t="e">
        <f>IF($C178="initial",input!N178,VLOOKUP($A178,input!$A$4:$L$1000,11,FALSE))</f>
        <v>#N/A</v>
      </c>
      <c r="X178" s="258" t="e">
        <f>IF($C178="initial",input!O178,VLOOKUP($A178,input!$A$4:$L$1000,12,FALSE))</f>
        <v>#N/A</v>
      </c>
      <c r="Y178" s="247" t="e">
        <f t="shared" si="34"/>
        <v>#N/A</v>
      </c>
      <c r="Z178" s="247" t="e">
        <f t="shared" si="35"/>
        <v>#N/A</v>
      </c>
      <c r="AA178" s="247" t="e">
        <f t="shared" si="36"/>
        <v>#N/A</v>
      </c>
      <c r="AB178" s="254" t="e">
        <f t="shared" si="37"/>
        <v>#N/A</v>
      </c>
      <c r="AC178" s="255" t="e">
        <f t="shared" si="38"/>
        <v>#N/A</v>
      </c>
      <c r="AD178" s="261" t="e">
        <f t="shared" si="39"/>
        <v>#N/A</v>
      </c>
      <c r="AE178" s="247" t="e">
        <f>IF($D178="","",IF($C178="initial",input!S178,AN177))</f>
        <v>#N/A</v>
      </c>
      <c r="AF178" s="259" t="e">
        <f>IF($D178="","",IF($C178="initial",input!T178,AO177))</f>
        <v>#N/A</v>
      </c>
      <c r="AG178" s="260" t="e">
        <f>IF($D178="","",IF($C178="initial",input!U178,AP177))</f>
        <v>#N/A</v>
      </c>
      <c r="AH178" s="262"/>
      <c r="AI178" s="263"/>
      <c r="AJ178" s="263"/>
      <c r="AK178" s="262"/>
      <c r="AL178" s="263"/>
      <c r="AM178" s="264"/>
      <c r="AN178" s="249"/>
      <c r="AO178" s="249"/>
      <c r="AP178" s="249"/>
      <c r="AQ178" s="265"/>
      <c r="AR178" s="266"/>
      <c r="AS178" s="267"/>
    </row>
    <row r="179" spans="1:45" x14ac:dyDescent="0.25">
      <c r="A179" s="245">
        <v>176</v>
      </c>
      <c r="B179" s="245"/>
      <c r="C179" s="245" t="e">
        <f>VLOOKUP(A179,input!$A$4:$C$1000,3,FALSE)</f>
        <v>#N/A</v>
      </c>
      <c r="D179" s="246" t="e">
        <f>VLOOKUP($A179,input!$A$4:$I$1000,4,FALSE)</f>
        <v>#N/A</v>
      </c>
      <c r="E179" s="246" t="e">
        <f>VLOOKUP($A179,input!$A$4:$I$1000,5,FALSE)</f>
        <v>#N/A</v>
      </c>
      <c r="F179" s="514" t="e">
        <f>VLOOKUP($A179,input!$A$4:$I$1000,6,FALSE)</f>
        <v>#N/A</v>
      </c>
      <c r="G179" s="248">
        <v>0</v>
      </c>
      <c r="H179" s="249" t="e">
        <f t="shared" si="32"/>
        <v>#N/A</v>
      </c>
      <c r="I179" s="250" t="e">
        <f t="shared" si="33"/>
        <v>#N/A</v>
      </c>
      <c r="J179" s="414" t="str">
        <f>+input!Y179</f>
        <v/>
      </c>
      <c r="K179" s="249" t="str">
        <f>+input!Z179</f>
        <v/>
      </c>
      <c r="L179" s="249" t="str">
        <f>+input!AA179</f>
        <v/>
      </c>
      <c r="M179" s="249" t="str">
        <f>+input!AB179</f>
        <v/>
      </c>
      <c r="N179" s="249" t="str">
        <f>+input!AC179</f>
        <v/>
      </c>
      <c r="O179" s="249" t="str">
        <f>+input!AD179</f>
        <v/>
      </c>
      <c r="P179" s="251" t="str">
        <f>+input!AE179</f>
        <v/>
      </c>
      <c r="Q179" s="252" t="str">
        <f>+input!AF179</f>
        <v/>
      </c>
      <c r="R179" s="253"/>
      <c r="S179" s="254" t="e">
        <f>VLOOKUP($A179,input!$A$4:$I$1000,7,FALSE)</f>
        <v>#N/A</v>
      </c>
      <c r="T179" s="255" t="e">
        <f>VLOOKUP($A179,input!$A$4:$I$1000,8,FALSE)</f>
        <v>#N/A</v>
      </c>
      <c r="U179" s="255" t="e">
        <f>VLOOKUP($A179,input!$A$4:$L$1000,9,FALSE)</f>
        <v>#N/A</v>
      </c>
      <c r="V179" s="256" t="e">
        <f>IF($C179="initial",input!M179,VLOOKUP($A179,input!$A$4:$L$1000,10,FALSE))</f>
        <v>#N/A</v>
      </c>
      <c r="W179" s="257" t="e">
        <f>IF($C179="initial",input!N179,VLOOKUP($A179,input!$A$4:$L$1000,11,FALSE))</f>
        <v>#N/A</v>
      </c>
      <c r="X179" s="258" t="e">
        <f>IF($C179="initial",input!O179,VLOOKUP($A179,input!$A$4:$L$1000,12,FALSE))</f>
        <v>#N/A</v>
      </c>
      <c r="Y179" s="247" t="e">
        <f t="shared" si="34"/>
        <v>#N/A</v>
      </c>
      <c r="Z179" s="247" t="e">
        <f t="shared" si="35"/>
        <v>#N/A</v>
      </c>
      <c r="AA179" s="247" t="e">
        <f t="shared" si="36"/>
        <v>#N/A</v>
      </c>
      <c r="AB179" s="254" t="e">
        <f t="shared" si="37"/>
        <v>#N/A</v>
      </c>
      <c r="AC179" s="255" t="e">
        <f t="shared" si="38"/>
        <v>#N/A</v>
      </c>
      <c r="AD179" s="261" t="e">
        <f t="shared" si="39"/>
        <v>#N/A</v>
      </c>
      <c r="AE179" s="247" t="e">
        <f>IF($D179="","",IF($C179="initial",input!S179,AN178))</f>
        <v>#N/A</v>
      </c>
      <c r="AF179" s="259" t="e">
        <f>IF($D179="","",IF($C179="initial",input!T179,AO178))</f>
        <v>#N/A</v>
      </c>
      <c r="AG179" s="260" t="e">
        <f>IF($D179="","",IF($C179="initial",input!U179,AP178))</f>
        <v>#N/A</v>
      </c>
      <c r="AH179" s="262"/>
      <c r="AI179" s="263"/>
      <c r="AJ179" s="263"/>
      <c r="AK179" s="262"/>
      <c r="AL179" s="263"/>
      <c r="AM179" s="264"/>
      <c r="AN179" s="249"/>
      <c r="AO179" s="249"/>
      <c r="AP179" s="249"/>
      <c r="AQ179" s="265"/>
      <c r="AR179" s="266"/>
      <c r="AS179" s="267"/>
    </row>
    <row r="180" spans="1:45" x14ac:dyDescent="0.25">
      <c r="A180" s="245">
        <v>177</v>
      </c>
      <c r="B180" s="245"/>
      <c r="C180" s="245" t="e">
        <f>VLOOKUP(A180,input!$A$4:$C$1000,3,FALSE)</f>
        <v>#N/A</v>
      </c>
      <c r="D180" s="246" t="e">
        <f>VLOOKUP($A180,input!$A$4:$I$1000,4,FALSE)</f>
        <v>#N/A</v>
      </c>
      <c r="E180" s="246" t="e">
        <f>VLOOKUP($A180,input!$A$4:$I$1000,5,FALSE)</f>
        <v>#N/A</v>
      </c>
      <c r="F180" s="514" t="e">
        <f>VLOOKUP($A180,input!$A$4:$I$1000,6,FALSE)</f>
        <v>#N/A</v>
      </c>
      <c r="G180" s="248">
        <v>0</v>
      </c>
      <c r="H180" s="249" t="e">
        <f t="shared" si="32"/>
        <v>#N/A</v>
      </c>
      <c r="I180" s="250" t="e">
        <f t="shared" si="33"/>
        <v>#N/A</v>
      </c>
      <c r="J180" s="414" t="str">
        <f>+input!Y180</f>
        <v/>
      </c>
      <c r="K180" s="249" t="str">
        <f>+input!Z180</f>
        <v/>
      </c>
      <c r="L180" s="249" t="str">
        <f>+input!AA180</f>
        <v/>
      </c>
      <c r="M180" s="249" t="str">
        <f>+input!AB180</f>
        <v/>
      </c>
      <c r="N180" s="249" t="str">
        <f>+input!AC180</f>
        <v/>
      </c>
      <c r="O180" s="249" t="str">
        <f>+input!AD180</f>
        <v/>
      </c>
      <c r="P180" s="251" t="str">
        <f>+input!AE180</f>
        <v/>
      </c>
      <c r="Q180" s="252" t="str">
        <f>+input!AF180</f>
        <v/>
      </c>
      <c r="R180" s="253"/>
      <c r="S180" s="254" t="e">
        <f>VLOOKUP($A180,input!$A$4:$I$1000,7,FALSE)</f>
        <v>#N/A</v>
      </c>
      <c r="T180" s="255" t="e">
        <f>VLOOKUP($A180,input!$A$4:$I$1000,8,FALSE)</f>
        <v>#N/A</v>
      </c>
      <c r="U180" s="255" t="e">
        <f>VLOOKUP($A180,input!$A$4:$L$1000,9,FALSE)</f>
        <v>#N/A</v>
      </c>
      <c r="V180" s="256" t="e">
        <f>IF($C180="initial",input!M180,VLOOKUP($A180,input!$A$4:$L$1000,10,FALSE))</f>
        <v>#N/A</v>
      </c>
      <c r="W180" s="257" t="e">
        <f>IF($C180="initial",input!N180,VLOOKUP($A180,input!$A$4:$L$1000,11,FALSE))</f>
        <v>#N/A</v>
      </c>
      <c r="X180" s="258" t="e">
        <f>IF($C180="initial",input!O180,VLOOKUP($A180,input!$A$4:$L$1000,12,FALSE))</f>
        <v>#N/A</v>
      </c>
      <c r="Y180" s="247" t="e">
        <f t="shared" si="34"/>
        <v>#N/A</v>
      </c>
      <c r="Z180" s="247" t="e">
        <f t="shared" si="35"/>
        <v>#N/A</v>
      </c>
      <c r="AA180" s="247" t="e">
        <f t="shared" si="36"/>
        <v>#N/A</v>
      </c>
      <c r="AB180" s="254" t="e">
        <f t="shared" si="37"/>
        <v>#N/A</v>
      </c>
      <c r="AC180" s="255" t="e">
        <f t="shared" si="38"/>
        <v>#N/A</v>
      </c>
      <c r="AD180" s="261" t="e">
        <f t="shared" si="39"/>
        <v>#N/A</v>
      </c>
      <c r="AE180" s="247" t="e">
        <f>IF($D180="","",IF($C180="initial",input!S180,AN179))</f>
        <v>#N/A</v>
      </c>
      <c r="AF180" s="259" t="e">
        <f>IF($D180="","",IF($C180="initial",input!T180,AO179))</f>
        <v>#N/A</v>
      </c>
      <c r="AG180" s="260" t="e">
        <f>IF($D180="","",IF($C180="initial",input!U180,AP179))</f>
        <v>#N/A</v>
      </c>
      <c r="AH180" s="262"/>
      <c r="AI180" s="263"/>
      <c r="AJ180" s="263"/>
      <c r="AK180" s="262"/>
      <c r="AL180" s="263"/>
      <c r="AM180" s="264"/>
      <c r="AN180" s="249"/>
      <c r="AO180" s="249"/>
      <c r="AP180" s="249"/>
      <c r="AQ180" s="265"/>
      <c r="AR180" s="266"/>
      <c r="AS180" s="267"/>
    </row>
    <row r="181" spans="1:45" x14ac:dyDescent="0.25">
      <c r="A181" s="245">
        <v>178</v>
      </c>
      <c r="B181" s="245"/>
      <c r="C181" s="245" t="e">
        <f>VLOOKUP(A181,input!$A$4:$C$1000,3,FALSE)</f>
        <v>#N/A</v>
      </c>
      <c r="D181" s="246" t="e">
        <f>VLOOKUP($A181,input!$A$4:$I$1000,4,FALSE)</f>
        <v>#N/A</v>
      </c>
      <c r="E181" s="246" t="e">
        <f>VLOOKUP($A181,input!$A$4:$I$1000,5,FALSE)</f>
        <v>#N/A</v>
      </c>
      <c r="F181" s="514" t="e">
        <f>VLOOKUP($A181,input!$A$4:$I$1000,6,FALSE)</f>
        <v>#N/A</v>
      </c>
      <c r="G181" s="248">
        <v>0</v>
      </c>
      <c r="H181" s="249" t="e">
        <f t="shared" si="32"/>
        <v>#N/A</v>
      </c>
      <c r="I181" s="250" t="e">
        <f t="shared" si="33"/>
        <v>#N/A</v>
      </c>
      <c r="J181" s="414" t="str">
        <f>+input!Y181</f>
        <v/>
      </c>
      <c r="K181" s="249" t="str">
        <f>+input!Z181</f>
        <v/>
      </c>
      <c r="L181" s="249" t="str">
        <f>+input!AA181</f>
        <v/>
      </c>
      <c r="M181" s="249" t="str">
        <f>+input!AB181</f>
        <v/>
      </c>
      <c r="N181" s="249" t="str">
        <f>+input!AC181</f>
        <v/>
      </c>
      <c r="O181" s="249" t="str">
        <f>+input!AD181</f>
        <v/>
      </c>
      <c r="P181" s="251" t="str">
        <f>+input!AE181</f>
        <v/>
      </c>
      <c r="Q181" s="252" t="str">
        <f>+input!AF181</f>
        <v/>
      </c>
      <c r="R181" s="253"/>
      <c r="S181" s="254" t="e">
        <f>VLOOKUP($A181,input!$A$4:$I$1000,7,FALSE)</f>
        <v>#N/A</v>
      </c>
      <c r="T181" s="255" t="e">
        <f>VLOOKUP($A181,input!$A$4:$I$1000,8,FALSE)</f>
        <v>#N/A</v>
      </c>
      <c r="U181" s="255" t="e">
        <f>VLOOKUP($A181,input!$A$4:$L$1000,9,FALSE)</f>
        <v>#N/A</v>
      </c>
      <c r="V181" s="256" t="e">
        <f>IF($C181="initial",input!M181,VLOOKUP($A181,input!$A$4:$L$1000,10,FALSE))</f>
        <v>#N/A</v>
      </c>
      <c r="W181" s="257" t="e">
        <f>IF($C181="initial",input!N181,VLOOKUP($A181,input!$A$4:$L$1000,11,FALSE))</f>
        <v>#N/A</v>
      </c>
      <c r="X181" s="258" t="e">
        <f>IF($C181="initial",input!O181,VLOOKUP($A181,input!$A$4:$L$1000,12,FALSE))</f>
        <v>#N/A</v>
      </c>
      <c r="Y181" s="247" t="e">
        <f t="shared" si="34"/>
        <v>#N/A</v>
      </c>
      <c r="Z181" s="247" t="e">
        <f t="shared" si="35"/>
        <v>#N/A</v>
      </c>
      <c r="AA181" s="247" t="e">
        <f t="shared" si="36"/>
        <v>#N/A</v>
      </c>
      <c r="AB181" s="254" t="e">
        <f t="shared" si="37"/>
        <v>#N/A</v>
      </c>
      <c r="AC181" s="255" t="e">
        <f t="shared" si="38"/>
        <v>#N/A</v>
      </c>
      <c r="AD181" s="261" t="e">
        <f t="shared" si="39"/>
        <v>#N/A</v>
      </c>
      <c r="AE181" s="247" t="e">
        <f>IF($D181="","",IF($C181="initial",input!S181,AN180))</f>
        <v>#N/A</v>
      </c>
      <c r="AF181" s="259" t="e">
        <f>IF($D181="","",IF($C181="initial",input!T181,AO180))</f>
        <v>#N/A</v>
      </c>
      <c r="AG181" s="260" t="e">
        <f>IF($D181="","",IF($C181="initial",input!U181,AP180))</f>
        <v>#N/A</v>
      </c>
      <c r="AH181" s="262"/>
      <c r="AI181" s="263"/>
      <c r="AJ181" s="263"/>
      <c r="AK181" s="262"/>
      <c r="AL181" s="263"/>
      <c r="AM181" s="264"/>
      <c r="AN181" s="249"/>
      <c r="AO181" s="249"/>
      <c r="AP181" s="249"/>
      <c r="AQ181" s="265"/>
      <c r="AR181" s="266"/>
      <c r="AS181" s="267"/>
    </row>
    <row r="182" spans="1:45" x14ac:dyDescent="0.25">
      <c r="A182" s="245">
        <v>179</v>
      </c>
      <c r="B182" s="245"/>
      <c r="C182" s="245" t="e">
        <f>VLOOKUP(A182,input!$A$4:$C$1000,3,FALSE)</f>
        <v>#N/A</v>
      </c>
      <c r="D182" s="246" t="e">
        <f>VLOOKUP($A182,input!$A$4:$I$1000,4,FALSE)</f>
        <v>#N/A</v>
      </c>
      <c r="E182" s="246" t="e">
        <f>VLOOKUP($A182,input!$A$4:$I$1000,5,FALSE)</f>
        <v>#N/A</v>
      </c>
      <c r="F182" s="514" t="e">
        <f>VLOOKUP($A182,input!$A$4:$I$1000,6,FALSE)</f>
        <v>#N/A</v>
      </c>
      <c r="G182" s="248">
        <v>0</v>
      </c>
      <c r="H182" s="249" t="e">
        <f t="shared" si="32"/>
        <v>#N/A</v>
      </c>
      <c r="I182" s="250" t="e">
        <f t="shared" si="33"/>
        <v>#N/A</v>
      </c>
      <c r="J182" s="414" t="str">
        <f>+input!Y182</f>
        <v/>
      </c>
      <c r="K182" s="249" t="str">
        <f>+input!Z182</f>
        <v/>
      </c>
      <c r="L182" s="249" t="str">
        <f>+input!AA182</f>
        <v/>
      </c>
      <c r="M182" s="249" t="str">
        <f>+input!AB182</f>
        <v/>
      </c>
      <c r="N182" s="249" t="str">
        <f>+input!AC182</f>
        <v/>
      </c>
      <c r="O182" s="249" t="str">
        <f>+input!AD182</f>
        <v/>
      </c>
      <c r="P182" s="251" t="str">
        <f>+input!AE182</f>
        <v/>
      </c>
      <c r="Q182" s="252" t="str">
        <f>+input!AF182</f>
        <v/>
      </c>
      <c r="R182" s="253"/>
      <c r="S182" s="254" t="e">
        <f>VLOOKUP($A182,input!$A$4:$I$1000,7,FALSE)</f>
        <v>#N/A</v>
      </c>
      <c r="T182" s="255" t="e">
        <f>VLOOKUP($A182,input!$A$4:$I$1000,8,FALSE)</f>
        <v>#N/A</v>
      </c>
      <c r="U182" s="255" t="e">
        <f>VLOOKUP($A182,input!$A$4:$L$1000,9,FALSE)</f>
        <v>#N/A</v>
      </c>
      <c r="V182" s="256" t="e">
        <f>IF($C182="initial",input!M182,VLOOKUP($A182,input!$A$4:$L$1000,10,FALSE))</f>
        <v>#N/A</v>
      </c>
      <c r="W182" s="257" t="e">
        <f>IF($C182="initial",input!N182,VLOOKUP($A182,input!$A$4:$L$1000,11,FALSE))</f>
        <v>#N/A</v>
      </c>
      <c r="X182" s="258" t="e">
        <f>IF($C182="initial",input!O182,VLOOKUP($A182,input!$A$4:$L$1000,12,FALSE))</f>
        <v>#N/A</v>
      </c>
      <c r="Y182" s="247" t="e">
        <f t="shared" si="34"/>
        <v>#N/A</v>
      </c>
      <c r="Z182" s="247" t="e">
        <f t="shared" si="35"/>
        <v>#N/A</v>
      </c>
      <c r="AA182" s="247" t="e">
        <f t="shared" si="36"/>
        <v>#N/A</v>
      </c>
      <c r="AB182" s="254" t="e">
        <f t="shared" si="37"/>
        <v>#N/A</v>
      </c>
      <c r="AC182" s="255" t="e">
        <f t="shared" si="38"/>
        <v>#N/A</v>
      </c>
      <c r="AD182" s="261" t="e">
        <f t="shared" si="39"/>
        <v>#N/A</v>
      </c>
      <c r="AE182" s="247" t="e">
        <f>IF($D182="","",IF($C182="initial",input!S182,AN181))</f>
        <v>#N/A</v>
      </c>
      <c r="AF182" s="259" t="e">
        <f>IF($D182="","",IF($C182="initial",input!T182,AO181))</f>
        <v>#N/A</v>
      </c>
      <c r="AG182" s="260" t="e">
        <f>IF($D182="","",IF($C182="initial",input!U182,AP181))</f>
        <v>#N/A</v>
      </c>
      <c r="AH182" s="262"/>
      <c r="AI182" s="263"/>
      <c r="AJ182" s="263"/>
      <c r="AK182" s="262"/>
      <c r="AL182" s="263"/>
      <c r="AM182" s="264"/>
      <c r="AN182" s="249"/>
      <c r="AO182" s="249"/>
      <c r="AP182" s="249"/>
      <c r="AQ182" s="265"/>
      <c r="AR182" s="266"/>
      <c r="AS182" s="267"/>
    </row>
    <row r="183" spans="1:45" x14ac:dyDescent="0.25">
      <c r="A183" s="245">
        <v>180</v>
      </c>
      <c r="B183" s="245"/>
      <c r="C183" s="245" t="e">
        <f>VLOOKUP(A183,input!$A$4:$C$1000,3,FALSE)</f>
        <v>#N/A</v>
      </c>
      <c r="D183" s="246" t="e">
        <f>VLOOKUP($A183,input!$A$4:$I$1000,4,FALSE)</f>
        <v>#N/A</v>
      </c>
      <c r="E183" s="246" t="e">
        <f>VLOOKUP($A183,input!$A$4:$I$1000,5,FALSE)</f>
        <v>#N/A</v>
      </c>
      <c r="F183" s="514" t="e">
        <f>VLOOKUP($A183,input!$A$4:$I$1000,6,FALSE)</f>
        <v>#N/A</v>
      </c>
      <c r="G183" s="248">
        <v>0</v>
      </c>
      <c r="H183" s="249" t="e">
        <f t="shared" si="32"/>
        <v>#N/A</v>
      </c>
      <c r="I183" s="250" t="e">
        <f t="shared" si="33"/>
        <v>#N/A</v>
      </c>
      <c r="J183" s="414" t="str">
        <f>+input!Y183</f>
        <v/>
      </c>
      <c r="K183" s="249" t="str">
        <f>+input!Z183</f>
        <v/>
      </c>
      <c r="L183" s="249" t="str">
        <f>+input!AA183</f>
        <v/>
      </c>
      <c r="M183" s="249" t="str">
        <f>+input!AB183</f>
        <v/>
      </c>
      <c r="N183" s="249" t="str">
        <f>+input!AC183</f>
        <v/>
      </c>
      <c r="O183" s="249" t="str">
        <f>+input!AD183</f>
        <v/>
      </c>
      <c r="P183" s="251" t="str">
        <f>+input!AE183</f>
        <v/>
      </c>
      <c r="Q183" s="252" t="str">
        <f>+input!AF183</f>
        <v/>
      </c>
      <c r="R183" s="253"/>
      <c r="S183" s="254" t="e">
        <f>VLOOKUP($A183,input!$A$4:$I$1000,7,FALSE)</f>
        <v>#N/A</v>
      </c>
      <c r="T183" s="255" t="e">
        <f>VLOOKUP($A183,input!$A$4:$I$1000,8,FALSE)</f>
        <v>#N/A</v>
      </c>
      <c r="U183" s="255" t="e">
        <f>VLOOKUP($A183,input!$A$4:$L$1000,9,FALSE)</f>
        <v>#N/A</v>
      </c>
      <c r="V183" s="256" t="e">
        <f>IF($C183="initial",input!M183,VLOOKUP($A183,input!$A$4:$L$1000,10,FALSE))</f>
        <v>#N/A</v>
      </c>
      <c r="W183" s="257" t="e">
        <f>IF($C183="initial",input!N183,VLOOKUP($A183,input!$A$4:$L$1000,11,FALSE))</f>
        <v>#N/A</v>
      </c>
      <c r="X183" s="258" t="e">
        <f>IF($C183="initial",input!O183,VLOOKUP($A183,input!$A$4:$L$1000,12,FALSE))</f>
        <v>#N/A</v>
      </c>
      <c r="Y183" s="247" t="e">
        <f t="shared" si="34"/>
        <v>#N/A</v>
      </c>
      <c r="Z183" s="247" t="e">
        <f t="shared" si="35"/>
        <v>#N/A</v>
      </c>
      <c r="AA183" s="247" t="e">
        <f t="shared" si="36"/>
        <v>#N/A</v>
      </c>
      <c r="AB183" s="254" t="e">
        <f t="shared" si="37"/>
        <v>#N/A</v>
      </c>
      <c r="AC183" s="255" t="e">
        <f t="shared" si="38"/>
        <v>#N/A</v>
      </c>
      <c r="AD183" s="261" t="e">
        <f t="shared" si="39"/>
        <v>#N/A</v>
      </c>
      <c r="AE183" s="247" t="e">
        <f>IF($D183="","",IF($C183="initial",input!S183,AN182))</f>
        <v>#N/A</v>
      </c>
      <c r="AF183" s="259" t="e">
        <f>IF($D183="","",IF($C183="initial",input!T183,AO182))</f>
        <v>#N/A</v>
      </c>
      <c r="AG183" s="260" t="e">
        <f>IF($D183="","",IF($C183="initial",input!U183,AP182))</f>
        <v>#N/A</v>
      </c>
      <c r="AH183" s="262"/>
      <c r="AI183" s="263"/>
      <c r="AJ183" s="263"/>
      <c r="AK183" s="262"/>
      <c r="AL183" s="263"/>
      <c r="AM183" s="264"/>
      <c r="AN183" s="249"/>
      <c r="AO183" s="249"/>
      <c r="AP183" s="249"/>
      <c r="AQ183" s="265"/>
      <c r="AR183" s="266"/>
      <c r="AS183" s="267"/>
    </row>
    <row r="184" spans="1:45" x14ac:dyDescent="0.25">
      <c r="A184" s="245">
        <v>181</v>
      </c>
      <c r="B184" s="245"/>
      <c r="C184" s="245" t="e">
        <f>VLOOKUP(A184,input!$A$4:$C$1000,3,FALSE)</f>
        <v>#N/A</v>
      </c>
      <c r="D184" s="246" t="e">
        <f>VLOOKUP($A184,input!$A$4:$I$1000,4,FALSE)</f>
        <v>#N/A</v>
      </c>
      <c r="E184" s="246" t="e">
        <f>VLOOKUP($A184,input!$A$4:$I$1000,5,FALSE)</f>
        <v>#N/A</v>
      </c>
      <c r="F184" s="514" t="e">
        <f>VLOOKUP($A184,input!$A$4:$I$1000,6,FALSE)</f>
        <v>#N/A</v>
      </c>
      <c r="G184" s="248">
        <v>0</v>
      </c>
      <c r="H184" s="249" t="e">
        <f t="shared" si="32"/>
        <v>#N/A</v>
      </c>
      <c r="I184" s="250" t="e">
        <f t="shared" si="33"/>
        <v>#N/A</v>
      </c>
      <c r="J184" s="414" t="str">
        <f>+input!Y184</f>
        <v/>
      </c>
      <c r="K184" s="249" t="str">
        <f>+input!Z184</f>
        <v/>
      </c>
      <c r="L184" s="249" t="str">
        <f>+input!AA184</f>
        <v/>
      </c>
      <c r="M184" s="249" t="str">
        <f>+input!AB184</f>
        <v/>
      </c>
      <c r="N184" s="249" t="str">
        <f>+input!AC184</f>
        <v/>
      </c>
      <c r="O184" s="249" t="str">
        <f>+input!AD184</f>
        <v/>
      </c>
      <c r="P184" s="251" t="str">
        <f>+input!AE184</f>
        <v/>
      </c>
      <c r="Q184" s="252" t="str">
        <f>+input!AF184</f>
        <v/>
      </c>
      <c r="R184" s="253"/>
      <c r="S184" s="254" t="e">
        <f>VLOOKUP($A184,input!$A$4:$I$1000,7,FALSE)</f>
        <v>#N/A</v>
      </c>
      <c r="T184" s="255" t="e">
        <f>VLOOKUP($A184,input!$A$4:$I$1000,8,FALSE)</f>
        <v>#N/A</v>
      </c>
      <c r="U184" s="255" t="e">
        <f>VLOOKUP($A184,input!$A$4:$L$1000,9,FALSE)</f>
        <v>#N/A</v>
      </c>
      <c r="V184" s="256" t="e">
        <f>IF($C184="initial",input!M184,VLOOKUP($A184,input!$A$4:$L$1000,10,FALSE))</f>
        <v>#N/A</v>
      </c>
      <c r="W184" s="257" t="e">
        <f>IF($C184="initial",input!N184,VLOOKUP($A184,input!$A$4:$L$1000,11,FALSE))</f>
        <v>#N/A</v>
      </c>
      <c r="X184" s="258" t="e">
        <f>IF($C184="initial",input!O184,VLOOKUP($A184,input!$A$4:$L$1000,12,FALSE))</f>
        <v>#N/A</v>
      </c>
      <c r="Y184" s="247" t="e">
        <f t="shared" si="34"/>
        <v>#N/A</v>
      </c>
      <c r="Z184" s="247" t="e">
        <f t="shared" si="35"/>
        <v>#N/A</v>
      </c>
      <c r="AA184" s="247" t="e">
        <f t="shared" si="36"/>
        <v>#N/A</v>
      </c>
      <c r="AB184" s="254" t="e">
        <f t="shared" si="37"/>
        <v>#N/A</v>
      </c>
      <c r="AC184" s="255" t="e">
        <f t="shared" si="38"/>
        <v>#N/A</v>
      </c>
      <c r="AD184" s="261" t="e">
        <f t="shared" si="39"/>
        <v>#N/A</v>
      </c>
      <c r="AE184" s="247" t="e">
        <f>IF($D184="","",IF($C184="initial",input!S184,AN183))</f>
        <v>#N/A</v>
      </c>
      <c r="AF184" s="259" t="e">
        <f>IF($D184="","",IF($C184="initial",input!T184,AO183))</f>
        <v>#N/A</v>
      </c>
      <c r="AG184" s="260" t="e">
        <f>IF($D184="","",IF($C184="initial",input!U184,AP183))</f>
        <v>#N/A</v>
      </c>
      <c r="AH184" s="262"/>
      <c r="AI184" s="263"/>
      <c r="AJ184" s="263"/>
      <c r="AK184" s="262"/>
      <c r="AL184" s="263"/>
      <c r="AM184" s="264"/>
      <c r="AN184" s="249"/>
      <c r="AO184" s="249"/>
      <c r="AP184" s="249"/>
      <c r="AQ184" s="265"/>
      <c r="AR184" s="266"/>
      <c r="AS184" s="267"/>
    </row>
    <row r="185" spans="1:45" x14ac:dyDescent="0.25">
      <c r="A185" s="245">
        <v>182</v>
      </c>
      <c r="B185" s="245"/>
      <c r="C185" s="245" t="e">
        <f>VLOOKUP(A185,input!$A$4:$C$1000,3,FALSE)</f>
        <v>#N/A</v>
      </c>
      <c r="D185" s="246" t="e">
        <f>VLOOKUP($A185,input!$A$4:$I$1000,4,FALSE)</f>
        <v>#N/A</v>
      </c>
      <c r="E185" s="246" t="e">
        <f>VLOOKUP($A185,input!$A$4:$I$1000,5,FALSE)</f>
        <v>#N/A</v>
      </c>
      <c r="F185" s="514" t="e">
        <f>VLOOKUP($A185,input!$A$4:$I$1000,6,FALSE)</f>
        <v>#N/A</v>
      </c>
      <c r="G185" s="248">
        <v>0</v>
      </c>
      <c r="H185" s="249" t="e">
        <f t="shared" si="32"/>
        <v>#N/A</v>
      </c>
      <c r="I185" s="250" t="e">
        <f t="shared" si="33"/>
        <v>#N/A</v>
      </c>
      <c r="J185" s="414" t="str">
        <f>+input!Y185</f>
        <v/>
      </c>
      <c r="K185" s="249" t="str">
        <f>+input!Z185</f>
        <v/>
      </c>
      <c r="L185" s="249" t="str">
        <f>+input!AA185</f>
        <v/>
      </c>
      <c r="M185" s="249" t="str">
        <f>+input!AB185</f>
        <v/>
      </c>
      <c r="N185" s="249" t="str">
        <f>+input!AC185</f>
        <v/>
      </c>
      <c r="O185" s="249" t="str">
        <f>+input!AD185</f>
        <v/>
      </c>
      <c r="P185" s="251" t="str">
        <f>+input!AE185</f>
        <v/>
      </c>
      <c r="Q185" s="252" t="str">
        <f>+input!AF185</f>
        <v/>
      </c>
      <c r="R185" s="253"/>
      <c r="S185" s="254" t="e">
        <f>VLOOKUP($A185,input!$A$4:$I$1000,7,FALSE)</f>
        <v>#N/A</v>
      </c>
      <c r="T185" s="255" t="e">
        <f>VLOOKUP($A185,input!$A$4:$I$1000,8,FALSE)</f>
        <v>#N/A</v>
      </c>
      <c r="U185" s="255" t="e">
        <f>VLOOKUP($A185,input!$A$4:$L$1000,9,FALSE)</f>
        <v>#N/A</v>
      </c>
      <c r="V185" s="256" t="e">
        <f>IF($C185="initial",input!M185,VLOOKUP($A185,input!$A$4:$L$1000,10,FALSE))</f>
        <v>#N/A</v>
      </c>
      <c r="W185" s="257" t="e">
        <f>IF($C185="initial",input!N185,VLOOKUP($A185,input!$A$4:$L$1000,11,FALSE))</f>
        <v>#N/A</v>
      </c>
      <c r="X185" s="258" t="e">
        <f>IF($C185="initial",input!O185,VLOOKUP($A185,input!$A$4:$L$1000,12,FALSE))</f>
        <v>#N/A</v>
      </c>
      <c r="Y185" s="247" t="e">
        <f t="shared" si="34"/>
        <v>#N/A</v>
      </c>
      <c r="Z185" s="247" t="e">
        <f t="shared" si="35"/>
        <v>#N/A</v>
      </c>
      <c r="AA185" s="247" t="e">
        <f t="shared" si="36"/>
        <v>#N/A</v>
      </c>
      <c r="AB185" s="254" t="e">
        <f t="shared" si="37"/>
        <v>#N/A</v>
      </c>
      <c r="AC185" s="255" t="e">
        <f t="shared" si="38"/>
        <v>#N/A</v>
      </c>
      <c r="AD185" s="261" t="e">
        <f t="shared" si="39"/>
        <v>#N/A</v>
      </c>
      <c r="AE185" s="247" t="e">
        <f>IF($D185="","",IF($C185="initial",input!S185,AN184))</f>
        <v>#N/A</v>
      </c>
      <c r="AF185" s="259" t="e">
        <f>IF($D185="","",IF($C185="initial",input!T185,AO184))</f>
        <v>#N/A</v>
      </c>
      <c r="AG185" s="260" t="e">
        <f>IF($D185="","",IF($C185="initial",input!U185,AP184))</f>
        <v>#N/A</v>
      </c>
      <c r="AH185" s="262"/>
      <c r="AI185" s="263"/>
      <c r="AJ185" s="263"/>
      <c r="AK185" s="262"/>
      <c r="AL185" s="263"/>
      <c r="AM185" s="264"/>
      <c r="AN185" s="249"/>
      <c r="AO185" s="249"/>
      <c r="AP185" s="249"/>
      <c r="AQ185" s="265"/>
      <c r="AR185" s="266"/>
      <c r="AS185" s="267"/>
    </row>
    <row r="186" spans="1:45" x14ac:dyDescent="0.25">
      <c r="A186" s="245">
        <v>183</v>
      </c>
      <c r="B186" s="245"/>
      <c r="C186" s="245" t="e">
        <f>VLOOKUP(A186,input!$A$4:$C$1000,3,FALSE)</f>
        <v>#N/A</v>
      </c>
      <c r="D186" s="246" t="e">
        <f>VLOOKUP($A186,input!$A$4:$I$1000,4,FALSE)</f>
        <v>#N/A</v>
      </c>
      <c r="E186" s="246" t="e">
        <f>VLOOKUP($A186,input!$A$4:$I$1000,5,FALSE)</f>
        <v>#N/A</v>
      </c>
      <c r="F186" s="514" t="e">
        <f>VLOOKUP($A186,input!$A$4:$I$1000,6,FALSE)</f>
        <v>#N/A</v>
      </c>
      <c r="G186" s="248">
        <v>0</v>
      </c>
      <c r="H186" s="249" t="e">
        <f t="shared" si="32"/>
        <v>#N/A</v>
      </c>
      <c r="I186" s="250" t="e">
        <f t="shared" si="33"/>
        <v>#N/A</v>
      </c>
      <c r="J186" s="414" t="str">
        <f>+input!Y186</f>
        <v/>
      </c>
      <c r="K186" s="249" t="str">
        <f>+input!Z186</f>
        <v/>
      </c>
      <c r="L186" s="249" t="str">
        <f>+input!AA186</f>
        <v/>
      </c>
      <c r="M186" s="249" t="str">
        <f>+input!AB186</f>
        <v/>
      </c>
      <c r="N186" s="249" t="str">
        <f>+input!AC186</f>
        <v/>
      </c>
      <c r="O186" s="249" t="str">
        <f>+input!AD186</f>
        <v/>
      </c>
      <c r="P186" s="251" t="str">
        <f>+input!AE186</f>
        <v/>
      </c>
      <c r="Q186" s="252" t="str">
        <f>+input!AF186</f>
        <v/>
      </c>
      <c r="R186" s="253"/>
      <c r="S186" s="254" t="e">
        <f>VLOOKUP($A186,input!$A$4:$I$1000,7,FALSE)</f>
        <v>#N/A</v>
      </c>
      <c r="T186" s="255" t="e">
        <f>VLOOKUP($A186,input!$A$4:$I$1000,8,FALSE)</f>
        <v>#N/A</v>
      </c>
      <c r="U186" s="255" t="e">
        <f>VLOOKUP($A186,input!$A$4:$L$1000,9,FALSE)</f>
        <v>#N/A</v>
      </c>
      <c r="V186" s="256" t="e">
        <f>IF($C186="initial",input!M186,VLOOKUP($A186,input!$A$4:$L$1000,10,FALSE))</f>
        <v>#N/A</v>
      </c>
      <c r="W186" s="257" t="e">
        <f>IF($C186="initial",input!N186,VLOOKUP($A186,input!$A$4:$L$1000,11,FALSE))</f>
        <v>#N/A</v>
      </c>
      <c r="X186" s="258" t="e">
        <f>IF($C186="initial",input!O186,VLOOKUP($A186,input!$A$4:$L$1000,12,FALSE))</f>
        <v>#N/A</v>
      </c>
      <c r="Y186" s="247" t="e">
        <f t="shared" si="34"/>
        <v>#N/A</v>
      </c>
      <c r="Z186" s="247" t="e">
        <f t="shared" si="35"/>
        <v>#N/A</v>
      </c>
      <c r="AA186" s="247" t="e">
        <f t="shared" si="36"/>
        <v>#N/A</v>
      </c>
      <c r="AB186" s="254" t="e">
        <f t="shared" si="37"/>
        <v>#N/A</v>
      </c>
      <c r="AC186" s="255" t="e">
        <f t="shared" si="38"/>
        <v>#N/A</v>
      </c>
      <c r="AD186" s="261" t="e">
        <f t="shared" si="39"/>
        <v>#N/A</v>
      </c>
      <c r="AE186" s="247" t="e">
        <f>IF($D186="","",IF($C186="initial",input!S186,AN185))</f>
        <v>#N/A</v>
      </c>
      <c r="AF186" s="259" t="e">
        <f>IF($D186="","",IF($C186="initial",input!T186,AO185))</f>
        <v>#N/A</v>
      </c>
      <c r="AG186" s="260" t="e">
        <f>IF($D186="","",IF($C186="initial",input!U186,AP185))</f>
        <v>#N/A</v>
      </c>
      <c r="AH186" s="262"/>
      <c r="AI186" s="263"/>
      <c r="AJ186" s="263"/>
      <c r="AK186" s="262"/>
      <c r="AL186" s="263"/>
      <c r="AM186" s="264"/>
      <c r="AN186" s="249"/>
      <c r="AO186" s="249"/>
      <c r="AP186" s="249"/>
      <c r="AQ186" s="265"/>
      <c r="AR186" s="266"/>
      <c r="AS186" s="267"/>
    </row>
    <row r="187" spans="1:45" x14ac:dyDescent="0.25">
      <c r="A187" s="245">
        <v>184</v>
      </c>
      <c r="B187" s="245"/>
      <c r="C187" s="245" t="e">
        <f>VLOOKUP(A187,input!$A$4:$C$1000,3,FALSE)</f>
        <v>#N/A</v>
      </c>
      <c r="D187" s="246" t="e">
        <f>VLOOKUP($A187,input!$A$4:$I$1000,4,FALSE)</f>
        <v>#N/A</v>
      </c>
      <c r="E187" s="246" t="e">
        <f>VLOOKUP($A187,input!$A$4:$I$1000,5,FALSE)</f>
        <v>#N/A</v>
      </c>
      <c r="F187" s="514" t="e">
        <f>VLOOKUP($A187,input!$A$4:$I$1000,6,FALSE)</f>
        <v>#N/A</v>
      </c>
      <c r="G187" s="248">
        <v>0</v>
      </c>
      <c r="H187" s="249" t="e">
        <f t="shared" si="32"/>
        <v>#N/A</v>
      </c>
      <c r="I187" s="250" t="e">
        <f t="shared" si="33"/>
        <v>#N/A</v>
      </c>
      <c r="J187" s="414" t="str">
        <f>+input!Y187</f>
        <v/>
      </c>
      <c r="K187" s="249" t="str">
        <f>+input!Z187</f>
        <v/>
      </c>
      <c r="L187" s="249" t="str">
        <f>+input!AA187</f>
        <v/>
      </c>
      <c r="M187" s="249" t="str">
        <f>+input!AB187</f>
        <v/>
      </c>
      <c r="N187" s="249" t="str">
        <f>+input!AC187</f>
        <v/>
      </c>
      <c r="O187" s="249" t="str">
        <f>+input!AD187</f>
        <v/>
      </c>
      <c r="P187" s="251" t="str">
        <f>+input!AE187</f>
        <v/>
      </c>
      <c r="Q187" s="252" t="str">
        <f>+input!AF187</f>
        <v/>
      </c>
      <c r="R187" s="253"/>
      <c r="S187" s="254" t="e">
        <f>VLOOKUP($A187,input!$A$4:$I$1000,7,FALSE)</f>
        <v>#N/A</v>
      </c>
      <c r="T187" s="255" t="e">
        <f>VLOOKUP($A187,input!$A$4:$I$1000,8,FALSE)</f>
        <v>#N/A</v>
      </c>
      <c r="U187" s="255" t="e">
        <f>VLOOKUP($A187,input!$A$4:$L$1000,9,FALSE)</f>
        <v>#N/A</v>
      </c>
      <c r="V187" s="256" t="e">
        <f>IF($C187="initial",input!M187,VLOOKUP($A187,input!$A$4:$L$1000,10,FALSE))</f>
        <v>#N/A</v>
      </c>
      <c r="W187" s="257" t="e">
        <f>IF($C187="initial",input!N187,VLOOKUP($A187,input!$A$4:$L$1000,11,FALSE))</f>
        <v>#N/A</v>
      </c>
      <c r="X187" s="258" t="e">
        <f>IF($C187="initial",input!O187,VLOOKUP($A187,input!$A$4:$L$1000,12,FALSE))</f>
        <v>#N/A</v>
      </c>
      <c r="Y187" s="247" t="e">
        <f t="shared" si="34"/>
        <v>#N/A</v>
      </c>
      <c r="Z187" s="247" t="e">
        <f t="shared" si="35"/>
        <v>#N/A</v>
      </c>
      <c r="AA187" s="247" t="e">
        <f t="shared" si="36"/>
        <v>#N/A</v>
      </c>
      <c r="AB187" s="254" t="e">
        <f t="shared" si="37"/>
        <v>#N/A</v>
      </c>
      <c r="AC187" s="255" t="e">
        <f t="shared" si="38"/>
        <v>#N/A</v>
      </c>
      <c r="AD187" s="261" t="e">
        <f t="shared" si="39"/>
        <v>#N/A</v>
      </c>
      <c r="AE187" s="247" t="e">
        <f>IF($D187="","",IF($C187="initial",input!S187,AN186))</f>
        <v>#N/A</v>
      </c>
      <c r="AF187" s="259" t="e">
        <f>IF($D187="","",IF($C187="initial",input!T187,AO186))</f>
        <v>#N/A</v>
      </c>
      <c r="AG187" s="260" t="e">
        <f>IF($D187="","",IF($C187="initial",input!U187,AP186))</f>
        <v>#N/A</v>
      </c>
      <c r="AH187" s="262"/>
      <c r="AI187" s="263"/>
      <c r="AJ187" s="263"/>
      <c r="AK187" s="262"/>
      <c r="AL187" s="263"/>
      <c r="AM187" s="264"/>
      <c r="AN187" s="249"/>
      <c r="AO187" s="249"/>
      <c r="AP187" s="249"/>
      <c r="AQ187" s="265"/>
      <c r="AR187" s="266"/>
      <c r="AS187" s="267"/>
    </row>
    <row r="188" spans="1:45" x14ac:dyDescent="0.25">
      <c r="A188" s="245">
        <v>185</v>
      </c>
      <c r="B188" s="245"/>
      <c r="C188" s="245" t="e">
        <f>VLOOKUP(A188,input!$A$4:$C$1000,3,FALSE)</f>
        <v>#N/A</v>
      </c>
      <c r="D188" s="246" t="e">
        <f>VLOOKUP($A188,input!$A$4:$I$1000,4,FALSE)</f>
        <v>#N/A</v>
      </c>
      <c r="E188" s="246" t="e">
        <f>VLOOKUP($A188,input!$A$4:$I$1000,5,FALSE)</f>
        <v>#N/A</v>
      </c>
      <c r="F188" s="514" t="e">
        <f>VLOOKUP($A188,input!$A$4:$I$1000,6,FALSE)</f>
        <v>#N/A</v>
      </c>
      <c r="G188" s="248">
        <v>0</v>
      </c>
      <c r="H188" s="249" t="e">
        <f t="shared" si="32"/>
        <v>#N/A</v>
      </c>
      <c r="I188" s="250" t="e">
        <f t="shared" si="33"/>
        <v>#N/A</v>
      </c>
      <c r="J188" s="414" t="str">
        <f>+input!Y188</f>
        <v/>
      </c>
      <c r="K188" s="249" t="str">
        <f>+input!Z188</f>
        <v/>
      </c>
      <c r="L188" s="249" t="str">
        <f>+input!AA188</f>
        <v/>
      </c>
      <c r="M188" s="249" t="str">
        <f>+input!AB188</f>
        <v/>
      </c>
      <c r="N188" s="249" t="str">
        <f>+input!AC188</f>
        <v/>
      </c>
      <c r="O188" s="249" t="str">
        <f>+input!AD188</f>
        <v/>
      </c>
      <c r="P188" s="251" t="str">
        <f>+input!AE188</f>
        <v/>
      </c>
      <c r="Q188" s="252" t="str">
        <f>+input!AF188</f>
        <v/>
      </c>
      <c r="R188" s="253"/>
      <c r="S188" s="254" t="e">
        <f>VLOOKUP($A188,input!$A$4:$I$1000,7,FALSE)</f>
        <v>#N/A</v>
      </c>
      <c r="T188" s="255" t="e">
        <f>VLOOKUP($A188,input!$A$4:$I$1000,8,FALSE)</f>
        <v>#N/A</v>
      </c>
      <c r="U188" s="255" t="e">
        <f>VLOOKUP($A188,input!$A$4:$L$1000,9,FALSE)</f>
        <v>#N/A</v>
      </c>
      <c r="V188" s="256" t="e">
        <f>IF($C188="initial",input!M188,VLOOKUP($A188,input!$A$4:$L$1000,10,FALSE))</f>
        <v>#N/A</v>
      </c>
      <c r="W188" s="257" t="e">
        <f>IF($C188="initial",input!N188,VLOOKUP($A188,input!$A$4:$L$1000,11,FALSE))</f>
        <v>#N/A</v>
      </c>
      <c r="X188" s="258" t="e">
        <f>IF($C188="initial",input!O188,VLOOKUP($A188,input!$A$4:$L$1000,12,FALSE))</f>
        <v>#N/A</v>
      </c>
      <c r="Y188" s="247" t="e">
        <f t="shared" si="34"/>
        <v>#N/A</v>
      </c>
      <c r="Z188" s="247" t="e">
        <f t="shared" si="35"/>
        <v>#N/A</v>
      </c>
      <c r="AA188" s="247" t="e">
        <f t="shared" si="36"/>
        <v>#N/A</v>
      </c>
      <c r="AB188" s="254" t="e">
        <f t="shared" si="37"/>
        <v>#N/A</v>
      </c>
      <c r="AC188" s="255" t="e">
        <f t="shared" si="38"/>
        <v>#N/A</v>
      </c>
      <c r="AD188" s="261" t="e">
        <f t="shared" si="39"/>
        <v>#N/A</v>
      </c>
      <c r="AE188" s="247" t="e">
        <f>IF($D188="","",IF($C188="initial",input!S188,AN187))</f>
        <v>#N/A</v>
      </c>
      <c r="AF188" s="259" t="e">
        <f>IF($D188="","",IF($C188="initial",input!T188,AO187))</f>
        <v>#N/A</v>
      </c>
      <c r="AG188" s="260" t="e">
        <f>IF($D188="","",IF($C188="initial",input!U188,AP187))</f>
        <v>#N/A</v>
      </c>
      <c r="AH188" s="262"/>
      <c r="AI188" s="263"/>
      <c r="AJ188" s="263"/>
      <c r="AK188" s="262"/>
      <c r="AL188" s="263"/>
      <c r="AM188" s="264"/>
      <c r="AN188" s="249"/>
      <c r="AO188" s="249"/>
      <c r="AP188" s="249"/>
      <c r="AQ188" s="265"/>
      <c r="AR188" s="266"/>
      <c r="AS188" s="267"/>
    </row>
    <row r="189" spans="1:45" x14ac:dyDescent="0.25">
      <c r="A189" s="245">
        <v>186</v>
      </c>
      <c r="B189" s="245"/>
      <c r="C189" s="245" t="e">
        <f>VLOOKUP(A189,input!$A$4:$C$1000,3,FALSE)</f>
        <v>#N/A</v>
      </c>
      <c r="D189" s="246" t="e">
        <f>VLOOKUP($A189,input!$A$4:$I$1000,4,FALSE)</f>
        <v>#N/A</v>
      </c>
      <c r="E189" s="246" t="e">
        <f>VLOOKUP($A189,input!$A$4:$I$1000,5,FALSE)</f>
        <v>#N/A</v>
      </c>
      <c r="F189" s="514" t="e">
        <f>VLOOKUP($A189,input!$A$4:$I$1000,6,FALSE)</f>
        <v>#N/A</v>
      </c>
      <c r="G189" s="248">
        <v>0</v>
      </c>
      <c r="H189" s="249" t="e">
        <f t="shared" si="32"/>
        <v>#N/A</v>
      </c>
      <c r="I189" s="250" t="e">
        <f t="shared" si="33"/>
        <v>#N/A</v>
      </c>
      <c r="J189" s="414" t="str">
        <f>+input!Y189</f>
        <v/>
      </c>
      <c r="K189" s="249" t="str">
        <f>+input!Z189</f>
        <v/>
      </c>
      <c r="L189" s="249" t="str">
        <f>+input!AA189</f>
        <v/>
      </c>
      <c r="M189" s="249" t="str">
        <f>+input!AB189</f>
        <v/>
      </c>
      <c r="N189" s="249" t="str">
        <f>+input!AC189</f>
        <v/>
      </c>
      <c r="O189" s="249" t="str">
        <f>+input!AD189</f>
        <v/>
      </c>
      <c r="P189" s="251" t="str">
        <f>+input!AE189</f>
        <v/>
      </c>
      <c r="Q189" s="252" t="str">
        <f>+input!AF189</f>
        <v/>
      </c>
      <c r="R189" s="253"/>
      <c r="S189" s="254" t="e">
        <f>VLOOKUP($A189,input!$A$4:$I$1000,7,FALSE)</f>
        <v>#N/A</v>
      </c>
      <c r="T189" s="255" t="e">
        <f>VLOOKUP($A189,input!$A$4:$I$1000,8,FALSE)</f>
        <v>#N/A</v>
      </c>
      <c r="U189" s="255" t="e">
        <f>VLOOKUP($A189,input!$A$4:$L$1000,9,FALSE)</f>
        <v>#N/A</v>
      </c>
      <c r="V189" s="256" t="e">
        <f>IF($C189="initial",input!M189,VLOOKUP($A189,input!$A$4:$L$1000,10,FALSE))</f>
        <v>#N/A</v>
      </c>
      <c r="W189" s="257" t="e">
        <f>IF($C189="initial",input!N189,VLOOKUP($A189,input!$A$4:$L$1000,11,FALSE))</f>
        <v>#N/A</v>
      </c>
      <c r="X189" s="258" t="e">
        <f>IF($C189="initial",input!O189,VLOOKUP($A189,input!$A$4:$L$1000,12,FALSE))</f>
        <v>#N/A</v>
      </c>
      <c r="Y189" s="247" t="e">
        <f t="shared" si="34"/>
        <v>#N/A</v>
      </c>
      <c r="Z189" s="247" t="e">
        <f t="shared" si="35"/>
        <v>#N/A</v>
      </c>
      <c r="AA189" s="247" t="e">
        <f t="shared" si="36"/>
        <v>#N/A</v>
      </c>
      <c r="AB189" s="254" t="e">
        <f t="shared" si="37"/>
        <v>#N/A</v>
      </c>
      <c r="AC189" s="255" t="e">
        <f t="shared" si="38"/>
        <v>#N/A</v>
      </c>
      <c r="AD189" s="261" t="e">
        <f t="shared" si="39"/>
        <v>#N/A</v>
      </c>
      <c r="AE189" s="247" t="e">
        <f>IF($D189="","",IF($C189="initial",input!S189,AN188))</f>
        <v>#N/A</v>
      </c>
      <c r="AF189" s="259" t="e">
        <f>IF($D189="","",IF($C189="initial",input!T189,AO188))</f>
        <v>#N/A</v>
      </c>
      <c r="AG189" s="260" t="e">
        <f>IF($D189="","",IF($C189="initial",input!U189,AP188))</f>
        <v>#N/A</v>
      </c>
      <c r="AH189" s="262"/>
      <c r="AI189" s="263"/>
      <c r="AJ189" s="263"/>
      <c r="AK189" s="262"/>
      <c r="AL189" s="263"/>
      <c r="AM189" s="264"/>
      <c r="AN189" s="249"/>
      <c r="AO189" s="249"/>
      <c r="AP189" s="249"/>
      <c r="AQ189" s="265"/>
      <c r="AR189" s="266"/>
      <c r="AS189" s="267"/>
    </row>
    <row r="190" spans="1:45" x14ac:dyDescent="0.25">
      <c r="A190" s="245">
        <v>187</v>
      </c>
      <c r="B190" s="245"/>
      <c r="C190" s="245" t="e">
        <f>VLOOKUP(A190,input!$A$4:$C$1000,3,FALSE)</f>
        <v>#N/A</v>
      </c>
      <c r="D190" s="246" t="e">
        <f>VLOOKUP($A190,input!$A$4:$I$1000,4,FALSE)</f>
        <v>#N/A</v>
      </c>
      <c r="E190" s="246" t="e">
        <f>VLOOKUP($A190,input!$A$4:$I$1000,5,FALSE)</f>
        <v>#N/A</v>
      </c>
      <c r="F190" s="514" t="e">
        <f>VLOOKUP($A190,input!$A$4:$I$1000,6,FALSE)</f>
        <v>#N/A</v>
      </c>
      <c r="G190" s="248">
        <v>0</v>
      </c>
      <c r="H190" s="249" t="e">
        <f t="shared" si="32"/>
        <v>#N/A</v>
      </c>
      <c r="I190" s="250" t="e">
        <f t="shared" si="33"/>
        <v>#N/A</v>
      </c>
      <c r="J190" s="414" t="str">
        <f>+input!Y190</f>
        <v/>
      </c>
      <c r="K190" s="249" t="str">
        <f>+input!Z190</f>
        <v/>
      </c>
      <c r="L190" s="249" t="str">
        <f>+input!AA190</f>
        <v/>
      </c>
      <c r="M190" s="249" t="str">
        <f>+input!AB190</f>
        <v/>
      </c>
      <c r="N190" s="249" t="str">
        <f>+input!AC190</f>
        <v/>
      </c>
      <c r="O190" s="249" t="str">
        <f>+input!AD190</f>
        <v/>
      </c>
      <c r="P190" s="251" t="str">
        <f>+input!AE190</f>
        <v/>
      </c>
      <c r="Q190" s="252" t="str">
        <f>+input!AF190</f>
        <v/>
      </c>
      <c r="R190" s="253"/>
      <c r="S190" s="254" t="e">
        <f>VLOOKUP($A190,input!$A$4:$I$1000,7,FALSE)</f>
        <v>#N/A</v>
      </c>
      <c r="T190" s="255" t="e">
        <f>VLOOKUP($A190,input!$A$4:$I$1000,8,FALSE)</f>
        <v>#N/A</v>
      </c>
      <c r="U190" s="255" t="e">
        <f>VLOOKUP($A190,input!$A$4:$L$1000,9,FALSE)</f>
        <v>#N/A</v>
      </c>
      <c r="V190" s="256" t="e">
        <f>IF($C190="initial",input!M190,VLOOKUP($A190,input!$A$4:$L$1000,10,FALSE))</f>
        <v>#N/A</v>
      </c>
      <c r="W190" s="257" t="e">
        <f>IF($C190="initial",input!N190,VLOOKUP($A190,input!$A$4:$L$1000,11,FALSE))</f>
        <v>#N/A</v>
      </c>
      <c r="X190" s="258" t="e">
        <f>IF($C190="initial",input!O190,VLOOKUP($A190,input!$A$4:$L$1000,12,FALSE))</f>
        <v>#N/A</v>
      </c>
      <c r="Y190" s="247" t="e">
        <f t="shared" si="34"/>
        <v>#N/A</v>
      </c>
      <c r="Z190" s="247" t="e">
        <f t="shared" si="35"/>
        <v>#N/A</v>
      </c>
      <c r="AA190" s="247" t="e">
        <f t="shared" si="36"/>
        <v>#N/A</v>
      </c>
      <c r="AB190" s="254" t="e">
        <f t="shared" si="37"/>
        <v>#N/A</v>
      </c>
      <c r="AC190" s="255" t="e">
        <f t="shared" si="38"/>
        <v>#N/A</v>
      </c>
      <c r="AD190" s="261" t="e">
        <f t="shared" si="39"/>
        <v>#N/A</v>
      </c>
      <c r="AE190" s="247" t="e">
        <f>IF($D190="","",IF($C190="initial",input!S190,AN189))</f>
        <v>#N/A</v>
      </c>
      <c r="AF190" s="259" t="e">
        <f>IF($D190="","",IF($C190="initial",input!T190,AO189))</f>
        <v>#N/A</v>
      </c>
      <c r="AG190" s="260" t="e">
        <f>IF($D190="","",IF($C190="initial",input!U190,AP189))</f>
        <v>#N/A</v>
      </c>
      <c r="AH190" s="262"/>
      <c r="AI190" s="263"/>
      <c r="AJ190" s="263"/>
      <c r="AK190" s="262"/>
      <c r="AL190" s="263"/>
      <c r="AM190" s="264"/>
      <c r="AN190" s="249"/>
      <c r="AO190" s="249"/>
      <c r="AP190" s="249"/>
      <c r="AQ190" s="265"/>
      <c r="AR190" s="266"/>
      <c r="AS190" s="267"/>
    </row>
    <row r="191" spans="1:45" x14ac:dyDescent="0.25">
      <c r="A191" s="245">
        <v>188</v>
      </c>
      <c r="B191" s="245"/>
      <c r="C191" s="245" t="e">
        <f>VLOOKUP(A191,input!$A$4:$C$1000,3,FALSE)</f>
        <v>#N/A</v>
      </c>
      <c r="D191" s="246" t="e">
        <f>VLOOKUP($A191,input!$A$4:$I$1000,4,FALSE)</f>
        <v>#N/A</v>
      </c>
      <c r="E191" s="246" t="e">
        <f>VLOOKUP($A191,input!$A$4:$I$1000,5,FALSE)</f>
        <v>#N/A</v>
      </c>
      <c r="F191" s="514" t="e">
        <f>VLOOKUP($A191,input!$A$4:$I$1000,6,FALSE)</f>
        <v>#N/A</v>
      </c>
      <c r="G191" s="248">
        <v>0</v>
      </c>
      <c r="H191" s="249" t="e">
        <f t="shared" si="32"/>
        <v>#N/A</v>
      </c>
      <c r="I191" s="250" t="e">
        <f t="shared" si="33"/>
        <v>#N/A</v>
      </c>
      <c r="J191" s="414" t="str">
        <f>+input!Y191</f>
        <v/>
      </c>
      <c r="K191" s="249" t="str">
        <f>+input!Z191</f>
        <v/>
      </c>
      <c r="L191" s="249" t="str">
        <f>+input!AA191</f>
        <v/>
      </c>
      <c r="M191" s="249" t="str">
        <f>+input!AB191</f>
        <v/>
      </c>
      <c r="N191" s="249" t="str">
        <f>+input!AC191</f>
        <v/>
      </c>
      <c r="O191" s="249" t="str">
        <f>+input!AD191</f>
        <v/>
      </c>
      <c r="P191" s="251" t="str">
        <f>+input!AE191</f>
        <v/>
      </c>
      <c r="Q191" s="252" t="str">
        <f>+input!AF191</f>
        <v/>
      </c>
      <c r="R191" s="253"/>
      <c r="S191" s="254" t="e">
        <f>VLOOKUP($A191,input!$A$4:$I$1000,7,FALSE)</f>
        <v>#N/A</v>
      </c>
      <c r="T191" s="255" t="e">
        <f>VLOOKUP($A191,input!$A$4:$I$1000,8,FALSE)</f>
        <v>#N/A</v>
      </c>
      <c r="U191" s="255" t="e">
        <f>VLOOKUP($A191,input!$A$4:$L$1000,9,FALSE)</f>
        <v>#N/A</v>
      </c>
      <c r="V191" s="256" t="e">
        <f>IF($C191="initial",input!M191,VLOOKUP($A191,input!$A$4:$L$1000,10,FALSE))</f>
        <v>#N/A</v>
      </c>
      <c r="W191" s="257" t="e">
        <f>IF($C191="initial",input!N191,VLOOKUP($A191,input!$A$4:$L$1000,11,FALSE))</f>
        <v>#N/A</v>
      </c>
      <c r="X191" s="258" t="e">
        <f>IF($C191="initial",input!O191,VLOOKUP($A191,input!$A$4:$L$1000,12,FALSE))</f>
        <v>#N/A</v>
      </c>
      <c r="Y191" s="247" t="e">
        <f t="shared" si="34"/>
        <v>#N/A</v>
      </c>
      <c r="Z191" s="247" t="e">
        <f t="shared" si="35"/>
        <v>#N/A</v>
      </c>
      <c r="AA191" s="247" t="e">
        <f t="shared" si="36"/>
        <v>#N/A</v>
      </c>
      <c r="AB191" s="254" t="e">
        <f t="shared" si="37"/>
        <v>#N/A</v>
      </c>
      <c r="AC191" s="255" t="e">
        <f t="shared" si="38"/>
        <v>#N/A</v>
      </c>
      <c r="AD191" s="261" t="e">
        <f t="shared" si="39"/>
        <v>#N/A</v>
      </c>
      <c r="AE191" s="247" t="e">
        <f>IF($D191="","",IF($C191="initial",input!S191,AN190))</f>
        <v>#N/A</v>
      </c>
      <c r="AF191" s="259" t="e">
        <f>IF($D191="","",IF($C191="initial",input!T191,AO190))</f>
        <v>#N/A</v>
      </c>
      <c r="AG191" s="260" t="e">
        <f>IF($D191="","",IF($C191="initial",input!U191,AP190))</f>
        <v>#N/A</v>
      </c>
      <c r="AH191" s="262"/>
      <c r="AI191" s="263"/>
      <c r="AJ191" s="263"/>
      <c r="AK191" s="262"/>
      <c r="AL191" s="263"/>
      <c r="AM191" s="264"/>
      <c r="AN191" s="249"/>
      <c r="AO191" s="249"/>
      <c r="AP191" s="249"/>
      <c r="AQ191" s="265"/>
      <c r="AR191" s="266"/>
      <c r="AS191" s="267"/>
    </row>
    <row r="192" spans="1:45" x14ac:dyDescent="0.25">
      <c r="A192" s="245">
        <v>189</v>
      </c>
      <c r="B192" s="245"/>
      <c r="C192" s="245" t="e">
        <f>VLOOKUP(A192,input!$A$4:$C$1000,3,FALSE)</f>
        <v>#N/A</v>
      </c>
      <c r="D192" s="246" t="e">
        <f>VLOOKUP($A192,input!$A$4:$I$1000,4,FALSE)</f>
        <v>#N/A</v>
      </c>
      <c r="E192" s="246" t="e">
        <f>VLOOKUP($A192,input!$A$4:$I$1000,5,FALSE)</f>
        <v>#N/A</v>
      </c>
      <c r="F192" s="514" t="e">
        <f>VLOOKUP($A192,input!$A$4:$I$1000,6,FALSE)</f>
        <v>#N/A</v>
      </c>
      <c r="G192" s="248">
        <v>0</v>
      </c>
      <c r="H192" s="249" t="e">
        <f t="shared" si="32"/>
        <v>#N/A</v>
      </c>
      <c r="I192" s="250" t="e">
        <f t="shared" si="33"/>
        <v>#N/A</v>
      </c>
      <c r="J192" s="414" t="str">
        <f>+input!Y192</f>
        <v/>
      </c>
      <c r="K192" s="249" t="str">
        <f>+input!Z192</f>
        <v/>
      </c>
      <c r="L192" s="249" t="str">
        <f>+input!AA192</f>
        <v/>
      </c>
      <c r="M192" s="249" t="str">
        <f>+input!AB192</f>
        <v/>
      </c>
      <c r="N192" s="249" t="str">
        <f>+input!AC192</f>
        <v/>
      </c>
      <c r="O192" s="249" t="str">
        <f>+input!AD192</f>
        <v/>
      </c>
      <c r="P192" s="251" t="str">
        <f>+input!AE192</f>
        <v/>
      </c>
      <c r="Q192" s="252" t="str">
        <f>+input!AF192</f>
        <v/>
      </c>
      <c r="R192" s="253"/>
      <c r="S192" s="254" t="e">
        <f>VLOOKUP($A192,input!$A$4:$I$1000,7,FALSE)</f>
        <v>#N/A</v>
      </c>
      <c r="T192" s="255" t="e">
        <f>VLOOKUP($A192,input!$A$4:$I$1000,8,FALSE)</f>
        <v>#N/A</v>
      </c>
      <c r="U192" s="255" t="e">
        <f>VLOOKUP($A192,input!$A$4:$L$1000,9,FALSE)</f>
        <v>#N/A</v>
      </c>
      <c r="V192" s="256" t="e">
        <f>IF($C192="initial",input!M192,VLOOKUP($A192,input!$A$4:$L$1000,10,FALSE))</f>
        <v>#N/A</v>
      </c>
      <c r="W192" s="257" t="e">
        <f>IF($C192="initial",input!N192,VLOOKUP($A192,input!$A$4:$L$1000,11,FALSE))</f>
        <v>#N/A</v>
      </c>
      <c r="X192" s="258" t="e">
        <f>IF($C192="initial",input!O192,VLOOKUP($A192,input!$A$4:$L$1000,12,FALSE))</f>
        <v>#N/A</v>
      </c>
      <c r="Y192" s="247" t="e">
        <f t="shared" si="34"/>
        <v>#N/A</v>
      </c>
      <c r="Z192" s="247" t="e">
        <f t="shared" si="35"/>
        <v>#N/A</v>
      </c>
      <c r="AA192" s="247" t="e">
        <f t="shared" si="36"/>
        <v>#N/A</v>
      </c>
      <c r="AB192" s="254" t="e">
        <f t="shared" si="37"/>
        <v>#N/A</v>
      </c>
      <c r="AC192" s="255" t="e">
        <f t="shared" si="38"/>
        <v>#N/A</v>
      </c>
      <c r="AD192" s="261" t="e">
        <f t="shared" si="39"/>
        <v>#N/A</v>
      </c>
      <c r="AE192" s="247" t="e">
        <f>IF($D192="","",IF($C192="initial",input!S192,AN191))</f>
        <v>#N/A</v>
      </c>
      <c r="AF192" s="259" t="e">
        <f>IF($D192="","",IF($C192="initial",input!T192,AO191))</f>
        <v>#N/A</v>
      </c>
      <c r="AG192" s="260" t="e">
        <f>IF($D192="","",IF($C192="initial",input!U192,AP191))</f>
        <v>#N/A</v>
      </c>
      <c r="AH192" s="262"/>
      <c r="AI192" s="263"/>
      <c r="AJ192" s="263"/>
      <c r="AK192" s="262"/>
      <c r="AL192" s="263"/>
      <c r="AM192" s="264"/>
      <c r="AN192" s="249"/>
      <c r="AO192" s="249"/>
      <c r="AP192" s="249"/>
      <c r="AQ192" s="265"/>
      <c r="AR192" s="266"/>
      <c r="AS192" s="267"/>
    </row>
    <row r="193" spans="1:45" x14ac:dyDescent="0.25">
      <c r="A193" s="245">
        <v>190</v>
      </c>
      <c r="B193" s="245"/>
      <c r="C193" s="245" t="e">
        <f>VLOOKUP(A193,input!$A$4:$C$1000,3,FALSE)</f>
        <v>#N/A</v>
      </c>
      <c r="D193" s="246" t="e">
        <f>VLOOKUP($A193,input!$A$4:$I$1000,4,FALSE)</f>
        <v>#N/A</v>
      </c>
      <c r="E193" s="246" t="e">
        <f>VLOOKUP($A193,input!$A$4:$I$1000,5,FALSE)</f>
        <v>#N/A</v>
      </c>
      <c r="F193" s="514" t="e">
        <f>VLOOKUP($A193,input!$A$4:$I$1000,6,FALSE)</f>
        <v>#N/A</v>
      </c>
      <c r="G193" s="248">
        <v>0</v>
      </c>
      <c r="H193" s="249" t="e">
        <f t="shared" si="32"/>
        <v>#N/A</v>
      </c>
      <c r="I193" s="250" t="e">
        <f t="shared" si="33"/>
        <v>#N/A</v>
      </c>
      <c r="J193" s="414" t="str">
        <f>+input!Y193</f>
        <v/>
      </c>
      <c r="K193" s="249" t="str">
        <f>+input!Z193</f>
        <v/>
      </c>
      <c r="L193" s="249" t="str">
        <f>+input!AA193</f>
        <v/>
      </c>
      <c r="M193" s="249" t="str">
        <f>+input!AB193</f>
        <v/>
      </c>
      <c r="N193" s="249" t="str">
        <f>+input!AC193</f>
        <v/>
      </c>
      <c r="O193" s="249" t="str">
        <f>+input!AD193</f>
        <v/>
      </c>
      <c r="P193" s="251" t="str">
        <f>+input!AE193</f>
        <v/>
      </c>
      <c r="Q193" s="252" t="str">
        <f>+input!AF193</f>
        <v/>
      </c>
      <c r="R193" s="253"/>
      <c r="S193" s="254" t="e">
        <f>VLOOKUP($A193,input!$A$4:$I$1000,7,FALSE)</f>
        <v>#N/A</v>
      </c>
      <c r="T193" s="255" t="e">
        <f>VLOOKUP($A193,input!$A$4:$I$1000,8,FALSE)</f>
        <v>#N/A</v>
      </c>
      <c r="U193" s="255" t="e">
        <f>VLOOKUP($A193,input!$A$4:$L$1000,9,FALSE)</f>
        <v>#N/A</v>
      </c>
      <c r="V193" s="256" t="e">
        <f>IF($C193="initial",input!M193,VLOOKUP($A193,input!$A$4:$L$1000,10,FALSE))</f>
        <v>#N/A</v>
      </c>
      <c r="W193" s="257" t="e">
        <f>IF($C193="initial",input!N193,VLOOKUP($A193,input!$A$4:$L$1000,11,FALSE))</f>
        <v>#N/A</v>
      </c>
      <c r="X193" s="258" t="e">
        <f>IF($C193="initial",input!O193,VLOOKUP($A193,input!$A$4:$L$1000,12,FALSE))</f>
        <v>#N/A</v>
      </c>
      <c r="Y193" s="247" t="e">
        <f t="shared" si="34"/>
        <v>#N/A</v>
      </c>
      <c r="Z193" s="247" t="e">
        <f t="shared" si="35"/>
        <v>#N/A</v>
      </c>
      <c r="AA193" s="247" t="e">
        <f t="shared" si="36"/>
        <v>#N/A</v>
      </c>
      <c r="AB193" s="254" t="e">
        <f t="shared" si="37"/>
        <v>#N/A</v>
      </c>
      <c r="AC193" s="255" t="e">
        <f t="shared" si="38"/>
        <v>#N/A</v>
      </c>
      <c r="AD193" s="261" t="e">
        <f t="shared" si="39"/>
        <v>#N/A</v>
      </c>
      <c r="AE193" s="247" t="e">
        <f>IF($D193="","",IF($C193="initial",input!S193,AN192))</f>
        <v>#N/A</v>
      </c>
      <c r="AF193" s="259" t="e">
        <f>IF($D193="","",IF($C193="initial",input!T193,AO192))</f>
        <v>#N/A</v>
      </c>
      <c r="AG193" s="260" t="e">
        <f>IF($D193="","",IF($C193="initial",input!U193,AP192))</f>
        <v>#N/A</v>
      </c>
      <c r="AH193" s="262"/>
      <c r="AI193" s="263"/>
      <c r="AJ193" s="263"/>
      <c r="AK193" s="262"/>
      <c r="AL193" s="263"/>
      <c r="AM193" s="264"/>
      <c r="AN193" s="249"/>
      <c r="AO193" s="249"/>
      <c r="AP193" s="249"/>
      <c r="AQ193" s="265"/>
      <c r="AR193" s="266"/>
      <c r="AS193" s="267"/>
    </row>
    <row r="194" spans="1:45" x14ac:dyDescent="0.25">
      <c r="A194" s="245">
        <v>191</v>
      </c>
      <c r="B194" s="245"/>
      <c r="C194" s="245" t="e">
        <f>VLOOKUP(A194,input!$A$4:$C$1000,3,FALSE)</f>
        <v>#N/A</v>
      </c>
      <c r="D194" s="246" t="e">
        <f>VLOOKUP($A194,input!$A$4:$I$1000,4,FALSE)</f>
        <v>#N/A</v>
      </c>
      <c r="E194" s="246" t="e">
        <f>VLOOKUP($A194,input!$A$4:$I$1000,5,FALSE)</f>
        <v>#N/A</v>
      </c>
      <c r="F194" s="514" t="e">
        <f>VLOOKUP($A194,input!$A$4:$I$1000,6,FALSE)</f>
        <v>#N/A</v>
      </c>
      <c r="G194" s="248">
        <v>0</v>
      </c>
      <c r="H194" s="249" t="e">
        <f t="shared" si="32"/>
        <v>#N/A</v>
      </c>
      <c r="I194" s="250" t="e">
        <f t="shared" si="33"/>
        <v>#N/A</v>
      </c>
      <c r="J194" s="414" t="str">
        <f>+input!Y194</f>
        <v/>
      </c>
      <c r="K194" s="249" t="str">
        <f>+input!Z194</f>
        <v/>
      </c>
      <c r="L194" s="249" t="str">
        <f>+input!AA194</f>
        <v/>
      </c>
      <c r="M194" s="249" t="str">
        <f>+input!AB194</f>
        <v/>
      </c>
      <c r="N194" s="249" t="str">
        <f>+input!AC194</f>
        <v/>
      </c>
      <c r="O194" s="249" t="str">
        <f>+input!AD194</f>
        <v/>
      </c>
      <c r="P194" s="251" t="str">
        <f>+input!AE194</f>
        <v/>
      </c>
      <c r="Q194" s="252" t="str">
        <f>+input!AF194</f>
        <v/>
      </c>
      <c r="R194" s="253"/>
      <c r="S194" s="254" t="e">
        <f>VLOOKUP($A194,input!$A$4:$I$1000,7,FALSE)</f>
        <v>#N/A</v>
      </c>
      <c r="T194" s="255" t="e">
        <f>VLOOKUP($A194,input!$A$4:$I$1000,8,FALSE)</f>
        <v>#N/A</v>
      </c>
      <c r="U194" s="255" t="e">
        <f>VLOOKUP($A194,input!$A$4:$L$1000,9,FALSE)</f>
        <v>#N/A</v>
      </c>
      <c r="V194" s="256" t="e">
        <f>IF($C194="initial",input!M194,VLOOKUP($A194,input!$A$4:$L$1000,10,FALSE))</f>
        <v>#N/A</v>
      </c>
      <c r="W194" s="257" t="e">
        <f>IF($C194="initial",input!N194,VLOOKUP($A194,input!$A$4:$L$1000,11,FALSE))</f>
        <v>#N/A</v>
      </c>
      <c r="X194" s="258" t="e">
        <f>IF($C194="initial",input!O194,VLOOKUP($A194,input!$A$4:$L$1000,12,FALSE))</f>
        <v>#N/A</v>
      </c>
      <c r="Y194" s="247" t="e">
        <f t="shared" si="34"/>
        <v>#N/A</v>
      </c>
      <c r="Z194" s="247" t="e">
        <f t="shared" si="35"/>
        <v>#N/A</v>
      </c>
      <c r="AA194" s="247" t="e">
        <f t="shared" si="36"/>
        <v>#N/A</v>
      </c>
      <c r="AB194" s="254" t="e">
        <f t="shared" si="37"/>
        <v>#N/A</v>
      </c>
      <c r="AC194" s="255" t="e">
        <f t="shared" si="38"/>
        <v>#N/A</v>
      </c>
      <c r="AD194" s="261" t="e">
        <f t="shared" si="39"/>
        <v>#N/A</v>
      </c>
      <c r="AE194" s="247" t="e">
        <f>IF($D194="","",IF($C194="initial",input!S194,AN193))</f>
        <v>#N/A</v>
      </c>
      <c r="AF194" s="259" t="e">
        <f>IF($D194="","",IF($C194="initial",input!T194,AO193))</f>
        <v>#N/A</v>
      </c>
      <c r="AG194" s="260" t="e">
        <f>IF($D194="","",IF($C194="initial",input!U194,AP193))</f>
        <v>#N/A</v>
      </c>
      <c r="AH194" s="262"/>
      <c r="AI194" s="263"/>
      <c r="AJ194" s="263"/>
      <c r="AK194" s="262"/>
      <c r="AL194" s="263"/>
      <c r="AM194" s="264"/>
      <c r="AN194" s="249"/>
      <c r="AO194" s="249"/>
      <c r="AP194" s="249"/>
      <c r="AQ194" s="265"/>
      <c r="AR194" s="266"/>
      <c r="AS194" s="267"/>
    </row>
    <row r="195" spans="1:45" x14ac:dyDescent="0.25">
      <c r="A195" s="245">
        <v>192</v>
      </c>
      <c r="B195" s="245"/>
      <c r="C195" s="245" t="e">
        <f>VLOOKUP(A195,input!$A$4:$C$1000,3,FALSE)</f>
        <v>#N/A</v>
      </c>
      <c r="D195" s="246" t="e">
        <f>VLOOKUP($A195,input!$A$4:$I$1000,4,FALSE)</f>
        <v>#N/A</v>
      </c>
      <c r="E195" s="246" t="e">
        <f>VLOOKUP($A195,input!$A$4:$I$1000,5,FALSE)</f>
        <v>#N/A</v>
      </c>
      <c r="F195" s="514" t="e">
        <f>VLOOKUP($A195,input!$A$4:$I$1000,6,FALSE)</f>
        <v>#N/A</v>
      </c>
      <c r="G195" s="248">
        <v>0</v>
      </c>
      <c r="H195" s="249" t="e">
        <f t="shared" si="32"/>
        <v>#N/A</v>
      </c>
      <c r="I195" s="250" t="e">
        <f t="shared" si="33"/>
        <v>#N/A</v>
      </c>
      <c r="J195" s="414" t="str">
        <f>+input!Y195</f>
        <v/>
      </c>
      <c r="K195" s="249" t="str">
        <f>+input!Z195</f>
        <v/>
      </c>
      <c r="L195" s="249" t="str">
        <f>+input!AA195</f>
        <v/>
      </c>
      <c r="M195" s="249" t="str">
        <f>+input!AB195</f>
        <v/>
      </c>
      <c r="N195" s="249" t="str">
        <f>+input!AC195</f>
        <v/>
      </c>
      <c r="O195" s="249" t="str">
        <f>+input!AD195</f>
        <v/>
      </c>
      <c r="P195" s="251" t="str">
        <f>+input!AE195</f>
        <v/>
      </c>
      <c r="Q195" s="252" t="str">
        <f>+input!AF195</f>
        <v/>
      </c>
      <c r="R195" s="253"/>
      <c r="S195" s="254" t="e">
        <f>VLOOKUP($A195,input!$A$4:$I$1000,7,FALSE)</f>
        <v>#N/A</v>
      </c>
      <c r="T195" s="255" t="e">
        <f>VLOOKUP($A195,input!$A$4:$I$1000,8,FALSE)</f>
        <v>#N/A</v>
      </c>
      <c r="U195" s="255" t="e">
        <f>VLOOKUP($A195,input!$A$4:$L$1000,9,FALSE)</f>
        <v>#N/A</v>
      </c>
      <c r="V195" s="256" t="e">
        <f>IF($C195="initial",input!M195,VLOOKUP($A195,input!$A$4:$L$1000,10,FALSE))</f>
        <v>#N/A</v>
      </c>
      <c r="W195" s="257" t="e">
        <f>IF($C195="initial",input!N195,VLOOKUP($A195,input!$A$4:$L$1000,11,FALSE))</f>
        <v>#N/A</v>
      </c>
      <c r="X195" s="258" t="e">
        <f>IF($C195="initial",input!O195,VLOOKUP($A195,input!$A$4:$L$1000,12,FALSE))</f>
        <v>#N/A</v>
      </c>
      <c r="Y195" s="247" t="e">
        <f t="shared" si="34"/>
        <v>#N/A</v>
      </c>
      <c r="Z195" s="247" t="e">
        <f t="shared" si="35"/>
        <v>#N/A</v>
      </c>
      <c r="AA195" s="247" t="e">
        <f t="shared" si="36"/>
        <v>#N/A</v>
      </c>
      <c r="AB195" s="254" t="e">
        <f t="shared" si="37"/>
        <v>#N/A</v>
      </c>
      <c r="AC195" s="255" t="e">
        <f t="shared" si="38"/>
        <v>#N/A</v>
      </c>
      <c r="AD195" s="261" t="e">
        <f t="shared" si="39"/>
        <v>#N/A</v>
      </c>
      <c r="AE195" s="247" t="e">
        <f>IF($D195="","",IF($C195="initial",input!S195,AN194))</f>
        <v>#N/A</v>
      </c>
      <c r="AF195" s="259" t="e">
        <f>IF($D195="","",IF($C195="initial",input!T195,AO194))</f>
        <v>#N/A</v>
      </c>
      <c r="AG195" s="260" t="e">
        <f>IF($D195="","",IF($C195="initial",input!U195,AP194))</f>
        <v>#N/A</v>
      </c>
      <c r="AH195" s="262"/>
      <c r="AI195" s="263"/>
      <c r="AJ195" s="263"/>
      <c r="AK195" s="262"/>
      <c r="AL195" s="263"/>
      <c r="AM195" s="264"/>
      <c r="AN195" s="249"/>
      <c r="AO195" s="249"/>
      <c r="AP195" s="249"/>
      <c r="AQ195" s="265"/>
      <c r="AR195" s="266"/>
      <c r="AS195" s="267"/>
    </row>
    <row r="196" spans="1:45" x14ac:dyDescent="0.25">
      <c r="A196" s="245">
        <v>193</v>
      </c>
      <c r="B196" s="245"/>
      <c r="C196" s="245" t="e">
        <f>VLOOKUP(A196,input!$A$4:$C$1000,3,FALSE)</f>
        <v>#N/A</v>
      </c>
      <c r="D196" s="246" t="e">
        <f>VLOOKUP($A196,input!$A$4:$I$1000,4,FALSE)</f>
        <v>#N/A</v>
      </c>
      <c r="E196" s="246" t="e">
        <f>VLOOKUP($A196,input!$A$4:$I$1000,5,FALSE)</f>
        <v>#N/A</v>
      </c>
      <c r="F196" s="514" t="e">
        <f>VLOOKUP($A196,input!$A$4:$I$1000,6,FALSE)</f>
        <v>#N/A</v>
      </c>
      <c r="G196" s="248">
        <v>0</v>
      </c>
      <c r="H196" s="249" t="e">
        <f t="shared" si="32"/>
        <v>#N/A</v>
      </c>
      <c r="I196" s="250" t="e">
        <f t="shared" si="33"/>
        <v>#N/A</v>
      </c>
      <c r="J196" s="414" t="str">
        <f>+input!Y196</f>
        <v/>
      </c>
      <c r="K196" s="249" t="str">
        <f>+input!Z196</f>
        <v/>
      </c>
      <c r="L196" s="249" t="str">
        <f>+input!AA196</f>
        <v/>
      </c>
      <c r="M196" s="249" t="str">
        <f>+input!AB196</f>
        <v/>
      </c>
      <c r="N196" s="249" t="str">
        <f>+input!AC196</f>
        <v/>
      </c>
      <c r="O196" s="249" t="str">
        <f>+input!AD196</f>
        <v/>
      </c>
      <c r="P196" s="251" t="str">
        <f>+input!AE196</f>
        <v/>
      </c>
      <c r="Q196" s="252" t="str">
        <f>+input!AF196</f>
        <v/>
      </c>
      <c r="R196" s="253"/>
      <c r="S196" s="254" t="e">
        <f>VLOOKUP($A196,input!$A$4:$I$1000,7,FALSE)</f>
        <v>#N/A</v>
      </c>
      <c r="T196" s="255" t="e">
        <f>VLOOKUP($A196,input!$A$4:$I$1000,8,FALSE)</f>
        <v>#N/A</v>
      </c>
      <c r="U196" s="255" t="e">
        <f>VLOOKUP($A196,input!$A$4:$L$1000,9,FALSE)</f>
        <v>#N/A</v>
      </c>
      <c r="V196" s="256" t="e">
        <f>IF($C196="initial",input!M196,VLOOKUP($A196,input!$A$4:$L$1000,10,FALSE))</f>
        <v>#N/A</v>
      </c>
      <c r="W196" s="257" t="e">
        <f>IF($C196="initial",input!N196,VLOOKUP($A196,input!$A$4:$L$1000,11,FALSE))</f>
        <v>#N/A</v>
      </c>
      <c r="X196" s="258" t="e">
        <f>IF($C196="initial",input!O196,VLOOKUP($A196,input!$A$4:$L$1000,12,FALSE))</f>
        <v>#N/A</v>
      </c>
      <c r="Y196" s="247" t="e">
        <f t="shared" si="34"/>
        <v>#N/A</v>
      </c>
      <c r="Z196" s="247" t="e">
        <f t="shared" si="35"/>
        <v>#N/A</v>
      </c>
      <c r="AA196" s="247" t="e">
        <f t="shared" si="36"/>
        <v>#N/A</v>
      </c>
      <c r="AB196" s="254" t="e">
        <f t="shared" si="37"/>
        <v>#N/A</v>
      </c>
      <c r="AC196" s="255" t="e">
        <f t="shared" si="38"/>
        <v>#N/A</v>
      </c>
      <c r="AD196" s="261" t="e">
        <f t="shared" si="39"/>
        <v>#N/A</v>
      </c>
      <c r="AE196" s="247" t="e">
        <f>IF($D196="","",IF($C196="initial",input!S196,AN195))</f>
        <v>#N/A</v>
      </c>
      <c r="AF196" s="259" t="e">
        <f>IF($D196="","",IF($C196="initial",input!T196,AO195))</f>
        <v>#N/A</v>
      </c>
      <c r="AG196" s="260" t="e">
        <f>IF($D196="","",IF($C196="initial",input!U196,AP195))</f>
        <v>#N/A</v>
      </c>
      <c r="AH196" s="262"/>
      <c r="AI196" s="263"/>
      <c r="AJ196" s="263"/>
      <c r="AK196" s="262"/>
      <c r="AL196" s="263"/>
      <c r="AM196" s="264"/>
      <c r="AN196" s="249"/>
      <c r="AO196" s="249"/>
      <c r="AP196" s="249"/>
      <c r="AQ196" s="265"/>
      <c r="AR196" s="266"/>
      <c r="AS196" s="267"/>
    </row>
    <row r="197" spans="1:45" x14ac:dyDescent="0.25">
      <c r="A197" s="245">
        <v>194</v>
      </c>
      <c r="B197" s="245"/>
      <c r="C197" s="245" t="e">
        <f>VLOOKUP(A197,input!$A$4:$C$1000,3,FALSE)</f>
        <v>#N/A</v>
      </c>
      <c r="D197" s="246" t="e">
        <f>VLOOKUP($A197,input!$A$4:$I$1000,4,FALSE)</f>
        <v>#N/A</v>
      </c>
      <c r="E197" s="246" t="e">
        <f>VLOOKUP($A197,input!$A$4:$I$1000,5,FALSE)</f>
        <v>#N/A</v>
      </c>
      <c r="F197" s="514" t="e">
        <f>VLOOKUP($A197,input!$A$4:$I$1000,6,FALSE)</f>
        <v>#N/A</v>
      </c>
      <c r="G197" s="248">
        <v>0</v>
      </c>
      <c r="H197" s="249" t="e">
        <f t="shared" si="32"/>
        <v>#N/A</v>
      </c>
      <c r="I197" s="250" t="e">
        <f t="shared" si="33"/>
        <v>#N/A</v>
      </c>
      <c r="J197" s="414" t="str">
        <f>+input!Y197</f>
        <v/>
      </c>
      <c r="K197" s="249" t="str">
        <f>+input!Z197</f>
        <v/>
      </c>
      <c r="L197" s="249" t="str">
        <f>+input!AA197</f>
        <v/>
      </c>
      <c r="M197" s="249" t="str">
        <f>+input!AB197</f>
        <v/>
      </c>
      <c r="N197" s="249" t="str">
        <f>+input!AC197</f>
        <v/>
      </c>
      <c r="O197" s="249" t="str">
        <f>+input!AD197</f>
        <v/>
      </c>
      <c r="P197" s="251" t="str">
        <f>+input!AE197</f>
        <v/>
      </c>
      <c r="Q197" s="252" t="str">
        <f>+input!AF197</f>
        <v/>
      </c>
      <c r="R197" s="253"/>
      <c r="S197" s="254" t="e">
        <f>VLOOKUP($A197,input!$A$4:$I$1000,7,FALSE)</f>
        <v>#N/A</v>
      </c>
      <c r="T197" s="255" t="e">
        <f>VLOOKUP($A197,input!$A$4:$I$1000,8,FALSE)</f>
        <v>#N/A</v>
      </c>
      <c r="U197" s="255" t="e">
        <f>VLOOKUP($A197,input!$A$4:$L$1000,9,FALSE)</f>
        <v>#N/A</v>
      </c>
      <c r="V197" s="256" t="e">
        <f>IF($C197="initial",input!M197,VLOOKUP($A197,input!$A$4:$L$1000,10,FALSE))</f>
        <v>#N/A</v>
      </c>
      <c r="W197" s="257" t="e">
        <f>IF($C197="initial",input!N197,VLOOKUP($A197,input!$A$4:$L$1000,11,FALSE))</f>
        <v>#N/A</v>
      </c>
      <c r="X197" s="258" t="e">
        <f>IF($C197="initial",input!O197,VLOOKUP($A197,input!$A$4:$L$1000,12,FALSE))</f>
        <v>#N/A</v>
      </c>
      <c r="Y197" s="247" t="e">
        <f t="shared" si="34"/>
        <v>#N/A</v>
      </c>
      <c r="Z197" s="247" t="e">
        <f t="shared" si="35"/>
        <v>#N/A</v>
      </c>
      <c r="AA197" s="247" t="e">
        <f t="shared" si="36"/>
        <v>#N/A</v>
      </c>
      <c r="AB197" s="254" t="e">
        <f t="shared" si="37"/>
        <v>#N/A</v>
      </c>
      <c r="AC197" s="255" t="e">
        <f t="shared" si="38"/>
        <v>#N/A</v>
      </c>
      <c r="AD197" s="261" t="e">
        <f t="shared" si="39"/>
        <v>#N/A</v>
      </c>
      <c r="AE197" s="247" t="e">
        <f>IF($D197="","",IF($C197="initial",input!S197,AN196))</f>
        <v>#N/A</v>
      </c>
      <c r="AF197" s="259" t="e">
        <f>IF($D197="","",IF($C197="initial",input!T197,AO196))</f>
        <v>#N/A</v>
      </c>
      <c r="AG197" s="260" t="e">
        <f>IF($D197="","",IF($C197="initial",input!U197,AP196))</f>
        <v>#N/A</v>
      </c>
      <c r="AH197" s="262"/>
      <c r="AI197" s="263"/>
      <c r="AJ197" s="263"/>
      <c r="AK197" s="262"/>
      <c r="AL197" s="263"/>
      <c r="AM197" s="264"/>
      <c r="AN197" s="249"/>
      <c r="AO197" s="249"/>
      <c r="AP197" s="249"/>
      <c r="AQ197" s="265"/>
      <c r="AR197" s="266"/>
      <c r="AS197" s="267"/>
    </row>
    <row r="198" spans="1:45" x14ac:dyDescent="0.25">
      <c r="A198" s="245">
        <v>195</v>
      </c>
      <c r="B198" s="245"/>
      <c r="C198" s="245" t="e">
        <f>VLOOKUP(A198,input!$A$4:$C$1000,3,FALSE)</f>
        <v>#N/A</v>
      </c>
      <c r="D198" s="246" t="e">
        <f>VLOOKUP($A198,input!$A$4:$I$1000,4,FALSE)</f>
        <v>#N/A</v>
      </c>
      <c r="E198" s="246" t="e">
        <f>VLOOKUP($A198,input!$A$4:$I$1000,5,FALSE)</f>
        <v>#N/A</v>
      </c>
      <c r="F198" s="514" t="e">
        <f>VLOOKUP($A198,input!$A$4:$I$1000,6,FALSE)</f>
        <v>#N/A</v>
      </c>
      <c r="G198" s="248">
        <v>0</v>
      </c>
      <c r="H198" s="249" t="e">
        <f t="shared" ref="H198:H261" si="40">IF(E198&gt;1,1,0)</f>
        <v>#N/A</v>
      </c>
      <c r="I198" s="250" t="e">
        <f t="shared" ref="I198:I261" si="41">IF(E198=3,1,IF(E198=1,0,0))</f>
        <v>#N/A</v>
      </c>
      <c r="J198" s="414" t="str">
        <f>+input!Y198</f>
        <v/>
      </c>
      <c r="K198" s="249" t="str">
        <f>+input!Z198</f>
        <v/>
      </c>
      <c r="L198" s="249" t="str">
        <f>+input!AA198</f>
        <v/>
      </c>
      <c r="M198" s="249" t="str">
        <f>+input!AB198</f>
        <v/>
      </c>
      <c r="N198" s="249" t="str">
        <f>+input!AC198</f>
        <v/>
      </c>
      <c r="O198" s="249" t="str">
        <f>+input!AD198</f>
        <v/>
      </c>
      <c r="P198" s="251" t="str">
        <f>+input!AE198</f>
        <v/>
      </c>
      <c r="Q198" s="252" t="str">
        <f>+input!AF198</f>
        <v/>
      </c>
      <c r="R198" s="253"/>
      <c r="S198" s="254" t="e">
        <f>VLOOKUP($A198,input!$A$4:$I$1000,7,FALSE)</f>
        <v>#N/A</v>
      </c>
      <c r="T198" s="255" t="e">
        <f>VLOOKUP($A198,input!$A$4:$I$1000,8,FALSE)</f>
        <v>#N/A</v>
      </c>
      <c r="U198" s="255" t="e">
        <f>VLOOKUP($A198,input!$A$4:$L$1000,9,FALSE)</f>
        <v>#N/A</v>
      </c>
      <c r="V198" s="256" t="e">
        <f>IF($C198="initial",input!M198,VLOOKUP($A198,input!$A$4:$L$1000,10,FALSE))</f>
        <v>#N/A</v>
      </c>
      <c r="W198" s="257" t="e">
        <f>IF($C198="initial",input!N198,VLOOKUP($A198,input!$A$4:$L$1000,11,FALSE))</f>
        <v>#N/A</v>
      </c>
      <c r="X198" s="258" t="e">
        <f>IF($C198="initial",input!O198,VLOOKUP($A198,input!$A$4:$L$1000,12,FALSE))</f>
        <v>#N/A</v>
      </c>
      <c r="Y198" s="247" t="e">
        <f t="shared" ref="Y198:Y261" si="42">IF($D198="","",IF($C198="initial","",AH197))</f>
        <v>#N/A</v>
      </c>
      <c r="Z198" s="247" t="e">
        <f t="shared" ref="Z198:Z261" si="43">IF($D198="","",IF($C198="initial","",AI197))</f>
        <v>#N/A</v>
      </c>
      <c r="AA198" s="247" t="e">
        <f t="shared" ref="AA198:AA261" si="44">IF($D198="","",IF($C198="initial","",AJ197))</f>
        <v>#N/A</v>
      </c>
      <c r="AB198" s="254" t="e">
        <f t="shared" ref="AB198:AB261" si="45">IF($D198="","",IF($C198="initial",1,AK197))</f>
        <v>#N/A</v>
      </c>
      <c r="AC198" s="255" t="e">
        <f t="shared" ref="AC198:AC261" si="46">IF($D198="","",IF($C198="initial",1,AL197))</f>
        <v>#N/A</v>
      </c>
      <c r="AD198" s="261" t="e">
        <f t="shared" ref="AD198:AD261" si="47">IF($D198="","",IF($C198="initial",1,AM197))</f>
        <v>#N/A</v>
      </c>
      <c r="AE198" s="247" t="e">
        <f>IF($D198="","",IF($C198="initial",input!S198,AN197))</f>
        <v>#N/A</v>
      </c>
      <c r="AF198" s="259" t="e">
        <f>IF($D198="","",IF($C198="initial",input!T198,AO197))</f>
        <v>#N/A</v>
      </c>
      <c r="AG198" s="260" t="e">
        <f>IF($D198="","",IF($C198="initial",input!U198,AP197))</f>
        <v>#N/A</v>
      </c>
      <c r="AH198" s="262"/>
      <c r="AI198" s="263"/>
      <c r="AJ198" s="263"/>
      <c r="AK198" s="262"/>
      <c r="AL198" s="263"/>
      <c r="AM198" s="264"/>
      <c r="AN198" s="249"/>
      <c r="AO198" s="249"/>
      <c r="AP198" s="249"/>
      <c r="AQ198" s="265"/>
      <c r="AR198" s="266"/>
      <c r="AS198" s="267"/>
    </row>
    <row r="199" spans="1:45" x14ac:dyDescent="0.25">
      <c r="A199" s="245">
        <v>196</v>
      </c>
      <c r="B199" s="245"/>
      <c r="C199" s="245" t="e">
        <f>VLOOKUP(A199,input!$A$4:$C$1000,3,FALSE)</f>
        <v>#N/A</v>
      </c>
      <c r="D199" s="246" t="e">
        <f>VLOOKUP($A199,input!$A$4:$I$1000,4,FALSE)</f>
        <v>#N/A</v>
      </c>
      <c r="E199" s="246" t="e">
        <f>VLOOKUP($A199,input!$A$4:$I$1000,5,FALSE)</f>
        <v>#N/A</v>
      </c>
      <c r="F199" s="514" t="e">
        <f>VLOOKUP($A199,input!$A$4:$I$1000,6,FALSE)</f>
        <v>#N/A</v>
      </c>
      <c r="G199" s="248">
        <v>0</v>
      </c>
      <c r="H199" s="249" t="e">
        <f t="shared" si="40"/>
        <v>#N/A</v>
      </c>
      <c r="I199" s="250" t="e">
        <f t="shared" si="41"/>
        <v>#N/A</v>
      </c>
      <c r="J199" s="414" t="str">
        <f>+input!Y199</f>
        <v/>
      </c>
      <c r="K199" s="249" t="str">
        <f>+input!Z199</f>
        <v/>
      </c>
      <c r="L199" s="249" t="str">
        <f>+input!AA199</f>
        <v/>
      </c>
      <c r="M199" s="249" t="str">
        <f>+input!AB199</f>
        <v/>
      </c>
      <c r="N199" s="249" t="str">
        <f>+input!AC199</f>
        <v/>
      </c>
      <c r="O199" s="249" t="str">
        <f>+input!AD199</f>
        <v/>
      </c>
      <c r="P199" s="251" t="str">
        <f>+input!AE199</f>
        <v/>
      </c>
      <c r="Q199" s="252" t="str">
        <f>+input!AF199</f>
        <v/>
      </c>
      <c r="R199" s="253"/>
      <c r="S199" s="254" t="e">
        <f>VLOOKUP($A199,input!$A$4:$I$1000,7,FALSE)</f>
        <v>#N/A</v>
      </c>
      <c r="T199" s="255" t="e">
        <f>VLOOKUP($A199,input!$A$4:$I$1000,8,FALSE)</f>
        <v>#N/A</v>
      </c>
      <c r="U199" s="255" t="e">
        <f>VLOOKUP($A199,input!$A$4:$L$1000,9,FALSE)</f>
        <v>#N/A</v>
      </c>
      <c r="V199" s="256" t="e">
        <f>IF($C199="initial",input!M199,VLOOKUP($A199,input!$A$4:$L$1000,10,FALSE))</f>
        <v>#N/A</v>
      </c>
      <c r="W199" s="257" t="e">
        <f>IF($C199="initial",input!N199,VLOOKUP($A199,input!$A$4:$L$1000,11,FALSE))</f>
        <v>#N/A</v>
      </c>
      <c r="X199" s="258" t="e">
        <f>IF($C199="initial",input!O199,VLOOKUP($A199,input!$A$4:$L$1000,12,FALSE))</f>
        <v>#N/A</v>
      </c>
      <c r="Y199" s="247" t="e">
        <f t="shared" si="42"/>
        <v>#N/A</v>
      </c>
      <c r="Z199" s="247" t="e">
        <f t="shared" si="43"/>
        <v>#N/A</v>
      </c>
      <c r="AA199" s="247" t="e">
        <f t="shared" si="44"/>
        <v>#N/A</v>
      </c>
      <c r="AB199" s="254" t="e">
        <f t="shared" si="45"/>
        <v>#N/A</v>
      </c>
      <c r="AC199" s="255" t="e">
        <f t="shared" si="46"/>
        <v>#N/A</v>
      </c>
      <c r="AD199" s="261" t="e">
        <f t="shared" si="47"/>
        <v>#N/A</v>
      </c>
      <c r="AE199" s="247" t="e">
        <f>IF($D199="","",IF($C199="initial",input!S199,AN198))</f>
        <v>#N/A</v>
      </c>
      <c r="AF199" s="259" t="e">
        <f>IF($D199="","",IF($C199="initial",input!T199,AO198))</f>
        <v>#N/A</v>
      </c>
      <c r="AG199" s="260" t="e">
        <f>IF($D199="","",IF($C199="initial",input!U199,AP198))</f>
        <v>#N/A</v>
      </c>
      <c r="AH199" s="262"/>
      <c r="AI199" s="263"/>
      <c r="AJ199" s="263"/>
      <c r="AK199" s="262"/>
      <c r="AL199" s="263"/>
      <c r="AM199" s="264"/>
      <c r="AN199" s="249"/>
      <c r="AO199" s="249"/>
      <c r="AP199" s="249"/>
      <c r="AQ199" s="265"/>
      <c r="AR199" s="266"/>
      <c r="AS199" s="267"/>
    </row>
    <row r="200" spans="1:45" x14ac:dyDescent="0.25">
      <c r="A200" s="245">
        <v>197</v>
      </c>
      <c r="B200" s="245"/>
      <c r="C200" s="245" t="e">
        <f>VLOOKUP(A200,input!$A$4:$C$1000,3,FALSE)</f>
        <v>#N/A</v>
      </c>
      <c r="D200" s="246" t="e">
        <f>VLOOKUP($A200,input!$A$4:$I$1000,4,FALSE)</f>
        <v>#N/A</v>
      </c>
      <c r="E200" s="246" t="e">
        <f>VLOOKUP($A200,input!$A$4:$I$1000,5,FALSE)</f>
        <v>#N/A</v>
      </c>
      <c r="F200" s="514" t="e">
        <f>VLOOKUP($A200,input!$A$4:$I$1000,6,FALSE)</f>
        <v>#N/A</v>
      </c>
      <c r="G200" s="248">
        <v>0</v>
      </c>
      <c r="H200" s="249" t="e">
        <f t="shared" si="40"/>
        <v>#N/A</v>
      </c>
      <c r="I200" s="250" t="e">
        <f t="shared" si="41"/>
        <v>#N/A</v>
      </c>
      <c r="J200" s="414" t="str">
        <f>+input!Y200</f>
        <v/>
      </c>
      <c r="K200" s="249" t="str">
        <f>+input!Z200</f>
        <v/>
      </c>
      <c r="L200" s="249" t="str">
        <f>+input!AA200</f>
        <v/>
      </c>
      <c r="M200" s="249" t="str">
        <f>+input!AB200</f>
        <v/>
      </c>
      <c r="N200" s="249" t="str">
        <f>+input!AC200</f>
        <v/>
      </c>
      <c r="O200" s="249" t="str">
        <f>+input!AD200</f>
        <v/>
      </c>
      <c r="P200" s="251" t="str">
        <f>+input!AE200</f>
        <v/>
      </c>
      <c r="Q200" s="252" t="str">
        <f>+input!AF200</f>
        <v/>
      </c>
      <c r="R200" s="253"/>
      <c r="S200" s="254" t="e">
        <f>VLOOKUP($A200,input!$A$4:$I$1000,7,FALSE)</f>
        <v>#N/A</v>
      </c>
      <c r="T200" s="255" t="e">
        <f>VLOOKUP($A200,input!$A$4:$I$1000,8,FALSE)</f>
        <v>#N/A</v>
      </c>
      <c r="U200" s="255" t="e">
        <f>VLOOKUP($A200,input!$A$4:$L$1000,9,FALSE)</f>
        <v>#N/A</v>
      </c>
      <c r="V200" s="256" t="e">
        <f>IF($C200="initial",input!M200,VLOOKUP($A200,input!$A$4:$L$1000,10,FALSE))</f>
        <v>#N/A</v>
      </c>
      <c r="W200" s="257" t="e">
        <f>IF($C200="initial",input!N200,VLOOKUP($A200,input!$A$4:$L$1000,11,FALSE))</f>
        <v>#N/A</v>
      </c>
      <c r="X200" s="258" t="e">
        <f>IF($C200="initial",input!O200,VLOOKUP($A200,input!$A$4:$L$1000,12,FALSE))</f>
        <v>#N/A</v>
      </c>
      <c r="Y200" s="247" t="e">
        <f t="shared" si="42"/>
        <v>#N/A</v>
      </c>
      <c r="Z200" s="247" t="e">
        <f t="shared" si="43"/>
        <v>#N/A</v>
      </c>
      <c r="AA200" s="247" t="e">
        <f t="shared" si="44"/>
        <v>#N/A</v>
      </c>
      <c r="AB200" s="254" t="e">
        <f t="shared" si="45"/>
        <v>#N/A</v>
      </c>
      <c r="AC200" s="255" t="e">
        <f t="shared" si="46"/>
        <v>#N/A</v>
      </c>
      <c r="AD200" s="261" t="e">
        <f t="shared" si="47"/>
        <v>#N/A</v>
      </c>
      <c r="AE200" s="247" t="e">
        <f>IF($D200="","",IF($C200="initial",input!S200,AN199))</f>
        <v>#N/A</v>
      </c>
      <c r="AF200" s="259" t="e">
        <f>IF($D200="","",IF($C200="initial",input!T200,AO199))</f>
        <v>#N/A</v>
      </c>
      <c r="AG200" s="260" t="e">
        <f>IF($D200="","",IF($C200="initial",input!U200,AP199))</f>
        <v>#N/A</v>
      </c>
      <c r="AH200" s="262"/>
      <c r="AI200" s="263"/>
      <c r="AJ200" s="263"/>
      <c r="AK200" s="262"/>
      <c r="AL200" s="263"/>
      <c r="AM200" s="264"/>
      <c r="AN200" s="249"/>
      <c r="AO200" s="249"/>
      <c r="AP200" s="249"/>
      <c r="AQ200" s="265"/>
      <c r="AR200" s="266"/>
      <c r="AS200" s="267"/>
    </row>
    <row r="201" spans="1:45" x14ac:dyDescent="0.25">
      <c r="A201" s="245">
        <v>198</v>
      </c>
      <c r="B201" s="245"/>
      <c r="C201" s="245" t="e">
        <f>VLOOKUP(A201,input!$A$4:$C$1000,3,FALSE)</f>
        <v>#N/A</v>
      </c>
      <c r="D201" s="246" t="e">
        <f>VLOOKUP($A201,input!$A$4:$I$1000,4,FALSE)</f>
        <v>#N/A</v>
      </c>
      <c r="E201" s="246" t="e">
        <f>VLOOKUP($A201,input!$A$4:$I$1000,5,FALSE)</f>
        <v>#N/A</v>
      </c>
      <c r="F201" s="514" t="e">
        <f>VLOOKUP($A201,input!$A$4:$I$1000,6,FALSE)</f>
        <v>#N/A</v>
      </c>
      <c r="G201" s="248">
        <v>0</v>
      </c>
      <c r="H201" s="249" t="e">
        <f t="shared" si="40"/>
        <v>#N/A</v>
      </c>
      <c r="I201" s="250" t="e">
        <f t="shared" si="41"/>
        <v>#N/A</v>
      </c>
      <c r="J201" s="414" t="str">
        <f>+input!Y201</f>
        <v/>
      </c>
      <c r="K201" s="249" t="str">
        <f>+input!Z201</f>
        <v/>
      </c>
      <c r="L201" s="249" t="str">
        <f>+input!AA201</f>
        <v/>
      </c>
      <c r="M201" s="249" t="str">
        <f>+input!AB201</f>
        <v/>
      </c>
      <c r="N201" s="249" t="str">
        <f>+input!AC201</f>
        <v/>
      </c>
      <c r="O201" s="249" t="str">
        <f>+input!AD201</f>
        <v/>
      </c>
      <c r="P201" s="251" t="str">
        <f>+input!AE201</f>
        <v/>
      </c>
      <c r="Q201" s="252" t="str">
        <f>+input!AF201</f>
        <v/>
      </c>
      <c r="R201" s="253"/>
      <c r="S201" s="254" t="e">
        <f>VLOOKUP($A201,input!$A$4:$I$1000,7,FALSE)</f>
        <v>#N/A</v>
      </c>
      <c r="T201" s="255" t="e">
        <f>VLOOKUP($A201,input!$A$4:$I$1000,8,FALSE)</f>
        <v>#N/A</v>
      </c>
      <c r="U201" s="255" t="e">
        <f>VLOOKUP($A201,input!$A$4:$L$1000,9,FALSE)</f>
        <v>#N/A</v>
      </c>
      <c r="V201" s="256" t="e">
        <f>IF($C201="initial",input!M201,VLOOKUP($A201,input!$A$4:$L$1000,10,FALSE))</f>
        <v>#N/A</v>
      </c>
      <c r="W201" s="257" t="e">
        <f>IF($C201="initial",input!N201,VLOOKUP($A201,input!$A$4:$L$1000,11,FALSE))</f>
        <v>#N/A</v>
      </c>
      <c r="X201" s="258" t="e">
        <f>IF($C201="initial",input!O201,VLOOKUP($A201,input!$A$4:$L$1000,12,FALSE))</f>
        <v>#N/A</v>
      </c>
      <c r="Y201" s="247" t="e">
        <f t="shared" si="42"/>
        <v>#N/A</v>
      </c>
      <c r="Z201" s="247" t="e">
        <f t="shared" si="43"/>
        <v>#N/A</v>
      </c>
      <c r="AA201" s="247" t="e">
        <f t="shared" si="44"/>
        <v>#N/A</v>
      </c>
      <c r="AB201" s="254" t="e">
        <f t="shared" si="45"/>
        <v>#N/A</v>
      </c>
      <c r="AC201" s="255" t="e">
        <f t="shared" si="46"/>
        <v>#N/A</v>
      </c>
      <c r="AD201" s="261" t="e">
        <f t="shared" si="47"/>
        <v>#N/A</v>
      </c>
      <c r="AE201" s="247" t="e">
        <f>IF($D201="","",IF($C201="initial",input!S201,AN200))</f>
        <v>#N/A</v>
      </c>
      <c r="AF201" s="259" t="e">
        <f>IF($D201="","",IF($C201="initial",input!T201,AO200))</f>
        <v>#N/A</v>
      </c>
      <c r="AG201" s="260" t="e">
        <f>IF($D201="","",IF($C201="initial",input!U201,AP200))</f>
        <v>#N/A</v>
      </c>
      <c r="AH201" s="262"/>
      <c r="AI201" s="263"/>
      <c r="AJ201" s="263"/>
      <c r="AK201" s="262"/>
      <c r="AL201" s="263"/>
      <c r="AM201" s="264"/>
      <c r="AN201" s="249"/>
      <c r="AO201" s="249"/>
      <c r="AP201" s="249"/>
      <c r="AQ201" s="265"/>
      <c r="AR201" s="266"/>
      <c r="AS201" s="267"/>
    </row>
    <row r="202" spans="1:45" x14ac:dyDescent="0.25">
      <c r="A202" s="245">
        <v>199</v>
      </c>
      <c r="B202" s="245"/>
      <c r="C202" s="245" t="e">
        <f>VLOOKUP(A202,input!$A$4:$C$1000,3,FALSE)</f>
        <v>#N/A</v>
      </c>
      <c r="D202" s="246" t="e">
        <f>VLOOKUP($A202,input!$A$4:$I$1000,4,FALSE)</f>
        <v>#N/A</v>
      </c>
      <c r="E202" s="246" t="e">
        <f>VLOOKUP($A202,input!$A$4:$I$1000,5,FALSE)</f>
        <v>#N/A</v>
      </c>
      <c r="F202" s="514" t="e">
        <f>VLOOKUP($A202,input!$A$4:$I$1000,6,FALSE)</f>
        <v>#N/A</v>
      </c>
      <c r="G202" s="248">
        <v>0</v>
      </c>
      <c r="H202" s="249" t="e">
        <f t="shared" si="40"/>
        <v>#N/A</v>
      </c>
      <c r="I202" s="250" t="e">
        <f t="shared" si="41"/>
        <v>#N/A</v>
      </c>
      <c r="J202" s="414" t="str">
        <f>+input!Y202</f>
        <v/>
      </c>
      <c r="K202" s="249" t="str">
        <f>+input!Z202</f>
        <v/>
      </c>
      <c r="L202" s="249" t="str">
        <f>+input!AA202</f>
        <v/>
      </c>
      <c r="M202" s="249" t="str">
        <f>+input!AB202</f>
        <v/>
      </c>
      <c r="N202" s="249" t="str">
        <f>+input!AC202</f>
        <v/>
      </c>
      <c r="O202" s="249" t="str">
        <f>+input!AD202</f>
        <v/>
      </c>
      <c r="P202" s="251" t="str">
        <f>+input!AE202</f>
        <v/>
      </c>
      <c r="Q202" s="252" t="str">
        <f>+input!AF202</f>
        <v/>
      </c>
      <c r="R202" s="253"/>
      <c r="S202" s="254" t="e">
        <f>VLOOKUP($A202,input!$A$4:$I$1000,7,FALSE)</f>
        <v>#N/A</v>
      </c>
      <c r="T202" s="255" t="e">
        <f>VLOOKUP($A202,input!$A$4:$I$1000,8,FALSE)</f>
        <v>#N/A</v>
      </c>
      <c r="U202" s="255" t="e">
        <f>VLOOKUP($A202,input!$A$4:$L$1000,9,FALSE)</f>
        <v>#N/A</v>
      </c>
      <c r="V202" s="256" t="e">
        <f>IF($C202="initial",input!M202,VLOOKUP($A202,input!$A$4:$L$1000,10,FALSE))</f>
        <v>#N/A</v>
      </c>
      <c r="W202" s="257" t="e">
        <f>IF($C202="initial",input!N202,VLOOKUP($A202,input!$A$4:$L$1000,11,FALSE))</f>
        <v>#N/A</v>
      </c>
      <c r="X202" s="258" t="e">
        <f>IF($C202="initial",input!O202,VLOOKUP($A202,input!$A$4:$L$1000,12,FALSE))</f>
        <v>#N/A</v>
      </c>
      <c r="Y202" s="247" t="e">
        <f t="shared" si="42"/>
        <v>#N/A</v>
      </c>
      <c r="Z202" s="247" t="e">
        <f t="shared" si="43"/>
        <v>#N/A</v>
      </c>
      <c r="AA202" s="247" t="e">
        <f t="shared" si="44"/>
        <v>#N/A</v>
      </c>
      <c r="AB202" s="254" t="e">
        <f t="shared" si="45"/>
        <v>#N/A</v>
      </c>
      <c r="AC202" s="255" t="e">
        <f t="shared" si="46"/>
        <v>#N/A</v>
      </c>
      <c r="AD202" s="261" t="e">
        <f t="shared" si="47"/>
        <v>#N/A</v>
      </c>
      <c r="AE202" s="247" t="e">
        <f>IF($D202="","",IF($C202="initial",input!S202,AN201))</f>
        <v>#N/A</v>
      </c>
      <c r="AF202" s="259" t="e">
        <f>IF($D202="","",IF($C202="initial",input!T202,AO201))</f>
        <v>#N/A</v>
      </c>
      <c r="AG202" s="260" t="e">
        <f>IF($D202="","",IF($C202="initial",input!U202,AP201))</f>
        <v>#N/A</v>
      </c>
      <c r="AH202" s="262"/>
      <c r="AI202" s="263"/>
      <c r="AJ202" s="263"/>
      <c r="AK202" s="262"/>
      <c r="AL202" s="263"/>
      <c r="AM202" s="264"/>
      <c r="AN202" s="249"/>
      <c r="AO202" s="249"/>
      <c r="AP202" s="249"/>
      <c r="AQ202" s="265"/>
      <c r="AR202" s="266"/>
      <c r="AS202" s="267"/>
    </row>
    <row r="203" spans="1:45" x14ac:dyDescent="0.25">
      <c r="A203" s="245">
        <v>200</v>
      </c>
      <c r="B203" s="245"/>
      <c r="C203" s="245" t="e">
        <f>VLOOKUP(A203,input!$A$4:$C$1000,3,FALSE)</f>
        <v>#N/A</v>
      </c>
      <c r="D203" s="246" t="e">
        <f>VLOOKUP($A203,input!$A$4:$I$1000,4,FALSE)</f>
        <v>#N/A</v>
      </c>
      <c r="E203" s="246" t="e">
        <f>VLOOKUP($A203,input!$A$4:$I$1000,5,FALSE)</f>
        <v>#N/A</v>
      </c>
      <c r="F203" s="514" t="e">
        <f>VLOOKUP($A203,input!$A$4:$I$1000,6,FALSE)</f>
        <v>#N/A</v>
      </c>
      <c r="G203" s="248">
        <v>0</v>
      </c>
      <c r="H203" s="249" t="e">
        <f t="shared" si="40"/>
        <v>#N/A</v>
      </c>
      <c r="I203" s="250" t="e">
        <f t="shared" si="41"/>
        <v>#N/A</v>
      </c>
      <c r="J203" s="414" t="str">
        <f>+input!Y203</f>
        <v/>
      </c>
      <c r="K203" s="249" t="str">
        <f>+input!Z203</f>
        <v/>
      </c>
      <c r="L203" s="249" t="str">
        <f>+input!AA203</f>
        <v/>
      </c>
      <c r="M203" s="249" t="str">
        <f>+input!AB203</f>
        <v/>
      </c>
      <c r="N203" s="249" t="str">
        <f>+input!AC203</f>
        <v/>
      </c>
      <c r="O203" s="249" t="str">
        <f>+input!AD203</f>
        <v/>
      </c>
      <c r="P203" s="251" t="str">
        <f>+input!AE203</f>
        <v/>
      </c>
      <c r="Q203" s="252" t="str">
        <f>+input!AF203</f>
        <v/>
      </c>
      <c r="R203" s="253"/>
      <c r="S203" s="254" t="e">
        <f>VLOOKUP($A203,input!$A$4:$I$1000,7,FALSE)</f>
        <v>#N/A</v>
      </c>
      <c r="T203" s="255" t="e">
        <f>VLOOKUP($A203,input!$A$4:$I$1000,8,FALSE)</f>
        <v>#N/A</v>
      </c>
      <c r="U203" s="255" t="e">
        <f>VLOOKUP($A203,input!$A$4:$L$1000,9,FALSE)</f>
        <v>#N/A</v>
      </c>
      <c r="V203" s="256" t="e">
        <f>IF($C203="initial",input!M203,VLOOKUP($A203,input!$A$4:$L$1000,10,FALSE))</f>
        <v>#N/A</v>
      </c>
      <c r="W203" s="257" t="e">
        <f>IF($C203="initial",input!N203,VLOOKUP($A203,input!$A$4:$L$1000,11,FALSE))</f>
        <v>#N/A</v>
      </c>
      <c r="X203" s="258" t="e">
        <f>IF($C203="initial",input!O203,VLOOKUP($A203,input!$A$4:$L$1000,12,FALSE))</f>
        <v>#N/A</v>
      </c>
      <c r="Y203" s="247" t="e">
        <f t="shared" si="42"/>
        <v>#N/A</v>
      </c>
      <c r="Z203" s="247" t="e">
        <f t="shared" si="43"/>
        <v>#N/A</v>
      </c>
      <c r="AA203" s="247" t="e">
        <f t="shared" si="44"/>
        <v>#N/A</v>
      </c>
      <c r="AB203" s="254" t="e">
        <f t="shared" si="45"/>
        <v>#N/A</v>
      </c>
      <c r="AC203" s="255" t="e">
        <f t="shared" si="46"/>
        <v>#N/A</v>
      </c>
      <c r="AD203" s="261" t="e">
        <f t="shared" si="47"/>
        <v>#N/A</v>
      </c>
      <c r="AE203" s="247" t="e">
        <f>IF($D203="","",IF($C203="initial",input!S203,AN202))</f>
        <v>#N/A</v>
      </c>
      <c r="AF203" s="259" t="e">
        <f>IF($D203="","",IF($C203="initial",input!T203,AO202))</f>
        <v>#N/A</v>
      </c>
      <c r="AG203" s="260" t="e">
        <f>IF($D203="","",IF($C203="initial",input!U203,AP202))</f>
        <v>#N/A</v>
      </c>
      <c r="AH203" s="262"/>
      <c r="AI203" s="263"/>
      <c r="AJ203" s="263"/>
      <c r="AK203" s="262"/>
      <c r="AL203" s="263"/>
      <c r="AM203" s="264"/>
      <c r="AN203" s="249"/>
      <c r="AO203" s="249"/>
      <c r="AP203" s="249"/>
      <c r="AQ203" s="265"/>
      <c r="AR203" s="266"/>
      <c r="AS203" s="267"/>
    </row>
    <row r="204" spans="1:45" x14ac:dyDescent="0.25">
      <c r="A204" s="245">
        <v>201</v>
      </c>
      <c r="B204" s="245"/>
      <c r="C204" s="245" t="e">
        <f>VLOOKUP(A204,input!$A$4:$C$1000,3,FALSE)</f>
        <v>#N/A</v>
      </c>
      <c r="D204" s="246" t="e">
        <f>VLOOKUP($A204,input!$A$4:$I$1000,4,FALSE)</f>
        <v>#N/A</v>
      </c>
      <c r="E204" s="246" t="e">
        <f>VLOOKUP($A204,input!$A$4:$I$1000,5,FALSE)</f>
        <v>#N/A</v>
      </c>
      <c r="F204" s="514" t="e">
        <f>VLOOKUP($A204,input!$A$4:$I$1000,6,FALSE)</f>
        <v>#N/A</v>
      </c>
      <c r="G204" s="248">
        <v>0</v>
      </c>
      <c r="H204" s="249" t="e">
        <f t="shared" si="40"/>
        <v>#N/A</v>
      </c>
      <c r="I204" s="250" t="e">
        <f t="shared" si="41"/>
        <v>#N/A</v>
      </c>
      <c r="J204" s="414" t="str">
        <f>+input!Y204</f>
        <v/>
      </c>
      <c r="K204" s="249" t="str">
        <f>+input!Z204</f>
        <v/>
      </c>
      <c r="L204" s="249" t="str">
        <f>+input!AA204</f>
        <v/>
      </c>
      <c r="M204" s="249" t="str">
        <f>+input!AB204</f>
        <v/>
      </c>
      <c r="N204" s="249" t="str">
        <f>+input!AC204</f>
        <v/>
      </c>
      <c r="O204" s="249" t="str">
        <f>+input!AD204</f>
        <v/>
      </c>
      <c r="P204" s="251" t="str">
        <f>+input!AE204</f>
        <v/>
      </c>
      <c r="Q204" s="252" t="str">
        <f>+input!AF204</f>
        <v/>
      </c>
      <c r="R204" s="253"/>
      <c r="S204" s="254" t="e">
        <f>VLOOKUP($A204,input!$A$4:$I$1000,7,FALSE)</f>
        <v>#N/A</v>
      </c>
      <c r="T204" s="255" t="e">
        <f>VLOOKUP($A204,input!$A$4:$I$1000,8,FALSE)</f>
        <v>#N/A</v>
      </c>
      <c r="U204" s="255" t="e">
        <f>VLOOKUP($A204,input!$A$4:$L$1000,9,FALSE)</f>
        <v>#N/A</v>
      </c>
      <c r="V204" s="256" t="e">
        <f>IF($C204="initial",input!M204,VLOOKUP($A204,input!$A$4:$L$1000,10,FALSE))</f>
        <v>#N/A</v>
      </c>
      <c r="W204" s="257" t="e">
        <f>IF($C204="initial",input!N204,VLOOKUP($A204,input!$A$4:$L$1000,11,FALSE))</f>
        <v>#N/A</v>
      </c>
      <c r="X204" s="258" t="e">
        <f>IF($C204="initial",input!O204,VLOOKUP($A204,input!$A$4:$L$1000,12,FALSE))</f>
        <v>#N/A</v>
      </c>
      <c r="Y204" s="247" t="e">
        <f t="shared" si="42"/>
        <v>#N/A</v>
      </c>
      <c r="Z204" s="247" t="e">
        <f t="shared" si="43"/>
        <v>#N/A</v>
      </c>
      <c r="AA204" s="247" t="e">
        <f t="shared" si="44"/>
        <v>#N/A</v>
      </c>
      <c r="AB204" s="254" t="e">
        <f t="shared" si="45"/>
        <v>#N/A</v>
      </c>
      <c r="AC204" s="255" t="e">
        <f t="shared" si="46"/>
        <v>#N/A</v>
      </c>
      <c r="AD204" s="261" t="e">
        <f t="shared" si="47"/>
        <v>#N/A</v>
      </c>
      <c r="AE204" s="247" t="e">
        <f>IF($D204="","",IF($C204="initial",input!S204,AN203))</f>
        <v>#N/A</v>
      </c>
      <c r="AF204" s="259" t="e">
        <f>IF($D204="","",IF($C204="initial",input!T204,AO203))</f>
        <v>#N/A</v>
      </c>
      <c r="AG204" s="260" t="e">
        <f>IF($D204="","",IF($C204="initial",input!U204,AP203))</f>
        <v>#N/A</v>
      </c>
      <c r="AH204" s="262"/>
      <c r="AI204" s="263"/>
      <c r="AJ204" s="263"/>
      <c r="AK204" s="262"/>
      <c r="AL204" s="263"/>
      <c r="AM204" s="264"/>
      <c r="AN204" s="249"/>
      <c r="AO204" s="249"/>
      <c r="AP204" s="249"/>
      <c r="AQ204" s="265"/>
      <c r="AR204" s="266"/>
      <c r="AS204" s="267"/>
    </row>
    <row r="205" spans="1:45" x14ac:dyDescent="0.25">
      <c r="A205" s="245">
        <v>202</v>
      </c>
      <c r="B205" s="245"/>
      <c r="C205" s="245" t="e">
        <f>VLOOKUP(A205,input!$A$4:$C$1000,3,FALSE)</f>
        <v>#N/A</v>
      </c>
      <c r="D205" s="246" t="e">
        <f>VLOOKUP($A205,input!$A$4:$I$1000,4,FALSE)</f>
        <v>#N/A</v>
      </c>
      <c r="E205" s="246" t="e">
        <f>VLOOKUP($A205,input!$A$4:$I$1000,5,FALSE)</f>
        <v>#N/A</v>
      </c>
      <c r="F205" s="514" t="e">
        <f>VLOOKUP($A205,input!$A$4:$I$1000,6,FALSE)</f>
        <v>#N/A</v>
      </c>
      <c r="G205" s="248">
        <v>0</v>
      </c>
      <c r="H205" s="249" t="e">
        <f t="shared" si="40"/>
        <v>#N/A</v>
      </c>
      <c r="I205" s="250" t="e">
        <f t="shared" si="41"/>
        <v>#N/A</v>
      </c>
      <c r="J205" s="414" t="str">
        <f>+input!Y205</f>
        <v/>
      </c>
      <c r="K205" s="249" t="str">
        <f>+input!Z205</f>
        <v/>
      </c>
      <c r="L205" s="249" t="str">
        <f>+input!AA205</f>
        <v/>
      </c>
      <c r="M205" s="249" t="str">
        <f>+input!AB205</f>
        <v/>
      </c>
      <c r="N205" s="249" t="str">
        <f>+input!AC205</f>
        <v/>
      </c>
      <c r="O205" s="249" t="str">
        <f>+input!AD205</f>
        <v/>
      </c>
      <c r="P205" s="251" t="str">
        <f>+input!AE205</f>
        <v/>
      </c>
      <c r="Q205" s="252" t="str">
        <f>+input!AF205</f>
        <v/>
      </c>
      <c r="R205" s="253"/>
      <c r="S205" s="254" t="e">
        <f>VLOOKUP($A205,input!$A$4:$I$1000,7,FALSE)</f>
        <v>#N/A</v>
      </c>
      <c r="T205" s="255" t="e">
        <f>VLOOKUP($A205,input!$A$4:$I$1000,8,FALSE)</f>
        <v>#N/A</v>
      </c>
      <c r="U205" s="255" t="e">
        <f>VLOOKUP($A205,input!$A$4:$L$1000,9,FALSE)</f>
        <v>#N/A</v>
      </c>
      <c r="V205" s="256" t="e">
        <f>IF($C205="initial",input!M205,VLOOKUP($A205,input!$A$4:$L$1000,10,FALSE))</f>
        <v>#N/A</v>
      </c>
      <c r="W205" s="257" t="e">
        <f>IF($C205="initial",input!N205,VLOOKUP($A205,input!$A$4:$L$1000,11,FALSE))</f>
        <v>#N/A</v>
      </c>
      <c r="X205" s="258" t="e">
        <f>IF($C205="initial",input!O205,VLOOKUP($A205,input!$A$4:$L$1000,12,FALSE))</f>
        <v>#N/A</v>
      </c>
      <c r="Y205" s="247" t="e">
        <f t="shared" si="42"/>
        <v>#N/A</v>
      </c>
      <c r="Z205" s="247" t="e">
        <f t="shared" si="43"/>
        <v>#N/A</v>
      </c>
      <c r="AA205" s="247" t="e">
        <f t="shared" si="44"/>
        <v>#N/A</v>
      </c>
      <c r="AB205" s="254" t="e">
        <f t="shared" si="45"/>
        <v>#N/A</v>
      </c>
      <c r="AC205" s="255" t="e">
        <f t="shared" si="46"/>
        <v>#N/A</v>
      </c>
      <c r="AD205" s="261" t="e">
        <f t="shared" si="47"/>
        <v>#N/A</v>
      </c>
      <c r="AE205" s="247" t="e">
        <f>IF($D205="","",IF($C205="initial",input!S205,AN204))</f>
        <v>#N/A</v>
      </c>
      <c r="AF205" s="259" t="e">
        <f>IF($D205="","",IF($C205="initial",input!T205,AO204))</f>
        <v>#N/A</v>
      </c>
      <c r="AG205" s="260" t="e">
        <f>IF($D205="","",IF($C205="initial",input!U205,AP204))</f>
        <v>#N/A</v>
      </c>
      <c r="AH205" s="262"/>
      <c r="AI205" s="263"/>
      <c r="AJ205" s="263"/>
      <c r="AK205" s="262"/>
      <c r="AL205" s="263"/>
      <c r="AM205" s="264"/>
      <c r="AN205" s="249"/>
      <c r="AO205" s="249"/>
      <c r="AP205" s="249"/>
      <c r="AQ205" s="265"/>
      <c r="AR205" s="266"/>
      <c r="AS205" s="267"/>
    </row>
    <row r="206" spans="1:45" x14ac:dyDescent="0.25">
      <c r="A206" s="245">
        <v>203</v>
      </c>
      <c r="B206" s="245"/>
      <c r="C206" s="245" t="e">
        <f>VLOOKUP(A206,input!$A$4:$C$1000,3,FALSE)</f>
        <v>#N/A</v>
      </c>
      <c r="D206" s="246" t="e">
        <f>VLOOKUP($A206,input!$A$4:$I$1000,4,FALSE)</f>
        <v>#N/A</v>
      </c>
      <c r="E206" s="246" t="e">
        <f>VLOOKUP($A206,input!$A$4:$I$1000,5,FALSE)</f>
        <v>#N/A</v>
      </c>
      <c r="F206" s="514" t="e">
        <f>VLOOKUP($A206,input!$A$4:$I$1000,6,FALSE)</f>
        <v>#N/A</v>
      </c>
      <c r="G206" s="248">
        <v>0</v>
      </c>
      <c r="H206" s="249" t="e">
        <f t="shared" si="40"/>
        <v>#N/A</v>
      </c>
      <c r="I206" s="250" t="e">
        <f t="shared" si="41"/>
        <v>#N/A</v>
      </c>
      <c r="J206" s="414" t="str">
        <f>+input!Y206</f>
        <v/>
      </c>
      <c r="K206" s="249" t="str">
        <f>+input!Z206</f>
        <v/>
      </c>
      <c r="L206" s="249" t="str">
        <f>+input!AA206</f>
        <v/>
      </c>
      <c r="M206" s="249" t="str">
        <f>+input!AB206</f>
        <v/>
      </c>
      <c r="N206" s="249" t="str">
        <f>+input!AC206</f>
        <v/>
      </c>
      <c r="O206" s="249" t="str">
        <f>+input!AD206</f>
        <v/>
      </c>
      <c r="P206" s="251" t="str">
        <f>+input!AE206</f>
        <v/>
      </c>
      <c r="Q206" s="252" t="str">
        <f>+input!AF206</f>
        <v/>
      </c>
      <c r="R206" s="253"/>
      <c r="S206" s="254" t="e">
        <f>VLOOKUP($A206,input!$A$4:$I$1000,7,FALSE)</f>
        <v>#N/A</v>
      </c>
      <c r="T206" s="255" t="e">
        <f>VLOOKUP($A206,input!$A$4:$I$1000,8,FALSE)</f>
        <v>#N/A</v>
      </c>
      <c r="U206" s="255" t="e">
        <f>VLOOKUP($A206,input!$A$4:$L$1000,9,FALSE)</f>
        <v>#N/A</v>
      </c>
      <c r="V206" s="256" t="e">
        <f>IF($C206="initial",input!M206,VLOOKUP($A206,input!$A$4:$L$1000,10,FALSE))</f>
        <v>#N/A</v>
      </c>
      <c r="W206" s="257" t="e">
        <f>IF($C206="initial",input!N206,VLOOKUP($A206,input!$A$4:$L$1000,11,FALSE))</f>
        <v>#N/A</v>
      </c>
      <c r="X206" s="258" t="e">
        <f>IF($C206="initial",input!O206,VLOOKUP($A206,input!$A$4:$L$1000,12,FALSE))</f>
        <v>#N/A</v>
      </c>
      <c r="Y206" s="247" t="e">
        <f t="shared" si="42"/>
        <v>#N/A</v>
      </c>
      <c r="Z206" s="247" t="e">
        <f t="shared" si="43"/>
        <v>#N/A</v>
      </c>
      <c r="AA206" s="247" t="e">
        <f t="shared" si="44"/>
        <v>#N/A</v>
      </c>
      <c r="AB206" s="254" t="e">
        <f t="shared" si="45"/>
        <v>#N/A</v>
      </c>
      <c r="AC206" s="255" t="e">
        <f t="shared" si="46"/>
        <v>#N/A</v>
      </c>
      <c r="AD206" s="261" t="e">
        <f t="shared" si="47"/>
        <v>#N/A</v>
      </c>
      <c r="AE206" s="247" t="e">
        <f>IF($D206="","",IF($C206="initial",input!S206,AN205))</f>
        <v>#N/A</v>
      </c>
      <c r="AF206" s="259" t="e">
        <f>IF($D206="","",IF($C206="initial",input!T206,AO205))</f>
        <v>#N/A</v>
      </c>
      <c r="AG206" s="260" t="e">
        <f>IF($D206="","",IF($C206="initial",input!U206,AP205))</f>
        <v>#N/A</v>
      </c>
      <c r="AH206" s="262"/>
      <c r="AI206" s="263"/>
      <c r="AJ206" s="263"/>
      <c r="AK206" s="262"/>
      <c r="AL206" s="263"/>
      <c r="AM206" s="264"/>
      <c r="AN206" s="249"/>
      <c r="AO206" s="249"/>
      <c r="AP206" s="249"/>
      <c r="AQ206" s="265"/>
      <c r="AR206" s="266"/>
      <c r="AS206" s="267"/>
    </row>
    <row r="207" spans="1:45" x14ac:dyDescent="0.25">
      <c r="A207" s="245">
        <v>204</v>
      </c>
      <c r="B207" s="245"/>
      <c r="C207" s="245" t="e">
        <f>VLOOKUP(A207,input!$A$4:$C$1000,3,FALSE)</f>
        <v>#N/A</v>
      </c>
      <c r="D207" s="246" t="e">
        <f>VLOOKUP($A207,input!$A$4:$I$1000,4,FALSE)</f>
        <v>#N/A</v>
      </c>
      <c r="E207" s="246" t="e">
        <f>VLOOKUP($A207,input!$A$4:$I$1000,5,FALSE)</f>
        <v>#N/A</v>
      </c>
      <c r="F207" s="514" t="e">
        <f>VLOOKUP($A207,input!$A$4:$I$1000,6,FALSE)</f>
        <v>#N/A</v>
      </c>
      <c r="G207" s="248">
        <v>0</v>
      </c>
      <c r="H207" s="249" t="e">
        <f t="shared" si="40"/>
        <v>#N/A</v>
      </c>
      <c r="I207" s="250" t="e">
        <f t="shared" si="41"/>
        <v>#N/A</v>
      </c>
      <c r="J207" s="414" t="str">
        <f>+input!Y207</f>
        <v/>
      </c>
      <c r="K207" s="249" t="str">
        <f>+input!Z207</f>
        <v/>
      </c>
      <c r="L207" s="249" t="str">
        <f>+input!AA207</f>
        <v/>
      </c>
      <c r="M207" s="249" t="str">
        <f>+input!AB207</f>
        <v/>
      </c>
      <c r="N207" s="249" t="str">
        <f>+input!AC207</f>
        <v/>
      </c>
      <c r="O207" s="249" t="str">
        <f>+input!AD207</f>
        <v/>
      </c>
      <c r="P207" s="251" t="str">
        <f>+input!AE207</f>
        <v/>
      </c>
      <c r="Q207" s="252" t="str">
        <f>+input!AF207</f>
        <v/>
      </c>
      <c r="R207" s="253"/>
      <c r="S207" s="254" t="e">
        <f>VLOOKUP($A207,input!$A$4:$I$1000,7,FALSE)</f>
        <v>#N/A</v>
      </c>
      <c r="T207" s="255" t="e">
        <f>VLOOKUP($A207,input!$A$4:$I$1000,8,FALSE)</f>
        <v>#N/A</v>
      </c>
      <c r="U207" s="255" t="e">
        <f>VLOOKUP($A207,input!$A$4:$L$1000,9,FALSE)</f>
        <v>#N/A</v>
      </c>
      <c r="V207" s="256" t="e">
        <f>IF($C207="initial",input!M207,VLOOKUP($A207,input!$A$4:$L$1000,10,FALSE))</f>
        <v>#N/A</v>
      </c>
      <c r="W207" s="257" t="e">
        <f>IF($C207="initial",input!N207,VLOOKUP($A207,input!$A$4:$L$1000,11,FALSE))</f>
        <v>#N/A</v>
      </c>
      <c r="X207" s="258" t="e">
        <f>IF($C207="initial",input!O207,VLOOKUP($A207,input!$A$4:$L$1000,12,FALSE))</f>
        <v>#N/A</v>
      </c>
      <c r="Y207" s="247" t="e">
        <f t="shared" si="42"/>
        <v>#N/A</v>
      </c>
      <c r="Z207" s="247" t="e">
        <f t="shared" si="43"/>
        <v>#N/A</v>
      </c>
      <c r="AA207" s="247" t="e">
        <f t="shared" si="44"/>
        <v>#N/A</v>
      </c>
      <c r="AB207" s="254" t="e">
        <f t="shared" si="45"/>
        <v>#N/A</v>
      </c>
      <c r="AC207" s="255" t="e">
        <f t="shared" si="46"/>
        <v>#N/A</v>
      </c>
      <c r="AD207" s="261" t="e">
        <f t="shared" si="47"/>
        <v>#N/A</v>
      </c>
      <c r="AE207" s="247" t="e">
        <f>IF($D207="","",IF($C207="initial",input!S207,AN206))</f>
        <v>#N/A</v>
      </c>
      <c r="AF207" s="259" t="e">
        <f>IF($D207="","",IF($C207="initial",input!T207,AO206))</f>
        <v>#N/A</v>
      </c>
      <c r="AG207" s="260" t="e">
        <f>IF($D207="","",IF($C207="initial",input!U207,AP206))</f>
        <v>#N/A</v>
      </c>
      <c r="AH207" s="262"/>
      <c r="AI207" s="263"/>
      <c r="AJ207" s="263"/>
      <c r="AK207" s="262"/>
      <c r="AL207" s="263"/>
      <c r="AM207" s="264"/>
      <c r="AN207" s="249"/>
      <c r="AO207" s="249"/>
      <c r="AP207" s="249"/>
      <c r="AQ207" s="265"/>
      <c r="AR207" s="266"/>
      <c r="AS207" s="267"/>
    </row>
    <row r="208" spans="1:45" x14ac:dyDescent="0.25">
      <c r="A208" s="245">
        <v>205</v>
      </c>
      <c r="B208" s="245"/>
      <c r="C208" s="245" t="e">
        <f>VLOOKUP(A208,input!$A$4:$C$1000,3,FALSE)</f>
        <v>#N/A</v>
      </c>
      <c r="D208" s="246" t="e">
        <f>VLOOKUP($A208,input!$A$4:$I$1000,4,FALSE)</f>
        <v>#N/A</v>
      </c>
      <c r="E208" s="246" t="e">
        <f>VLOOKUP($A208,input!$A$4:$I$1000,5,FALSE)</f>
        <v>#N/A</v>
      </c>
      <c r="F208" s="514" t="e">
        <f>VLOOKUP($A208,input!$A$4:$I$1000,6,FALSE)</f>
        <v>#N/A</v>
      </c>
      <c r="G208" s="248">
        <v>0</v>
      </c>
      <c r="H208" s="249" t="e">
        <f t="shared" si="40"/>
        <v>#N/A</v>
      </c>
      <c r="I208" s="250" t="e">
        <f t="shared" si="41"/>
        <v>#N/A</v>
      </c>
      <c r="J208" s="414" t="str">
        <f>+input!Y208</f>
        <v/>
      </c>
      <c r="K208" s="249" t="str">
        <f>+input!Z208</f>
        <v/>
      </c>
      <c r="L208" s="249" t="str">
        <f>+input!AA208</f>
        <v/>
      </c>
      <c r="M208" s="249" t="str">
        <f>+input!AB208</f>
        <v/>
      </c>
      <c r="N208" s="249" t="str">
        <f>+input!AC208</f>
        <v/>
      </c>
      <c r="O208" s="249" t="str">
        <f>+input!AD208</f>
        <v/>
      </c>
      <c r="P208" s="251" t="str">
        <f>+input!AE208</f>
        <v/>
      </c>
      <c r="Q208" s="252" t="str">
        <f>+input!AF208</f>
        <v/>
      </c>
      <c r="R208" s="253"/>
      <c r="S208" s="254" t="e">
        <f>VLOOKUP($A208,input!$A$4:$I$1000,7,FALSE)</f>
        <v>#N/A</v>
      </c>
      <c r="T208" s="255" t="e">
        <f>VLOOKUP($A208,input!$A$4:$I$1000,8,FALSE)</f>
        <v>#N/A</v>
      </c>
      <c r="U208" s="255" t="e">
        <f>VLOOKUP($A208,input!$A$4:$L$1000,9,FALSE)</f>
        <v>#N/A</v>
      </c>
      <c r="V208" s="256" t="e">
        <f>IF($C208="initial",input!M208,VLOOKUP($A208,input!$A$4:$L$1000,10,FALSE))</f>
        <v>#N/A</v>
      </c>
      <c r="W208" s="257" t="e">
        <f>IF($C208="initial",input!N208,VLOOKUP($A208,input!$A$4:$L$1000,11,FALSE))</f>
        <v>#N/A</v>
      </c>
      <c r="X208" s="258" t="e">
        <f>IF($C208="initial",input!O208,VLOOKUP($A208,input!$A$4:$L$1000,12,FALSE))</f>
        <v>#N/A</v>
      </c>
      <c r="Y208" s="247" t="e">
        <f t="shared" si="42"/>
        <v>#N/A</v>
      </c>
      <c r="Z208" s="247" t="e">
        <f t="shared" si="43"/>
        <v>#N/A</v>
      </c>
      <c r="AA208" s="247" t="e">
        <f t="shared" si="44"/>
        <v>#N/A</v>
      </c>
      <c r="AB208" s="254" t="e">
        <f t="shared" si="45"/>
        <v>#N/A</v>
      </c>
      <c r="AC208" s="255" t="e">
        <f t="shared" si="46"/>
        <v>#N/A</v>
      </c>
      <c r="AD208" s="261" t="e">
        <f t="shared" si="47"/>
        <v>#N/A</v>
      </c>
      <c r="AE208" s="247" t="e">
        <f>IF($D208="","",IF($C208="initial",input!S208,AN207))</f>
        <v>#N/A</v>
      </c>
      <c r="AF208" s="259" t="e">
        <f>IF($D208="","",IF($C208="initial",input!T208,AO207))</f>
        <v>#N/A</v>
      </c>
      <c r="AG208" s="260" t="e">
        <f>IF($D208="","",IF($C208="initial",input!U208,AP207))</f>
        <v>#N/A</v>
      </c>
      <c r="AH208" s="262"/>
      <c r="AI208" s="263"/>
      <c r="AJ208" s="263"/>
      <c r="AK208" s="262"/>
      <c r="AL208" s="263"/>
      <c r="AM208" s="264"/>
      <c r="AN208" s="249"/>
      <c r="AO208" s="249"/>
      <c r="AP208" s="249"/>
      <c r="AQ208" s="265"/>
      <c r="AR208" s="266"/>
      <c r="AS208" s="267"/>
    </row>
    <row r="209" spans="1:45" x14ac:dyDescent="0.25">
      <c r="A209" s="245">
        <v>206</v>
      </c>
      <c r="B209" s="245"/>
      <c r="C209" s="245" t="e">
        <f>VLOOKUP(A209,input!$A$4:$C$1000,3,FALSE)</f>
        <v>#N/A</v>
      </c>
      <c r="D209" s="246" t="e">
        <f>VLOOKUP($A209,input!$A$4:$I$1000,4,FALSE)</f>
        <v>#N/A</v>
      </c>
      <c r="E209" s="246" t="e">
        <f>VLOOKUP($A209,input!$A$4:$I$1000,5,FALSE)</f>
        <v>#N/A</v>
      </c>
      <c r="F209" s="514" t="e">
        <f>VLOOKUP($A209,input!$A$4:$I$1000,6,FALSE)</f>
        <v>#N/A</v>
      </c>
      <c r="G209" s="248">
        <v>0</v>
      </c>
      <c r="H209" s="249" t="e">
        <f t="shared" si="40"/>
        <v>#N/A</v>
      </c>
      <c r="I209" s="250" t="e">
        <f t="shared" si="41"/>
        <v>#N/A</v>
      </c>
      <c r="J209" s="414" t="str">
        <f>+input!Y209</f>
        <v/>
      </c>
      <c r="K209" s="249" t="str">
        <f>+input!Z209</f>
        <v/>
      </c>
      <c r="L209" s="249" t="str">
        <f>+input!AA209</f>
        <v/>
      </c>
      <c r="M209" s="249" t="str">
        <f>+input!AB209</f>
        <v/>
      </c>
      <c r="N209" s="249" t="str">
        <f>+input!AC209</f>
        <v/>
      </c>
      <c r="O209" s="249" t="str">
        <f>+input!AD209</f>
        <v/>
      </c>
      <c r="P209" s="251" t="str">
        <f>+input!AE209</f>
        <v/>
      </c>
      <c r="Q209" s="252" t="str">
        <f>+input!AF209</f>
        <v/>
      </c>
      <c r="R209" s="253"/>
      <c r="S209" s="254" t="e">
        <f>VLOOKUP($A209,input!$A$4:$I$1000,7,FALSE)</f>
        <v>#N/A</v>
      </c>
      <c r="T209" s="255" t="e">
        <f>VLOOKUP($A209,input!$A$4:$I$1000,8,FALSE)</f>
        <v>#N/A</v>
      </c>
      <c r="U209" s="255" t="e">
        <f>VLOOKUP($A209,input!$A$4:$L$1000,9,FALSE)</f>
        <v>#N/A</v>
      </c>
      <c r="V209" s="256" t="e">
        <f>IF($C209="initial",input!M209,VLOOKUP($A209,input!$A$4:$L$1000,10,FALSE))</f>
        <v>#N/A</v>
      </c>
      <c r="W209" s="257" t="e">
        <f>IF($C209="initial",input!N209,VLOOKUP($A209,input!$A$4:$L$1000,11,FALSE))</f>
        <v>#N/A</v>
      </c>
      <c r="X209" s="258" t="e">
        <f>IF($C209="initial",input!O209,VLOOKUP($A209,input!$A$4:$L$1000,12,FALSE))</f>
        <v>#N/A</v>
      </c>
      <c r="Y209" s="247" t="e">
        <f t="shared" si="42"/>
        <v>#N/A</v>
      </c>
      <c r="Z209" s="247" t="e">
        <f t="shared" si="43"/>
        <v>#N/A</v>
      </c>
      <c r="AA209" s="247" t="e">
        <f t="shared" si="44"/>
        <v>#N/A</v>
      </c>
      <c r="AB209" s="254" t="e">
        <f t="shared" si="45"/>
        <v>#N/A</v>
      </c>
      <c r="AC209" s="255" t="e">
        <f t="shared" si="46"/>
        <v>#N/A</v>
      </c>
      <c r="AD209" s="261" t="e">
        <f t="shared" si="47"/>
        <v>#N/A</v>
      </c>
      <c r="AE209" s="247" t="e">
        <f>IF($D209="","",IF($C209="initial",input!S209,AN208))</f>
        <v>#N/A</v>
      </c>
      <c r="AF209" s="259" t="e">
        <f>IF($D209="","",IF($C209="initial",input!T209,AO208))</f>
        <v>#N/A</v>
      </c>
      <c r="AG209" s="260" t="e">
        <f>IF($D209="","",IF($C209="initial",input!U209,AP208))</f>
        <v>#N/A</v>
      </c>
      <c r="AH209" s="262"/>
      <c r="AI209" s="263"/>
      <c r="AJ209" s="263"/>
      <c r="AK209" s="262"/>
      <c r="AL209" s="263"/>
      <c r="AM209" s="264"/>
      <c r="AN209" s="249"/>
      <c r="AO209" s="249"/>
      <c r="AP209" s="249"/>
      <c r="AQ209" s="265"/>
      <c r="AR209" s="266"/>
      <c r="AS209" s="267"/>
    </row>
    <row r="210" spans="1:45" x14ac:dyDescent="0.25">
      <c r="A210" s="245">
        <v>207</v>
      </c>
      <c r="B210" s="245"/>
      <c r="C210" s="245" t="e">
        <f>VLOOKUP(A210,input!$A$4:$C$1000,3,FALSE)</f>
        <v>#N/A</v>
      </c>
      <c r="D210" s="246" t="e">
        <f>VLOOKUP($A210,input!$A$4:$I$1000,4,FALSE)</f>
        <v>#N/A</v>
      </c>
      <c r="E210" s="246" t="e">
        <f>VLOOKUP($A210,input!$A$4:$I$1000,5,FALSE)</f>
        <v>#N/A</v>
      </c>
      <c r="F210" s="514" t="e">
        <f>VLOOKUP($A210,input!$A$4:$I$1000,6,FALSE)</f>
        <v>#N/A</v>
      </c>
      <c r="G210" s="248">
        <v>0</v>
      </c>
      <c r="H210" s="249" t="e">
        <f t="shared" si="40"/>
        <v>#N/A</v>
      </c>
      <c r="I210" s="250" t="e">
        <f t="shared" si="41"/>
        <v>#N/A</v>
      </c>
      <c r="J210" s="414" t="str">
        <f>+input!Y210</f>
        <v/>
      </c>
      <c r="K210" s="249" t="str">
        <f>+input!Z210</f>
        <v/>
      </c>
      <c r="L210" s="249" t="str">
        <f>+input!AA210</f>
        <v/>
      </c>
      <c r="M210" s="249" t="str">
        <f>+input!AB210</f>
        <v/>
      </c>
      <c r="N210" s="249" t="str">
        <f>+input!AC210</f>
        <v/>
      </c>
      <c r="O210" s="249" t="str">
        <f>+input!AD210</f>
        <v/>
      </c>
      <c r="P210" s="251" t="str">
        <f>+input!AE210</f>
        <v/>
      </c>
      <c r="Q210" s="252" t="str">
        <f>+input!AF210</f>
        <v/>
      </c>
      <c r="R210" s="253"/>
      <c r="S210" s="254" t="e">
        <f>VLOOKUP($A210,input!$A$4:$I$1000,7,FALSE)</f>
        <v>#N/A</v>
      </c>
      <c r="T210" s="255" t="e">
        <f>VLOOKUP($A210,input!$A$4:$I$1000,8,FALSE)</f>
        <v>#N/A</v>
      </c>
      <c r="U210" s="255" t="e">
        <f>VLOOKUP($A210,input!$A$4:$L$1000,9,FALSE)</f>
        <v>#N/A</v>
      </c>
      <c r="V210" s="256" t="e">
        <f>IF($C210="initial",input!M210,VLOOKUP($A210,input!$A$4:$L$1000,10,FALSE))</f>
        <v>#N/A</v>
      </c>
      <c r="W210" s="257" t="e">
        <f>IF($C210="initial",input!N210,VLOOKUP($A210,input!$A$4:$L$1000,11,FALSE))</f>
        <v>#N/A</v>
      </c>
      <c r="X210" s="258" t="e">
        <f>IF($C210="initial",input!O210,VLOOKUP($A210,input!$A$4:$L$1000,12,FALSE))</f>
        <v>#N/A</v>
      </c>
      <c r="Y210" s="247" t="e">
        <f t="shared" si="42"/>
        <v>#N/A</v>
      </c>
      <c r="Z210" s="247" t="e">
        <f t="shared" si="43"/>
        <v>#N/A</v>
      </c>
      <c r="AA210" s="247" t="e">
        <f t="shared" si="44"/>
        <v>#N/A</v>
      </c>
      <c r="AB210" s="254" t="e">
        <f t="shared" si="45"/>
        <v>#N/A</v>
      </c>
      <c r="AC210" s="255" t="e">
        <f t="shared" si="46"/>
        <v>#N/A</v>
      </c>
      <c r="AD210" s="261" t="e">
        <f t="shared" si="47"/>
        <v>#N/A</v>
      </c>
      <c r="AE210" s="247" t="e">
        <f>IF($D210="","",IF($C210="initial",input!S210,AN209))</f>
        <v>#N/A</v>
      </c>
      <c r="AF210" s="259" t="e">
        <f>IF($D210="","",IF($C210="initial",input!T210,AO209))</f>
        <v>#N/A</v>
      </c>
      <c r="AG210" s="260" t="e">
        <f>IF($D210="","",IF($C210="initial",input!U210,AP209))</f>
        <v>#N/A</v>
      </c>
      <c r="AH210" s="262"/>
      <c r="AI210" s="263"/>
      <c r="AJ210" s="263"/>
      <c r="AK210" s="262"/>
      <c r="AL210" s="263"/>
      <c r="AM210" s="264"/>
      <c r="AN210" s="249"/>
      <c r="AO210" s="249"/>
      <c r="AP210" s="249"/>
      <c r="AQ210" s="265"/>
      <c r="AR210" s="266"/>
      <c r="AS210" s="267"/>
    </row>
    <row r="211" spans="1:45" x14ac:dyDescent="0.25">
      <c r="A211" s="245">
        <v>208</v>
      </c>
      <c r="B211" s="245"/>
      <c r="C211" s="245" t="e">
        <f>VLOOKUP(A211,input!$A$4:$C$1000,3,FALSE)</f>
        <v>#N/A</v>
      </c>
      <c r="D211" s="246" t="e">
        <f>VLOOKUP($A211,input!$A$4:$I$1000,4,FALSE)</f>
        <v>#N/A</v>
      </c>
      <c r="E211" s="246" t="e">
        <f>VLOOKUP($A211,input!$A$4:$I$1000,5,FALSE)</f>
        <v>#N/A</v>
      </c>
      <c r="F211" s="514" t="e">
        <f>VLOOKUP($A211,input!$A$4:$I$1000,6,FALSE)</f>
        <v>#N/A</v>
      </c>
      <c r="G211" s="248">
        <v>0</v>
      </c>
      <c r="H211" s="249" t="e">
        <f t="shared" si="40"/>
        <v>#N/A</v>
      </c>
      <c r="I211" s="250" t="e">
        <f t="shared" si="41"/>
        <v>#N/A</v>
      </c>
      <c r="J211" s="414" t="str">
        <f>+input!Y211</f>
        <v/>
      </c>
      <c r="K211" s="249" t="str">
        <f>+input!Z211</f>
        <v/>
      </c>
      <c r="L211" s="249" t="str">
        <f>+input!AA211</f>
        <v/>
      </c>
      <c r="M211" s="249" t="str">
        <f>+input!AB211</f>
        <v/>
      </c>
      <c r="N211" s="249" t="str">
        <f>+input!AC211</f>
        <v/>
      </c>
      <c r="O211" s="249" t="str">
        <f>+input!AD211</f>
        <v/>
      </c>
      <c r="P211" s="251" t="str">
        <f>+input!AE211</f>
        <v/>
      </c>
      <c r="Q211" s="252" t="str">
        <f>+input!AF211</f>
        <v/>
      </c>
      <c r="R211" s="253"/>
      <c r="S211" s="254" t="e">
        <f>VLOOKUP($A211,input!$A$4:$I$1000,7,FALSE)</f>
        <v>#N/A</v>
      </c>
      <c r="T211" s="255" t="e">
        <f>VLOOKUP($A211,input!$A$4:$I$1000,8,FALSE)</f>
        <v>#N/A</v>
      </c>
      <c r="U211" s="255" t="e">
        <f>VLOOKUP($A211,input!$A$4:$L$1000,9,FALSE)</f>
        <v>#N/A</v>
      </c>
      <c r="V211" s="256" t="e">
        <f>IF($C211="initial",input!M211,VLOOKUP($A211,input!$A$4:$L$1000,10,FALSE))</f>
        <v>#N/A</v>
      </c>
      <c r="W211" s="257" t="e">
        <f>IF($C211="initial",input!N211,VLOOKUP($A211,input!$A$4:$L$1000,11,FALSE))</f>
        <v>#N/A</v>
      </c>
      <c r="X211" s="258" t="e">
        <f>IF($C211="initial",input!O211,VLOOKUP($A211,input!$A$4:$L$1000,12,FALSE))</f>
        <v>#N/A</v>
      </c>
      <c r="Y211" s="247" t="e">
        <f t="shared" si="42"/>
        <v>#N/A</v>
      </c>
      <c r="Z211" s="247" t="e">
        <f t="shared" si="43"/>
        <v>#N/A</v>
      </c>
      <c r="AA211" s="247" t="e">
        <f t="shared" si="44"/>
        <v>#N/A</v>
      </c>
      <c r="AB211" s="254" t="e">
        <f t="shared" si="45"/>
        <v>#N/A</v>
      </c>
      <c r="AC211" s="255" t="e">
        <f t="shared" si="46"/>
        <v>#N/A</v>
      </c>
      <c r="AD211" s="261" t="e">
        <f t="shared" si="47"/>
        <v>#N/A</v>
      </c>
      <c r="AE211" s="247" t="e">
        <f>IF($D211="","",IF($C211="initial",input!S211,AN210))</f>
        <v>#N/A</v>
      </c>
      <c r="AF211" s="259" t="e">
        <f>IF($D211="","",IF($C211="initial",input!T211,AO210))</f>
        <v>#N/A</v>
      </c>
      <c r="AG211" s="260" t="e">
        <f>IF($D211="","",IF($C211="initial",input!U211,AP210))</f>
        <v>#N/A</v>
      </c>
      <c r="AH211" s="262"/>
      <c r="AI211" s="263"/>
      <c r="AJ211" s="263"/>
      <c r="AK211" s="262"/>
      <c r="AL211" s="263"/>
      <c r="AM211" s="264"/>
      <c r="AN211" s="249"/>
      <c r="AO211" s="249"/>
      <c r="AP211" s="249"/>
      <c r="AQ211" s="265"/>
      <c r="AR211" s="266"/>
      <c r="AS211" s="267"/>
    </row>
    <row r="212" spans="1:45" x14ac:dyDescent="0.25">
      <c r="A212" s="245">
        <v>209</v>
      </c>
      <c r="B212" s="245"/>
      <c r="C212" s="245" t="e">
        <f>VLOOKUP(A212,input!$A$4:$C$1000,3,FALSE)</f>
        <v>#N/A</v>
      </c>
      <c r="D212" s="246" t="e">
        <f>VLOOKUP($A212,input!$A$4:$I$1000,4,FALSE)</f>
        <v>#N/A</v>
      </c>
      <c r="E212" s="246" t="e">
        <f>VLOOKUP($A212,input!$A$4:$I$1000,5,FALSE)</f>
        <v>#N/A</v>
      </c>
      <c r="F212" s="514" t="e">
        <f>VLOOKUP($A212,input!$A$4:$I$1000,6,FALSE)</f>
        <v>#N/A</v>
      </c>
      <c r="G212" s="248">
        <v>0</v>
      </c>
      <c r="H212" s="249" t="e">
        <f t="shared" si="40"/>
        <v>#N/A</v>
      </c>
      <c r="I212" s="250" t="e">
        <f t="shared" si="41"/>
        <v>#N/A</v>
      </c>
      <c r="J212" s="414" t="str">
        <f>+input!Y212</f>
        <v/>
      </c>
      <c r="K212" s="249" t="str">
        <f>+input!Z212</f>
        <v/>
      </c>
      <c r="L212" s="249" t="str">
        <f>+input!AA212</f>
        <v/>
      </c>
      <c r="M212" s="249" t="str">
        <f>+input!AB212</f>
        <v/>
      </c>
      <c r="N212" s="249" t="str">
        <f>+input!AC212</f>
        <v/>
      </c>
      <c r="O212" s="249" t="str">
        <f>+input!AD212</f>
        <v/>
      </c>
      <c r="P212" s="251" t="str">
        <f>+input!AE212</f>
        <v/>
      </c>
      <c r="Q212" s="252" t="str">
        <f>+input!AF212</f>
        <v/>
      </c>
      <c r="R212" s="253"/>
      <c r="S212" s="254" t="e">
        <f>VLOOKUP($A212,input!$A$4:$I$1000,7,FALSE)</f>
        <v>#N/A</v>
      </c>
      <c r="T212" s="255" t="e">
        <f>VLOOKUP($A212,input!$A$4:$I$1000,8,FALSE)</f>
        <v>#N/A</v>
      </c>
      <c r="U212" s="255" t="e">
        <f>VLOOKUP($A212,input!$A$4:$L$1000,9,FALSE)</f>
        <v>#N/A</v>
      </c>
      <c r="V212" s="256" t="e">
        <f>IF($C212="initial",input!M212,VLOOKUP($A212,input!$A$4:$L$1000,10,FALSE))</f>
        <v>#N/A</v>
      </c>
      <c r="W212" s="257" t="e">
        <f>IF($C212="initial",input!N212,VLOOKUP($A212,input!$A$4:$L$1000,11,FALSE))</f>
        <v>#N/A</v>
      </c>
      <c r="X212" s="258" t="e">
        <f>IF($C212="initial",input!O212,VLOOKUP($A212,input!$A$4:$L$1000,12,FALSE))</f>
        <v>#N/A</v>
      </c>
      <c r="Y212" s="247" t="e">
        <f t="shared" si="42"/>
        <v>#N/A</v>
      </c>
      <c r="Z212" s="247" t="e">
        <f t="shared" si="43"/>
        <v>#N/A</v>
      </c>
      <c r="AA212" s="247" t="e">
        <f t="shared" si="44"/>
        <v>#N/A</v>
      </c>
      <c r="AB212" s="254" t="e">
        <f t="shared" si="45"/>
        <v>#N/A</v>
      </c>
      <c r="AC212" s="255" t="e">
        <f t="shared" si="46"/>
        <v>#N/A</v>
      </c>
      <c r="AD212" s="261" t="e">
        <f t="shared" si="47"/>
        <v>#N/A</v>
      </c>
      <c r="AE212" s="247" t="e">
        <f>IF($D212="","",IF($C212="initial",input!S212,AN211))</f>
        <v>#N/A</v>
      </c>
      <c r="AF212" s="259" t="e">
        <f>IF($D212="","",IF($C212="initial",input!T212,AO211))</f>
        <v>#N/A</v>
      </c>
      <c r="AG212" s="260" t="e">
        <f>IF($D212="","",IF($C212="initial",input!U212,AP211))</f>
        <v>#N/A</v>
      </c>
      <c r="AH212" s="262"/>
      <c r="AI212" s="263"/>
      <c r="AJ212" s="263"/>
      <c r="AK212" s="262"/>
      <c r="AL212" s="263"/>
      <c r="AM212" s="264"/>
      <c r="AN212" s="249"/>
      <c r="AO212" s="249"/>
      <c r="AP212" s="249"/>
      <c r="AQ212" s="265"/>
      <c r="AR212" s="266"/>
      <c r="AS212" s="267"/>
    </row>
    <row r="213" spans="1:45" x14ac:dyDescent="0.25">
      <c r="A213" s="245">
        <v>210</v>
      </c>
      <c r="B213" s="245"/>
      <c r="C213" s="245" t="e">
        <f>VLOOKUP(A213,input!$A$4:$C$1000,3,FALSE)</f>
        <v>#N/A</v>
      </c>
      <c r="D213" s="246" t="e">
        <f>VLOOKUP($A213,input!$A$4:$I$1000,4,FALSE)</f>
        <v>#N/A</v>
      </c>
      <c r="E213" s="246" t="e">
        <f>VLOOKUP($A213,input!$A$4:$I$1000,5,FALSE)</f>
        <v>#N/A</v>
      </c>
      <c r="F213" s="514" t="e">
        <f>VLOOKUP($A213,input!$A$4:$I$1000,6,FALSE)</f>
        <v>#N/A</v>
      </c>
      <c r="G213" s="248">
        <v>0</v>
      </c>
      <c r="H213" s="249" t="e">
        <f t="shared" si="40"/>
        <v>#N/A</v>
      </c>
      <c r="I213" s="250" t="e">
        <f t="shared" si="41"/>
        <v>#N/A</v>
      </c>
      <c r="J213" s="414" t="str">
        <f>+input!Y213</f>
        <v/>
      </c>
      <c r="K213" s="249" t="str">
        <f>+input!Z213</f>
        <v/>
      </c>
      <c r="L213" s="249" t="str">
        <f>+input!AA213</f>
        <v/>
      </c>
      <c r="M213" s="249" t="str">
        <f>+input!AB213</f>
        <v/>
      </c>
      <c r="N213" s="249" t="str">
        <f>+input!AC213</f>
        <v/>
      </c>
      <c r="O213" s="249" t="str">
        <f>+input!AD213</f>
        <v/>
      </c>
      <c r="P213" s="251" t="str">
        <f>+input!AE213</f>
        <v/>
      </c>
      <c r="Q213" s="252" t="str">
        <f>+input!AF213</f>
        <v/>
      </c>
      <c r="R213" s="253"/>
      <c r="S213" s="254" t="e">
        <f>VLOOKUP($A213,input!$A$4:$I$1000,7,FALSE)</f>
        <v>#N/A</v>
      </c>
      <c r="T213" s="255" t="e">
        <f>VLOOKUP($A213,input!$A$4:$I$1000,8,FALSE)</f>
        <v>#N/A</v>
      </c>
      <c r="U213" s="255" t="e">
        <f>VLOOKUP($A213,input!$A$4:$L$1000,9,FALSE)</f>
        <v>#N/A</v>
      </c>
      <c r="V213" s="256" t="e">
        <f>IF($C213="initial",input!M213,VLOOKUP($A213,input!$A$4:$L$1000,10,FALSE))</f>
        <v>#N/A</v>
      </c>
      <c r="W213" s="257" t="e">
        <f>IF($C213="initial",input!N213,VLOOKUP($A213,input!$A$4:$L$1000,11,FALSE))</f>
        <v>#N/A</v>
      </c>
      <c r="X213" s="258" t="e">
        <f>IF($C213="initial",input!O213,VLOOKUP($A213,input!$A$4:$L$1000,12,FALSE))</f>
        <v>#N/A</v>
      </c>
      <c r="Y213" s="247" t="e">
        <f t="shared" si="42"/>
        <v>#N/A</v>
      </c>
      <c r="Z213" s="247" t="e">
        <f t="shared" si="43"/>
        <v>#N/A</v>
      </c>
      <c r="AA213" s="247" t="e">
        <f t="shared" si="44"/>
        <v>#N/A</v>
      </c>
      <c r="AB213" s="254" t="e">
        <f t="shared" si="45"/>
        <v>#N/A</v>
      </c>
      <c r="AC213" s="255" t="e">
        <f t="shared" si="46"/>
        <v>#N/A</v>
      </c>
      <c r="AD213" s="261" t="e">
        <f t="shared" si="47"/>
        <v>#N/A</v>
      </c>
      <c r="AE213" s="247" t="e">
        <f>IF($D213="","",IF($C213="initial",input!S213,AN212))</f>
        <v>#N/A</v>
      </c>
      <c r="AF213" s="259" t="e">
        <f>IF($D213="","",IF($C213="initial",input!T213,AO212))</f>
        <v>#N/A</v>
      </c>
      <c r="AG213" s="260" t="e">
        <f>IF($D213="","",IF($C213="initial",input!U213,AP212))</f>
        <v>#N/A</v>
      </c>
      <c r="AH213" s="262"/>
      <c r="AI213" s="263"/>
      <c r="AJ213" s="263"/>
      <c r="AK213" s="262"/>
      <c r="AL213" s="263"/>
      <c r="AM213" s="264"/>
      <c r="AN213" s="249"/>
      <c r="AO213" s="249"/>
      <c r="AP213" s="249"/>
      <c r="AQ213" s="265"/>
      <c r="AR213" s="266"/>
      <c r="AS213" s="267"/>
    </row>
    <row r="214" spans="1:45" x14ac:dyDescent="0.25">
      <c r="A214" s="245">
        <v>211</v>
      </c>
      <c r="B214" s="245"/>
      <c r="C214" s="245" t="e">
        <f>VLOOKUP(A214,input!$A$4:$C$1000,3,FALSE)</f>
        <v>#N/A</v>
      </c>
      <c r="D214" s="246" t="e">
        <f>VLOOKUP($A214,input!$A$4:$I$1000,4,FALSE)</f>
        <v>#N/A</v>
      </c>
      <c r="E214" s="246" t="e">
        <f>VLOOKUP($A214,input!$A$4:$I$1000,5,FALSE)</f>
        <v>#N/A</v>
      </c>
      <c r="F214" s="514" t="e">
        <f>VLOOKUP($A214,input!$A$4:$I$1000,6,FALSE)</f>
        <v>#N/A</v>
      </c>
      <c r="G214" s="248">
        <v>0</v>
      </c>
      <c r="H214" s="249" t="e">
        <f t="shared" si="40"/>
        <v>#N/A</v>
      </c>
      <c r="I214" s="250" t="e">
        <f t="shared" si="41"/>
        <v>#N/A</v>
      </c>
      <c r="J214" s="414" t="str">
        <f>+input!Y214</f>
        <v/>
      </c>
      <c r="K214" s="249" t="str">
        <f>+input!Z214</f>
        <v/>
      </c>
      <c r="L214" s="249" t="str">
        <f>+input!AA214</f>
        <v/>
      </c>
      <c r="M214" s="249" t="str">
        <f>+input!AB214</f>
        <v/>
      </c>
      <c r="N214" s="249" t="str">
        <f>+input!AC214</f>
        <v/>
      </c>
      <c r="O214" s="249" t="str">
        <f>+input!AD214</f>
        <v/>
      </c>
      <c r="P214" s="251" t="str">
        <f>+input!AE214</f>
        <v/>
      </c>
      <c r="Q214" s="252" t="str">
        <f>+input!AF214</f>
        <v/>
      </c>
      <c r="R214" s="253"/>
      <c r="S214" s="254" t="e">
        <f>VLOOKUP($A214,input!$A$4:$I$1000,7,FALSE)</f>
        <v>#N/A</v>
      </c>
      <c r="T214" s="255" t="e">
        <f>VLOOKUP($A214,input!$A$4:$I$1000,8,FALSE)</f>
        <v>#N/A</v>
      </c>
      <c r="U214" s="255" t="e">
        <f>VLOOKUP($A214,input!$A$4:$L$1000,9,FALSE)</f>
        <v>#N/A</v>
      </c>
      <c r="V214" s="256" t="e">
        <f>IF($C214="initial",input!M214,VLOOKUP($A214,input!$A$4:$L$1000,10,FALSE))</f>
        <v>#N/A</v>
      </c>
      <c r="W214" s="257" t="e">
        <f>IF($C214="initial",input!N214,VLOOKUP($A214,input!$A$4:$L$1000,11,FALSE))</f>
        <v>#N/A</v>
      </c>
      <c r="X214" s="258" t="e">
        <f>IF($C214="initial",input!O214,VLOOKUP($A214,input!$A$4:$L$1000,12,FALSE))</f>
        <v>#N/A</v>
      </c>
      <c r="Y214" s="247" t="e">
        <f t="shared" si="42"/>
        <v>#N/A</v>
      </c>
      <c r="Z214" s="247" t="e">
        <f t="shared" si="43"/>
        <v>#N/A</v>
      </c>
      <c r="AA214" s="247" t="e">
        <f t="shared" si="44"/>
        <v>#N/A</v>
      </c>
      <c r="AB214" s="254" t="e">
        <f t="shared" si="45"/>
        <v>#N/A</v>
      </c>
      <c r="AC214" s="255" t="e">
        <f t="shared" si="46"/>
        <v>#N/A</v>
      </c>
      <c r="AD214" s="261" t="e">
        <f t="shared" si="47"/>
        <v>#N/A</v>
      </c>
      <c r="AE214" s="247" t="e">
        <f>IF($D214="","",IF($C214="initial",input!S214,AN213))</f>
        <v>#N/A</v>
      </c>
      <c r="AF214" s="259" t="e">
        <f>IF($D214="","",IF($C214="initial",input!T214,AO213))</f>
        <v>#N/A</v>
      </c>
      <c r="AG214" s="260" t="e">
        <f>IF($D214="","",IF($C214="initial",input!U214,AP213))</f>
        <v>#N/A</v>
      </c>
      <c r="AH214" s="262"/>
      <c r="AI214" s="263"/>
      <c r="AJ214" s="263"/>
      <c r="AK214" s="262"/>
      <c r="AL214" s="263"/>
      <c r="AM214" s="264"/>
      <c r="AN214" s="249"/>
      <c r="AO214" s="249"/>
      <c r="AP214" s="249"/>
      <c r="AQ214" s="265"/>
      <c r="AR214" s="266"/>
      <c r="AS214" s="267"/>
    </row>
    <row r="215" spans="1:45" x14ac:dyDescent="0.25">
      <c r="A215" s="245">
        <v>212</v>
      </c>
      <c r="B215" s="245"/>
      <c r="C215" s="245" t="e">
        <f>VLOOKUP(A215,input!$A$4:$C$1000,3,FALSE)</f>
        <v>#N/A</v>
      </c>
      <c r="D215" s="246" t="e">
        <f>VLOOKUP($A215,input!$A$4:$I$1000,4,FALSE)</f>
        <v>#N/A</v>
      </c>
      <c r="E215" s="246" t="e">
        <f>VLOOKUP($A215,input!$A$4:$I$1000,5,FALSE)</f>
        <v>#N/A</v>
      </c>
      <c r="F215" s="514" t="e">
        <f>VLOOKUP($A215,input!$A$4:$I$1000,6,FALSE)</f>
        <v>#N/A</v>
      </c>
      <c r="G215" s="248">
        <v>0</v>
      </c>
      <c r="H215" s="249" t="e">
        <f t="shared" si="40"/>
        <v>#N/A</v>
      </c>
      <c r="I215" s="250" t="e">
        <f t="shared" si="41"/>
        <v>#N/A</v>
      </c>
      <c r="J215" s="414" t="str">
        <f>+input!Y215</f>
        <v/>
      </c>
      <c r="K215" s="249" t="str">
        <f>+input!Z215</f>
        <v/>
      </c>
      <c r="L215" s="249" t="str">
        <f>+input!AA215</f>
        <v/>
      </c>
      <c r="M215" s="249" t="str">
        <f>+input!AB215</f>
        <v/>
      </c>
      <c r="N215" s="249" t="str">
        <f>+input!AC215</f>
        <v/>
      </c>
      <c r="O215" s="249" t="str">
        <f>+input!AD215</f>
        <v/>
      </c>
      <c r="P215" s="251" t="str">
        <f>+input!AE215</f>
        <v/>
      </c>
      <c r="Q215" s="252" t="str">
        <f>+input!AF215</f>
        <v/>
      </c>
      <c r="R215" s="253"/>
      <c r="S215" s="254" t="e">
        <f>VLOOKUP($A215,input!$A$4:$I$1000,7,FALSE)</f>
        <v>#N/A</v>
      </c>
      <c r="T215" s="255" t="e">
        <f>VLOOKUP($A215,input!$A$4:$I$1000,8,FALSE)</f>
        <v>#N/A</v>
      </c>
      <c r="U215" s="255" t="e">
        <f>VLOOKUP($A215,input!$A$4:$L$1000,9,FALSE)</f>
        <v>#N/A</v>
      </c>
      <c r="V215" s="256" t="e">
        <f>IF($C215="initial",input!M215,VLOOKUP($A215,input!$A$4:$L$1000,10,FALSE))</f>
        <v>#N/A</v>
      </c>
      <c r="W215" s="257" t="e">
        <f>IF($C215="initial",input!N215,VLOOKUP($A215,input!$A$4:$L$1000,11,FALSE))</f>
        <v>#N/A</v>
      </c>
      <c r="X215" s="258" t="e">
        <f>IF($C215="initial",input!O215,VLOOKUP($A215,input!$A$4:$L$1000,12,FALSE))</f>
        <v>#N/A</v>
      </c>
      <c r="Y215" s="247" t="e">
        <f t="shared" si="42"/>
        <v>#N/A</v>
      </c>
      <c r="Z215" s="247" t="e">
        <f t="shared" si="43"/>
        <v>#N/A</v>
      </c>
      <c r="AA215" s="247" t="e">
        <f t="shared" si="44"/>
        <v>#N/A</v>
      </c>
      <c r="AB215" s="254" t="e">
        <f t="shared" si="45"/>
        <v>#N/A</v>
      </c>
      <c r="AC215" s="255" t="e">
        <f t="shared" si="46"/>
        <v>#N/A</v>
      </c>
      <c r="AD215" s="261" t="e">
        <f t="shared" si="47"/>
        <v>#N/A</v>
      </c>
      <c r="AE215" s="247" t="e">
        <f>IF($D215="","",IF($C215="initial",input!S215,AN214))</f>
        <v>#N/A</v>
      </c>
      <c r="AF215" s="259" t="e">
        <f>IF($D215="","",IF($C215="initial",input!T215,AO214))</f>
        <v>#N/A</v>
      </c>
      <c r="AG215" s="260" t="e">
        <f>IF($D215="","",IF($C215="initial",input!U215,AP214))</f>
        <v>#N/A</v>
      </c>
      <c r="AH215" s="262"/>
      <c r="AI215" s="263"/>
      <c r="AJ215" s="263"/>
      <c r="AK215" s="262"/>
      <c r="AL215" s="263"/>
      <c r="AM215" s="264"/>
      <c r="AN215" s="249"/>
      <c r="AO215" s="249"/>
      <c r="AP215" s="249"/>
      <c r="AQ215" s="265"/>
      <c r="AR215" s="266"/>
      <c r="AS215" s="267"/>
    </row>
    <row r="216" spans="1:45" x14ac:dyDescent="0.25">
      <c r="A216" s="245">
        <v>213</v>
      </c>
      <c r="B216" s="245"/>
      <c r="C216" s="245" t="e">
        <f>VLOOKUP(A216,input!$A$4:$C$1000,3,FALSE)</f>
        <v>#N/A</v>
      </c>
      <c r="D216" s="246" t="e">
        <f>VLOOKUP($A216,input!$A$4:$I$1000,4,FALSE)</f>
        <v>#N/A</v>
      </c>
      <c r="E216" s="246" t="e">
        <f>VLOOKUP($A216,input!$A$4:$I$1000,5,FALSE)</f>
        <v>#N/A</v>
      </c>
      <c r="F216" s="514" t="e">
        <f>VLOOKUP($A216,input!$A$4:$I$1000,6,FALSE)</f>
        <v>#N/A</v>
      </c>
      <c r="G216" s="248">
        <v>0</v>
      </c>
      <c r="H216" s="249" t="e">
        <f t="shared" si="40"/>
        <v>#N/A</v>
      </c>
      <c r="I216" s="250" t="e">
        <f t="shared" si="41"/>
        <v>#N/A</v>
      </c>
      <c r="J216" s="414" t="str">
        <f>+input!Y216</f>
        <v/>
      </c>
      <c r="K216" s="249" t="str">
        <f>+input!Z216</f>
        <v/>
      </c>
      <c r="L216" s="249" t="str">
        <f>+input!AA216</f>
        <v/>
      </c>
      <c r="M216" s="249" t="str">
        <f>+input!AB216</f>
        <v/>
      </c>
      <c r="N216" s="249" t="str">
        <f>+input!AC216</f>
        <v/>
      </c>
      <c r="O216" s="249" t="str">
        <f>+input!AD216</f>
        <v/>
      </c>
      <c r="P216" s="251" t="str">
        <f>+input!AE216</f>
        <v/>
      </c>
      <c r="Q216" s="252" t="str">
        <f>+input!AF216</f>
        <v/>
      </c>
      <c r="R216" s="253"/>
      <c r="S216" s="254" t="e">
        <f>VLOOKUP($A216,input!$A$4:$I$1000,7,FALSE)</f>
        <v>#N/A</v>
      </c>
      <c r="T216" s="255" t="e">
        <f>VLOOKUP($A216,input!$A$4:$I$1000,8,FALSE)</f>
        <v>#N/A</v>
      </c>
      <c r="U216" s="255" t="e">
        <f>VLOOKUP($A216,input!$A$4:$L$1000,9,FALSE)</f>
        <v>#N/A</v>
      </c>
      <c r="V216" s="256" t="e">
        <f>IF($C216="initial",input!M216,VLOOKUP($A216,input!$A$4:$L$1000,10,FALSE))</f>
        <v>#N/A</v>
      </c>
      <c r="W216" s="257" t="e">
        <f>IF($C216="initial",input!N216,VLOOKUP($A216,input!$A$4:$L$1000,11,FALSE))</f>
        <v>#N/A</v>
      </c>
      <c r="X216" s="258" t="e">
        <f>IF($C216="initial",input!O216,VLOOKUP($A216,input!$A$4:$L$1000,12,FALSE))</f>
        <v>#N/A</v>
      </c>
      <c r="Y216" s="247" t="e">
        <f t="shared" si="42"/>
        <v>#N/A</v>
      </c>
      <c r="Z216" s="247" t="e">
        <f t="shared" si="43"/>
        <v>#N/A</v>
      </c>
      <c r="AA216" s="247" t="e">
        <f t="shared" si="44"/>
        <v>#N/A</v>
      </c>
      <c r="AB216" s="254" t="e">
        <f t="shared" si="45"/>
        <v>#N/A</v>
      </c>
      <c r="AC216" s="255" t="e">
        <f t="shared" si="46"/>
        <v>#N/A</v>
      </c>
      <c r="AD216" s="261" t="e">
        <f t="shared" si="47"/>
        <v>#N/A</v>
      </c>
      <c r="AE216" s="247" t="e">
        <f>IF($D216="","",IF($C216="initial",input!S216,AN215))</f>
        <v>#N/A</v>
      </c>
      <c r="AF216" s="259" t="e">
        <f>IF($D216="","",IF($C216="initial",input!T216,AO215))</f>
        <v>#N/A</v>
      </c>
      <c r="AG216" s="260" t="e">
        <f>IF($D216="","",IF($C216="initial",input!U216,AP215))</f>
        <v>#N/A</v>
      </c>
      <c r="AH216" s="262"/>
      <c r="AI216" s="263"/>
      <c r="AJ216" s="263"/>
      <c r="AK216" s="262"/>
      <c r="AL216" s="263"/>
      <c r="AM216" s="264"/>
      <c r="AN216" s="249"/>
      <c r="AO216" s="249"/>
      <c r="AP216" s="249"/>
      <c r="AQ216" s="265"/>
      <c r="AR216" s="266"/>
      <c r="AS216" s="267"/>
    </row>
    <row r="217" spans="1:45" x14ac:dyDescent="0.25">
      <c r="A217" s="245">
        <v>214</v>
      </c>
      <c r="B217" s="245"/>
      <c r="C217" s="245" t="e">
        <f>VLOOKUP(A217,input!$A$4:$C$1000,3,FALSE)</f>
        <v>#N/A</v>
      </c>
      <c r="D217" s="246" t="e">
        <f>VLOOKUP($A217,input!$A$4:$I$1000,4,FALSE)</f>
        <v>#N/A</v>
      </c>
      <c r="E217" s="246" t="e">
        <f>VLOOKUP($A217,input!$A$4:$I$1000,5,FALSE)</f>
        <v>#N/A</v>
      </c>
      <c r="F217" s="514" t="e">
        <f>VLOOKUP($A217,input!$A$4:$I$1000,6,FALSE)</f>
        <v>#N/A</v>
      </c>
      <c r="G217" s="248">
        <v>0</v>
      </c>
      <c r="H217" s="249" t="e">
        <f t="shared" si="40"/>
        <v>#N/A</v>
      </c>
      <c r="I217" s="250" t="e">
        <f t="shared" si="41"/>
        <v>#N/A</v>
      </c>
      <c r="J217" s="414" t="str">
        <f>+input!Y217</f>
        <v/>
      </c>
      <c r="K217" s="249" t="str">
        <f>+input!Z217</f>
        <v/>
      </c>
      <c r="L217" s="249" t="str">
        <f>+input!AA217</f>
        <v/>
      </c>
      <c r="M217" s="249" t="str">
        <f>+input!AB217</f>
        <v/>
      </c>
      <c r="N217" s="249" t="str">
        <f>+input!AC217</f>
        <v/>
      </c>
      <c r="O217" s="249" t="str">
        <f>+input!AD217</f>
        <v/>
      </c>
      <c r="P217" s="251" t="str">
        <f>+input!AE217</f>
        <v/>
      </c>
      <c r="Q217" s="252" t="str">
        <f>+input!AF217</f>
        <v/>
      </c>
      <c r="R217" s="253"/>
      <c r="S217" s="254" t="e">
        <f>VLOOKUP($A217,input!$A$4:$I$1000,7,FALSE)</f>
        <v>#N/A</v>
      </c>
      <c r="T217" s="255" t="e">
        <f>VLOOKUP($A217,input!$A$4:$I$1000,8,FALSE)</f>
        <v>#N/A</v>
      </c>
      <c r="U217" s="255" t="e">
        <f>VLOOKUP($A217,input!$A$4:$L$1000,9,FALSE)</f>
        <v>#N/A</v>
      </c>
      <c r="V217" s="256" t="e">
        <f>IF($C217="initial",input!M217,VLOOKUP($A217,input!$A$4:$L$1000,10,FALSE))</f>
        <v>#N/A</v>
      </c>
      <c r="W217" s="257" t="e">
        <f>IF($C217="initial",input!N217,VLOOKUP($A217,input!$A$4:$L$1000,11,FALSE))</f>
        <v>#N/A</v>
      </c>
      <c r="X217" s="258" t="e">
        <f>IF($C217="initial",input!O217,VLOOKUP($A217,input!$A$4:$L$1000,12,FALSE))</f>
        <v>#N/A</v>
      </c>
      <c r="Y217" s="247" t="e">
        <f t="shared" si="42"/>
        <v>#N/A</v>
      </c>
      <c r="Z217" s="247" t="e">
        <f t="shared" si="43"/>
        <v>#N/A</v>
      </c>
      <c r="AA217" s="247" t="e">
        <f t="shared" si="44"/>
        <v>#N/A</v>
      </c>
      <c r="AB217" s="254" t="e">
        <f t="shared" si="45"/>
        <v>#N/A</v>
      </c>
      <c r="AC217" s="255" t="e">
        <f t="shared" si="46"/>
        <v>#N/A</v>
      </c>
      <c r="AD217" s="261" t="e">
        <f t="shared" si="47"/>
        <v>#N/A</v>
      </c>
      <c r="AE217" s="247" t="e">
        <f>IF($D217="","",IF($C217="initial",input!S217,AN216))</f>
        <v>#N/A</v>
      </c>
      <c r="AF217" s="259" t="e">
        <f>IF($D217="","",IF($C217="initial",input!T217,AO216))</f>
        <v>#N/A</v>
      </c>
      <c r="AG217" s="260" t="e">
        <f>IF($D217="","",IF($C217="initial",input!U217,AP216))</f>
        <v>#N/A</v>
      </c>
      <c r="AH217" s="262"/>
      <c r="AI217" s="263"/>
      <c r="AJ217" s="263"/>
      <c r="AK217" s="262"/>
      <c r="AL217" s="263"/>
      <c r="AM217" s="264"/>
      <c r="AN217" s="249"/>
      <c r="AO217" s="249"/>
      <c r="AP217" s="249"/>
      <c r="AQ217" s="265"/>
      <c r="AR217" s="266"/>
      <c r="AS217" s="267"/>
    </row>
    <row r="218" spans="1:45" x14ac:dyDescent="0.25">
      <c r="A218" s="245">
        <v>215</v>
      </c>
      <c r="B218" s="245"/>
      <c r="C218" s="245" t="e">
        <f>VLOOKUP(A218,input!$A$4:$C$1000,3,FALSE)</f>
        <v>#N/A</v>
      </c>
      <c r="D218" s="246" t="e">
        <f>VLOOKUP($A218,input!$A$4:$I$1000,4,FALSE)</f>
        <v>#N/A</v>
      </c>
      <c r="E218" s="246" t="e">
        <f>VLOOKUP($A218,input!$A$4:$I$1000,5,FALSE)</f>
        <v>#N/A</v>
      </c>
      <c r="F218" s="514" t="e">
        <f>VLOOKUP($A218,input!$A$4:$I$1000,6,FALSE)</f>
        <v>#N/A</v>
      </c>
      <c r="G218" s="248">
        <v>0</v>
      </c>
      <c r="H218" s="249" t="e">
        <f t="shared" si="40"/>
        <v>#N/A</v>
      </c>
      <c r="I218" s="250" t="e">
        <f t="shared" si="41"/>
        <v>#N/A</v>
      </c>
      <c r="J218" s="414" t="str">
        <f>+input!Y218</f>
        <v/>
      </c>
      <c r="K218" s="249" t="str">
        <f>+input!Z218</f>
        <v/>
      </c>
      <c r="L218" s="249" t="str">
        <f>+input!AA218</f>
        <v/>
      </c>
      <c r="M218" s="249" t="str">
        <f>+input!AB218</f>
        <v/>
      </c>
      <c r="N218" s="249" t="str">
        <f>+input!AC218</f>
        <v/>
      </c>
      <c r="O218" s="249" t="str">
        <f>+input!AD218</f>
        <v/>
      </c>
      <c r="P218" s="251" t="str">
        <f>+input!AE218</f>
        <v/>
      </c>
      <c r="Q218" s="252" t="str">
        <f>+input!AF218</f>
        <v/>
      </c>
      <c r="R218" s="253"/>
      <c r="S218" s="254" t="e">
        <f>VLOOKUP($A218,input!$A$4:$I$1000,7,FALSE)</f>
        <v>#N/A</v>
      </c>
      <c r="T218" s="255" t="e">
        <f>VLOOKUP($A218,input!$A$4:$I$1000,8,FALSE)</f>
        <v>#N/A</v>
      </c>
      <c r="U218" s="255" t="e">
        <f>VLOOKUP($A218,input!$A$4:$L$1000,9,FALSE)</f>
        <v>#N/A</v>
      </c>
      <c r="V218" s="256" t="e">
        <f>IF($C218="initial",input!M218,VLOOKUP($A218,input!$A$4:$L$1000,10,FALSE))</f>
        <v>#N/A</v>
      </c>
      <c r="W218" s="257" t="e">
        <f>IF($C218="initial",input!N218,VLOOKUP($A218,input!$A$4:$L$1000,11,FALSE))</f>
        <v>#N/A</v>
      </c>
      <c r="X218" s="258" t="e">
        <f>IF($C218="initial",input!O218,VLOOKUP($A218,input!$A$4:$L$1000,12,FALSE))</f>
        <v>#N/A</v>
      </c>
      <c r="Y218" s="247" t="e">
        <f t="shared" si="42"/>
        <v>#N/A</v>
      </c>
      <c r="Z218" s="247" t="e">
        <f t="shared" si="43"/>
        <v>#N/A</v>
      </c>
      <c r="AA218" s="247" t="e">
        <f t="shared" si="44"/>
        <v>#N/A</v>
      </c>
      <c r="AB218" s="254" t="e">
        <f t="shared" si="45"/>
        <v>#N/A</v>
      </c>
      <c r="AC218" s="255" t="e">
        <f t="shared" si="46"/>
        <v>#N/A</v>
      </c>
      <c r="AD218" s="261" t="e">
        <f t="shared" si="47"/>
        <v>#N/A</v>
      </c>
      <c r="AE218" s="247" t="e">
        <f>IF($D218="","",IF($C218="initial",input!S218,AN217))</f>
        <v>#N/A</v>
      </c>
      <c r="AF218" s="259" t="e">
        <f>IF($D218="","",IF($C218="initial",input!T218,AO217))</f>
        <v>#N/A</v>
      </c>
      <c r="AG218" s="260" t="e">
        <f>IF($D218="","",IF($C218="initial",input!U218,AP217))</f>
        <v>#N/A</v>
      </c>
      <c r="AH218" s="262"/>
      <c r="AI218" s="263"/>
      <c r="AJ218" s="263"/>
      <c r="AK218" s="262"/>
      <c r="AL218" s="263"/>
      <c r="AM218" s="264"/>
      <c r="AN218" s="249"/>
      <c r="AO218" s="249"/>
      <c r="AP218" s="249"/>
      <c r="AQ218" s="265"/>
      <c r="AR218" s="266"/>
      <c r="AS218" s="267"/>
    </row>
    <row r="219" spans="1:45" x14ac:dyDescent="0.25">
      <c r="A219" s="245">
        <v>216</v>
      </c>
      <c r="B219" s="245"/>
      <c r="C219" s="245" t="e">
        <f>VLOOKUP(A219,input!$A$4:$C$1000,3,FALSE)</f>
        <v>#N/A</v>
      </c>
      <c r="D219" s="246" t="e">
        <f>VLOOKUP($A219,input!$A$4:$I$1000,4,FALSE)</f>
        <v>#N/A</v>
      </c>
      <c r="E219" s="246" t="e">
        <f>VLOOKUP($A219,input!$A$4:$I$1000,5,FALSE)</f>
        <v>#N/A</v>
      </c>
      <c r="F219" s="514" t="e">
        <f>VLOOKUP($A219,input!$A$4:$I$1000,6,FALSE)</f>
        <v>#N/A</v>
      </c>
      <c r="G219" s="248">
        <v>0</v>
      </c>
      <c r="H219" s="249" t="e">
        <f t="shared" si="40"/>
        <v>#N/A</v>
      </c>
      <c r="I219" s="250" t="e">
        <f t="shared" si="41"/>
        <v>#N/A</v>
      </c>
      <c r="J219" s="414" t="str">
        <f>+input!Y219</f>
        <v/>
      </c>
      <c r="K219" s="249" t="str">
        <f>+input!Z219</f>
        <v/>
      </c>
      <c r="L219" s="249" t="str">
        <f>+input!AA219</f>
        <v/>
      </c>
      <c r="M219" s="249" t="str">
        <f>+input!AB219</f>
        <v/>
      </c>
      <c r="N219" s="249" t="str">
        <f>+input!AC219</f>
        <v/>
      </c>
      <c r="O219" s="249" t="str">
        <f>+input!AD219</f>
        <v/>
      </c>
      <c r="P219" s="251" t="str">
        <f>+input!AE219</f>
        <v/>
      </c>
      <c r="Q219" s="252" t="str">
        <f>+input!AF219</f>
        <v/>
      </c>
      <c r="R219" s="253"/>
      <c r="S219" s="254" t="e">
        <f>VLOOKUP($A219,input!$A$4:$I$1000,7,FALSE)</f>
        <v>#N/A</v>
      </c>
      <c r="T219" s="255" t="e">
        <f>VLOOKUP($A219,input!$A$4:$I$1000,8,FALSE)</f>
        <v>#N/A</v>
      </c>
      <c r="U219" s="255" t="e">
        <f>VLOOKUP($A219,input!$A$4:$L$1000,9,FALSE)</f>
        <v>#N/A</v>
      </c>
      <c r="V219" s="256" t="e">
        <f>IF($C219="initial",input!M219,VLOOKUP($A219,input!$A$4:$L$1000,10,FALSE))</f>
        <v>#N/A</v>
      </c>
      <c r="W219" s="257" t="e">
        <f>IF($C219="initial",input!N219,VLOOKUP($A219,input!$A$4:$L$1000,11,FALSE))</f>
        <v>#N/A</v>
      </c>
      <c r="X219" s="258" t="e">
        <f>IF($C219="initial",input!O219,VLOOKUP($A219,input!$A$4:$L$1000,12,FALSE))</f>
        <v>#N/A</v>
      </c>
      <c r="Y219" s="247" t="e">
        <f t="shared" si="42"/>
        <v>#N/A</v>
      </c>
      <c r="Z219" s="247" t="e">
        <f t="shared" si="43"/>
        <v>#N/A</v>
      </c>
      <c r="AA219" s="247" t="e">
        <f t="shared" si="44"/>
        <v>#N/A</v>
      </c>
      <c r="AB219" s="254" t="e">
        <f t="shared" si="45"/>
        <v>#N/A</v>
      </c>
      <c r="AC219" s="255" t="e">
        <f t="shared" si="46"/>
        <v>#N/A</v>
      </c>
      <c r="AD219" s="261" t="e">
        <f t="shared" si="47"/>
        <v>#N/A</v>
      </c>
      <c r="AE219" s="247" t="e">
        <f>IF($D219="","",IF($C219="initial",input!S219,AN218))</f>
        <v>#N/A</v>
      </c>
      <c r="AF219" s="259" t="e">
        <f>IF($D219="","",IF($C219="initial",input!T219,AO218))</f>
        <v>#N/A</v>
      </c>
      <c r="AG219" s="260" t="e">
        <f>IF($D219="","",IF($C219="initial",input!U219,AP218))</f>
        <v>#N/A</v>
      </c>
      <c r="AH219" s="262"/>
      <c r="AI219" s="263"/>
      <c r="AJ219" s="263"/>
      <c r="AK219" s="262"/>
      <c r="AL219" s="263"/>
      <c r="AM219" s="264"/>
      <c r="AN219" s="249"/>
      <c r="AO219" s="249"/>
      <c r="AP219" s="249"/>
      <c r="AQ219" s="265"/>
      <c r="AR219" s="266"/>
      <c r="AS219" s="267"/>
    </row>
    <row r="220" spans="1:45" x14ac:dyDescent="0.25">
      <c r="A220" s="245">
        <v>217</v>
      </c>
      <c r="B220" s="245"/>
      <c r="C220" s="245" t="e">
        <f>VLOOKUP(A220,input!$A$4:$C$1000,3,FALSE)</f>
        <v>#N/A</v>
      </c>
      <c r="D220" s="246" t="e">
        <f>VLOOKUP($A220,input!$A$4:$I$1000,4,FALSE)</f>
        <v>#N/A</v>
      </c>
      <c r="E220" s="246" t="e">
        <f>VLOOKUP($A220,input!$A$4:$I$1000,5,FALSE)</f>
        <v>#N/A</v>
      </c>
      <c r="F220" s="514" t="e">
        <f>VLOOKUP($A220,input!$A$4:$I$1000,6,FALSE)</f>
        <v>#N/A</v>
      </c>
      <c r="G220" s="248">
        <v>0</v>
      </c>
      <c r="H220" s="249" t="e">
        <f t="shared" si="40"/>
        <v>#N/A</v>
      </c>
      <c r="I220" s="250" t="e">
        <f t="shared" si="41"/>
        <v>#N/A</v>
      </c>
      <c r="J220" s="414" t="str">
        <f>+input!Y220</f>
        <v/>
      </c>
      <c r="K220" s="249" t="str">
        <f>+input!Z220</f>
        <v/>
      </c>
      <c r="L220" s="249" t="str">
        <f>+input!AA220</f>
        <v/>
      </c>
      <c r="M220" s="249" t="str">
        <f>+input!AB220</f>
        <v/>
      </c>
      <c r="N220" s="249" t="str">
        <f>+input!AC220</f>
        <v/>
      </c>
      <c r="O220" s="249" t="str">
        <f>+input!AD220</f>
        <v/>
      </c>
      <c r="P220" s="251" t="str">
        <f>+input!AE220</f>
        <v/>
      </c>
      <c r="Q220" s="252" t="str">
        <f>+input!AF220</f>
        <v/>
      </c>
      <c r="R220" s="253"/>
      <c r="S220" s="254" t="e">
        <f>VLOOKUP($A220,input!$A$4:$I$1000,7,FALSE)</f>
        <v>#N/A</v>
      </c>
      <c r="T220" s="255" t="e">
        <f>VLOOKUP($A220,input!$A$4:$I$1000,8,FALSE)</f>
        <v>#N/A</v>
      </c>
      <c r="U220" s="255" t="e">
        <f>VLOOKUP($A220,input!$A$4:$L$1000,9,FALSE)</f>
        <v>#N/A</v>
      </c>
      <c r="V220" s="256" t="e">
        <f>IF($C220="initial",input!M220,VLOOKUP($A220,input!$A$4:$L$1000,10,FALSE))</f>
        <v>#N/A</v>
      </c>
      <c r="W220" s="257" t="e">
        <f>IF($C220="initial",input!N220,VLOOKUP($A220,input!$A$4:$L$1000,11,FALSE))</f>
        <v>#N/A</v>
      </c>
      <c r="X220" s="258" t="e">
        <f>IF($C220="initial",input!O220,VLOOKUP($A220,input!$A$4:$L$1000,12,FALSE))</f>
        <v>#N/A</v>
      </c>
      <c r="Y220" s="247" t="e">
        <f t="shared" si="42"/>
        <v>#N/A</v>
      </c>
      <c r="Z220" s="247" t="e">
        <f t="shared" si="43"/>
        <v>#N/A</v>
      </c>
      <c r="AA220" s="247" t="e">
        <f t="shared" si="44"/>
        <v>#N/A</v>
      </c>
      <c r="AB220" s="254" t="e">
        <f t="shared" si="45"/>
        <v>#N/A</v>
      </c>
      <c r="AC220" s="255" t="e">
        <f t="shared" si="46"/>
        <v>#N/A</v>
      </c>
      <c r="AD220" s="261" t="e">
        <f t="shared" si="47"/>
        <v>#N/A</v>
      </c>
      <c r="AE220" s="247" t="e">
        <f>IF($D220="","",IF($C220="initial",input!S220,AN219))</f>
        <v>#N/A</v>
      </c>
      <c r="AF220" s="259" t="e">
        <f>IF($D220="","",IF($C220="initial",input!T220,AO219))</f>
        <v>#N/A</v>
      </c>
      <c r="AG220" s="260" t="e">
        <f>IF($D220="","",IF($C220="initial",input!U220,AP219))</f>
        <v>#N/A</v>
      </c>
      <c r="AH220" s="262"/>
      <c r="AI220" s="263"/>
      <c r="AJ220" s="263"/>
      <c r="AK220" s="262"/>
      <c r="AL220" s="263"/>
      <c r="AM220" s="264"/>
      <c r="AN220" s="249"/>
      <c r="AO220" s="249"/>
      <c r="AP220" s="249"/>
      <c r="AQ220" s="265"/>
      <c r="AR220" s="266"/>
      <c r="AS220" s="267"/>
    </row>
    <row r="221" spans="1:45" x14ac:dyDescent="0.25">
      <c r="A221" s="245">
        <v>218</v>
      </c>
      <c r="B221" s="245"/>
      <c r="C221" s="245" t="e">
        <f>VLOOKUP(A221,input!$A$4:$C$1000,3,FALSE)</f>
        <v>#N/A</v>
      </c>
      <c r="D221" s="246" t="e">
        <f>VLOOKUP($A221,input!$A$4:$I$1000,4,FALSE)</f>
        <v>#N/A</v>
      </c>
      <c r="E221" s="246" t="e">
        <f>VLOOKUP($A221,input!$A$4:$I$1000,5,FALSE)</f>
        <v>#N/A</v>
      </c>
      <c r="F221" s="514" t="e">
        <f>VLOOKUP($A221,input!$A$4:$I$1000,6,FALSE)</f>
        <v>#N/A</v>
      </c>
      <c r="G221" s="248">
        <v>0</v>
      </c>
      <c r="H221" s="249" t="e">
        <f t="shared" si="40"/>
        <v>#N/A</v>
      </c>
      <c r="I221" s="250" t="e">
        <f t="shared" si="41"/>
        <v>#N/A</v>
      </c>
      <c r="J221" s="414" t="str">
        <f>+input!Y221</f>
        <v/>
      </c>
      <c r="K221" s="249" t="str">
        <f>+input!Z221</f>
        <v/>
      </c>
      <c r="L221" s="249" t="str">
        <f>+input!AA221</f>
        <v/>
      </c>
      <c r="M221" s="249" t="str">
        <f>+input!AB221</f>
        <v/>
      </c>
      <c r="N221" s="249" t="str">
        <f>+input!AC221</f>
        <v/>
      </c>
      <c r="O221" s="249" t="str">
        <f>+input!AD221</f>
        <v/>
      </c>
      <c r="P221" s="251" t="str">
        <f>+input!AE221</f>
        <v/>
      </c>
      <c r="Q221" s="252" t="str">
        <f>+input!AF221</f>
        <v/>
      </c>
      <c r="R221" s="253"/>
      <c r="S221" s="254" t="e">
        <f>VLOOKUP($A221,input!$A$4:$I$1000,7,FALSE)</f>
        <v>#N/A</v>
      </c>
      <c r="T221" s="255" t="e">
        <f>VLOOKUP($A221,input!$A$4:$I$1000,8,FALSE)</f>
        <v>#N/A</v>
      </c>
      <c r="U221" s="255" t="e">
        <f>VLOOKUP($A221,input!$A$4:$L$1000,9,FALSE)</f>
        <v>#N/A</v>
      </c>
      <c r="V221" s="256" t="e">
        <f>IF($C221="initial",input!M221,VLOOKUP($A221,input!$A$4:$L$1000,10,FALSE))</f>
        <v>#N/A</v>
      </c>
      <c r="W221" s="257" t="e">
        <f>IF($C221="initial",input!N221,VLOOKUP($A221,input!$A$4:$L$1000,11,FALSE))</f>
        <v>#N/A</v>
      </c>
      <c r="X221" s="258" t="e">
        <f>IF($C221="initial",input!O221,VLOOKUP($A221,input!$A$4:$L$1000,12,FALSE))</f>
        <v>#N/A</v>
      </c>
      <c r="Y221" s="247" t="e">
        <f t="shared" si="42"/>
        <v>#N/A</v>
      </c>
      <c r="Z221" s="247" t="e">
        <f t="shared" si="43"/>
        <v>#N/A</v>
      </c>
      <c r="AA221" s="247" t="e">
        <f t="shared" si="44"/>
        <v>#N/A</v>
      </c>
      <c r="AB221" s="254" t="e">
        <f t="shared" si="45"/>
        <v>#N/A</v>
      </c>
      <c r="AC221" s="255" t="e">
        <f t="shared" si="46"/>
        <v>#N/A</v>
      </c>
      <c r="AD221" s="261" t="e">
        <f t="shared" si="47"/>
        <v>#N/A</v>
      </c>
      <c r="AE221" s="247" t="e">
        <f>IF($D221="","",IF($C221="initial",input!S221,AN220))</f>
        <v>#N/A</v>
      </c>
      <c r="AF221" s="259" t="e">
        <f>IF($D221="","",IF($C221="initial",input!T221,AO220))</f>
        <v>#N/A</v>
      </c>
      <c r="AG221" s="260" t="e">
        <f>IF($D221="","",IF($C221="initial",input!U221,AP220))</f>
        <v>#N/A</v>
      </c>
      <c r="AH221" s="262"/>
      <c r="AI221" s="263"/>
      <c r="AJ221" s="263"/>
      <c r="AK221" s="262"/>
      <c r="AL221" s="263"/>
      <c r="AM221" s="264"/>
      <c r="AN221" s="249"/>
      <c r="AO221" s="249"/>
      <c r="AP221" s="249"/>
      <c r="AQ221" s="265"/>
      <c r="AR221" s="266"/>
      <c r="AS221" s="267"/>
    </row>
    <row r="222" spans="1:45" x14ac:dyDescent="0.25">
      <c r="A222" s="245">
        <v>219</v>
      </c>
      <c r="B222" s="245"/>
      <c r="C222" s="245" t="e">
        <f>VLOOKUP(A222,input!$A$4:$C$1000,3,FALSE)</f>
        <v>#N/A</v>
      </c>
      <c r="D222" s="246" t="e">
        <f>VLOOKUP($A222,input!$A$4:$I$1000,4,FALSE)</f>
        <v>#N/A</v>
      </c>
      <c r="E222" s="246" t="e">
        <f>VLOOKUP($A222,input!$A$4:$I$1000,5,FALSE)</f>
        <v>#N/A</v>
      </c>
      <c r="F222" s="514" t="e">
        <f>VLOOKUP($A222,input!$A$4:$I$1000,6,FALSE)</f>
        <v>#N/A</v>
      </c>
      <c r="G222" s="248">
        <v>0</v>
      </c>
      <c r="H222" s="249" t="e">
        <f t="shared" si="40"/>
        <v>#N/A</v>
      </c>
      <c r="I222" s="250" t="e">
        <f t="shared" si="41"/>
        <v>#N/A</v>
      </c>
      <c r="J222" s="414" t="str">
        <f>+input!Y222</f>
        <v/>
      </c>
      <c r="K222" s="249" t="str">
        <f>+input!Z222</f>
        <v/>
      </c>
      <c r="L222" s="249" t="str">
        <f>+input!AA222</f>
        <v/>
      </c>
      <c r="M222" s="249" t="str">
        <f>+input!AB222</f>
        <v/>
      </c>
      <c r="N222" s="249" t="str">
        <f>+input!AC222</f>
        <v/>
      </c>
      <c r="O222" s="249" t="str">
        <f>+input!AD222</f>
        <v/>
      </c>
      <c r="P222" s="251" t="str">
        <f>+input!AE222</f>
        <v/>
      </c>
      <c r="Q222" s="252" t="str">
        <f>+input!AF222</f>
        <v/>
      </c>
      <c r="R222" s="253"/>
      <c r="S222" s="254" t="e">
        <f>VLOOKUP($A222,input!$A$4:$I$1000,7,FALSE)</f>
        <v>#N/A</v>
      </c>
      <c r="T222" s="255" t="e">
        <f>VLOOKUP($A222,input!$A$4:$I$1000,8,FALSE)</f>
        <v>#N/A</v>
      </c>
      <c r="U222" s="255" t="e">
        <f>VLOOKUP($A222,input!$A$4:$L$1000,9,FALSE)</f>
        <v>#N/A</v>
      </c>
      <c r="V222" s="256" t="e">
        <f>IF($C222="initial",input!M222,VLOOKUP($A222,input!$A$4:$L$1000,10,FALSE))</f>
        <v>#N/A</v>
      </c>
      <c r="W222" s="257" t="e">
        <f>IF($C222="initial",input!N222,VLOOKUP($A222,input!$A$4:$L$1000,11,FALSE))</f>
        <v>#N/A</v>
      </c>
      <c r="X222" s="258" t="e">
        <f>IF($C222="initial",input!O222,VLOOKUP($A222,input!$A$4:$L$1000,12,FALSE))</f>
        <v>#N/A</v>
      </c>
      <c r="Y222" s="247" t="e">
        <f t="shared" si="42"/>
        <v>#N/A</v>
      </c>
      <c r="Z222" s="247" t="e">
        <f t="shared" si="43"/>
        <v>#N/A</v>
      </c>
      <c r="AA222" s="247" t="e">
        <f t="shared" si="44"/>
        <v>#N/A</v>
      </c>
      <c r="AB222" s="254" t="e">
        <f t="shared" si="45"/>
        <v>#N/A</v>
      </c>
      <c r="AC222" s="255" t="e">
        <f t="shared" si="46"/>
        <v>#N/A</v>
      </c>
      <c r="AD222" s="261" t="e">
        <f t="shared" si="47"/>
        <v>#N/A</v>
      </c>
      <c r="AE222" s="247" t="e">
        <f>IF($D222="","",IF($C222="initial",input!S222,AN221))</f>
        <v>#N/A</v>
      </c>
      <c r="AF222" s="259" t="e">
        <f>IF($D222="","",IF($C222="initial",input!T222,AO221))</f>
        <v>#N/A</v>
      </c>
      <c r="AG222" s="260" t="e">
        <f>IF($D222="","",IF($C222="initial",input!U222,AP221))</f>
        <v>#N/A</v>
      </c>
      <c r="AH222" s="262"/>
      <c r="AI222" s="263"/>
      <c r="AJ222" s="263"/>
      <c r="AK222" s="262"/>
      <c r="AL222" s="263"/>
      <c r="AM222" s="264"/>
      <c r="AN222" s="249"/>
      <c r="AO222" s="249"/>
      <c r="AP222" s="249"/>
      <c r="AQ222" s="265"/>
      <c r="AR222" s="266"/>
      <c r="AS222" s="267"/>
    </row>
    <row r="223" spans="1:45" x14ac:dyDescent="0.25">
      <c r="A223" s="245">
        <v>220</v>
      </c>
      <c r="B223" s="245"/>
      <c r="C223" s="245" t="e">
        <f>VLOOKUP(A223,input!$A$4:$C$1000,3,FALSE)</f>
        <v>#N/A</v>
      </c>
      <c r="D223" s="246" t="e">
        <f>VLOOKUP($A223,input!$A$4:$I$1000,4,FALSE)</f>
        <v>#N/A</v>
      </c>
      <c r="E223" s="246" t="e">
        <f>VLOOKUP($A223,input!$A$4:$I$1000,5,FALSE)</f>
        <v>#N/A</v>
      </c>
      <c r="F223" s="514" t="e">
        <f>VLOOKUP($A223,input!$A$4:$I$1000,6,FALSE)</f>
        <v>#N/A</v>
      </c>
      <c r="G223" s="248">
        <v>0</v>
      </c>
      <c r="H223" s="249" t="e">
        <f t="shared" si="40"/>
        <v>#N/A</v>
      </c>
      <c r="I223" s="250" t="e">
        <f t="shared" si="41"/>
        <v>#N/A</v>
      </c>
      <c r="J223" s="414" t="str">
        <f>+input!Y223</f>
        <v/>
      </c>
      <c r="K223" s="249" t="str">
        <f>+input!Z223</f>
        <v/>
      </c>
      <c r="L223" s="249" t="str">
        <f>+input!AA223</f>
        <v/>
      </c>
      <c r="M223" s="249" t="str">
        <f>+input!AB223</f>
        <v/>
      </c>
      <c r="N223" s="249" t="str">
        <f>+input!AC223</f>
        <v/>
      </c>
      <c r="O223" s="249" t="str">
        <f>+input!AD223</f>
        <v/>
      </c>
      <c r="P223" s="251" t="str">
        <f>+input!AE223</f>
        <v/>
      </c>
      <c r="Q223" s="252" t="str">
        <f>+input!AF223</f>
        <v/>
      </c>
      <c r="R223" s="253"/>
      <c r="S223" s="254" t="e">
        <f>VLOOKUP($A223,input!$A$4:$I$1000,7,FALSE)</f>
        <v>#N/A</v>
      </c>
      <c r="T223" s="255" t="e">
        <f>VLOOKUP($A223,input!$A$4:$I$1000,8,FALSE)</f>
        <v>#N/A</v>
      </c>
      <c r="U223" s="255" t="e">
        <f>VLOOKUP($A223,input!$A$4:$L$1000,9,FALSE)</f>
        <v>#N/A</v>
      </c>
      <c r="V223" s="256" t="e">
        <f>IF($C223="initial",input!M223,VLOOKUP($A223,input!$A$4:$L$1000,10,FALSE))</f>
        <v>#N/A</v>
      </c>
      <c r="W223" s="257" t="e">
        <f>IF($C223="initial",input!N223,VLOOKUP($A223,input!$A$4:$L$1000,11,FALSE))</f>
        <v>#N/A</v>
      </c>
      <c r="X223" s="258" t="e">
        <f>IF($C223="initial",input!O223,VLOOKUP($A223,input!$A$4:$L$1000,12,FALSE))</f>
        <v>#N/A</v>
      </c>
      <c r="Y223" s="247" t="e">
        <f t="shared" si="42"/>
        <v>#N/A</v>
      </c>
      <c r="Z223" s="247" t="e">
        <f t="shared" si="43"/>
        <v>#N/A</v>
      </c>
      <c r="AA223" s="247" t="e">
        <f t="shared" si="44"/>
        <v>#N/A</v>
      </c>
      <c r="AB223" s="254" t="e">
        <f t="shared" si="45"/>
        <v>#N/A</v>
      </c>
      <c r="AC223" s="255" t="e">
        <f t="shared" si="46"/>
        <v>#N/A</v>
      </c>
      <c r="AD223" s="261" t="e">
        <f t="shared" si="47"/>
        <v>#N/A</v>
      </c>
      <c r="AE223" s="247" t="e">
        <f>IF($D223="","",IF($C223="initial",input!S223,AN222))</f>
        <v>#N/A</v>
      </c>
      <c r="AF223" s="259" t="e">
        <f>IF($D223="","",IF($C223="initial",input!T223,AO222))</f>
        <v>#N/A</v>
      </c>
      <c r="AG223" s="260" t="e">
        <f>IF($D223="","",IF($C223="initial",input!U223,AP222))</f>
        <v>#N/A</v>
      </c>
      <c r="AH223" s="262"/>
      <c r="AI223" s="263"/>
      <c r="AJ223" s="263"/>
      <c r="AK223" s="262"/>
      <c r="AL223" s="263"/>
      <c r="AM223" s="264"/>
      <c r="AN223" s="249"/>
      <c r="AO223" s="249"/>
      <c r="AP223" s="249"/>
      <c r="AQ223" s="265"/>
      <c r="AR223" s="266"/>
      <c r="AS223" s="267"/>
    </row>
    <row r="224" spans="1:45" x14ac:dyDescent="0.25">
      <c r="A224" s="245">
        <v>221</v>
      </c>
      <c r="B224" s="245"/>
      <c r="C224" s="245" t="e">
        <f>VLOOKUP(A224,input!$A$4:$C$1000,3,FALSE)</f>
        <v>#N/A</v>
      </c>
      <c r="D224" s="246" t="e">
        <f>VLOOKUP($A224,input!$A$4:$I$1000,4,FALSE)</f>
        <v>#N/A</v>
      </c>
      <c r="E224" s="246" t="e">
        <f>VLOOKUP($A224,input!$A$4:$I$1000,5,FALSE)</f>
        <v>#N/A</v>
      </c>
      <c r="F224" s="514" t="e">
        <f>VLOOKUP($A224,input!$A$4:$I$1000,6,FALSE)</f>
        <v>#N/A</v>
      </c>
      <c r="G224" s="248">
        <v>0</v>
      </c>
      <c r="H224" s="249" t="e">
        <f t="shared" si="40"/>
        <v>#N/A</v>
      </c>
      <c r="I224" s="250" t="e">
        <f t="shared" si="41"/>
        <v>#N/A</v>
      </c>
      <c r="J224" s="414" t="str">
        <f>+input!Y224</f>
        <v/>
      </c>
      <c r="K224" s="249" t="str">
        <f>+input!Z224</f>
        <v/>
      </c>
      <c r="L224" s="249" t="str">
        <f>+input!AA224</f>
        <v/>
      </c>
      <c r="M224" s="249" t="str">
        <f>+input!AB224</f>
        <v/>
      </c>
      <c r="N224" s="249" t="str">
        <f>+input!AC224</f>
        <v/>
      </c>
      <c r="O224" s="249" t="str">
        <f>+input!AD224</f>
        <v/>
      </c>
      <c r="P224" s="251" t="str">
        <f>+input!AE224</f>
        <v/>
      </c>
      <c r="Q224" s="252" t="str">
        <f>+input!AF224</f>
        <v/>
      </c>
      <c r="R224" s="253"/>
      <c r="S224" s="254" t="e">
        <f>VLOOKUP($A224,input!$A$4:$I$1000,7,FALSE)</f>
        <v>#N/A</v>
      </c>
      <c r="T224" s="255" t="e">
        <f>VLOOKUP($A224,input!$A$4:$I$1000,8,FALSE)</f>
        <v>#N/A</v>
      </c>
      <c r="U224" s="255" t="e">
        <f>VLOOKUP($A224,input!$A$4:$L$1000,9,FALSE)</f>
        <v>#N/A</v>
      </c>
      <c r="V224" s="256" t="e">
        <f>IF($C224="initial",input!M224,VLOOKUP($A224,input!$A$4:$L$1000,10,FALSE))</f>
        <v>#N/A</v>
      </c>
      <c r="W224" s="257" t="e">
        <f>IF($C224="initial",input!N224,VLOOKUP($A224,input!$A$4:$L$1000,11,FALSE))</f>
        <v>#N/A</v>
      </c>
      <c r="X224" s="258" t="e">
        <f>IF($C224="initial",input!O224,VLOOKUP($A224,input!$A$4:$L$1000,12,FALSE))</f>
        <v>#N/A</v>
      </c>
      <c r="Y224" s="247" t="e">
        <f t="shared" si="42"/>
        <v>#N/A</v>
      </c>
      <c r="Z224" s="247" t="e">
        <f t="shared" si="43"/>
        <v>#N/A</v>
      </c>
      <c r="AA224" s="247" t="e">
        <f t="shared" si="44"/>
        <v>#N/A</v>
      </c>
      <c r="AB224" s="254" t="e">
        <f t="shared" si="45"/>
        <v>#N/A</v>
      </c>
      <c r="AC224" s="255" t="e">
        <f t="shared" si="46"/>
        <v>#N/A</v>
      </c>
      <c r="AD224" s="261" t="e">
        <f t="shared" si="47"/>
        <v>#N/A</v>
      </c>
      <c r="AE224" s="247" t="e">
        <f>IF($D224="","",IF($C224="initial",input!S224,AN223))</f>
        <v>#N/A</v>
      </c>
      <c r="AF224" s="259" t="e">
        <f>IF($D224="","",IF($C224="initial",input!T224,AO223))</f>
        <v>#N/A</v>
      </c>
      <c r="AG224" s="260" t="e">
        <f>IF($D224="","",IF($C224="initial",input!U224,AP223))</f>
        <v>#N/A</v>
      </c>
      <c r="AH224" s="262"/>
      <c r="AI224" s="263"/>
      <c r="AJ224" s="263"/>
      <c r="AK224" s="262"/>
      <c r="AL224" s="263"/>
      <c r="AM224" s="264"/>
      <c r="AN224" s="249"/>
      <c r="AO224" s="249"/>
      <c r="AP224" s="249"/>
      <c r="AQ224" s="265"/>
      <c r="AR224" s="266"/>
      <c r="AS224" s="267"/>
    </row>
    <row r="225" spans="1:45" x14ac:dyDescent="0.25">
      <c r="A225" s="245">
        <v>222</v>
      </c>
      <c r="B225" s="245"/>
      <c r="C225" s="245" t="e">
        <f>VLOOKUP(A225,input!$A$4:$C$1000,3,FALSE)</f>
        <v>#N/A</v>
      </c>
      <c r="D225" s="246" t="e">
        <f>VLOOKUP($A225,input!$A$4:$I$1000,4,FALSE)</f>
        <v>#N/A</v>
      </c>
      <c r="E225" s="246" t="e">
        <f>VLOOKUP($A225,input!$A$4:$I$1000,5,FALSE)</f>
        <v>#N/A</v>
      </c>
      <c r="F225" s="514" t="e">
        <f>VLOOKUP($A225,input!$A$4:$I$1000,6,FALSE)</f>
        <v>#N/A</v>
      </c>
      <c r="G225" s="248">
        <v>0</v>
      </c>
      <c r="H225" s="249" t="e">
        <f t="shared" si="40"/>
        <v>#N/A</v>
      </c>
      <c r="I225" s="250" t="e">
        <f t="shared" si="41"/>
        <v>#N/A</v>
      </c>
      <c r="J225" s="414" t="str">
        <f>+input!Y225</f>
        <v/>
      </c>
      <c r="K225" s="249" t="str">
        <f>+input!Z225</f>
        <v/>
      </c>
      <c r="L225" s="249" t="str">
        <f>+input!AA225</f>
        <v/>
      </c>
      <c r="M225" s="249" t="str">
        <f>+input!AB225</f>
        <v/>
      </c>
      <c r="N225" s="249" t="str">
        <f>+input!AC225</f>
        <v/>
      </c>
      <c r="O225" s="249" t="str">
        <f>+input!AD225</f>
        <v/>
      </c>
      <c r="P225" s="251" t="str">
        <f>+input!AE225</f>
        <v/>
      </c>
      <c r="Q225" s="252" t="str">
        <f>+input!AF225</f>
        <v/>
      </c>
      <c r="R225" s="253"/>
      <c r="S225" s="254" t="e">
        <f>VLOOKUP($A225,input!$A$4:$I$1000,7,FALSE)</f>
        <v>#N/A</v>
      </c>
      <c r="T225" s="255" t="e">
        <f>VLOOKUP($A225,input!$A$4:$I$1000,8,FALSE)</f>
        <v>#N/A</v>
      </c>
      <c r="U225" s="255" t="e">
        <f>VLOOKUP($A225,input!$A$4:$L$1000,9,FALSE)</f>
        <v>#N/A</v>
      </c>
      <c r="V225" s="256" t="e">
        <f>IF($C225="initial",input!M225,VLOOKUP($A225,input!$A$4:$L$1000,10,FALSE))</f>
        <v>#N/A</v>
      </c>
      <c r="W225" s="257" t="e">
        <f>IF($C225="initial",input!N225,VLOOKUP($A225,input!$A$4:$L$1000,11,FALSE))</f>
        <v>#N/A</v>
      </c>
      <c r="X225" s="258" t="e">
        <f>IF($C225="initial",input!O225,VLOOKUP($A225,input!$A$4:$L$1000,12,FALSE))</f>
        <v>#N/A</v>
      </c>
      <c r="Y225" s="247" t="e">
        <f t="shared" si="42"/>
        <v>#N/A</v>
      </c>
      <c r="Z225" s="247" t="e">
        <f t="shared" si="43"/>
        <v>#N/A</v>
      </c>
      <c r="AA225" s="247" t="e">
        <f t="shared" si="44"/>
        <v>#N/A</v>
      </c>
      <c r="AB225" s="254" t="e">
        <f t="shared" si="45"/>
        <v>#N/A</v>
      </c>
      <c r="AC225" s="255" t="e">
        <f t="shared" si="46"/>
        <v>#N/A</v>
      </c>
      <c r="AD225" s="261" t="e">
        <f t="shared" si="47"/>
        <v>#N/A</v>
      </c>
      <c r="AE225" s="247" t="e">
        <f>IF($D225="","",IF($C225="initial",input!S225,AN224))</f>
        <v>#N/A</v>
      </c>
      <c r="AF225" s="259" t="e">
        <f>IF($D225="","",IF($C225="initial",input!T225,AO224))</f>
        <v>#N/A</v>
      </c>
      <c r="AG225" s="260" t="e">
        <f>IF($D225="","",IF($C225="initial",input!U225,AP224))</f>
        <v>#N/A</v>
      </c>
      <c r="AH225" s="262"/>
      <c r="AI225" s="263"/>
      <c r="AJ225" s="263"/>
      <c r="AK225" s="262"/>
      <c r="AL225" s="263"/>
      <c r="AM225" s="264"/>
      <c r="AN225" s="249"/>
      <c r="AO225" s="249"/>
      <c r="AP225" s="249"/>
      <c r="AQ225" s="265"/>
      <c r="AR225" s="266"/>
      <c r="AS225" s="267"/>
    </row>
    <row r="226" spans="1:45" x14ac:dyDescent="0.25">
      <c r="A226" s="245">
        <v>223</v>
      </c>
      <c r="B226" s="245"/>
      <c r="C226" s="245" t="e">
        <f>VLOOKUP(A226,input!$A$4:$C$1000,3,FALSE)</f>
        <v>#N/A</v>
      </c>
      <c r="D226" s="246" t="e">
        <f>VLOOKUP($A226,input!$A$4:$I$1000,4,FALSE)</f>
        <v>#N/A</v>
      </c>
      <c r="E226" s="246" t="e">
        <f>VLOOKUP($A226,input!$A$4:$I$1000,5,FALSE)</f>
        <v>#N/A</v>
      </c>
      <c r="F226" s="514" t="e">
        <f>VLOOKUP($A226,input!$A$4:$I$1000,6,FALSE)</f>
        <v>#N/A</v>
      </c>
      <c r="G226" s="248">
        <v>0</v>
      </c>
      <c r="H226" s="249" t="e">
        <f t="shared" si="40"/>
        <v>#N/A</v>
      </c>
      <c r="I226" s="250" t="e">
        <f t="shared" si="41"/>
        <v>#N/A</v>
      </c>
      <c r="J226" s="414" t="str">
        <f>+input!Y226</f>
        <v/>
      </c>
      <c r="K226" s="249" t="str">
        <f>+input!Z226</f>
        <v/>
      </c>
      <c r="L226" s="249" t="str">
        <f>+input!AA226</f>
        <v/>
      </c>
      <c r="M226" s="249" t="str">
        <f>+input!AB226</f>
        <v/>
      </c>
      <c r="N226" s="249" t="str">
        <f>+input!AC226</f>
        <v/>
      </c>
      <c r="O226" s="249" t="str">
        <f>+input!AD226</f>
        <v/>
      </c>
      <c r="P226" s="251" t="str">
        <f>+input!AE226</f>
        <v/>
      </c>
      <c r="Q226" s="252" t="str">
        <f>+input!AF226</f>
        <v/>
      </c>
      <c r="R226" s="253"/>
      <c r="S226" s="254" t="e">
        <f>VLOOKUP($A226,input!$A$4:$I$1000,7,FALSE)</f>
        <v>#N/A</v>
      </c>
      <c r="T226" s="255" t="e">
        <f>VLOOKUP($A226,input!$A$4:$I$1000,8,FALSE)</f>
        <v>#N/A</v>
      </c>
      <c r="U226" s="255" t="e">
        <f>VLOOKUP($A226,input!$A$4:$L$1000,9,FALSE)</f>
        <v>#N/A</v>
      </c>
      <c r="V226" s="256" t="e">
        <f>IF($C226="initial",input!M226,VLOOKUP($A226,input!$A$4:$L$1000,10,FALSE))</f>
        <v>#N/A</v>
      </c>
      <c r="W226" s="257" t="e">
        <f>IF($C226="initial",input!N226,VLOOKUP($A226,input!$A$4:$L$1000,11,FALSE))</f>
        <v>#N/A</v>
      </c>
      <c r="X226" s="258" t="e">
        <f>IF($C226="initial",input!O226,VLOOKUP($A226,input!$A$4:$L$1000,12,FALSE))</f>
        <v>#N/A</v>
      </c>
      <c r="Y226" s="247" t="e">
        <f t="shared" si="42"/>
        <v>#N/A</v>
      </c>
      <c r="Z226" s="247" t="e">
        <f t="shared" si="43"/>
        <v>#N/A</v>
      </c>
      <c r="AA226" s="247" t="e">
        <f t="shared" si="44"/>
        <v>#N/A</v>
      </c>
      <c r="AB226" s="254" t="e">
        <f t="shared" si="45"/>
        <v>#N/A</v>
      </c>
      <c r="AC226" s="255" t="e">
        <f t="shared" si="46"/>
        <v>#N/A</v>
      </c>
      <c r="AD226" s="261" t="e">
        <f t="shared" si="47"/>
        <v>#N/A</v>
      </c>
      <c r="AE226" s="247" t="e">
        <f>IF($D226="","",IF($C226="initial",input!S226,AN225))</f>
        <v>#N/A</v>
      </c>
      <c r="AF226" s="259" t="e">
        <f>IF($D226="","",IF($C226="initial",input!T226,AO225))</f>
        <v>#N/A</v>
      </c>
      <c r="AG226" s="260" t="e">
        <f>IF($D226="","",IF($C226="initial",input!U226,AP225))</f>
        <v>#N/A</v>
      </c>
      <c r="AH226" s="262"/>
      <c r="AI226" s="263"/>
      <c r="AJ226" s="263"/>
      <c r="AK226" s="262"/>
      <c r="AL226" s="263"/>
      <c r="AM226" s="264"/>
      <c r="AN226" s="249"/>
      <c r="AO226" s="249"/>
      <c r="AP226" s="249"/>
      <c r="AQ226" s="265"/>
      <c r="AR226" s="266"/>
      <c r="AS226" s="267"/>
    </row>
    <row r="227" spans="1:45" x14ac:dyDescent="0.25">
      <c r="A227" s="245">
        <v>224</v>
      </c>
      <c r="B227" s="245"/>
      <c r="C227" s="245" t="e">
        <f>VLOOKUP(A227,input!$A$4:$C$1000,3,FALSE)</f>
        <v>#N/A</v>
      </c>
      <c r="D227" s="246" t="e">
        <f>VLOOKUP($A227,input!$A$4:$I$1000,4,FALSE)</f>
        <v>#N/A</v>
      </c>
      <c r="E227" s="246" t="e">
        <f>VLOOKUP($A227,input!$A$4:$I$1000,5,FALSE)</f>
        <v>#N/A</v>
      </c>
      <c r="F227" s="514" t="e">
        <f>VLOOKUP($A227,input!$A$4:$I$1000,6,FALSE)</f>
        <v>#N/A</v>
      </c>
      <c r="G227" s="248">
        <v>0</v>
      </c>
      <c r="H227" s="249" t="e">
        <f t="shared" si="40"/>
        <v>#N/A</v>
      </c>
      <c r="I227" s="250" t="e">
        <f t="shared" si="41"/>
        <v>#N/A</v>
      </c>
      <c r="J227" s="414" t="str">
        <f>+input!Y227</f>
        <v/>
      </c>
      <c r="K227" s="249" t="str">
        <f>+input!Z227</f>
        <v/>
      </c>
      <c r="L227" s="249" t="str">
        <f>+input!AA227</f>
        <v/>
      </c>
      <c r="M227" s="249" t="str">
        <f>+input!AB227</f>
        <v/>
      </c>
      <c r="N227" s="249" t="str">
        <f>+input!AC227</f>
        <v/>
      </c>
      <c r="O227" s="249" t="str">
        <f>+input!AD227</f>
        <v/>
      </c>
      <c r="P227" s="251" t="str">
        <f>+input!AE227</f>
        <v/>
      </c>
      <c r="Q227" s="252" t="str">
        <f>+input!AF227</f>
        <v/>
      </c>
      <c r="R227" s="253"/>
      <c r="S227" s="254" t="e">
        <f>VLOOKUP($A227,input!$A$4:$I$1000,7,FALSE)</f>
        <v>#N/A</v>
      </c>
      <c r="T227" s="255" t="e">
        <f>VLOOKUP($A227,input!$A$4:$I$1000,8,FALSE)</f>
        <v>#N/A</v>
      </c>
      <c r="U227" s="255" t="e">
        <f>VLOOKUP($A227,input!$A$4:$L$1000,9,FALSE)</f>
        <v>#N/A</v>
      </c>
      <c r="V227" s="256" t="e">
        <f>IF($C227="initial",input!M227,VLOOKUP($A227,input!$A$4:$L$1000,10,FALSE))</f>
        <v>#N/A</v>
      </c>
      <c r="W227" s="257" t="e">
        <f>IF($C227="initial",input!N227,VLOOKUP($A227,input!$A$4:$L$1000,11,FALSE))</f>
        <v>#N/A</v>
      </c>
      <c r="X227" s="258" t="e">
        <f>IF($C227="initial",input!O227,VLOOKUP($A227,input!$A$4:$L$1000,12,FALSE))</f>
        <v>#N/A</v>
      </c>
      <c r="Y227" s="247" t="e">
        <f t="shared" si="42"/>
        <v>#N/A</v>
      </c>
      <c r="Z227" s="247" t="e">
        <f t="shared" si="43"/>
        <v>#N/A</v>
      </c>
      <c r="AA227" s="247" t="e">
        <f t="shared" si="44"/>
        <v>#N/A</v>
      </c>
      <c r="AB227" s="254" t="e">
        <f t="shared" si="45"/>
        <v>#N/A</v>
      </c>
      <c r="AC227" s="255" t="e">
        <f t="shared" si="46"/>
        <v>#N/A</v>
      </c>
      <c r="AD227" s="261" t="e">
        <f t="shared" si="47"/>
        <v>#N/A</v>
      </c>
      <c r="AE227" s="247" t="e">
        <f>IF($D227="","",IF($C227="initial",input!S227,AN226))</f>
        <v>#N/A</v>
      </c>
      <c r="AF227" s="259" t="e">
        <f>IF($D227="","",IF($C227="initial",input!T227,AO226))</f>
        <v>#N/A</v>
      </c>
      <c r="AG227" s="260" t="e">
        <f>IF($D227="","",IF($C227="initial",input!U227,AP226))</f>
        <v>#N/A</v>
      </c>
      <c r="AH227" s="262"/>
      <c r="AI227" s="263"/>
      <c r="AJ227" s="263"/>
      <c r="AK227" s="262"/>
      <c r="AL227" s="263"/>
      <c r="AM227" s="264"/>
      <c r="AN227" s="249"/>
      <c r="AO227" s="249"/>
      <c r="AP227" s="249"/>
      <c r="AQ227" s="265"/>
      <c r="AR227" s="266"/>
      <c r="AS227" s="267"/>
    </row>
    <row r="228" spans="1:45" x14ac:dyDescent="0.25">
      <c r="A228" s="245">
        <v>225</v>
      </c>
      <c r="B228" s="245"/>
      <c r="C228" s="245" t="e">
        <f>VLOOKUP(A228,input!$A$4:$C$1000,3,FALSE)</f>
        <v>#N/A</v>
      </c>
      <c r="D228" s="246" t="e">
        <f>VLOOKUP($A228,input!$A$4:$I$1000,4,FALSE)</f>
        <v>#N/A</v>
      </c>
      <c r="E228" s="246" t="e">
        <f>VLOOKUP($A228,input!$A$4:$I$1000,5,FALSE)</f>
        <v>#N/A</v>
      </c>
      <c r="F228" s="514" t="e">
        <f>VLOOKUP($A228,input!$A$4:$I$1000,6,FALSE)</f>
        <v>#N/A</v>
      </c>
      <c r="G228" s="248">
        <v>0</v>
      </c>
      <c r="H228" s="249" t="e">
        <f t="shared" si="40"/>
        <v>#N/A</v>
      </c>
      <c r="I228" s="250" t="e">
        <f t="shared" si="41"/>
        <v>#N/A</v>
      </c>
      <c r="J228" s="414" t="str">
        <f>+input!Y228</f>
        <v/>
      </c>
      <c r="K228" s="249" t="str">
        <f>+input!Z228</f>
        <v/>
      </c>
      <c r="L228" s="249" t="str">
        <f>+input!AA228</f>
        <v/>
      </c>
      <c r="M228" s="249" t="str">
        <f>+input!AB228</f>
        <v/>
      </c>
      <c r="N228" s="249" t="str">
        <f>+input!AC228</f>
        <v/>
      </c>
      <c r="O228" s="249" t="str">
        <f>+input!AD228</f>
        <v/>
      </c>
      <c r="P228" s="251" t="str">
        <f>+input!AE228</f>
        <v/>
      </c>
      <c r="Q228" s="252" t="str">
        <f>+input!AF228</f>
        <v/>
      </c>
      <c r="R228" s="253"/>
      <c r="S228" s="254" t="e">
        <f>VLOOKUP($A228,input!$A$4:$I$1000,7,FALSE)</f>
        <v>#N/A</v>
      </c>
      <c r="T228" s="255" t="e">
        <f>VLOOKUP($A228,input!$A$4:$I$1000,8,FALSE)</f>
        <v>#N/A</v>
      </c>
      <c r="U228" s="255" t="e">
        <f>VLOOKUP($A228,input!$A$4:$L$1000,9,FALSE)</f>
        <v>#N/A</v>
      </c>
      <c r="V228" s="256" t="e">
        <f>IF($C228="initial",input!M228,VLOOKUP($A228,input!$A$4:$L$1000,10,FALSE))</f>
        <v>#N/A</v>
      </c>
      <c r="W228" s="257" t="e">
        <f>IF($C228="initial",input!N228,VLOOKUP($A228,input!$A$4:$L$1000,11,FALSE))</f>
        <v>#N/A</v>
      </c>
      <c r="X228" s="258" t="e">
        <f>IF($C228="initial",input!O228,VLOOKUP($A228,input!$A$4:$L$1000,12,FALSE))</f>
        <v>#N/A</v>
      </c>
      <c r="Y228" s="247" t="e">
        <f t="shared" si="42"/>
        <v>#N/A</v>
      </c>
      <c r="Z228" s="247" t="e">
        <f t="shared" si="43"/>
        <v>#N/A</v>
      </c>
      <c r="AA228" s="247" t="e">
        <f t="shared" si="44"/>
        <v>#N/A</v>
      </c>
      <c r="AB228" s="254" t="e">
        <f t="shared" si="45"/>
        <v>#N/A</v>
      </c>
      <c r="AC228" s="255" t="e">
        <f t="shared" si="46"/>
        <v>#N/A</v>
      </c>
      <c r="AD228" s="261" t="e">
        <f t="shared" si="47"/>
        <v>#N/A</v>
      </c>
      <c r="AE228" s="247" t="e">
        <f>IF($D228="","",IF($C228="initial",input!S228,AN227))</f>
        <v>#N/A</v>
      </c>
      <c r="AF228" s="259" t="e">
        <f>IF($D228="","",IF($C228="initial",input!T228,AO227))</f>
        <v>#N/A</v>
      </c>
      <c r="AG228" s="260" t="e">
        <f>IF($D228="","",IF($C228="initial",input!U228,AP227))</f>
        <v>#N/A</v>
      </c>
      <c r="AH228" s="262"/>
      <c r="AI228" s="263"/>
      <c r="AJ228" s="263"/>
      <c r="AK228" s="262"/>
      <c r="AL228" s="263"/>
      <c r="AM228" s="264"/>
      <c r="AN228" s="249"/>
      <c r="AO228" s="249"/>
      <c r="AP228" s="249"/>
      <c r="AQ228" s="265"/>
      <c r="AR228" s="266"/>
      <c r="AS228" s="267"/>
    </row>
    <row r="229" spans="1:45" x14ac:dyDescent="0.25">
      <c r="A229" s="245">
        <v>226</v>
      </c>
      <c r="B229" s="245"/>
      <c r="C229" s="245" t="e">
        <f>VLOOKUP(A229,input!$A$4:$C$1000,3,FALSE)</f>
        <v>#N/A</v>
      </c>
      <c r="D229" s="246" t="e">
        <f>VLOOKUP($A229,input!$A$4:$I$1000,4,FALSE)</f>
        <v>#N/A</v>
      </c>
      <c r="E229" s="246" t="e">
        <f>VLOOKUP($A229,input!$A$4:$I$1000,5,FALSE)</f>
        <v>#N/A</v>
      </c>
      <c r="F229" s="514" t="e">
        <f>VLOOKUP($A229,input!$A$4:$I$1000,6,FALSE)</f>
        <v>#N/A</v>
      </c>
      <c r="G229" s="248">
        <v>0</v>
      </c>
      <c r="H229" s="249" t="e">
        <f t="shared" si="40"/>
        <v>#N/A</v>
      </c>
      <c r="I229" s="250" t="e">
        <f t="shared" si="41"/>
        <v>#N/A</v>
      </c>
      <c r="J229" s="414" t="str">
        <f>+input!Y229</f>
        <v/>
      </c>
      <c r="K229" s="249" t="str">
        <f>+input!Z229</f>
        <v/>
      </c>
      <c r="L229" s="249" t="str">
        <f>+input!AA229</f>
        <v/>
      </c>
      <c r="M229" s="249" t="str">
        <f>+input!AB229</f>
        <v/>
      </c>
      <c r="N229" s="249" t="str">
        <f>+input!AC229</f>
        <v/>
      </c>
      <c r="O229" s="249" t="str">
        <f>+input!AD229</f>
        <v/>
      </c>
      <c r="P229" s="251" t="str">
        <f>+input!AE229</f>
        <v/>
      </c>
      <c r="Q229" s="252" t="str">
        <f>+input!AF229</f>
        <v/>
      </c>
      <c r="R229" s="253"/>
      <c r="S229" s="254" t="e">
        <f>VLOOKUP($A229,input!$A$4:$I$1000,7,FALSE)</f>
        <v>#N/A</v>
      </c>
      <c r="T229" s="255" t="e">
        <f>VLOOKUP($A229,input!$A$4:$I$1000,8,FALSE)</f>
        <v>#N/A</v>
      </c>
      <c r="U229" s="255" t="e">
        <f>VLOOKUP($A229,input!$A$4:$L$1000,9,FALSE)</f>
        <v>#N/A</v>
      </c>
      <c r="V229" s="256" t="e">
        <f>IF($C229="initial",input!M229,VLOOKUP($A229,input!$A$4:$L$1000,10,FALSE))</f>
        <v>#N/A</v>
      </c>
      <c r="W229" s="257" t="e">
        <f>IF($C229="initial",input!N229,VLOOKUP($A229,input!$A$4:$L$1000,11,FALSE))</f>
        <v>#N/A</v>
      </c>
      <c r="X229" s="258" t="e">
        <f>IF($C229="initial",input!O229,VLOOKUP($A229,input!$A$4:$L$1000,12,FALSE))</f>
        <v>#N/A</v>
      </c>
      <c r="Y229" s="247" t="e">
        <f t="shared" si="42"/>
        <v>#N/A</v>
      </c>
      <c r="Z229" s="247" t="e">
        <f t="shared" si="43"/>
        <v>#N/A</v>
      </c>
      <c r="AA229" s="247" t="e">
        <f t="shared" si="44"/>
        <v>#N/A</v>
      </c>
      <c r="AB229" s="254" t="e">
        <f t="shared" si="45"/>
        <v>#N/A</v>
      </c>
      <c r="AC229" s="255" t="e">
        <f t="shared" si="46"/>
        <v>#N/A</v>
      </c>
      <c r="AD229" s="261" t="e">
        <f t="shared" si="47"/>
        <v>#N/A</v>
      </c>
      <c r="AE229" s="247" t="e">
        <f>IF($D229="","",IF($C229="initial",input!S229,AN228))</f>
        <v>#N/A</v>
      </c>
      <c r="AF229" s="259" t="e">
        <f>IF($D229="","",IF($C229="initial",input!T229,AO228))</f>
        <v>#N/A</v>
      </c>
      <c r="AG229" s="260" t="e">
        <f>IF($D229="","",IF($C229="initial",input!U229,AP228))</f>
        <v>#N/A</v>
      </c>
      <c r="AH229" s="262"/>
      <c r="AI229" s="263"/>
      <c r="AJ229" s="263"/>
      <c r="AK229" s="262"/>
      <c r="AL229" s="263"/>
      <c r="AM229" s="264"/>
      <c r="AN229" s="249"/>
      <c r="AO229" s="249"/>
      <c r="AP229" s="249"/>
      <c r="AQ229" s="265"/>
      <c r="AR229" s="266"/>
      <c r="AS229" s="267"/>
    </row>
    <row r="230" spans="1:45" x14ac:dyDescent="0.25">
      <c r="A230" s="245">
        <v>227</v>
      </c>
      <c r="B230" s="245"/>
      <c r="C230" s="245" t="e">
        <f>VLOOKUP(A230,input!$A$4:$C$1000,3,FALSE)</f>
        <v>#N/A</v>
      </c>
      <c r="D230" s="246" t="e">
        <f>VLOOKUP($A230,input!$A$4:$I$1000,4,FALSE)</f>
        <v>#N/A</v>
      </c>
      <c r="E230" s="246" t="e">
        <f>VLOOKUP($A230,input!$A$4:$I$1000,5,FALSE)</f>
        <v>#N/A</v>
      </c>
      <c r="F230" s="514" t="e">
        <f>VLOOKUP($A230,input!$A$4:$I$1000,6,FALSE)</f>
        <v>#N/A</v>
      </c>
      <c r="G230" s="248">
        <v>0</v>
      </c>
      <c r="H230" s="249" t="e">
        <f t="shared" si="40"/>
        <v>#N/A</v>
      </c>
      <c r="I230" s="250" t="e">
        <f t="shared" si="41"/>
        <v>#N/A</v>
      </c>
      <c r="J230" s="414" t="str">
        <f>+input!Y230</f>
        <v/>
      </c>
      <c r="K230" s="249" t="str">
        <f>+input!Z230</f>
        <v/>
      </c>
      <c r="L230" s="249" t="str">
        <f>+input!AA230</f>
        <v/>
      </c>
      <c r="M230" s="249" t="str">
        <f>+input!AB230</f>
        <v/>
      </c>
      <c r="N230" s="249" t="str">
        <f>+input!AC230</f>
        <v/>
      </c>
      <c r="O230" s="249" t="str">
        <f>+input!AD230</f>
        <v/>
      </c>
      <c r="P230" s="251" t="str">
        <f>+input!AE230</f>
        <v/>
      </c>
      <c r="Q230" s="252" t="str">
        <f>+input!AF230</f>
        <v/>
      </c>
      <c r="R230" s="253"/>
      <c r="S230" s="254" t="e">
        <f>VLOOKUP($A230,input!$A$4:$I$1000,7,FALSE)</f>
        <v>#N/A</v>
      </c>
      <c r="T230" s="255" t="e">
        <f>VLOOKUP($A230,input!$A$4:$I$1000,8,FALSE)</f>
        <v>#N/A</v>
      </c>
      <c r="U230" s="255" t="e">
        <f>VLOOKUP($A230,input!$A$4:$L$1000,9,FALSE)</f>
        <v>#N/A</v>
      </c>
      <c r="V230" s="256" t="e">
        <f>IF($C230="initial",input!M230,VLOOKUP($A230,input!$A$4:$L$1000,10,FALSE))</f>
        <v>#N/A</v>
      </c>
      <c r="W230" s="257" t="e">
        <f>IF($C230="initial",input!N230,VLOOKUP($A230,input!$A$4:$L$1000,11,FALSE))</f>
        <v>#N/A</v>
      </c>
      <c r="X230" s="258" t="e">
        <f>IF($C230="initial",input!O230,VLOOKUP($A230,input!$A$4:$L$1000,12,FALSE))</f>
        <v>#N/A</v>
      </c>
      <c r="Y230" s="247" t="e">
        <f t="shared" si="42"/>
        <v>#N/A</v>
      </c>
      <c r="Z230" s="247" t="e">
        <f t="shared" si="43"/>
        <v>#N/A</v>
      </c>
      <c r="AA230" s="247" t="e">
        <f t="shared" si="44"/>
        <v>#N/A</v>
      </c>
      <c r="AB230" s="254" t="e">
        <f t="shared" si="45"/>
        <v>#N/A</v>
      </c>
      <c r="AC230" s="255" t="e">
        <f t="shared" si="46"/>
        <v>#N/A</v>
      </c>
      <c r="AD230" s="261" t="e">
        <f t="shared" si="47"/>
        <v>#N/A</v>
      </c>
      <c r="AE230" s="247" t="e">
        <f>IF($D230="","",IF($C230="initial",input!S230,AN229))</f>
        <v>#N/A</v>
      </c>
      <c r="AF230" s="259" t="e">
        <f>IF($D230="","",IF($C230="initial",input!T230,AO229))</f>
        <v>#N/A</v>
      </c>
      <c r="AG230" s="260" t="e">
        <f>IF($D230="","",IF($C230="initial",input!U230,AP229))</f>
        <v>#N/A</v>
      </c>
      <c r="AH230" s="262"/>
      <c r="AI230" s="263"/>
      <c r="AJ230" s="263"/>
      <c r="AK230" s="262"/>
      <c r="AL230" s="263"/>
      <c r="AM230" s="264"/>
      <c r="AN230" s="249"/>
      <c r="AO230" s="249"/>
      <c r="AP230" s="249"/>
      <c r="AQ230" s="265"/>
      <c r="AR230" s="266"/>
      <c r="AS230" s="267"/>
    </row>
    <row r="231" spans="1:45" x14ac:dyDescent="0.25">
      <c r="A231" s="245">
        <v>228</v>
      </c>
      <c r="B231" s="245"/>
      <c r="C231" s="245" t="e">
        <f>VLOOKUP(A231,input!$A$4:$C$1000,3,FALSE)</f>
        <v>#N/A</v>
      </c>
      <c r="D231" s="246" t="e">
        <f>VLOOKUP($A231,input!$A$4:$I$1000,4,FALSE)</f>
        <v>#N/A</v>
      </c>
      <c r="E231" s="246" t="e">
        <f>VLOOKUP($A231,input!$A$4:$I$1000,5,FALSE)</f>
        <v>#N/A</v>
      </c>
      <c r="F231" s="514" t="e">
        <f>VLOOKUP($A231,input!$A$4:$I$1000,6,FALSE)</f>
        <v>#N/A</v>
      </c>
      <c r="G231" s="248">
        <v>0</v>
      </c>
      <c r="H231" s="249" t="e">
        <f t="shared" si="40"/>
        <v>#N/A</v>
      </c>
      <c r="I231" s="250" t="e">
        <f t="shared" si="41"/>
        <v>#N/A</v>
      </c>
      <c r="J231" s="414" t="str">
        <f>+input!Y231</f>
        <v/>
      </c>
      <c r="K231" s="249" t="str">
        <f>+input!Z231</f>
        <v/>
      </c>
      <c r="L231" s="249" t="str">
        <f>+input!AA231</f>
        <v/>
      </c>
      <c r="M231" s="249" t="str">
        <f>+input!AB231</f>
        <v/>
      </c>
      <c r="N231" s="249" t="str">
        <f>+input!AC231</f>
        <v/>
      </c>
      <c r="O231" s="249" t="str">
        <f>+input!AD231</f>
        <v/>
      </c>
      <c r="P231" s="251" t="str">
        <f>+input!AE231</f>
        <v/>
      </c>
      <c r="Q231" s="252" t="str">
        <f>+input!AF231</f>
        <v/>
      </c>
      <c r="R231" s="253"/>
      <c r="S231" s="254" t="e">
        <f>VLOOKUP($A231,input!$A$4:$I$1000,7,FALSE)</f>
        <v>#N/A</v>
      </c>
      <c r="T231" s="255" t="e">
        <f>VLOOKUP($A231,input!$A$4:$I$1000,8,FALSE)</f>
        <v>#N/A</v>
      </c>
      <c r="U231" s="255" t="e">
        <f>VLOOKUP($A231,input!$A$4:$L$1000,9,FALSE)</f>
        <v>#N/A</v>
      </c>
      <c r="V231" s="256" t="e">
        <f>IF($C231="initial",input!M231,VLOOKUP($A231,input!$A$4:$L$1000,10,FALSE))</f>
        <v>#N/A</v>
      </c>
      <c r="W231" s="257" t="e">
        <f>IF($C231="initial",input!N231,VLOOKUP($A231,input!$A$4:$L$1000,11,FALSE))</f>
        <v>#N/A</v>
      </c>
      <c r="X231" s="258" t="e">
        <f>IF($C231="initial",input!O231,VLOOKUP($A231,input!$A$4:$L$1000,12,FALSE))</f>
        <v>#N/A</v>
      </c>
      <c r="Y231" s="247" t="e">
        <f t="shared" si="42"/>
        <v>#N/A</v>
      </c>
      <c r="Z231" s="247" t="e">
        <f t="shared" si="43"/>
        <v>#N/A</v>
      </c>
      <c r="AA231" s="247" t="e">
        <f t="shared" si="44"/>
        <v>#N/A</v>
      </c>
      <c r="AB231" s="254" t="e">
        <f t="shared" si="45"/>
        <v>#N/A</v>
      </c>
      <c r="AC231" s="255" t="e">
        <f t="shared" si="46"/>
        <v>#N/A</v>
      </c>
      <c r="AD231" s="261" t="e">
        <f t="shared" si="47"/>
        <v>#N/A</v>
      </c>
      <c r="AE231" s="247" t="e">
        <f>IF($D231="","",IF($C231="initial",input!S231,AN230))</f>
        <v>#N/A</v>
      </c>
      <c r="AF231" s="259" t="e">
        <f>IF($D231="","",IF($C231="initial",input!T231,AO230))</f>
        <v>#N/A</v>
      </c>
      <c r="AG231" s="260" t="e">
        <f>IF($D231="","",IF($C231="initial",input!U231,AP230))</f>
        <v>#N/A</v>
      </c>
      <c r="AH231" s="262"/>
      <c r="AI231" s="263"/>
      <c r="AJ231" s="263"/>
      <c r="AK231" s="262"/>
      <c r="AL231" s="263"/>
      <c r="AM231" s="264"/>
      <c r="AN231" s="249"/>
      <c r="AO231" s="249"/>
      <c r="AP231" s="249"/>
      <c r="AQ231" s="265"/>
      <c r="AR231" s="266"/>
      <c r="AS231" s="267"/>
    </row>
    <row r="232" spans="1:45" x14ac:dyDescent="0.25">
      <c r="A232" s="245">
        <v>229</v>
      </c>
      <c r="B232" s="245"/>
      <c r="C232" s="245" t="e">
        <f>VLOOKUP(A232,input!$A$4:$C$1000,3,FALSE)</f>
        <v>#N/A</v>
      </c>
      <c r="D232" s="246" t="e">
        <f>VLOOKUP($A232,input!$A$4:$I$1000,4,FALSE)</f>
        <v>#N/A</v>
      </c>
      <c r="E232" s="246" t="e">
        <f>VLOOKUP($A232,input!$A$4:$I$1000,5,FALSE)</f>
        <v>#N/A</v>
      </c>
      <c r="F232" s="514" t="e">
        <f>VLOOKUP($A232,input!$A$4:$I$1000,6,FALSE)</f>
        <v>#N/A</v>
      </c>
      <c r="G232" s="248">
        <v>0</v>
      </c>
      <c r="H232" s="249" t="e">
        <f t="shared" si="40"/>
        <v>#N/A</v>
      </c>
      <c r="I232" s="250" t="e">
        <f t="shared" si="41"/>
        <v>#N/A</v>
      </c>
      <c r="J232" s="414" t="str">
        <f>+input!Y232</f>
        <v/>
      </c>
      <c r="K232" s="249" t="str">
        <f>+input!Z232</f>
        <v/>
      </c>
      <c r="L232" s="249" t="str">
        <f>+input!AA232</f>
        <v/>
      </c>
      <c r="M232" s="249" t="str">
        <f>+input!AB232</f>
        <v/>
      </c>
      <c r="N232" s="249" t="str">
        <f>+input!AC232</f>
        <v/>
      </c>
      <c r="O232" s="249" t="str">
        <f>+input!AD232</f>
        <v/>
      </c>
      <c r="P232" s="251" t="str">
        <f>+input!AE232</f>
        <v/>
      </c>
      <c r="Q232" s="252" t="str">
        <f>+input!AF232</f>
        <v/>
      </c>
      <c r="R232" s="253"/>
      <c r="S232" s="254" t="e">
        <f>VLOOKUP($A232,input!$A$4:$I$1000,7,FALSE)</f>
        <v>#N/A</v>
      </c>
      <c r="T232" s="255" t="e">
        <f>VLOOKUP($A232,input!$A$4:$I$1000,8,FALSE)</f>
        <v>#N/A</v>
      </c>
      <c r="U232" s="255" t="e">
        <f>VLOOKUP($A232,input!$A$4:$L$1000,9,FALSE)</f>
        <v>#N/A</v>
      </c>
      <c r="V232" s="256" t="e">
        <f>IF($C232="initial",input!M232,VLOOKUP($A232,input!$A$4:$L$1000,10,FALSE))</f>
        <v>#N/A</v>
      </c>
      <c r="W232" s="257" t="e">
        <f>IF($C232="initial",input!N232,VLOOKUP($A232,input!$A$4:$L$1000,11,FALSE))</f>
        <v>#N/A</v>
      </c>
      <c r="X232" s="258" t="e">
        <f>IF($C232="initial",input!O232,VLOOKUP($A232,input!$A$4:$L$1000,12,FALSE))</f>
        <v>#N/A</v>
      </c>
      <c r="Y232" s="247" t="e">
        <f t="shared" si="42"/>
        <v>#N/A</v>
      </c>
      <c r="Z232" s="247" t="e">
        <f t="shared" si="43"/>
        <v>#N/A</v>
      </c>
      <c r="AA232" s="247" t="e">
        <f t="shared" si="44"/>
        <v>#N/A</v>
      </c>
      <c r="AB232" s="254" t="e">
        <f t="shared" si="45"/>
        <v>#N/A</v>
      </c>
      <c r="AC232" s="255" t="e">
        <f t="shared" si="46"/>
        <v>#N/A</v>
      </c>
      <c r="AD232" s="261" t="e">
        <f t="shared" si="47"/>
        <v>#N/A</v>
      </c>
      <c r="AE232" s="247" t="e">
        <f>IF($D232="","",IF($C232="initial",input!S232,AN231))</f>
        <v>#N/A</v>
      </c>
      <c r="AF232" s="259" t="e">
        <f>IF($D232="","",IF($C232="initial",input!T232,AO231))</f>
        <v>#N/A</v>
      </c>
      <c r="AG232" s="260" t="e">
        <f>IF($D232="","",IF($C232="initial",input!U232,AP231))</f>
        <v>#N/A</v>
      </c>
      <c r="AH232" s="262"/>
      <c r="AI232" s="263"/>
      <c r="AJ232" s="263"/>
      <c r="AK232" s="262"/>
      <c r="AL232" s="263"/>
      <c r="AM232" s="264"/>
      <c r="AN232" s="249"/>
      <c r="AO232" s="249"/>
      <c r="AP232" s="249"/>
      <c r="AQ232" s="265"/>
      <c r="AR232" s="266"/>
      <c r="AS232" s="267"/>
    </row>
    <row r="233" spans="1:45" x14ac:dyDescent="0.25">
      <c r="A233" s="245">
        <v>230</v>
      </c>
      <c r="B233" s="245"/>
      <c r="C233" s="245" t="e">
        <f>VLOOKUP(A233,input!$A$4:$C$1000,3,FALSE)</f>
        <v>#N/A</v>
      </c>
      <c r="D233" s="246" t="e">
        <f>VLOOKUP($A233,input!$A$4:$I$1000,4,FALSE)</f>
        <v>#N/A</v>
      </c>
      <c r="E233" s="246" t="e">
        <f>VLOOKUP($A233,input!$A$4:$I$1000,5,FALSE)</f>
        <v>#N/A</v>
      </c>
      <c r="F233" s="514" t="e">
        <f>VLOOKUP($A233,input!$A$4:$I$1000,6,FALSE)</f>
        <v>#N/A</v>
      </c>
      <c r="G233" s="248">
        <v>0</v>
      </c>
      <c r="H233" s="249" t="e">
        <f t="shared" si="40"/>
        <v>#N/A</v>
      </c>
      <c r="I233" s="250" t="e">
        <f t="shared" si="41"/>
        <v>#N/A</v>
      </c>
      <c r="J233" s="414" t="str">
        <f>+input!Y233</f>
        <v/>
      </c>
      <c r="K233" s="249" t="str">
        <f>+input!Z233</f>
        <v/>
      </c>
      <c r="L233" s="249" t="str">
        <f>+input!AA233</f>
        <v/>
      </c>
      <c r="M233" s="249" t="str">
        <f>+input!AB233</f>
        <v/>
      </c>
      <c r="N233" s="249" t="str">
        <f>+input!AC233</f>
        <v/>
      </c>
      <c r="O233" s="249" t="str">
        <f>+input!AD233</f>
        <v/>
      </c>
      <c r="P233" s="251" t="str">
        <f>+input!AE233</f>
        <v/>
      </c>
      <c r="Q233" s="252" t="str">
        <f>+input!AF233</f>
        <v/>
      </c>
      <c r="R233" s="253"/>
      <c r="S233" s="254" t="e">
        <f>VLOOKUP($A233,input!$A$4:$I$1000,7,FALSE)</f>
        <v>#N/A</v>
      </c>
      <c r="T233" s="255" t="e">
        <f>VLOOKUP($A233,input!$A$4:$I$1000,8,FALSE)</f>
        <v>#N/A</v>
      </c>
      <c r="U233" s="255" t="e">
        <f>VLOOKUP($A233,input!$A$4:$L$1000,9,FALSE)</f>
        <v>#N/A</v>
      </c>
      <c r="V233" s="256" t="e">
        <f>IF($C233="initial",input!M233,VLOOKUP($A233,input!$A$4:$L$1000,10,FALSE))</f>
        <v>#N/A</v>
      </c>
      <c r="W233" s="257" t="e">
        <f>IF($C233="initial",input!N233,VLOOKUP($A233,input!$A$4:$L$1000,11,FALSE))</f>
        <v>#N/A</v>
      </c>
      <c r="X233" s="258" t="e">
        <f>IF($C233="initial",input!O233,VLOOKUP($A233,input!$A$4:$L$1000,12,FALSE))</f>
        <v>#N/A</v>
      </c>
      <c r="Y233" s="247" t="e">
        <f t="shared" si="42"/>
        <v>#N/A</v>
      </c>
      <c r="Z233" s="247" t="e">
        <f t="shared" si="43"/>
        <v>#N/A</v>
      </c>
      <c r="AA233" s="247" t="e">
        <f t="shared" si="44"/>
        <v>#N/A</v>
      </c>
      <c r="AB233" s="254" t="e">
        <f t="shared" si="45"/>
        <v>#N/A</v>
      </c>
      <c r="AC233" s="255" t="e">
        <f t="shared" si="46"/>
        <v>#N/A</v>
      </c>
      <c r="AD233" s="261" t="e">
        <f t="shared" si="47"/>
        <v>#N/A</v>
      </c>
      <c r="AE233" s="247" t="e">
        <f>IF($D233="","",IF($C233="initial",input!S233,AN232))</f>
        <v>#N/A</v>
      </c>
      <c r="AF233" s="259" t="e">
        <f>IF($D233="","",IF($C233="initial",input!T233,AO232))</f>
        <v>#N/A</v>
      </c>
      <c r="AG233" s="260" t="e">
        <f>IF($D233="","",IF($C233="initial",input!U233,AP232))</f>
        <v>#N/A</v>
      </c>
      <c r="AH233" s="262"/>
      <c r="AI233" s="263"/>
      <c r="AJ233" s="263"/>
      <c r="AK233" s="262"/>
      <c r="AL233" s="263"/>
      <c r="AM233" s="264"/>
      <c r="AN233" s="249"/>
      <c r="AO233" s="249"/>
      <c r="AP233" s="249"/>
      <c r="AQ233" s="265"/>
      <c r="AR233" s="266"/>
      <c r="AS233" s="267"/>
    </row>
    <row r="234" spans="1:45" x14ac:dyDescent="0.25">
      <c r="A234" s="245">
        <v>231</v>
      </c>
      <c r="B234" s="245"/>
      <c r="C234" s="245" t="e">
        <f>VLOOKUP(A234,input!$A$4:$C$1000,3,FALSE)</f>
        <v>#N/A</v>
      </c>
      <c r="D234" s="246" t="e">
        <f>VLOOKUP($A234,input!$A$4:$I$1000,4,FALSE)</f>
        <v>#N/A</v>
      </c>
      <c r="E234" s="246" t="e">
        <f>VLOOKUP($A234,input!$A$4:$I$1000,5,FALSE)</f>
        <v>#N/A</v>
      </c>
      <c r="F234" s="514" t="e">
        <f>VLOOKUP($A234,input!$A$4:$I$1000,6,FALSE)</f>
        <v>#N/A</v>
      </c>
      <c r="G234" s="248">
        <v>0</v>
      </c>
      <c r="H234" s="249" t="e">
        <f t="shared" si="40"/>
        <v>#N/A</v>
      </c>
      <c r="I234" s="250" t="e">
        <f t="shared" si="41"/>
        <v>#N/A</v>
      </c>
      <c r="J234" s="414" t="str">
        <f>+input!Y234</f>
        <v/>
      </c>
      <c r="K234" s="249" t="str">
        <f>+input!Z234</f>
        <v/>
      </c>
      <c r="L234" s="249" t="str">
        <f>+input!AA234</f>
        <v/>
      </c>
      <c r="M234" s="249" t="str">
        <f>+input!AB234</f>
        <v/>
      </c>
      <c r="N234" s="249" t="str">
        <f>+input!AC234</f>
        <v/>
      </c>
      <c r="O234" s="249" t="str">
        <f>+input!AD234</f>
        <v/>
      </c>
      <c r="P234" s="251" t="str">
        <f>+input!AE234</f>
        <v/>
      </c>
      <c r="Q234" s="252" t="str">
        <f>+input!AF234</f>
        <v/>
      </c>
      <c r="R234" s="253"/>
      <c r="S234" s="254" t="e">
        <f>VLOOKUP($A234,input!$A$4:$I$1000,7,FALSE)</f>
        <v>#N/A</v>
      </c>
      <c r="T234" s="255" t="e">
        <f>VLOOKUP($A234,input!$A$4:$I$1000,8,FALSE)</f>
        <v>#N/A</v>
      </c>
      <c r="U234" s="255" t="e">
        <f>VLOOKUP($A234,input!$A$4:$L$1000,9,FALSE)</f>
        <v>#N/A</v>
      </c>
      <c r="V234" s="256" t="e">
        <f>IF($C234="initial",input!M234,VLOOKUP($A234,input!$A$4:$L$1000,10,FALSE))</f>
        <v>#N/A</v>
      </c>
      <c r="W234" s="257" t="e">
        <f>IF($C234="initial",input!N234,VLOOKUP($A234,input!$A$4:$L$1000,11,FALSE))</f>
        <v>#N/A</v>
      </c>
      <c r="X234" s="258" t="e">
        <f>IF($C234="initial",input!O234,VLOOKUP($A234,input!$A$4:$L$1000,12,FALSE))</f>
        <v>#N/A</v>
      </c>
      <c r="Y234" s="247" t="e">
        <f t="shared" si="42"/>
        <v>#N/A</v>
      </c>
      <c r="Z234" s="247" t="e">
        <f t="shared" si="43"/>
        <v>#N/A</v>
      </c>
      <c r="AA234" s="247" t="e">
        <f t="shared" si="44"/>
        <v>#N/A</v>
      </c>
      <c r="AB234" s="254" t="e">
        <f t="shared" si="45"/>
        <v>#N/A</v>
      </c>
      <c r="AC234" s="255" t="e">
        <f t="shared" si="46"/>
        <v>#N/A</v>
      </c>
      <c r="AD234" s="261" t="e">
        <f t="shared" si="47"/>
        <v>#N/A</v>
      </c>
      <c r="AE234" s="247" t="e">
        <f>IF($D234="","",IF($C234="initial",input!S234,AN233))</f>
        <v>#N/A</v>
      </c>
      <c r="AF234" s="259" t="e">
        <f>IF($D234="","",IF($C234="initial",input!T234,AO233))</f>
        <v>#N/A</v>
      </c>
      <c r="AG234" s="260" t="e">
        <f>IF($D234="","",IF($C234="initial",input!U234,AP233))</f>
        <v>#N/A</v>
      </c>
      <c r="AH234" s="262"/>
      <c r="AI234" s="263"/>
      <c r="AJ234" s="263"/>
      <c r="AK234" s="262"/>
      <c r="AL234" s="263"/>
      <c r="AM234" s="264"/>
      <c r="AN234" s="249"/>
      <c r="AO234" s="249"/>
      <c r="AP234" s="249"/>
      <c r="AQ234" s="265"/>
      <c r="AR234" s="266"/>
      <c r="AS234" s="267"/>
    </row>
    <row r="235" spans="1:45" x14ac:dyDescent="0.25">
      <c r="A235" s="245">
        <v>232</v>
      </c>
      <c r="B235" s="245"/>
      <c r="C235" s="245" t="e">
        <f>VLOOKUP(A235,input!$A$4:$C$1000,3,FALSE)</f>
        <v>#N/A</v>
      </c>
      <c r="D235" s="246" t="e">
        <f>VLOOKUP($A235,input!$A$4:$I$1000,4,FALSE)</f>
        <v>#N/A</v>
      </c>
      <c r="E235" s="246" t="e">
        <f>VLOOKUP($A235,input!$A$4:$I$1000,5,FALSE)</f>
        <v>#N/A</v>
      </c>
      <c r="F235" s="514" t="e">
        <f>VLOOKUP($A235,input!$A$4:$I$1000,6,FALSE)</f>
        <v>#N/A</v>
      </c>
      <c r="G235" s="248">
        <v>0</v>
      </c>
      <c r="H235" s="249" t="e">
        <f t="shared" si="40"/>
        <v>#N/A</v>
      </c>
      <c r="I235" s="250" t="e">
        <f t="shared" si="41"/>
        <v>#N/A</v>
      </c>
      <c r="J235" s="414" t="str">
        <f>+input!Y235</f>
        <v/>
      </c>
      <c r="K235" s="249" t="str">
        <f>+input!Z235</f>
        <v/>
      </c>
      <c r="L235" s="249" t="str">
        <f>+input!AA235</f>
        <v/>
      </c>
      <c r="M235" s="249" t="str">
        <f>+input!AB235</f>
        <v/>
      </c>
      <c r="N235" s="249" t="str">
        <f>+input!AC235</f>
        <v/>
      </c>
      <c r="O235" s="249" t="str">
        <f>+input!AD235</f>
        <v/>
      </c>
      <c r="P235" s="251" t="str">
        <f>+input!AE235</f>
        <v/>
      </c>
      <c r="Q235" s="252" t="str">
        <f>+input!AF235</f>
        <v/>
      </c>
      <c r="R235" s="253"/>
      <c r="S235" s="254" t="e">
        <f>VLOOKUP($A235,input!$A$4:$I$1000,7,FALSE)</f>
        <v>#N/A</v>
      </c>
      <c r="T235" s="255" t="e">
        <f>VLOOKUP($A235,input!$A$4:$I$1000,8,FALSE)</f>
        <v>#N/A</v>
      </c>
      <c r="U235" s="255" t="e">
        <f>VLOOKUP($A235,input!$A$4:$L$1000,9,FALSE)</f>
        <v>#N/A</v>
      </c>
      <c r="V235" s="256" t="e">
        <f>IF($C235="initial",input!M235,VLOOKUP($A235,input!$A$4:$L$1000,10,FALSE))</f>
        <v>#N/A</v>
      </c>
      <c r="W235" s="257" t="e">
        <f>IF($C235="initial",input!N235,VLOOKUP($A235,input!$A$4:$L$1000,11,FALSE))</f>
        <v>#N/A</v>
      </c>
      <c r="X235" s="258" t="e">
        <f>IF($C235="initial",input!O235,VLOOKUP($A235,input!$A$4:$L$1000,12,FALSE))</f>
        <v>#N/A</v>
      </c>
      <c r="Y235" s="247" t="e">
        <f t="shared" si="42"/>
        <v>#N/A</v>
      </c>
      <c r="Z235" s="247" t="e">
        <f t="shared" si="43"/>
        <v>#N/A</v>
      </c>
      <c r="AA235" s="247" t="e">
        <f t="shared" si="44"/>
        <v>#N/A</v>
      </c>
      <c r="AB235" s="254" t="e">
        <f t="shared" si="45"/>
        <v>#N/A</v>
      </c>
      <c r="AC235" s="255" t="e">
        <f t="shared" si="46"/>
        <v>#N/A</v>
      </c>
      <c r="AD235" s="261" t="e">
        <f t="shared" si="47"/>
        <v>#N/A</v>
      </c>
      <c r="AE235" s="247" t="e">
        <f>IF($D235="","",IF($C235="initial",input!S235,AN234))</f>
        <v>#N/A</v>
      </c>
      <c r="AF235" s="259" t="e">
        <f>IF($D235="","",IF($C235="initial",input!T235,AO234))</f>
        <v>#N/A</v>
      </c>
      <c r="AG235" s="260" t="e">
        <f>IF($D235="","",IF($C235="initial",input!U235,AP234))</f>
        <v>#N/A</v>
      </c>
      <c r="AH235" s="262"/>
      <c r="AI235" s="263"/>
      <c r="AJ235" s="263"/>
      <c r="AK235" s="262"/>
      <c r="AL235" s="263"/>
      <c r="AM235" s="264"/>
      <c r="AN235" s="249"/>
      <c r="AO235" s="249"/>
      <c r="AP235" s="249"/>
      <c r="AQ235" s="265"/>
      <c r="AR235" s="266"/>
      <c r="AS235" s="267"/>
    </row>
    <row r="236" spans="1:45" x14ac:dyDescent="0.25">
      <c r="A236" s="245">
        <v>233</v>
      </c>
      <c r="B236" s="245"/>
      <c r="C236" s="245" t="e">
        <f>VLOOKUP(A236,input!$A$4:$C$1000,3,FALSE)</f>
        <v>#N/A</v>
      </c>
      <c r="D236" s="246" t="e">
        <f>VLOOKUP($A236,input!$A$4:$I$1000,4,FALSE)</f>
        <v>#N/A</v>
      </c>
      <c r="E236" s="246" t="e">
        <f>VLOOKUP($A236,input!$A$4:$I$1000,5,FALSE)</f>
        <v>#N/A</v>
      </c>
      <c r="F236" s="514" t="e">
        <f>VLOOKUP($A236,input!$A$4:$I$1000,6,FALSE)</f>
        <v>#N/A</v>
      </c>
      <c r="G236" s="248">
        <v>0</v>
      </c>
      <c r="H236" s="249" t="e">
        <f t="shared" si="40"/>
        <v>#N/A</v>
      </c>
      <c r="I236" s="250" t="e">
        <f t="shared" si="41"/>
        <v>#N/A</v>
      </c>
      <c r="J236" s="414" t="str">
        <f>+input!Y236</f>
        <v/>
      </c>
      <c r="K236" s="249" t="str">
        <f>+input!Z236</f>
        <v/>
      </c>
      <c r="L236" s="249" t="str">
        <f>+input!AA236</f>
        <v/>
      </c>
      <c r="M236" s="249" t="str">
        <f>+input!AB236</f>
        <v/>
      </c>
      <c r="N236" s="249" t="str">
        <f>+input!AC236</f>
        <v/>
      </c>
      <c r="O236" s="249" t="str">
        <f>+input!AD236</f>
        <v/>
      </c>
      <c r="P236" s="251" t="str">
        <f>+input!AE236</f>
        <v/>
      </c>
      <c r="Q236" s="252" t="str">
        <f>+input!AF236</f>
        <v/>
      </c>
      <c r="R236" s="253"/>
      <c r="S236" s="254" t="e">
        <f>VLOOKUP($A236,input!$A$4:$I$1000,7,FALSE)</f>
        <v>#N/A</v>
      </c>
      <c r="T236" s="255" t="e">
        <f>VLOOKUP($A236,input!$A$4:$I$1000,8,FALSE)</f>
        <v>#N/A</v>
      </c>
      <c r="U236" s="255" t="e">
        <f>VLOOKUP($A236,input!$A$4:$L$1000,9,FALSE)</f>
        <v>#N/A</v>
      </c>
      <c r="V236" s="256" t="e">
        <f>IF($C236="initial",input!M236,VLOOKUP($A236,input!$A$4:$L$1000,10,FALSE))</f>
        <v>#N/A</v>
      </c>
      <c r="W236" s="257" t="e">
        <f>IF($C236="initial",input!N236,VLOOKUP($A236,input!$A$4:$L$1000,11,FALSE))</f>
        <v>#N/A</v>
      </c>
      <c r="X236" s="258" t="e">
        <f>IF($C236="initial",input!O236,VLOOKUP($A236,input!$A$4:$L$1000,12,FALSE))</f>
        <v>#N/A</v>
      </c>
      <c r="Y236" s="247" t="e">
        <f t="shared" si="42"/>
        <v>#N/A</v>
      </c>
      <c r="Z236" s="247" t="e">
        <f t="shared" si="43"/>
        <v>#N/A</v>
      </c>
      <c r="AA236" s="247" t="e">
        <f t="shared" si="44"/>
        <v>#N/A</v>
      </c>
      <c r="AB236" s="254" t="e">
        <f t="shared" si="45"/>
        <v>#N/A</v>
      </c>
      <c r="AC236" s="255" t="e">
        <f t="shared" si="46"/>
        <v>#N/A</v>
      </c>
      <c r="AD236" s="261" t="e">
        <f t="shared" si="47"/>
        <v>#N/A</v>
      </c>
      <c r="AE236" s="247" t="e">
        <f>IF($D236="","",IF($C236="initial",input!S236,AN235))</f>
        <v>#N/A</v>
      </c>
      <c r="AF236" s="259" t="e">
        <f>IF($D236="","",IF($C236="initial",input!T236,AO235))</f>
        <v>#N/A</v>
      </c>
      <c r="AG236" s="260" t="e">
        <f>IF($D236="","",IF($C236="initial",input!U236,AP235))</f>
        <v>#N/A</v>
      </c>
      <c r="AH236" s="262"/>
      <c r="AI236" s="263"/>
      <c r="AJ236" s="263"/>
      <c r="AK236" s="262"/>
      <c r="AL236" s="263"/>
      <c r="AM236" s="264"/>
      <c r="AN236" s="249"/>
      <c r="AO236" s="249"/>
      <c r="AP236" s="249"/>
      <c r="AQ236" s="265"/>
      <c r="AR236" s="266"/>
      <c r="AS236" s="267"/>
    </row>
    <row r="237" spans="1:45" x14ac:dyDescent="0.25">
      <c r="A237" s="245">
        <v>234</v>
      </c>
      <c r="B237" s="245"/>
      <c r="C237" s="245" t="e">
        <f>VLOOKUP(A237,input!$A$4:$C$1000,3,FALSE)</f>
        <v>#N/A</v>
      </c>
      <c r="D237" s="246" t="e">
        <f>VLOOKUP($A237,input!$A$4:$I$1000,4,FALSE)</f>
        <v>#N/A</v>
      </c>
      <c r="E237" s="246" t="e">
        <f>VLOOKUP($A237,input!$A$4:$I$1000,5,FALSE)</f>
        <v>#N/A</v>
      </c>
      <c r="F237" s="514" t="e">
        <f>VLOOKUP($A237,input!$A$4:$I$1000,6,FALSE)</f>
        <v>#N/A</v>
      </c>
      <c r="G237" s="248">
        <v>0</v>
      </c>
      <c r="H237" s="249" t="e">
        <f t="shared" si="40"/>
        <v>#N/A</v>
      </c>
      <c r="I237" s="250" t="e">
        <f t="shared" si="41"/>
        <v>#N/A</v>
      </c>
      <c r="J237" s="414" t="str">
        <f>+input!Y237</f>
        <v/>
      </c>
      <c r="K237" s="249" t="str">
        <f>+input!Z237</f>
        <v/>
      </c>
      <c r="L237" s="249" t="str">
        <f>+input!AA237</f>
        <v/>
      </c>
      <c r="M237" s="249" t="str">
        <f>+input!AB237</f>
        <v/>
      </c>
      <c r="N237" s="249" t="str">
        <f>+input!AC237</f>
        <v/>
      </c>
      <c r="O237" s="249" t="str">
        <f>+input!AD237</f>
        <v/>
      </c>
      <c r="P237" s="251" t="str">
        <f>+input!AE237</f>
        <v/>
      </c>
      <c r="Q237" s="252" t="str">
        <f>+input!AF237</f>
        <v/>
      </c>
      <c r="R237" s="253"/>
      <c r="S237" s="254" t="e">
        <f>VLOOKUP($A237,input!$A$4:$I$1000,7,FALSE)</f>
        <v>#N/A</v>
      </c>
      <c r="T237" s="255" t="e">
        <f>VLOOKUP($A237,input!$A$4:$I$1000,8,FALSE)</f>
        <v>#N/A</v>
      </c>
      <c r="U237" s="255" t="e">
        <f>VLOOKUP($A237,input!$A$4:$L$1000,9,FALSE)</f>
        <v>#N/A</v>
      </c>
      <c r="V237" s="256" t="e">
        <f>IF($C237="initial",input!M237,VLOOKUP($A237,input!$A$4:$L$1000,10,FALSE))</f>
        <v>#N/A</v>
      </c>
      <c r="W237" s="257" t="e">
        <f>IF($C237="initial",input!N237,VLOOKUP($A237,input!$A$4:$L$1000,11,FALSE))</f>
        <v>#N/A</v>
      </c>
      <c r="X237" s="258" t="e">
        <f>IF($C237="initial",input!O237,VLOOKUP($A237,input!$A$4:$L$1000,12,FALSE))</f>
        <v>#N/A</v>
      </c>
      <c r="Y237" s="247" t="e">
        <f t="shared" si="42"/>
        <v>#N/A</v>
      </c>
      <c r="Z237" s="247" t="e">
        <f t="shared" si="43"/>
        <v>#N/A</v>
      </c>
      <c r="AA237" s="247" t="e">
        <f t="shared" si="44"/>
        <v>#N/A</v>
      </c>
      <c r="AB237" s="254" t="e">
        <f t="shared" si="45"/>
        <v>#N/A</v>
      </c>
      <c r="AC237" s="255" t="e">
        <f t="shared" si="46"/>
        <v>#N/A</v>
      </c>
      <c r="AD237" s="261" t="e">
        <f t="shared" si="47"/>
        <v>#N/A</v>
      </c>
      <c r="AE237" s="247" t="e">
        <f>IF($D237="","",IF($C237="initial",input!S237,AN236))</f>
        <v>#N/A</v>
      </c>
      <c r="AF237" s="259" t="e">
        <f>IF($D237="","",IF($C237="initial",input!T237,AO236))</f>
        <v>#N/A</v>
      </c>
      <c r="AG237" s="260" t="e">
        <f>IF($D237="","",IF($C237="initial",input!U237,AP236))</f>
        <v>#N/A</v>
      </c>
      <c r="AH237" s="262"/>
      <c r="AI237" s="263"/>
      <c r="AJ237" s="263"/>
      <c r="AK237" s="262"/>
      <c r="AL237" s="263"/>
      <c r="AM237" s="264"/>
      <c r="AN237" s="249"/>
      <c r="AO237" s="249"/>
      <c r="AP237" s="249"/>
      <c r="AQ237" s="265"/>
      <c r="AR237" s="266"/>
      <c r="AS237" s="267"/>
    </row>
    <row r="238" spans="1:45" x14ac:dyDescent="0.25">
      <c r="A238" s="245">
        <v>235</v>
      </c>
      <c r="B238" s="245"/>
      <c r="C238" s="245" t="e">
        <f>VLOOKUP(A238,input!$A$4:$C$1000,3,FALSE)</f>
        <v>#N/A</v>
      </c>
      <c r="D238" s="246" t="e">
        <f>VLOOKUP($A238,input!$A$4:$I$1000,4,FALSE)</f>
        <v>#N/A</v>
      </c>
      <c r="E238" s="246" t="e">
        <f>VLOOKUP($A238,input!$A$4:$I$1000,5,FALSE)</f>
        <v>#N/A</v>
      </c>
      <c r="F238" s="514" t="e">
        <f>VLOOKUP($A238,input!$A$4:$I$1000,6,FALSE)</f>
        <v>#N/A</v>
      </c>
      <c r="G238" s="248">
        <v>0</v>
      </c>
      <c r="H238" s="249" t="e">
        <f t="shared" si="40"/>
        <v>#N/A</v>
      </c>
      <c r="I238" s="250" t="e">
        <f t="shared" si="41"/>
        <v>#N/A</v>
      </c>
      <c r="J238" s="414" t="str">
        <f>+input!Y238</f>
        <v/>
      </c>
      <c r="K238" s="249" t="str">
        <f>+input!Z238</f>
        <v/>
      </c>
      <c r="L238" s="249" t="str">
        <f>+input!AA238</f>
        <v/>
      </c>
      <c r="M238" s="249" t="str">
        <f>+input!AB238</f>
        <v/>
      </c>
      <c r="N238" s="249" t="str">
        <f>+input!AC238</f>
        <v/>
      </c>
      <c r="O238" s="249" t="str">
        <f>+input!AD238</f>
        <v/>
      </c>
      <c r="P238" s="251" t="str">
        <f>+input!AE238</f>
        <v/>
      </c>
      <c r="Q238" s="252" t="str">
        <f>+input!AF238</f>
        <v/>
      </c>
      <c r="R238" s="253"/>
      <c r="S238" s="254" t="e">
        <f>VLOOKUP($A238,input!$A$4:$I$1000,7,FALSE)</f>
        <v>#N/A</v>
      </c>
      <c r="T238" s="255" t="e">
        <f>VLOOKUP($A238,input!$A$4:$I$1000,8,FALSE)</f>
        <v>#N/A</v>
      </c>
      <c r="U238" s="255" t="e">
        <f>VLOOKUP($A238,input!$A$4:$L$1000,9,FALSE)</f>
        <v>#N/A</v>
      </c>
      <c r="V238" s="256" t="e">
        <f>IF($C238="initial",input!M238,VLOOKUP($A238,input!$A$4:$L$1000,10,FALSE))</f>
        <v>#N/A</v>
      </c>
      <c r="W238" s="257" t="e">
        <f>IF($C238="initial",input!N238,VLOOKUP($A238,input!$A$4:$L$1000,11,FALSE))</f>
        <v>#N/A</v>
      </c>
      <c r="X238" s="258" t="e">
        <f>IF($C238="initial",input!O238,VLOOKUP($A238,input!$A$4:$L$1000,12,FALSE))</f>
        <v>#N/A</v>
      </c>
      <c r="Y238" s="247" t="e">
        <f t="shared" si="42"/>
        <v>#N/A</v>
      </c>
      <c r="Z238" s="247" t="e">
        <f t="shared" si="43"/>
        <v>#N/A</v>
      </c>
      <c r="AA238" s="247" t="e">
        <f t="shared" si="44"/>
        <v>#N/A</v>
      </c>
      <c r="AB238" s="254" t="e">
        <f t="shared" si="45"/>
        <v>#N/A</v>
      </c>
      <c r="AC238" s="255" t="e">
        <f t="shared" si="46"/>
        <v>#N/A</v>
      </c>
      <c r="AD238" s="261" t="e">
        <f t="shared" si="47"/>
        <v>#N/A</v>
      </c>
      <c r="AE238" s="247" t="e">
        <f>IF($D238="","",IF($C238="initial",input!S238,AN237))</f>
        <v>#N/A</v>
      </c>
      <c r="AF238" s="259" t="e">
        <f>IF($D238="","",IF($C238="initial",input!T238,AO237))</f>
        <v>#N/A</v>
      </c>
      <c r="AG238" s="260" t="e">
        <f>IF($D238="","",IF($C238="initial",input!U238,AP237))</f>
        <v>#N/A</v>
      </c>
      <c r="AH238" s="262"/>
      <c r="AI238" s="263"/>
      <c r="AJ238" s="263"/>
      <c r="AK238" s="262"/>
      <c r="AL238" s="263"/>
      <c r="AM238" s="264"/>
      <c r="AN238" s="249"/>
      <c r="AO238" s="249"/>
      <c r="AP238" s="249"/>
      <c r="AQ238" s="265"/>
      <c r="AR238" s="266"/>
      <c r="AS238" s="267"/>
    </row>
    <row r="239" spans="1:45" x14ac:dyDescent="0.25">
      <c r="A239" s="245">
        <v>236</v>
      </c>
      <c r="B239" s="245"/>
      <c r="C239" s="245" t="e">
        <f>VLOOKUP(A239,input!$A$4:$C$1000,3,FALSE)</f>
        <v>#N/A</v>
      </c>
      <c r="D239" s="246" t="e">
        <f>VLOOKUP($A239,input!$A$4:$I$1000,4,FALSE)</f>
        <v>#N/A</v>
      </c>
      <c r="E239" s="246" t="e">
        <f>VLOOKUP($A239,input!$A$4:$I$1000,5,FALSE)</f>
        <v>#N/A</v>
      </c>
      <c r="F239" s="514" t="e">
        <f>VLOOKUP($A239,input!$A$4:$I$1000,6,FALSE)</f>
        <v>#N/A</v>
      </c>
      <c r="G239" s="248">
        <v>0</v>
      </c>
      <c r="H239" s="249" t="e">
        <f t="shared" si="40"/>
        <v>#N/A</v>
      </c>
      <c r="I239" s="250" t="e">
        <f t="shared" si="41"/>
        <v>#N/A</v>
      </c>
      <c r="J239" s="414" t="str">
        <f>+input!Y239</f>
        <v/>
      </c>
      <c r="K239" s="249" t="str">
        <f>+input!Z239</f>
        <v/>
      </c>
      <c r="L239" s="249" t="str">
        <f>+input!AA239</f>
        <v/>
      </c>
      <c r="M239" s="249" t="str">
        <f>+input!AB239</f>
        <v/>
      </c>
      <c r="N239" s="249" t="str">
        <f>+input!AC239</f>
        <v/>
      </c>
      <c r="O239" s="249" t="str">
        <f>+input!AD239</f>
        <v/>
      </c>
      <c r="P239" s="251" t="str">
        <f>+input!AE239</f>
        <v/>
      </c>
      <c r="Q239" s="252" t="str">
        <f>+input!AF239</f>
        <v/>
      </c>
      <c r="R239" s="253"/>
      <c r="S239" s="254" t="e">
        <f>VLOOKUP($A239,input!$A$4:$I$1000,7,FALSE)</f>
        <v>#N/A</v>
      </c>
      <c r="T239" s="255" t="e">
        <f>VLOOKUP($A239,input!$A$4:$I$1000,8,FALSE)</f>
        <v>#N/A</v>
      </c>
      <c r="U239" s="255" t="e">
        <f>VLOOKUP($A239,input!$A$4:$L$1000,9,FALSE)</f>
        <v>#N/A</v>
      </c>
      <c r="V239" s="256" t="e">
        <f>IF($C239="initial",input!M239,VLOOKUP($A239,input!$A$4:$L$1000,10,FALSE))</f>
        <v>#N/A</v>
      </c>
      <c r="W239" s="257" t="e">
        <f>IF($C239="initial",input!N239,VLOOKUP($A239,input!$A$4:$L$1000,11,FALSE))</f>
        <v>#N/A</v>
      </c>
      <c r="X239" s="258" t="e">
        <f>IF($C239="initial",input!O239,VLOOKUP($A239,input!$A$4:$L$1000,12,FALSE))</f>
        <v>#N/A</v>
      </c>
      <c r="Y239" s="247" t="e">
        <f t="shared" si="42"/>
        <v>#N/A</v>
      </c>
      <c r="Z239" s="247" t="e">
        <f t="shared" si="43"/>
        <v>#N/A</v>
      </c>
      <c r="AA239" s="247" t="e">
        <f t="shared" si="44"/>
        <v>#N/A</v>
      </c>
      <c r="AB239" s="254" t="e">
        <f t="shared" si="45"/>
        <v>#N/A</v>
      </c>
      <c r="AC239" s="255" t="e">
        <f t="shared" si="46"/>
        <v>#N/A</v>
      </c>
      <c r="AD239" s="261" t="e">
        <f t="shared" si="47"/>
        <v>#N/A</v>
      </c>
      <c r="AE239" s="247" t="e">
        <f>IF($D239="","",IF($C239="initial",input!S239,AN238))</f>
        <v>#N/A</v>
      </c>
      <c r="AF239" s="259" t="e">
        <f>IF($D239="","",IF($C239="initial",input!T239,AO238))</f>
        <v>#N/A</v>
      </c>
      <c r="AG239" s="260" t="e">
        <f>IF($D239="","",IF($C239="initial",input!U239,AP238))</f>
        <v>#N/A</v>
      </c>
      <c r="AH239" s="262"/>
      <c r="AI239" s="263"/>
      <c r="AJ239" s="263"/>
      <c r="AK239" s="262"/>
      <c r="AL239" s="263"/>
      <c r="AM239" s="264"/>
      <c r="AN239" s="249"/>
      <c r="AO239" s="249"/>
      <c r="AP239" s="249"/>
      <c r="AQ239" s="265"/>
      <c r="AR239" s="266"/>
      <c r="AS239" s="267"/>
    </row>
    <row r="240" spans="1:45" x14ac:dyDescent="0.25">
      <c r="A240" s="245">
        <v>237</v>
      </c>
      <c r="B240" s="245"/>
      <c r="C240" s="245" t="e">
        <f>VLOOKUP(A240,input!$A$4:$C$1000,3,FALSE)</f>
        <v>#N/A</v>
      </c>
      <c r="D240" s="246" t="e">
        <f>VLOOKUP($A240,input!$A$4:$I$1000,4,FALSE)</f>
        <v>#N/A</v>
      </c>
      <c r="E240" s="246" t="e">
        <f>VLOOKUP($A240,input!$A$4:$I$1000,5,FALSE)</f>
        <v>#N/A</v>
      </c>
      <c r="F240" s="514" t="e">
        <f>VLOOKUP($A240,input!$A$4:$I$1000,6,FALSE)</f>
        <v>#N/A</v>
      </c>
      <c r="G240" s="248">
        <v>0</v>
      </c>
      <c r="H240" s="249" t="e">
        <f t="shared" si="40"/>
        <v>#N/A</v>
      </c>
      <c r="I240" s="250" t="e">
        <f t="shared" si="41"/>
        <v>#N/A</v>
      </c>
      <c r="J240" s="414" t="str">
        <f>+input!Y240</f>
        <v/>
      </c>
      <c r="K240" s="249" t="str">
        <f>+input!Z240</f>
        <v/>
      </c>
      <c r="L240" s="249" t="str">
        <f>+input!AA240</f>
        <v/>
      </c>
      <c r="M240" s="249" t="str">
        <f>+input!AB240</f>
        <v/>
      </c>
      <c r="N240" s="249" t="str">
        <f>+input!AC240</f>
        <v/>
      </c>
      <c r="O240" s="249" t="str">
        <f>+input!AD240</f>
        <v/>
      </c>
      <c r="P240" s="251" t="str">
        <f>+input!AE240</f>
        <v/>
      </c>
      <c r="Q240" s="252" t="str">
        <f>+input!AF240</f>
        <v/>
      </c>
      <c r="R240" s="253"/>
      <c r="S240" s="254" t="e">
        <f>VLOOKUP($A240,input!$A$4:$I$1000,7,FALSE)</f>
        <v>#N/A</v>
      </c>
      <c r="T240" s="255" t="e">
        <f>VLOOKUP($A240,input!$A$4:$I$1000,8,FALSE)</f>
        <v>#N/A</v>
      </c>
      <c r="U240" s="255" t="e">
        <f>VLOOKUP($A240,input!$A$4:$L$1000,9,FALSE)</f>
        <v>#N/A</v>
      </c>
      <c r="V240" s="256" t="e">
        <f>IF($C240="initial",input!M240,VLOOKUP($A240,input!$A$4:$L$1000,10,FALSE))</f>
        <v>#N/A</v>
      </c>
      <c r="W240" s="257" t="e">
        <f>IF($C240="initial",input!N240,VLOOKUP($A240,input!$A$4:$L$1000,11,FALSE))</f>
        <v>#N/A</v>
      </c>
      <c r="X240" s="258" t="e">
        <f>IF($C240="initial",input!O240,VLOOKUP($A240,input!$A$4:$L$1000,12,FALSE))</f>
        <v>#N/A</v>
      </c>
      <c r="Y240" s="247" t="e">
        <f t="shared" si="42"/>
        <v>#N/A</v>
      </c>
      <c r="Z240" s="247" t="e">
        <f t="shared" si="43"/>
        <v>#N/A</v>
      </c>
      <c r="AA240" s="247" t="e">
        <f t="shared" si="44"/>
        <v>#N/A</v>
      </c>
      <c r="AB240" s="254" t="e">
        <f t="shared" si="45"/>
        <v>#N/A</v>
      </c>
      <c r="AC240" s="255" t="e">
        <f t="shared" si="46"/>
        <v>#N/A</v>
      </c>
      <c r="AD240" s="261" t="e">
        <f t="shared" si="47"/>
        <v>#N/A</v>
      </c>
      <c r="AE240" s="247" t="e">
        <f>IF($D240="","",IF($C240="initial",input!S240,AN239))</f>
        <v>#N/A</v>
      </c>
      <c r="AF240" s="259" t="e">
        <f>IF($D240="","",IF($C240="initial",input!T240,AO239))</f>
        <v>#N/A</v>
      </c>
      <c r="AG240" s="260" t="e">
        <f>IF($D240="","",IF($C240="initial",input!U240,AP239))</f>
        <v>#N/A</v>
      </c>
      <c r="AH240" s="262"/>
      <c r="AI240" s="263"/>
      <c r="AJ240" s="263"/>
      <c r="AK240" s="262"/>
      <c r="AL240" s="263"/>
      <c r="AM240" s="264"/>
      <c r="AN240" s="249"/>
      <c r="AO240" s="249"/>
      <c r="AP240" s="249"/>
      <c r="AQ240" s="265"/>
      <c r="AR240" s="266"/>
      <c r="AS240" s="267"/>
    </row>
    <row r="241" spans="1:45" x14ac:dyDescent="0.25">
      <c r="A241" s="245">
        <v>238</v>
      </c>
      <c r="B241" s="245"/>
      <c r="C241" s="245" t="e">
        <f>VLOOKUP(A241,input!$A$4:$C$1000,3,FALSE)</f>
        <v>#N/A</v>
      </c>
      <c r="D241" s="246" t="e">
        <f>VLOOKUP($A241,input!$A$4:$I$1000,4,FALSE)</f>
        <v>#N/A</v>
      </c>
      <c r="E241" s="246" t="e">
        <f>VLOOKUP($A241,input!$A$4:$I$1000,5,FALSE)</f>
        <v>#N/A</v>
      </c>
      <c r="F241" s="514" t="e">
        <f>VLOOKUP($A241,input!$A$4:$I$1000,6,FALSE)</f>
        <v>#N/A</v>
      </c>
      <c r="G241" s="248">
        <v>0</v>
      </c>
      <c r="H241" s="249" t="e">
        <f t="shared" si="40"/>
        <v>#N/A</v>
      </c>
      <c r="I241" s="250" t="e">
        <f t="shared" si="41"/>
        <v>#N/A</v>
      </c>
      <c r="J241" s="414" t="str">
        <f>+input!Y241</f>
        <v/>
      </c>
      <c r="K241" s="249" t="str">
        <f>+input!Z241</f>
        <v/>
      </c>
      <c r="L241" s="249" t="str">
        <f>+input!AA241</f>
        <v/>
      </c>
      <c r="M241" s="249" t="str">
        <f>+input!AB241</f>
        <v/>
      </c>
      <c r="N241" s="249" t="str">
        <f>+input!AC241</f>
        <v/>
      </c>
      <c r="O241" s="249" t="str">
        <f>+input!AD241</f>
        <v/>
      </c>
      <c r="P241" s="251" t="str">
        <f>+input!AE241</f>
        <v/>
      </c>
      <c r="Q241" s="252" t="str">
        <f>+input!AF241</f>
        <v/>
      </c>
      <c r="R241" s="253"/>
      <c r="S241" s="254" t="e">
        <f>VLOOKUP($A241,input!$A$4:$I$1000,7,FALSE)</f>
        <v>#N/A</v>
      </c>
      <c r="T241" s="255" t="e">
        <f>VLOOKUP($A241,input!$A$4:$I$1000,8,FALSE)</f>
        <v>#N/A</v>
      </c>
      <c r="U241" s="255" t="e">
        <f>VLOOKUP($A241,input!$A$4:$L$1000,9,FALSE)</f>
        <v>#N/A</v>
      </c>
      <c r="V241" s="256" t="e">
        <f>IF($C241="initial",input!M241,VLOOKUP($A241,input!$A$4:$L$1000,10,FALSE))</f>
        <v>#N/A</v>
      </c>
      <c r="W241" s="257" t="e">
        <f>IF($C241="initial",input!N241,VLOOKUP($A241,input!$A$4:$L$1000,11,FALSE))</f>
        <v>#N/A</v>
      </c>
      <c r="X241" s="258" t="e">
        <f>IF($C241="initial",input!O241,VLOOKUP($A241,input!$A$4:$L$1000,12,FALSE))</f>
        <v>#N/A</v>
      </c>
      <c r="Y241" s="247" t="e">
        <f t="shared" si="42"/>
        <v>#N/A</v>
      </c>
      <c r="Z241" s="247" t="e">
        <f t="shared" si="43"/>
        <v>#N/A</v>
      </c>
      <c r="AA241" s="247" t="e">
        <f t="shared" si="44"/>
        <v>#N/A</v>
      </c>
      <c r="AB241" s="254" t="e">
        <f t="shared" si="45"/>
        <v>#N/A</v>
      </c>
      <c r="AC241" s="255" t="e">
        <f t="shared" si="46"/>
        <v>#N/A</v>
      </c>
      <c r="AD241" s="261" t="e">
        <f t="shared" si="47"/>
        <v>#N/A</v>
      </c>
      <c r="AE241" s="247" t="e">
        <f>IF($D241="","",IF($C241="initial",input!S241,AN240))</f>
        <v>#N/A</v>
      </c>
      <c r="AF241" s="259" t="e">
        <f>IF($D241="","",IF($C241="initial",input!T241,AO240))</f>
        <v>#N/A</v>
      </c>
      <c r="AG241" s="260" t="e">
        <f>IF($D241="","",IF($C241="initial",input!U241,AP240))</f>
        <v>#N/A</v>
      </c>
      <c r="AH241" s="262"/>
      <c r="AI241" s="263"/>
      <c r="AJ241" s="263"/>
      <c r="AK241" s="262"/>
      <c r="AL241" s="263"/>
      <c r="AM241" s="264"/>
      <c r="AN241" s="249"/>
      <c r="AO241" s="249"/>
      <c r="AP241" s="249"/>
      <c r="AQ241" s="265"/>
      <c r="AR241" s="266"/>
      <c r="AS241" s="267"/>
    </row>
    <row r="242" spans="1:45" x14ac:dyDescent="0.25">
      <c r="A242" s="245">
        <v>239</v>
      </c>
      <c r="B242" s="245"/>
      <c r="C242" s="245" t="e">
        <f>VLOOKUP(A242,input!$A$4:$C$1000,3,FALSE)</f>
        <v>#N/A</v>
      </c>
      <c r="D242" s="246" t="e">
        <f>VLOOKUP($A242,input!$A$4:$I$1000,4,FALSE)</f>
        <v>#N/A</v>
      </c>
      <c r="E242" s="246" t="e">
        <f>VLOOKUP($A242,input!$A$4:$I$1000,5,FALSE)</f>
        <v>#N/A</v>
      </c>
      <c r="F242" s="514" t="e">
        <f>VLOOKUP($A242,input!$A$4:$I$1000,6,FALSE)</f>
        <v>#N/A</v>
      </c>
      <c r="G242" s="248">
        <v>0</v>
      </c>
      <c r="H242" s="249" t="e">
        <f t="shared" si="40"/>
        <v>#N/A</v>
      </c>
      <c r="I242" s="250" t="e">
        <f t="shared" si="41"/>
        <v>#N/A</v>
      </c>
      <c r="J242" s="414" t="str">
        <f>+input!Y242</f>
        <v/>
      </c>
      <c r="K242" s="249" t="str">
        <f>+input!Z242</f>
        <v/>
      </c>
      <c r="L242" s="249" t="str">
        <f>+input!AA242</f>
        <v/>
      </c>
      <c r="M242" s="249" t="str">
        <f>+input!AB242</f>
        <v/>
      </c>
      <c r="N242" s="249" t="str">
        <f>+input!AC242</f>
        <v/>
      </c>
      <c r="O242" s="249" t="str">
        <f>+input!AD242</f>
        <v/>
      </c>
      <c r="P242" s="251" t="str">
        <f>+input!AE242</f>
        <v/>
      </c>
      <c r="Q242" s="252" t="str">
        <f>+input!AF242</f>
        <v/>
      </c>
      <c r="R242" s="253"/>
      <c r="S242" s="254" t="e">
        <f>VLOOKUP($A242,input!$A$4:$I$1000,7,FALSE)</f>
        <v>#N/A</v>
      </c>
      <c r="T242" s="255" t="e">
        <f>VLOOKUP($A242,input!$A$4:$I$1000,8,FALSE)</f>
        <v>#N/A</v>
      </c>
      <c r="U242" s="255" t="e">
        <f>VLOOKUP($A242,input!$A$4:$L$1000,9,FALSE)</f>
        <v>#N/A</v>
      </c>
      <c r="V242" s="256" t="e">
        <f>IF($C242="initial",input!M242,VLOOKUP($A242,input!$A$4:$L$1000,10,FALSE))</f>
        <v>#N/A</v>
      </c>
      <c r="W242" s="257" t="e">
        <f>IF($C242="initial",input!N242,VLOOKUP($A242,input!$A$4:$L$1000,11,FALSE))</f>
        <v>#N/A</v>
      </c>
      <c r="X242" s="258" t="e">
        <f>IF($C242="initial",input!O242,VLOOKUP($A242,input!$A$4:$L$1000,12,FALSE))</f>
        <v>#N/A</v>
      </c>
      <c r="Y242" s="247" t="e">
        <f t="shared" si="42"/>
        <v>#N/A</v>
      </c>
      <c r="Z242" s="247" t="e">
        <f t="shared" si="43"/>
        <v>#N/A</v>
      </c>
      <c r="AA242" s="247" t="e">
        <f t="shared" si="44"/>
        <v>#N/A</v>
      </c>
      <c r="AB242" s="254" t="e">
        <f t="shared" si="45"/>
        <v>#N/A</v>
      </c>
      <c r="AC242" s="255" t="e">
        <f t="shared" si="46"/>
        <v>#N/A</v>
      </c>
      <c r="AD242" s="261" t="e">
        <f t="shared" si="47"/>
        <v>#N/A</v>
      </c>
      <c r="AE242" s="247" t="e">
        <f>IF($D242="","",IF($C242="initial",input!S242,AN241))</f>
        <v>#N/A</v>
      </c>
      <c r="AF242" s="259" t="e">
        <f>IF($D242="","",IF($C242="initial",input!T242,AO241))</f>
        <v>#N/A</v>
      </c>
      <c r="AG242" s="260" t="e">
        <f>IF($D242="","",IF($C242="initial",input!U242,AP241))</f>
        <v>#N/A</v>
      </c>
      <c r="AH242" s="262"/>
      <c r="AI242" s="263"/>
      <c r="AJ242" s="263"/>
      <c r="AK242" s="262"/>
      <c r="AL242" s="263"/>
      <c r="AM242" s="264"/>
      <c r="AN242" s="249"/>
      <c r="AO242" s="249"/>
      <c r="AP242" s="249"/>
      <c r="AQ242" s="265"/>
      <c r="AR242" s="266"/>
      <c r="AS242" s="267"/>
    </row>
    <row r="243" spans="1:45" x14ac:dyDescent="0.25">
      <c r="A243" s="245">
        <v>240</v>
      </c>
      <c r="B243" s="245"/>
      <c r="C243" s="245" t="e">
        <f>VLOOKUP(A243,input!$A$4:$C$1000,3,FALSE)</f>
        <v>#N/A</v>
      </c>
      <c r="D243" s="246" t="e">
        <f>VLOOKUP($A243,input!$A$4:$I$1000,4,FALSE)</f>
        <v>#N/A</v>
      </c>
      <c r="E243" s="246" t="e">
        <f>VLOOKUP($A243,input!$A$4:$I$1000,5,FALSE)</f>
        <v>#N/A</v>
      </c>
      <c r="F243" s="514" t="e">
        <f>VLOOKUP($A243,input!$A$4:$I$1000,6,FALSE)</f>
        <v>#N/A</v>
      </c>
      <c r="G243" s="248">
        <v>0</v>
      </c>
      <c r="H243" s="249" t="e">
        <f t="shared" si="40"/>
        <v>#N/A</v>
      </c>
      <c r="I243" s="250" t="e">
        <f t="shared" si="41"/>
        <v>#N/A</v>
      </c>
      <c r="J243" s="414" t="str">
        <f>+input!Y243</f>
        <v/>
      </c>
      <c r="K243" s="249" t="str">
        <f>+input!Z243</f>
        <v/>
      </c>
      <c r="L243" s="249" t="str">
        <f>+input!AA243</f>
        <v/>
      </c>
      <c r="M243" s="249" t="str">
        <f>+input!AB243</f>
        <v/>
      </c>
      <c r="N243" s="249" t="str">
        <f>+input!AC243</f>
        <v/>
      </c>
      <c r="O243" s="249" t="str">
        <f>+input!AD243</f>
        <v/>
      </c>
      <c r="P243" s="251" t="str">
        <f>+input!AE243</f>
        <v/>
      </c>
      <c r="Q243" s="252" t="str">
        <f>+input!AF243</f>
        <v/>
      </c>
      <c r="R243" s="253"/>
      <c r="S243" s="254" t="e">
        <f>VLOOKUP($A243,input!$A$4:$I$1000,7,FALSE)</f>
        <v>#N/A</v>
      </c>
      <c r="T243" s="255" t="e">
        <f>VLOOKUP($A243,input!$A$4:$I$1000,8,FALSE)</f>
        <v>#N/A</v>
      </c>
      <c r="U243" s="255" t="e">
        <f>VLOOKUP($A243,input!$A$4:$L$1000,9,FALSE)</f>
        <v>#N/A</v>
      </c>
      <c r="V243" s="256" t="e">
        <f>IF($C243="initial",input!M243,VLOOKUP($A243,input!$A$4:$L$1000,10,FALSE))</f>
        <v>#N/A</v>
      </c>
      <c r="W243" s="257" t="e">
        <f>IF($C243="initial",input!N243,VLOOKUP($A243,input!$A$4:$L$1000,11,FALSE))</f>
        <v>#N/A</v>
      </c>
      <c r="X243" s="258" t="e">
        <f>IF($C243="initial",input!O243,VLOOKUP($A243,input!$A$4:$L$1000,12,FALSE))</f>
        <v>#N/A</v>
      </c>
      <c r="Y243" s="247" t="e">
        <f t="shared" si="42"/>
        <v>#N/A</v>
      </c>
      <c r="Z243" s="247" t="e">
        <f t="shared" si="43"/>
        <v>#N/A</v>
      </c>
      <c r="AA243" s="247" t="e">
        <f t="shared" si="44"/>
        <v>#N/A</v>
      </c>
      <c r="AB243" s="254" t="e">
        <f t="shared" si="45"/>
        <v>#N/A</v>
      </c>
      <c r="AC243" s="255" t="e">
        <f t="shared" si="46"/>
        <v>#N/A</v>
      </c>
      <c r="AD243" s="261" t="e">
        <f t="shared" si="47"/>
        <v>#N/A</v>
      </c>
      <c r="AE243" s="247" t="e">
        <f>IF($D243="","",IF($C243="initial",input!S243,AN242))</f>
        <v>#N/A</v>
      </c>
      <c r="AF243" s="259" t="e">
        <f>IF($D243="","",IF($C243="initial",input!T243,AO242))</f>
        <v>#N/A</v>
      </c>
      <c r="AG243" s="260" t="e">
        <f>IF($D243="","",IF($C243="initial",input!U243,AP242))</f>
        <v>#N/A</v>
      </c>
      <c r="AH243" s="262"/>
      <c r="AI243" s="263"/>
      <c r="AJ243" s="263"/>
      <c r="AK243" s="262"/>
      <c r="AL243" s="263"/>
      <c r="AM243" s="264"/>
      <c r="AN243" s="249"/>
      <c r="AO243" s="249"/>
      <c r="AP243" s="249"/>
      <c r="AQ243" s="265"/>
      <c r="AR243" s="266"/>
      <c r="AS243" s="267"/>
    </row>
    <row r="244" spans="1:45" x14ac:dyDescent="0.25">
      <c r="A244" s="245">
        <v>241</v>
      </c>
      <c r="B244" s="245"/>
      <c r="C244" s="245" t="e">
        <f>VLOOKUP(A244,input!$A$4:$C$1000,3,FALSE)</f>
        <v>#N/A</v>
      </c>
      <c r="D244" s="246" t="e">
        <f>VLOOKUP($A244,input!$A$4:$I$1000,4,FALSE)</f>
        <v>#N/A</v>
      </c>
      <c r="E244" s="246" t="e">
        <f>VLOOKUP($A244,input!$A$4:$I$1000,5,FALSE)</f>
        <v>#N/A</v>
      </c>
      <c r="F244" s="514" t="e">
        <f>VLOOKUP($A244,input!$A$4:$I$1000,6,FALSE)</f>
        <v>#N/A</v>
      </c>
      <c r="G244" s="248">
        <v>0</v>
      </c>
      <c r="H244" s="249" t="e">
        <f t="shared" si="40"/>
        <v>#N/A</v>
      </c>
      <c r="I244" s="250" t="e">
        <f t="shared" si="41"/>
        <v>#N/A</v>
      </c>
      <c r="J244" s="414" t="str">
        <f>+input!Y244</f>
        <v/>
      </c>
      <c r="K244" s="249" t="str">
        <f>+input!Z244</f>
        <v/>
      </c>
      <c r="L244" s="249" t="str">
        <f>+input!AA244</f>
        <v/>
      </c>
      <c r="M244" s="249" t="str">
        <f>+input!AB244</f>
        <v/>
      </c>
      <c r="N244" s="249" t="str">
        <f>+input!AC244</f>
        <v/>
      </c>
      <c r="O244" s="249" t="str">
        <f>+input!AD244</f>
        <v/>
      </c>
      <c r="P244" s="251" t="str">
        <f>+input!AE244</f>
        <v/>
      </c>
      <c r="Q244" s="252" t="str">
        <f>+input!AF244</f>
        <v/>
      </c>
      <c r="R244" s="253"/>
      <c r="S244" s="254" t="e">
        <f>VLOOKUP($A244,input!$A$4:$I$1000,7,FALSE)</f>
        <v>#N/A</v>
      </c>
      <c r="T244" s="255" t="e">
        <f>VLOOKUP($A244,input!$A$4:$I$1000,8,FALSE)</f>
        <v>#N/A</v>
      </c>
      <c r="U244" s="255" t="e">
        <f>VLOOKUP($A244,input!$A$4:$L$1000,9,FALSE)</f>
        <v>#N/A</v>
      </c>
      <c r="V244" s="256" t="e">
        <f>IF($C244="initial",input!M244,VLOOKUP($A244,input!$A$4:$L$1000,10,FALSE))</f>
        <v>#N/A</v>
      </c>
      <c r="W244" s="257" t="e">
        <f>IF($C244="initial",input!N244,VLOOKUP($A244,input!$A$4:$L$1000,11,FALSE))</f>
        <v>#N/A</v>
      </c>
      <c r="X244" s="258" t="e">
        <f>IF($C244="initial",input!O244,VLOOKUP($A244,input!$A$4:$L$1000,12,FALSE))</f>
        <v>#N/A</v>
      </c>
      <c r="Y244" s="247" t="e">
        <f t="shared" si="42"/>
        <v>#N/A</v>
      </c>
      <c r="Z244" s="247" t="e">
        <f t="shared" si="43"/>
        <v>#N/A</v>
      </c>
      <c r="AA244" s="247" t="e">
        <f t="shared" si="44"/>
        <v>#N/A</v>
      </c>
      <c r="AB244" s="254" t="e">
        <f t="shared" si="45"/>
        <v>#N/A</v>
      </c>
      <c r="AC244" s="255" t="e">
        <f t="shared" si="46"/>
        <v>#N/A</v>
      </c>
      <c r="AD244" s="261" t="e">
        <f t="shared" si="47"/>
        <v>#N/A</v>
      </c>
      <c r="AE244" s="247" t="e">
        <f>IF($D244="","",IF($C244="initial",input!S244,AN243))</f>
        <v>#N/A</v>
      </c>
      <c r="AF244" s="259" t="e">
        <f>IF($D244="","",IF($C244="initial",input!T244,AO243))</f>
        <v>#N/A</v>
      </c>
      <c r="AG244" s="260" t="e">
        <f>IF($D244="","",IF($C244="initial",input!U244,AP243))</f>
        <v>#N/A</v>
      </c>
      <c r="AH244" s="262"/>
      <c r="AI244" s="263"/>
      <c r="AJ244" s="263"/>
      <c r="AK244" s="262"/>
      <c r="AL244" s="263"/>
      <c r="AM244" s="264"/>
      <c r="AN244" s="249"/>
      <c r="AO244" s="249"/>
      <c r="AP244" s="249"/>
      <c r="AQ244" s="265"/>
      <c r="AR244" s="266"/>
      <c r="AS244" s="267"/>
    </row>
    <row r="245" spans="1:45" x14ac:dyDescent="0.25">
      <c r="A245" s="245">
        <v>242</v>
      </c>
      <c r="B245" s="245"/>
      <c r="C245" s="245" t="e">
        <f>VLOOKUP(A245,input!$A$4:$C$1000,3,FALSE)</f>
        <v>#N/A</v>
      </c>
      <c r="D245" s="246" t="e">
        <f>VLOOKUP($A245,input!$A$4:$I$1000,4,FALSE)</f>
        <v>#N/A</v>
      </c>
      <c r="E245" s="246" t="e">
        <f>VLOOKUP($A245,input!$A$4:$I$1000,5,FALSE)</f>
        <v>#N/A</v>
      </c>
      <c r="F245" s="514" t="e">
        <f>VLOOKUP($A245,input!$A$4:$I$1000,6,FALSE)</f>
        <v>#N/A</v>
      </c>
      <c r="G245" s="248">
        <v>0</v>
      </c>
      <c r="H245" s="249" t="e">
        <f t="shared" si="40"/>
        <v>#N/A</v>
      </c>
      <c r="I245" s="250" t="e">
        <f t="shared" si="41"/>
        <v>#N/A</v>
      </c>
      <c r="J245" s="414" t="str">
        <f>+input!Y245</f>
        <v/>
      </c>
      <c r="K245" s="249" t="str">
        <f>+input!Z245</f>
        <v/>
      </c>
      <c r="L245" s="249" t="str">
        <f>+input!AA245</f>
        <v/>
      </c>
      <c r="M245" s="249" t="str">
        <f>+input!AB245</f>
        <v/>
      </c>
      <c r="N245" s="249" t="str">
        <f>+input!AC245</f>
        <v/>
      </c>
      <c r="O245" s="249" t="str">
        <f>+input!AD245</f>
        <v/>
      </c>
      <c r="P245" s="251" t="str">
        <f>+input!AE245</f>
        <v/>
      </c>
      <c r="Q245" s="252" t="str">
        <f>+input!AF245</f>
        <v/>
      </c>
      <c r="R245" s="253"/>
      <c r="S245" s="254" t="e">
        <f>VLOOKUP($A245,input!$A$4:$I$1000,7,FALSE)</f>
        <v>#N/A</v>
      </c>
      <c r="T245" s="255" t="e">
        <f>VLOOKUP($A245,input!$A$4:$I$1000,8,FALSE)</f>
        <v>#N/A</v>
      </c>
      <c r="U245" s="255" t="e">
        <f>VLOOKUP($A245,input!$A$4:$L$1000,9,FALSE)</f>
        <v>#N/A</v>
      </c>
      <c r="V245" s="256" t="e">
        <f>IF($C245="initial",input!M245,VLOOKUP($A245,input!$A$4:$L$1000,10,FALSE))</f>
        <v>#N/A</v>
      </c>
      <c r="W245" s="257" t="e">
        <f>IF($C245="initial",input!N245,VLOOKUP($A245,input!$A$4:$L$1000,11,FALSE))</f>
        <v>#N/A</v>
      </c>
      <c r="X245" s="258" t="e">
        <f>IF($C245="initial",input!O245,VLOOKUP($A245,input!$A$4:$L$1000,12,FALSE))</f>
        <v>#N/A</v>
      </c>
      <c r="Y245" s="247" t="e">
        <f t="shared" si="42"/>
        <v>#N/A</v>
      </c>
      <c r="Z245" s="247" t="e">
        <f t="shared" si="43"/>
        <v>#N/A</v>
      </c>
      <c r="AA245" s="247" t="e">
        <f t="shared" si="44"/>
        <v>#N/A</v>
      </c>
      <c r="AB245" s="254" t="e">
        <f t="shared" si="45"/>
        <v>#N/A</v>
      </c>
      <c r="AC245" s="255" t="e">
        <f t="shared" si="46"/>
        <v>#N/A</v>
      </c>
      <c r="AD245" s="261" t="e">
        <f t="shared" si="47"/>
        <v>#N/A</v>
      </c>
      <c r="AE245" s="247" t="e">
        <f>IF($D245="","",IF($C245="initial",input!S245,AN244))</f>
        <v>#N/A</v>
      </c>
      <c r="AF245" s="259" t="e">
        <f>IF($D245="","",IF($C245="initial",input!T245,AO244))</f>
        <v>#N/A</v>
      </c>
      <c r="AG245" s="260" t="e">
        <f>IF($D245="","",IF($C245="initial",input!U245,AP244))</f>
        <v>#N/A</v>
      </c>
      <c r="AH245" s="262"/>
      <c r="AI245" s="263"/>
      <c r="AJ245" s="263"/>
      <c r="AK245" s="262"/>
      <c r="AL245" s="263"/>
      <c r="AM245" s="264"/>
      <c r="AN245" s="249"/>
      <c r="AO245" s="249"/>
      <c r="AP245" s="249"/>
      <c r="AQ245" s="265"/>
      <c r="AR245" s="266"/>
      <c r="AS245" s="267"/>
    </row>
    <row r="246" spans="1:45" x14ac:dyDescent="0.25">
      <c r="A246" s="245">
        <v>243</v>
      </c>
      <c r="B246" s="245"/>
      <c r="C246" s="245" t="e">
        <f>VLOOKUP(A246,input!$A$4:$C$1000,3,FALSE)</f>
        <v>#N/A</v>
      </c>
      <c r="D246" s="246" t="e">
        <f>VLOOKUP($A246,input!$A$4:$I$1000,4,FALSE)</f>
        <v>#N/A</v>
      </c>
      <c r="E246" s="246" t="e">
        <f>VLOOKUP($A246,input!$A$4:$I$1000,5,FALSE)</f>
        <v>#N/A</v>
      </c>
      <c r="F246" s="514" t="e">
        <f>VLOOKUP($A246,input!$A$4:$I$1000,6,FALSE)</f>
        <v>#N/A</v>
      </c>
      <c r="G246" s="248">
        <v>0</v>
      </c>
      <c r="H246" s="249" t="e">
        <f t="shared" si="40"/>
        <v>#N/A</v>
      </c>
      <c r="I246" s="250" t="e">
        <f t="shared" si="41"/>
        <v>#N/A</v>
      </c>
      <c r="J246" s="414" t="str">
        <f>+input!Y246</f>
        <v/>
      </c>
      <c r="K246" s="249" t="str">
        <f>+input!Z246</f>
        <v/>
      </c>
      <c r="L246" s="249" t="str">
        <f>+input!AA246</f>
        <v/>
      </c>
      <c r="M246" s="249" t="str">
        <f>+input!AB246</f>
        <v/>
      </c>
      <c r="N246" s="249" t="str">
        <f>+input!AC246</f>
        <v/>
      </c>
      <c r="O246" s="249" t="str">
        <f>+input!AD246</f>
        <v/>
      </c>
      <c r="P246" s="251" t="str">
        <f>+input!AE246</f>
        <v/>
      </c>
      <c r="Q246" s="252" t="str">
        <f>+input!AF246</f>
        <v/>
      </c>
      <c r="R246" s="253"/>
      <c r="S246" s="254" t="e">
        <f>VLOOKUP($A246,input!$A$4:$I$1000,7,FALSE)</f>
        <v>#N/A</v>
      </c>
      <c r="T246" s="255" t="e">
        <f>VLOOKUP($A246,input!$A$4:$I$1000,8,FALSE)</f>
        <v>#N/A</v>
      </c>
      <c r="U246" s="255" t="e">
        <f>VLOOKUP($A246,input!$A$4:$L$1000,9,FALSE)</f>
        <v>#N/A</v>
      </c>
      <c r="V246" s="256" t="e">
        <f>IF($C246="initial",input!M246,VLOOKUP($A246,input!$A$4:$L$1000,10,FALSE))</f>
        <v>#N/A</v>
      </c>
      <c r="W246" s="257" t="e">
        <f>IF($C246="initial",input!N246,VLOOKUP($A246,input!$A$4:$L$1000,11,FALSE))</f>
        <v>#N/A</v>
      </c>
      <c r="X246" s="258" t="e">
        <f>IF($C246="initial",input!O246,VLOOKUP($A246,input!$A$4:$L$1000,12,FALSE))</f>
        <v>#N/A</v>
      </c>
      <c r="Y246" s="247" t="e">
        <f t="shared" si="42"/>
        <v>#N/A</v>
      </c>
      <c r="Z246" s="247" t="e">
        <f t="shared" si="43"/>
        <v>#N/A</v>
      </c>
      <c r="AA246" s="247" t="e">
        <f t="shared" si="44"/>
        <v>#N/A</v>
      </c>
      <c r="AB246" s="254" t="e">
        <f t="shared" si="45"/>
        <v>#N/A</v>
      </c>
      <c r="AC246" s="255" t="e">
        <f t="shared" si="46"/>
        <v>#N/A</v>
      </c>
      <c r="AD246" s="261" t="e">
        <f t="shared" si="47"/>
        <v>#N/A</v>
      </c>
      <c r="AE246" s="247" t="e">
        <f>IF($D246="","",IF($C246="initial",input!S246,AN245))</f>
        <v>#N/A</v>
      </c>
      <c r="AF246" s="259" t="e">
        <f>IF($D246="","",IF($C246="initial",input!T246,AO245))</f>
        <v>#N/A</v>
      </c>
      <c r="AG246" s="260" t="e">
        <f>IF($D246="","",IF($C246="initial",input!U246,AP245))</f>
        <v>#N/A</v>
      </c>
      <c r="AH246" s="262"/>
      <c r="AI246" s="263"/>
      <c r="AJ246" s="263"/>
      <c r="AK246" s="262"/>
      <c r="AL246" s="263"/>
      <c r="AM246" s="264"/>
      <c r="AN246" s="249"/>
      <c r="AO246" s="249"/>
      <c r="AP246" s="249"/>
      <c r="AQ246" s="265"/>
      <c r="AR246" s="266"/>
      <c r="AS246" s="267"/>
    </row>
    <row r="247" spans="1:45" x14ac:dyDescent="0.25">
      <c r="A247" s="245">
        <v>244</v>
      </c>
      <c r="B247" s="245"/>
      <c r="C247" s="245" t="e">
        <f>VLOOKUP(A247,input!$A$4:$C$1000,3,FALSE)</f>
        <v>#N/A</v>
      </c>
      <c r="D247" s="246" t="e">
        <f>VLOOKUP($A247,input!$A$4:$I$1000,4,FALSE)</f>
        <v>#N/A</v>
      </c>
      <c r="E247" s="246" t="e">
        <f>VLOOKUP($A247,input!$A$4:$I$1000,5,FALSE)</f>
        <v>#N/A</v>
      </c>
      <c r="F247" s="514" t="e">
        <f>VLOOKUP($A247,input!$A$4:$I$1000,6,FALSE)</f>
        <v>#N/A</v>
      </c>
      <c r="G247" s="248">
        <v>0</v>
      </c>
      <c r="H247" s="249" t="e">
        <f t="shared" si="40"/>
        <v>#N/A</v>
      </c>
      <c r="I247" s="250" t="e">
        <f t="shared" si="41"/>
        <v>#N/A</v>
      </c>
      <c r="J247" s="414" t="str">
        <f>+input!Y247</f>
        <v/>
      </c>
      <c r="K247" s="249" t="str">
        <f>+input!Z247</f>
        <v/>
      </c>
      <c r="L247" s="249" t="str">
        <f>+input!AA247</f>
        <v/>
      </c>
      <c r="M247" s="249" t="str">
        <f>+input!AB247</f>
        <v/>
      </c>
      <c r="N247" s="249" t="str">
        <f>+input!AC247</f>
        <v/>
      </c>
      <c r="O247" s="249" t="str">
        <f>+input!AD247</f>
        <v/>
      </c>
      <c r="P247" s="251" t="str">
        <f>+input!AE247</f>
        <v/>
      </c>
      <c r="Q247" s="252" t="str">
        <f>+input!AF247</f>
        <v/>
      </c>
      <c r="R247" s="253"/>
      <c r="S247" s="254" t="e">
        <f>VLOOKUP($A247,input!$A$4:$I$1000,7,FALSE)</f>
        <v>#N/A</v>
      </c>
      <c r="T247" s="255" t="e">
        <f>VLOOKUP($A247,input!$A$4:$I$1000,8,FALSE)</f>
        <v>#N/A</v>
      </c>
      <c r="U247" s="255" t="e">
        <f>VLOOKUP($A247,input!$A$4:$L$1000,9,FALSE)</f>
        <v>#N/A</v>
      </c>
      <c r="V247" s="256" t="e">
        <f>IF($C247="initial",input!M247,VLOOKUP($A247,input!$A$4:$L$1000,10,FALSE))</f>
        <v>#N/A</v>
      </c>
      <c r="W247" s="257" t="e">
        <f>IF($C247="initial",input!N247,VLOOKUP($A247,input!$A$4:$L$1000,11,FALSE))</f>
        <v>#N/A</v>
      </c>
      <c r="X247" s="258" t="e">
        <f>IF($C247="initial",input!O247,VLOOKUP($A247,input!$A$4:$L$1000,12,FALSE))</f>
        <v>#N/A</v>
      </c>
      <c r="Y247" s="247" t="e">
        <f t="shared" si="42"/>
        <v>#N/A</v>
      </c>
      <c r="Z247" s="247" t="e">
        <f t="shared" si="43"/>
        <v>#N/A</v>
      </c>
      <c r="AA247" s="247" t="e">
        <f t="shared" si="44"/>
        <v>#N/A</v>
      </c>
      <c r="AB247" s="254" t="e">
        <f t="shared" si="45"/>
        <v>#N/A</v>
      </c>
      <c r="AC247" s="255" t="e">
        <f t="shared" si="46"/>
        <v>#N/A</v>
      </c>
      <c r="AD247" s="261" t="e">
        <f t="shared" si="47"/>
        <v>#N/A</v>
      </c>
      <c r="AE247" s="247" t="e">
        <f>IF($D247="","",IF($C247="initial",input!S247,AN246))</f>
        <v>#N/A</v>
      </c>
      <c r="AF247" s="259" t="e">
        <f>IF($D247="","",IF($C247="initial",input!T247,AO246))</f>
        <v>#N/A</v>
      </c>
      <c r="AG247" s="260" t="e">
        <f>IF($D247="","",IF($C247="initial",input!U247,AP246))</f>
        <v>#N/A</v>
      </c>
      <c r="AH247" s="262"/>
      <c r="AI247" s="263"/>
      <c r="AJ247" s="263"/>
      <c r="AK247" s="262"/>
      <c r="AL247" s="263"/>
      <c r="AM247" s="264"/>
      <c r="AN247" s="249"/>
      <c r="AO247" s="249"/>
      <c r="AP247" s="249"/>
      <c r="AQ247" s="265"/>
      <c r="AR247" s="266"/>
      <c r="AS247" s="267"/>
    </row>
    <row r="248" spans="1:45" x14ac:dyDescent="0.25">
      <c r="A248" s="245">
        <v>245</v>
      </c>
      <c r="B248" s="245"/>
      <c r="C248" s="245" t="e">
        <f>VLOOKUP(A248,input!$A$4:$C$1000,3,FALSE)</f>
        <v>#N/A</v>
      </c>
      <c r="D248" s="246" t="e">
        <f>VLOOKUP($A248,input!$A$4:$I$1000,4,FALSE)</f>
        <v>#N/A</v>
      </c>
      <c r="E248" s="246" t="e">
        <f>VLOOKUP($A248,input!$A$4:$I$1000,5,FALSE)</f>
        <v>#N/A</v>
      </c>
      <c r="F248" s="514" t="e">
        <f>VLOOKUP($A248,input!$A$4:$I$1000,6,FALSE)</f>
        <v>#N/A</v>
      </c>
      <c r="G248" s="248">
        <v>0</v>
      </c>
      <c r="H248" s="249" t="e">
        <f t="shared" si="40"/>
        <v>#N/A</v>
      </c>
      <c r="I248" s="250" t="e">
        <f t="shared" si="41"/>
        <v>#N/A</v>
      </c>
      <c r="J248" s="414" t="str">
        <f>+input!Y248</f>
        <v/>
      </c>
      <c r="K248" s="249" t="str">
        <f>+input!Z248</f>
        <v/>
      </c>
      <c r="L248" s="249" t="str">
        <f>+input!AA248</f>
        <v/>
      </c>
      <c r="M248" s="249" t="str">
        <f>+input!AB248</f>
        <v/>
      </c>
      <c r="N248" s="249" t="str">
        <f>+input!AC248</f>
        <v/>
      </c>
      <c r="O248" s="249" t="str">
        <f>+input!AD248</f>
        <v/>
      </c>
      <c r="P248" s="251" t="str">
        <f>+input!AE248</f>
        <v/>
      </c>
      <c r="Q248" s="252" t="str">
        <f>+input!AF248</f>
        <v/>
      </c>
      <c r="R248" s="253"/>
      <c r="S248" s="254" t="e">
        <f>VLOOKUP($A248,input!$A$4:$I$1000,7,FALSE)</f>
        <v>#N/A</v>
      </c>
      <c r="T248" s="255" t="e">
        <f>VLOOKUP($A248,input!$A$4:$I$1000,8,FALSE)</f>
        <v>#N/A</v>
      </c>
      <c r="U248" s="255" t="e">
        <f>VLOOKUP($A248,input!$A$4:$L$1000,9,FALSE)</f>
        <v>#N/A</v>
      </c>
      <c r="V248" s="256" t="e">
        <f>IF($C248="initial",input!M248,VLOOKUP($A248,input!$A$4:$L$1000,10,FALSE))</f>
        <v>#N/A</v>
      </c>
      <c r="W248" s="257" t="e">
        <f>IF($C248="initial",input!N248,VLOOKUP($A248,input!$A$4:$L$1000,11,FALSE))</f>
        <v>#N/A</v>
      </c>
      <c r="X248" s="258" t="e">
        <f>IF($C248="initial",input!O248,VLOOKUP($A248,input!$A$4:$L$1000,12,FALSE))</f>
        <v>#N/A</v>
      </c>
      <c r="Y248" s="247" t="e">
        <f t="shared" si="42"/>
        <v>#N/A</v>
      </c>
      <c r="Z248" s="247" t="e">
        <f t="shared" si="43"/>
        <v>#N/A</v>
      </c>
      <c r="AA248" s="247" t="e">
        <f t="shared" si="44"/>
        <v>#N/A</v>
      </c>
      <c r="AB248" s="254" t="e">
        <f t="shared" si="45"/>
        <v>#N/A</v>
      </c>
      <c r="AC248" s="255" t="e">
        <f t="shared" si="46"/>
        <v>#N/A</v>
      </c>
      <c r="AD248" s="261" t="e">
        <f t="shared" si="47"/>
        <v>#N/A</v>
      </c>
      <c r="AE248" s="247" t="e">
        <f>IF($D248="","",IF($C248="initial",input!S248,AN247))</f>
        <v>#N/A</v>
      </c>
      <c r="AF248" s="259" t="e">
        <f>IF($D248="","",IF($C248="initial",input!T248,AO247))</f>
        <v>#N/A</v>
      </c>
      <c r="AG248" s="260" t="e">
        <f>IF($D248="","",IF($C248="initial",input!U248,AP247))</f>
        <v>#N/A</v>
      </c>
      <c r="AH248" s="262"/>
      <c r="AI248" s="263"/>
      <c r="AJ248" s="263"/>
      <c r="AK248" s="262"/>
      <c r="AL248" s="263"/>
      <c r="AM248" s="264"/>
      <c r="AN248" s="249"/>
      <c r="AO248" s="249"/>
      <c r="AP248" s="249"/>
      <c r="AQ248" s="265"/>
      <c r="AR248" s="266"/>
      <c r="AS248" s="267"/>
    </row>
    <row r="249" spans="1:45" x14ac:dyDescent="0.25">
      <c r="A249" s="245">
        <v>246</v>
      </c>
      <c r="B249" s="245"/>
      <c r="C249" s="245" t="e">
        <f>VLOOKUP(A249,input!$A$4:$C$1000,3,FALSE)</f>
        <v>#N/A</v>
      </c>
      <c r="D249" s="246" t="e">
        <f>VLOOKUP($A249,input!$A$4:$I$1000,4,FALSE)</f>
        <v>#N/A</v>
      </c>
      <c r="E249" s="246" t="e">
        <f>VLOOKUP($A249,input!$A$4:$I$1000,5,FALSE)</f>
        <v>#N/A</v>
      </c>
      <c r="F249" s="514" t="e">
        <f>VLOOKUP($A249,input!$A$4:$I$1000,6,FALSE)</f>
        <v>#N/A</v>
      </c>
      <c r="G249" s="248">
        <v>0</v>
      </c>
      <c r="H249" s="249" t="e">
        <f t="shared" si="40"/>
        <v>#N/A</v>
      </c>
      <c r="I249" s="250" t="e">
        <f t="shared" si="41"/>
        <v>#N/A</v>
      </c>
      <c r="J249" s="414" t="str">
        <f>+input!Y249</f>
        <v/>
      </c>
      <c r="K249" s="249" t="str">
        <f>+input!Z249</f>
        <v/>
      </c>
      <c r="L249" s="249" t="str">
        <f>+input!AA249</f>
        <v/>
      </c>
      <c r="M249" s="249" t="str">
        <f>+input!AB249</f>
        <v/>
      </c>
      <c r="N249" s="249" t="str">
        <f>+input!AC249</f>
        <v/>
      </c>
      <c r="O249" s="249" t="str">
        <f>+input!AD249</f>
        <v/>
      </c>
      <c r="P249" s="251" t="str">
        <f>+input!AE249</f>
        <v/>
      </c>
      <c r="Q249" s="252" t="str">
        <f>+input!AF249</f>
        <v/>
      </c>
      <c r="R249" s="253"/>
      <c r="S249" s="254" t="e">
        <f>VLOOKUP($A249,input!$A$4:$I$1000,7,FALSE)</f>
        <v>#N/A</v>
      </c>
      <c r="T249" s="255" t="e">
        <f>VLOOKUP($A249,input!$A$4:$I$1000,8,FALSE)</f>
        <v>#N/A</v>
      </c>
      <c r="U249" s="255" t="e">
        <f>VLOOKUP($A249,input!$A$4:$L$1000,9,FALSE)</f>
        <v>#N/A</v>
      </c>
      <c r="V249" s="256" t="e">
        <f>IF($C249="initial",input!M249,VLOOKUP($A249,input!$A$4:$L$1000,10,FALSE))</f>
        <v>#N/A</v>
      </c>
      <c r="W249" s="257" t="e">
        <f>IF($C249="initial",input!N249,VLOOKUP($A249,input!$A$4:$L$1000,11,FALSE))</f>
        <v>#N/A</v>
      </c>
      <c r="X249" s="258" t="e">
        <f>IF($C249="initial",input!O249,VLOOKUP($A249,input!$A$4:$L$1000,12,FALSE))</f>
        <v>#N/A</v>
      </c>
      <c r="Y249" s="247" t="e">
        <f t="shared" si="42"/>
        <v>#N/A</v>
      </c>
      <c r="Z249" s="247" t="e">
        <f t="shared" si="43"/>
        <v>#N/A</v>
      </c>
      <c r="AA249" s="247" t="e">
        <f t="shared" si="44"/>
        <v>#N/A</v>
      </c>
      <c r="AB249" s="254" t="e">
        <f t="shared" si="45"/>
        <v>#N/A</v>
      </c>
      <c r="AC249" s="255" t="e">
        <f t="shared" si="46"/>
        <v>#N/A</v>
      </c>
      <c r="AD249" s="261" t="e">
        <f t="shared" si="47"/>
        <v>#N/A</v>
      </c>
      <c r="AE249" s="247" t="e">
        <f>IF($D249="","",IF($C249="initial",input!S249,AN248))</f>
        <v>#N/A</v>
      </c>
      <c r="AF249" s="259" t="e">
        <f>IF($D249="","",IF($C249="initial",input!T249,AO248))</f>
        <v>#N/A</v>
      </c>
      <c r="AG249" s="260" t="e">
        <f>IF($D249="","",IF($C249="initial",input!U249,AP248))</f>
        <v>#N/A</v>
      </c>
      <c r="AH249" s="262"/>
      <c r="AI249" s="263"/>
      <c r="AJ249" s="263"/>
      <c r="AK249" s="262"/>
      <c r="AL249" s="263"/>
      <c r="AM249" s="264"/>
      <c r="AN249" s="249"/>
      <c r="AO249" s="249"/>
      <c r="AP249" s="249"/>
      <c r="AQ249" s="265"/>
      <c r="AR249" s="266"/>
      <c r="AS249" s="267"/>
    </row>
    <row r="250" spans="1:45" x14ac:dyDescent="0.25">
      <c r="A250" s="245">
        <v>247</v>
      </c>
      <c r="B250" s="245"/>
      <c r="C250" s="245" t="e">
        <f>VLOOKUP(A250,input!$A$4:$C$1000,3,FALSE)</f>
        <v>#N/A</v>
      </c>
      <c r="D250" s="246" t="e">
        <f>VLOOKUP($A250,input!$A$4:$I$1000,4,FALSE)</f>
        <v>#N/A</v>
      </c>
      <c r="E250" s="246" t="e">
        <f>VLOOKUP($A250,input!$A$4:$I$1000,5,FALSE)</f>
        <v>#N/A</v>
      </c>
      <c r="F250" s="514" t="e">
        <f>VLOOKUP($A250,input!$A$4:$I$1000,6,FALSE)</f>
        <v>#N/A</v>
      </c>
      <c r="G250" s="248">
        <v>0</v>
      </c>
      <c r="H250" s="249" t="e">
        <f t="shared" si="40"/>
        <v>#N/A</v>
      </c>
      <c r="I250" s="250" t="e">
        <f t="shared" si="41"/>
        <v>#N/A</v>
      </c>
      <c r="J250" s="414" t="str">
        <f>+input!Y250</f>
        <v/>
      </c>
      <c r="K250" s="249" t="str">
        <f>+input!Z250</f>
        <v/>
      </c>
      <c r="L250" s="249" t="str">
        <f>+input!AA250</f>
        <v/>
      </c>
      <c r="M250" s="249" t="str">
        <f>+input!AB250</f>
        <v/>
      </c>
      <c r="N250" s="249" t="str">
        <f>+input!AC250</f>
        <v/>
      </c>
      <c r="O250" s="249" t="str">
        <f>+input!AD250</f>
        <v/>
      </c>
      <c r="P250" s="251" t="str">
        <f>+input!AE250</f>
        <v/>
      </c>
      <c r="Q250" s="252" t="str">
        <f>+input!AF250</f>
        <v/>
      </c>
      <c r="R250" s="253"/>
      <c r="S250" s="254" t="e">
        <f>VLOOKUP($A250,input!$A$4:$I$1000,7,FALSE)</f>
        <v>#N/A</v>
      </c>
      <c r="T250" s="255" t="e">
        <f>VLOOKUP($A250,input!$A$4:$I$1000,8,FALSE)</f>
        <v>#N/A</v>
      </c>
      <c r="U250" s="255" t="e">
        <f>VLOOKUP($A250,input!$A$4:$L$1000,9,FALSE)</f>
        <v>#N/A</v>
      </c>
      <c r="V250" s="256" t="e">
        <f>IF($C250="initial",input!M250,VLOOKUP($A250,input!$A$4:$L$1000,10,FALSE))</f>
        <v>#N/A</v>
      </c>
      <c r="W250" s="257" t="e">
        <f>IF($C250="initial",input!N250,VLOOKUP($A250,input!$A$4:$L$1000,11,FALSE))</f>
        <v>#N/A</v>
      </c>
      <c r="X250" s="258" t="e">
        <f>IF($C250="initial",input!O250,VLOOKUP($A250,input!$A$4:$L$1000,12,FALSE))</f>
        <v>#N/A</v>
      </c>
      <c r="Y250" s="247" t="e">
        <f t="shared" si="42"/>
        <v>#N/A</v>
      </c>
      <c r="Z250" s="247" t="e">
        <f t="shared" si="43"/>
        <v>#N/A</v>
      </c>
      <c r="AA250" s="247" t="e">
        <f t="shared" si="44"/>
        <v>#N/A</v>
      </c>
      <c r="AB250" s="254" t="e">
        <f t="shared" si="45"/>
        <v>#N/A</v>
      </c>
      <c r="AC250" s="255" t="e">
        <f t="shared" si="46"/>
        <v>#N/A</v>
      </c>
      <c r="AD250" s="261" t="e">
        <f t="shared" si="47"/>
        <v>#N/A</v>
      </c>
      <c r="AE250" s="247" t="e">
        <f>IF($D250="","",IF($C250="initial",input!S250,AN249))</f>
        <v>#N/A</v>
      </c>
      <c r="AF250" s="259" t="e">
        <f>IF($D250="","",IF($C250="initial",input!T250,AO249))</f>
        <v>#N/A</v>
      </c>
      <c r="AG250" s="260" t="e">
        <f>IF($D250="","",IF($C250="initial",input!U250,AP249))</f>
        <v>#N/A</v>
      </c>
      <c r="AH250" s="262"/>
      <c r="AI250" s="263"/>
      <c r="AJ250" s="263"/>
      <c r="AK250" s="262"/>
      <c r="AL250" s="263"/>
      <c r="AM250" s="264"/>
      <c r="AN250" s="249"/>
      <c r="AO250" s="249"/>
      <c r="AP250" s="249"/>
      <c r="AQ250" s="265"/>
      <c r="AR250" s="266"/>
      <c r="AS250" s="267"/>
    </row>
    <row r="251" spans="1:45" x14ac:dyDescent="0.25">
      <c r="A251" s="245">
        <v>248</v>
      </c>
      <c r="B251" s="245"/>
      <c r="C251" s="245" t="e">
        <f>VLOOKUP(A251,input!$A$4:$C$1000,3,FALSE)</f>
        <v>#N/A</v>
      </c>
      <c r="D251" s="246" t="e">
        <f>VLOOKUP($A251,input!$A$4:$I$1000,4,FALSE)</f>
        <v>#N/A</v>
      </c>
      <c r="E251" s="246" t="e">
        <f>VLOOKUP($A251,input!$A$4:$I$1000,5,FALSE)</f>
        <v>#N/A</v>
      </c>
      <c r="F251" s="514" t="e">
        <f>VLOOKUP($A251,input!$A$4:$I$1000,6,FALSE)</f>
        <v>#N/A</v>
      </c>
      <c r="G251" s="248">
        <v>0</v>
      </c>
      <c r="H251" s="249" t="e">
        <f t="shared" si="40"/>
        <v>#N/A</v>
      </c>
      <c r="I251" s="250" t="e">
        <f t="shared" si="41"/>
        <v>#N/A</v>
      </c>
      <c r="J251" s="414" t="str">
        <f>+input!Y251</f>
        <v/>
      </c>
      <c r="K251" s="249" t="str">
        <f>+input!Z251</f>
        <v/>
      </c>
      <c r="L251" s="249" t="str">
        <f>+input!AA251</f>
        <v/>
      </c>
      <c r="M251" s="249" t="str">
        <f>+input!AB251</f>
        <v/>
      </c>
      <c r="N251" s="249" t="str">
        <f>+input!AC251</f>
        <v/>
      </c>
      <c r="O251" s="249" t="str">
        <f>+input!AD251</f>
        <v/>
      </c>
      <c r="P251" s="251" t="str">
        <f>+input!AE251</f>
        <v/>
      </c>
      <c r="Q251" s="252" t="str">
        <f>+input!AF251</f>
        <v/>
      </c>
      <c r="R251" s="253"/>
      <c r="S251" s="254" t="e">
        <f>VLOOKUP($A251,input!$A$4:$I$1000,7,FALSE)</f>
        <v>#N/A</v>
      </c>
      <c r="T251" s="255" t="e">
        <f>VLOOKUP($A251,input!$A$4:$I$1000,8,FALSE)</f>
        <v>#N/A</v>
      </c>
      <c r="U251" s="255" t="e">
        <f>VLOOKUP($A251,input!$A$4:$L$1000,9,FALSE)</f>
        <v>#N/A</v>
      </c>
      <c r="V251" s="256" t="e">
        <f>IF($C251="initial",input!M251,VLOOKUP($A251,input!$A$4:$L$1000,10,FALSE))</f>
        <v>#N/A</v>
      </c>
      <c r="W251" s="257" t="e">
        <f>IF($C251="initial",input!N251,VLOOKUP($A251,input!$A$4:$L$1000,11,FALSE))</f>
        <v>#N/A</v>
      </c>
      <c r="X251" s="258" t="e">
        <f>IF($C251="initial",input!O251,VLOOKUP($A251,input!$A$4:$L$1000,12,FALSE))</f>
        <v>#N/A</v>
      </c>
      <c r="Y251" s="247" t="e">
        <f t="shared" si="42"/>
        <v>#N/A</v>
      </c>
      <c r="Z251" s="247" t="e">
        <f t="shared" si="43"/>
        <v>#N/A</v>
      </c>
      <c r="AA251" s="247" t="e">
        <f t="shared" si="44"/>
        <v>#N/A</v>
      </c>
      <c r="AB251" s="254" t="e">
        <f t="shared" si="45"/>
        <v>#N/A</v>
      </c>
      <c r="AC251" s="255" t="e">
        <f t="shared" si="46"/>
        <v>#N/A</v>
      </c>
      <c r="AD251" s="261" t="e">
        <f t="shared" si="47"/>
        <v>#N/A</v>
      </c>
      <c r="AE251" s="247" t="e">
        <f>IF($D251="","",IF($C251="initial",input!S251,AN250))</f>
        <v>#N/A</v>
      </c>
      <c r="AF251" s="259" t="e">
        <f>IF($D251="","",IF($C251="initial",input!T251,AO250))</f>
        <v>#N/A</v>
      </c>
      <c r="AG251" s="260" t="e">
        <f>IF($D251="","",IF($C251="initial",input!U251,AP250))</f>
        <v>#N/A</v>
      </c>
      <c r="AH251" s="262"/>
      <c r="AI251" s="263"/>
      <c r="AJ251" s="263"/>
      <c r="AK251" s="262"/>
      <c r="AL251" s="263"/>
      <c r="AM251" s="264"/>
      <c r="AN251" s="249"/>
      <c r="AO251" s="249"/>
      <c r="AP251" s="249"/>
      <c r="AQ251" s="265"/>
      <c r="AR251" s="266"/>
      <c r="AS251" s="267"/>
    </row>
    <row r="252" spans="1:45" x14ac:dyDescent="0.25">
      <c r="A252" s="245">
        <v>249</v>
      </c>
      <c r="B252" s="245"/>
      <c r="C252" s="245" t="e">
        <f>VLOOKUP(A252,input!$A$4:$C$1000,3,FALSE)</f>
        <v>#N/A</v>
      </c>
      <c r="D252" s="246" t="e">
        <f>VLOOKUP($A252,input!$A$4:$I$1000,4,FALSE)</f>
        <v>#N/A</v>
      </c>
      <c r="E252" s="246" t="e">
        <f>VLOOKUP($A252,input!$A$4:$I$1000,5,FALSE)</f>
        <v>#N/A</v>
      </c>
      <c r="F252" s="514" t="e">
        <f>VLOOKUP($A252,input!$A$4:$I$1000,6,FALSE)</f>
        <v>#N/A</v>
      </c>
      <c r="G252" s="248">
        <v>0</v>
      </c>
      <c r="H252" s="249" t="e">
        <f t="shared" si="40"/>
        <v>#N/A</v>
      </c>
      <c r="I252" s="250" t="e">
        <f t="shared" si="41"/>
        <v>#N/A</v>
      </c>
      <c r="J252" s="414" t="str">
        <f>+input!Y252</f>
        <v/>
      </c>
      <c r="K252" s="249" t="str">
        <f>+input!Z252</f>
        <v/>
      </c>
      <c r="L252" s="249" t="str">
        <f>+input!AA252</f>
        <v/>
      </c>
      <c r="M252" s="249" t="str">
        <f>+input!AB252</f>
        <v/>
      </c>
      <c r="N252" s="249" t="str">
        <f>+input!AC252</f>
        <v/>
      </c>
      <c r="O252" s="249" t="str">
        <f>+input!AD252</f>
        <v/>
      </c>
      <c r="P252" s="251" t="str">
        <f>+input!AE252</f>
        <v/>
      </c>
      <c r="Q252" s="252" t="str">
        <f>+input!AF252</f>
        <v/>
      </c>
      <c r="R252" s="253"/>
      <c r="S252" s="254" t="e">
        <f>VLOOKUP($A252,input!$A$4:$I$1000,7,FALSE)</f>
        <v>#N/A</v>
      </c>
      <c r="T252" s="255" t="e">
        <f>VLOOKUP($A252,input!$A$4:$I$1000,8,FALSE)</f>
        <v>#N/A</v>
      </c>
      <c r="U252" s="255" t="e">
        <f>VLOOKUP($A252,input!$A$4:$L$1000,9,FALSE)</f>
        <v>#N/A</v>
      </c>
      <c r="V252" s="256" t="e">
        <f>IF($C252="initial",input!M252,VLOOKUP($A252,input!$A$4:$L$1000,10,FALSE))</f>
        <v>#N/A</v>
      </c>
      <c r="W252" s="257" t="e">
        <f>IF($C252="initial",input!N252,VLOOKUP($A252,input!$A$4:$L$1000,11,FALSE))</f>
        <v>#N/A</v>
      </c>
      <c r="X252" s="258" t="e">
        <f>IF($C252="initial",input!O252,VLOOKUP($A252,input!$A$4:$L$1000,12,FALSE))</f>
        <v>#N/A</v>
      </c>
      <c r="Y252" s="247" t="e">
        <f t="shared" si="42"/>
        <v>#N/A</v>
      </c>
      <c r="Z252" s="247" t="e">
        <f t="shared" si="43"/>
        <v>#N/A</v>
      </c>
      <c r="AA252" s="247" t="e">
        <f t="shared" si="44"/>
        <v>#N/A</v>
      </c>
      <c r="AB252" s="254" t="e">
        <f t="shared" si="45"/>
        <v>#N/A</v>
      </c>
      <c r="AC252" s="255" t="e">
        <f t="shared" si="46"/>
        <v>#N/A</v>
      </c>
      <c r="AD252" s="261" t="e">
        <f t="shared" si="47"/>
        <v>#N/A</v>
      </c>
      <c r="AE252" s="247" t="e">
        <f>IF($D252="","",IF($C252="initial",input!S252,AN251))</f>
        <v>#N/A</v>
      </c>
      <c r="AF252" s="259" t="e">
        <f>IF($D252="","",IF($C252="initial",input!T252,AO251))</f>
        <v>#N/A</v>
      </c>
      <c r="AG252" s="260" t="e">
        <f>IF($D252="","",IF($C252="initial",input!U252,AP251))</f>
        <v>#N/A</v>
      </c>
      <c r="AH252" s="262"/>
      <c r="AI252" s="263"/>
      <c r="AJ252" s="263"/>
      <c r="AK252" s="262"/>
      <c r="AL252" s="263"/>
      <c r="AM252" s="264"/>
      <c r="AN252" s="249"/>
      <c r="AO252" s="249"/>
      <c r="AP252" s="249"/>
      <c r="AQ252" s="265"/>
      <c r="AR252" s="266"/>
      <c r="AS252" s="267"/>
    </row>
    <row r="253" spans="1:45" x14ac:dyDescent="0.25">
      <c r="A253" s="245">
        <v>250</v>
      </c>
      <c r="B253" s="245"/>
      <c r="C253" s="245" t="e">
        <f>VLOOKUP(A253,input!$A$4:$C$1000,3,FALSE)</f>
        <v>#N/A</v>
      </c>
      <c r="D253" s="246" t="e">
        <f>VLOOKUP($A253,input!$A$4:$I$1000,4,FALSE)</f>
        <v>#N/A</v>
      </c>
      <c r="E253" s="246" t="e">
        <f>VLOOKUP($A253,input!$A$4:$I$1000,5,FALSE)</f>
        <v>#N/A</v>
      </c>
      <c r="F253" s="514" t="e">
        <f>VLOOKUP($A253,input!$A$4:$I$1000,6,FALSE)</f>
        <v>#N/A</v>
      </c>
      <c r="G253" s="248">
        <v>0</v>
      </c>
      <c r="H253" s="249" t="e">
        <f t="shared" si="40"/>
        <v>#N/A</v>
      </c>
      <c r="I253" s="250" t="e">
        <f t="shared" si="41"/>
        <v>#N/A</v>
      </c>
      <c r="J253" s="414" t="str">
        <f>+input!Y253</f>
        <v/>
      </c>
      <c r="K253" s="249" t="str">
        <f>+input!Z253</f>
        <v/>
      </c>
      <c r="L253" s="249" t="str">
        <f>+input!AA253</f>
        <v/>
      </c>
      <c r="M253" s="249" t="str">
        <f>+input!AB253</f>
        <v/>
      </c>
      <c r="N253" s="249" t="str">
        <f>+input!AC253</f>
        <v/>
      </c>
      <c r="O253" s="249" t="str">
        <f>+input!AD253</f>
        <v/>
      </c>
      <c r="P253" s="251" t="str">
        <f>+input!AE253</f>
        <v/>
      </c>
      <c r="Q253" s="252" t="str">
        <f>+input!AF253</f>
        <v/>
      </c>
      <c r="R253" s="253"/>
      <c r="S253" s="254" t="e">
        <f>VLOOKUP($A253,input!$A$4:$I$1000,7,FALSE)</f>
        <v>#N/A</v>
      </c>
      <c r="T253" s="255" t="e">
        <f>VLOOKUP($A253,input!$A$4:$I$1000,8,FALSE)</f>
        <v>#N/A</v>
      </c>
      <c r="U253" s="255" t="e">
        <f>VLOOKUP($A253,input!$A$4:$L$1000,9,FALSE)</f>
        <v>#N/A</v>
      </c>
      <c r="V253" s="256" t="e">
        <f>IF($C253="initial",input!M253,VLOOKUP($A253,input!$A$4:$L$1000,10,FALSE))</f>
        <v>#N/A</v>
      </c>
      <c r="W253" s="257" t="e">
        <f>IF($C253="initial",input!N253,VLOOKUP($A253,input!$A$4:$L$1000,11,FALSE))</f>
        <v>#N/A</v>
      </c>
      <c r="X253" s="258" t="e">
        <f>IF($C253="initial",input!O253,VLOOKUP($A253,input!$A$4:$L$1000,12,FALSE))</f>
        <v>#N/A</v>
      </c>
      <c r="Y253" s="247" t="e">
        <f t="shared" si="42"/>
        <v>#N/A</v>
      </c>
      <c r="Z253" s="247" t="e">
        <f t="shared" si="43"/>
        <v>#N/A</v>
      </c>
      <c r="AA253" s="247" t="e">
        <f t="shared" si="44"/>
        <v>#N/A</v>
      </c>
      <c r="AB253" s="254" t="e">
        <f t="shared" si="45"/>
        <v>#N/A</v>
      </c>
      <c r="AC253" s="255" t="e">
        <f t="shared" si="46"/>
        <v>#N/A</v>
      </c>
      <c r="AD253" s="261" t="e">
        <f t="shared" si="47"/>
        <v>#N/A</v>
      </c>
      <c r="AE253" s="247" t="e">
        <f>IF($D253="","",IF($C253="initial",input!S253,AN252))</f>
        <v>#N/A</v>
      </c>
      <c r="AF253" s="259" t="e">
        <f>IF($D253="","",IF($C253="initial",input!T253,AO252))</f>
        <v>#N/A</v>
      </c>
      <c r="AG253" s="260" t="e">
        <f>IF($D253="","",IF($C253="initial",input!U253,AP252))</f>
        <v>#N/A</v>
      </c>
      <c r="AH253" s="262"/>
      <c r="AI253" s="263"/>
      <c r="AJ253" s="263"/>
      <c r="AK253" s="262"/>
      <c r="AL253" s="263"/>
      <c r="AM253" s="264"/>
      <c r="AN253" s="249"/>
      <c r="AO253" s="249"/>
      <c r="AP253" s="249"/>
      <c r="AQ253" s="265"/>
      <c r="AR253" s="266"/>
      <c r="AS253" s="267"/>
    </row>
    <row r="254" spans="1:45" x14ac:dyDescent="0.25">
      <c r="A254" s="245">
        <v>251</v>
      </c>
      <c r="B254" s="245"/>
      <c r="C254" s="245" t="e">
        <f>VLOOKUP(A254,input!$A$4:$C$1000,3,FALSE)</f>
        <v>#N/A</v>
      </c>
      <c r="D254" s="246" t="e">
        <f>VLOOKUP($A254,input!$A$4:$I$1000,4,FALSE)</f>
        <v>#N/A</v>
      </c>
      <c r="E254" s="246" t="e">
        <f>VLOOKUP($A254,input!$A$4:$I$1000,5,FALSE)</f>
        <v>#N/A</v>
      </c>
      <c r="F254" s="514" t="e">
        <f>VLOOKUP($A254,input!$A$4:$I$1000,6,FALSE)</f>
        <v>#N/A</v>
      </c>
      <c r="G254" s="248">
        <v>0</v>
      </c>
      <c r="H254" s="249" t="e">
        <f t="shared" si="40"/>
        <v>#N/A</v>
      </c>
      <c r="I254" s="250" t="e">
        <f t="shared" si="41"/>
        <v>#N/A</v>
      </c>
      <c r="J254" s="414" t="str">
        <f>+input!Y254</f>
        <v/>
      </c>
      <c r="K254" s="249" t="str">
        <f>+input!Z254</f>
        <v/>
      </c>
      <c r="L254" s="249" t="str">
        <f>+input!AA254</f>
        <v/>
      </c>
      <c r="M254" s="249" t="str">
        <f>+input!AB254</f>
        <v/>
      </c>
      <c r="N254" s="249" t="str">
        <f>+input!AC254</f>
        <v/>
      </c>
      <c r="O254" s="249" t="str">
        <f>+input!AD254</f>
        <v/>
      </c>
      <c r="P254" s="251" t="str">
        <f>+input!AE254</f>
        <v/>
      </c>
      <c r="Q254" s="252" t="str">
        <f>+input!AF254</f>
        <v/>
      </c>
      <c r="R254" s="253"/>
      <c r="S254" s="254" t="e">
        <f>VLOOKUP($A254,input!$A$4:$I$1000,7,FALSE)</f>
        <v>#N/A</v>
      </c>
      <c r="T254" s="255" t="e">
        <f>VLOOKUP($A254,input!$A$4:$I$1000,8,FALSE)</f>
        <v>#N/A</v>
      </c>
      <c r="U254" s="255" t="e">
        <f>VLOOKUP($A254,input!$A$4:$L$1000,9,FALSE)</f>
        <v>#N/A</v>
      </c>
      <c r="V254" s="256" t="e">
        <f>IF($C254="initial",input!M254,VLOOKUP($A254,input!$A$4:$L$1000,10,FALSE))</f>
        <v>#N/A</v>
      </c>
      <c r="W254" s="257" t="e">
        <f>IF($C254="initial",input!N254,VLOOKUP($A254,input!$A$4:$L$1000,11,FALSE))</f>
        <v>#N/A</v>
      </c>
      <c r="X254" s="258" t="e">
        <f>IF($C254="initial",input!O254,VLOOKUP($A254,input!$A$4:$L$1000,12,FALSE))</f>
        <v>#N/A</v>
      </c>
      <c r="Y254" s="247" t="e">
        <f t="shared" si="42"/>
        <v>#N/A</v>
      </c>
      <c r="Z254" s="247" t="e">
        <f t="shared" si="43"/>
        <v>#N/A</v>
      </c>
      <c r="AA254" s="247" t="e">
        <f t="shared" si="44"/>
        <v>#N/A</v>
      </c>
      <c r="AB254" s="254" t="e">
        <f t="shared" si="45"/>
        <v>#N/A</v>
      </c>
      <c r="AC254" s="255" t="e">
        <f t="shared" si="46"/>
        <v>#N/A</v>
      </c>
      <c r="AD254" s="261" t="e">
        <f t="shared" si="47"/>
        <v>#N/A</v>
      </c>
      <c r="AE254" s="247" t="e">
        <f>IF($D254="","",IF($C254="initial",input!S254,AN253))</f>
        <v>#N/A</v>
      </c>
      <c r="AF254" s="259" t="e">
        <f>IF($D254="","",IF($C254="initial",input!T254,AO253))</f>
        <v>#N/A</v>
      </c>
      <c r="AG254" s="260" t="e">
        <f>IF($D254="","",IF($C254="initial",input!U254,AP253))</f>
        <v>#N/A</v>
      </c>
      <c r="AH254" s="262"/>
      <c r="AI254" s="263"/>
      <c r="AJ254" s="263"/>
      <c r="AK254" s="262"/>
      <c r="AL254" s="263"/>
      <c r="AM254" s="264"/>
      <c r="AN254" s="249"/>
      <c r="AO254" s="249"/>
      <c r="AP254" s="249"/>
      <c r="AQ254" s="265"/>
      <c r="AR254" s="266"/>
      <c r="AS254" s="267"/>
    </row>
    <row r="255" spans="1:45" x14ac:dyDescent="0.25">
      <c r="A255" s="245">
        <v>252</v>
      </c>
      <c r="B255" s="245"/>
      <c r="C255" s="245" t="e">
        <f>VLOOKUP(A255,input!$A$4:$C$1000,3,FALSE)</f>
        <v>#N/A</v>
      </c>
      <c r="D255" s="246" t="e">
        <f>VLOOKUP($A255,input!$A$4:$I$1000,4,FALSE)</f>
        <v>#N/A</v>
      </c>
      <c r="E255" s="246" t="e">
        <f>VLOOKUP($A255,input!$A$4:$I$1000,5,FALSE)</f>
        <v>#N/A</v>
      </c>
      <c r="F255" s="514" t="e">
        <f>VLOOKUP($A255,input!$A$4:$I$1000,6,FALSE)</f>
        <v>#N/A</v>
      </c>
      <c r="G255" s="248">
        <v>0</v>
      </c>
      <c r="H255" s="249" t="e">
        <f t="shared" si="40"/>
        <v>#N/A</v>
      </c>
      <c r="I255" s="250" t="e">
        <f t="shared" si="41"/>
        <v>#N/A</v>
      </c>
      <c r="J255" s="414" t="str">
        <f>+input!Y255</f>
        <v/>
      </c>
      <c r="K255" s="249" t="str">
        <f>+input!Z255</f>
        <v/>
      </c>
      <c r="L255" s="249" t="str">
        <f>+input!AA255</f>
        <v/>
      </c>
      <c r="M255" s="249" t="str">
        <f>+input!AB255</f>
        <v/>
      </c>
      <c r="N255" s="249" t="str">
        <f>+input!AC255</f>
        <v/>
      </c>
      <c r="O255" s="249" t="str">
        <f>+input!AD255</f>
        <v/>
      </c>
      <c r="P255" s="251" t="str">
        <f>+input!AE255</f>
        <v/>
      </c>
      <c r="Q255" s="252" t="str">
        <f>+input!AF255</f>
        <v/>
      </c>
      <c r="R255" s="253"/>
      <c r="S255" s="254" t="e">
        <f>VLOOKUP($A255,input!$A$4:$I$1000,7,FALSE)</f>
        <v>#N/A</v>
      </c>
      <c r="T255" s="255" t="e">
        <f>VLOOKUP($A255,input!$A$4:$I$1000,8,FALSE)</f>
        <v>#N/A</v>
      </c>
      <c r="U255" s="255" t="e">
        <f>VLOOKUP($A255,input!$A$4:$L$1000,9,FALSE)</f>
        <v>#N/A</v>
      </c>
      <c r="V255" s="256" t="e">
        <f>IF($C255="initial",input!M255,VLOOKUP($A255,input!$A$4:$L$1000,10,FALSE))</f>
        <v>#N/A</v>
      </c>
      <c r="W255" s="257" t="e">
        <f>IF($C255="initial",input!N255,VLOOKUP($A255,input!$A$4:$L$1000,11,FALSE))</f>
        <v>#N/A</v>
      </c>
      <c r="X255" s="258" t="e">
        <f>IF($C255="initial",input!O255,VLOOKUP($A255,input!$A$4:$L$1000,12,FALSE))</f>
        <v>#N/A</v>
      </c>
      <c r="Y255" s="247" t="e">
        <f t="shared" si="42"/>
        <v>#N/A</v>
      </c>
      <c r="Z255" s="247" t="e">
        <f t="shared" si="43"/>
        <v>#N/A</v>
      </c>
      <c r="AA255" s="247" t="e">
        <f t="shared" si="44"/>
        <v>#N/A</v>
      </c>
      <c r="AB255" s="254" t="e">
        <f t="shared" si="45"/>
        <v>#N/A</v>
      </c>
      <c r="AC255" s="255" t="e">
        <f t="shared" si="46"/>
        <v>#N/A</v>
      </c>
      <c r="AD255" s="261" t="e">
        <f t="shared" si="47"/>
        <v>#N/A</v>
      </c>
      <c r="AE255" s="247" t="e">
        <f>IF($D255="","",IF($C255="initial",input!S255,AN254))</f>
        <v>#N/A</v>
      </c>
      <c r="AF255" s="259" t="e">
        <f>IF($D255="","",IF($C255="initial",input!T255,AO254))</f>
        <v>#N/A</v>
      </c>
      <c r="AG255" s="260" t="e">
        <f>IF($D255="","",IF($C255="initial",input!U255,AP254))</f>
        <v>#N/A</v>
      </c>
      <c r="AH255" s="262"/>
      <c r="AI255" s="263"/>
      <c r="AJ255" s="263"/>
      <c r="AK255" s="262"/>
      <c r="AL255" s="263"/>
      <c r="AM255" s="264"/>
      <c r="AN255" s="249"/>
      <c r="AO255" s="249"/>
      <c r="AP255" s="249"/>
      <c r="AQ255" s="265"/>
      <c r="AR255" s="266"/>
      <c r="AS255" s="267"/>
    </row>
    <row r="256" spans="1:45" x14ac:dyDescent="0.25">
      <c r="A256" s="245">
        <v>253</v>
      </c>
      <c r="B256" s="245"/>
      <c r="C256" s="245" t="e">
        <f>VLOOKUP(A256,input!$A$4:$C$1000,3,FALSE)</f>
        <v>#N/A</v>
      </c>
      <c r="D256" s="246" t="e">
        <f>VLOOKUP($A256,input!$A$4:$I$1000,4,FALSE)</f>
        <v>#N/A</v>
      </c>
      <c r="E256" s="246" t="e">
        <f>VLOOKUP($A256,input!$A$4:$I$1000,5,FALSE)</f>
        <v>#N/A</v>
      </c>
      <c r="F256" s="514" t="e">
        <f>VLOOKUP($A256,input!$A$4:$I$1000,6,FALSE)</f>
        <v>#N/A</v>
      </c>
      <c r="G256" s="248">
        <v>0</v>
      </c>
      <c r="H256" s="249" t="e">
        <f t="shared" si="40"/>
        <v>#N/A</v>
      </c>
      <c r="I256" s="250" t="e">
        <f t="shared" si="41"/>
        <v>#N/A</v>
      </c>
      <c r="J256" s="414" t="str">
        <f>+input!Y256</f>
        <v/>
      </c>
      <c r="K256" s="249" t="str">
        <f>+input!Z256</f>
        <v/>
      </c>
      <c r="L256" s="249" t="str">
        <f>+input!AA256</f>
        <v/>
      </c>
      <c r="M256" s="249" t="str">
        <f>+input!AB256</f>
        <v/>
      </c>
      <c r="N256" s="249" t="str">
        <f>+input!AC256</f>
        <v/>
      </c>
      <c r="O256" s="249" t="str">
        <f>+input!AD256</f>
        <v/>
      </c>
      <c r="P256" s="251" t="str">
        <f>+input!AE256</f>
        <v/>
      </c>
      <c r="Q256" s="252" t="str">
        <f>+input!AF256</f>
        <v/>
      </c>
      <c r="R256" s="253"/>
      <c r="S256" s="254" t="e">
        <f>VLOOKUP($A256,input!$A$4:$I$1000,7,FALSE)</f>
        <v>#N/A</v>
      </c>
      <c r="T256" s="255" t="e">
        <f>VLOOKUP($A256,input!$A$4:$I$1000,8,FALSE)</f>
        <v>#N/A</v>
      </c>
      <c r="U256" s="255" t="e">
        <f>VLOOKUP($A256,input!$A$4:$L$1000,9,FALSE)</f>
        <v>#N/A</v>
      </c>
      <c r="V256" s="256" t="e">
        <f>IF($C256="initial",input!M256,VLOOKUP($A256,input!$A$4:$L$1000,10,FALSE))</f>
        <v>#N/A</v>
      </c>
      <c r="W256" s="257" t="e">
        <f>IF($C256="initial",input!N256,VLOOKUP($A256,input!$A$4:$L$1000,11,FALSE))</f>
        <v>#N/A</v>
      </c>
      <c r="X256" s="258" t="e">
        <f>IF($C256="initial",input!O256,VLOOKUP($A256,input!$A$4:$L$1000,12,FALSE))</f>
        <v>#N/A</v>
      </c>
      <c r="Y256" s="247" t="e">
        <f t="shared" si="42"/>
        <v>#N/A</v>
      </c>
      <c r="Z256" s="247" t="e">
        <f t="shared" si="43"/>
        <v>#N/A</v>
      </c>
      <c r="AA256" s="247" t="e">
        <f t="shared" si="44"/>
        <v>#N/A</v>
      </c>
      <c r="AB256" s="254" t="e">
        <f t="shared" si="45"/>
        <v>#N/A</v>
      </c>
      <c r="AC256" s="255" t="e">
        <f t="shared" si="46"/>
        <v>#N/A</v>
      </c>
      <c r="AD256" s="261" t="e">
        <f t="shared" si="47"/>
        <v>#N/A</v>
      </c>
      <c r="AE256" s="247" t="e">
        <f>IF($D256="","",IF($C256="initial",input!S256,AN255))</f>
        <v>#N/A</v>
      </c>
      <c r="AF256" s="259" t="e">
        <f>IF($D256="","",IF($C256="initial",input!T256,AO255))</f>
        <v>#N/A</v>
      </c>
      <c r="AG256" s="260" t="e">
        <f>IF($D256="","",IF($C256="initial",input!U256,AP255))</f>
        <v>#N/A</v>
      </c>
      <c r="AH256" s="262"/>
      <c r="AI256" s="263"/>
      <c r="AJ256" s="263"/>
      <c r="AK256" s="262"/>
      <c r="AL256" s="263"/>
      <c r="AM256" s="264"/>
      <c r="AN256" s="249"/>
      <c r="AO256" s="249"/>
      <c r="AP256" s="249"/>
      <c r="AQ256" s="265"/>
      <c r="AR256" s="266"/>
      <c r="AS256" s="267"/>
    </row>
    <row r="257" spans="1:45" x14ac:dyDescent="0.25">
      <c r="A257" s="245">
        <v>254</v>
      </c>
      <c r="B257" s="245"/>
      <c r="C257" s="245" t="e">
        <f>VLOOKUP(A257,input!$A$4:$C$1000,3,FALSE)</f>
        <v>#N/A</v>
      </c>
      <c r="D257" s="246" t="e">
        <f>VLOOKUP($A257,input!$A$4:$I$1000,4,FALSE)</f>
        <v>#N/A</v>
      </c>
      <c r="E257" s="246" t="e">
        <f>VLOOKUP($A257,input!$A$4:$I$1000,5,FALSE)</f>
        <v>#N/A</v>
      </c>
      <c r="F257" s="514" t="e">
        <f>VLOOKUP($A257,input!$A$4:$I$1000,6,FALSE)</f>
        <v>#N/A</v>
      </c>
      <c r="G257" s="248">
        <v>0</v>
      </c>
      <c r="H257" s="249" t="e">
        <f t="shared" si="40"/>
        <v>#N/A</v>
      </c>
      <c r="I257" s="250" t="e">
        <f t="shared" si="41"/>
        <v>#N/A</v>
      </c>
      <c r="J257" s="414" t="str">
        <f>+input!Y257</f>
        <v/>
      </c>
      <c r="K257" s="249" t="str">
        <f>+input!Z257</f>
        <v/>
      </c>
      <c r="L257" s="249" t="str">
        <f>+input!AA257</f>
        <v/>
      </c>
      <c r="M257" s="249" t="str">
        <f>+input!AB257</f>
        <v/>
      </c>
      <c r="N257" s="249" t="str">
        <f>+input!AC257</f>
        <v/>
      </c>
      <c r="O257" s="249" t="str">
        <f>+input!AD257</f>
        <v/>
      </c>
      <c r="P257" s="251" t="str">
        <f>+input!AE257</f>
        <v/>
      </c>
      <c r="Q257" s="252" t="str">
        <f>+input!AF257</f>
        <v/>
      </c>
      <c r="R257" s="253"/>
      <c r="S257" s="254" t="e">
        <f>VLOOKUP($A257,input!$A$4:$I$1000,7,FALSE)</f>
        <v>#N/A</v>
      </c>
      <c r="T257" s="255" t="e">
        <f>VLOOKUP($A257,input!$A$4:$I$1000,8,FALSE)</f>
        <v>#N/A</v>
      </c>
      <c r="U257" s="255" t="e">
        <f>VLOOKUP($A257,input!$A$4:$L$1000,9,FALSE)</f>
        <v>#N/A</v>
      </c>
      <c r="V257" s="256" t="e">
        <f>IF($C257="initial",input!M257,VLOOKUP($A257,input!$A$4:$L$1000,10,FALSE))</f>
        <v>#N/A</v>
      </c>
      <c r="W257" s="257" t="e">
        <f>IF($C257="initial",input!N257,VLOOKUP($A257,input!$A$4:$L$1000,11,FALSE))</f>
        <v>#N/A</v>
      </c>
      <c r="X257" s="258" t="e">
        <f>IF($C257="initial",input!O257,VLOOKUP($A257,input!$A$4:$L$1000,12,FALSE))</f>
        <v>#N/A</v>
      </c>
      <c r="Y257" s="247" t="e">
        <f t="shared" si="42"/>
        <v>#N/A</v>
      </c>
      <c r="Z257" s="247" t="e">
        <f t="shared" si="43"/>
        <v>#N/A</v>
      </c>
      <c r="AA257" s="247" t="e">
        <f t="shared" si="44"/>
        <v>#N/A</v>
      </c>
      <c r="AB257" s="254" t="e">
        <f t="shared" si="45"/>
        <v>#N/A</v>
      </c>
      <c r="AC257" s="255" t="e">
        <f t="shared" si="46"/>
        <v>#N/A</v>
      </c>
      <c r="AD257" s="261" t="e">
        <f t="shared" si="47"/>
        <v>#N/A</v>
      </c>
      <c r="AE257" s="247" t="e">
        <f>IF($D257="","",IF($C257="initial",input!S257,AN256))</f>
        <v>#N/A</v>
      </c>
      <c r="AF257" s="259" t="e">
        <f>IF($D257="","",IF($C257="initial",input!T257,AO256))</f>
        <v>#N/A</v>
      </c>
      <c r="AG257" s="260" t="e">
        <f>IF($D257="","",IF($C257="initial",input!U257,AP256))</f>
        <v>#N/A</v>
      </c>
      <c r="AH257" s="262"/>
      <c r="AI257" s="263"/>
      <c r="AJ257" s="263"/>
      <c r="AK257" s="262"/>
      <c r="AL257" s="263"/>
      <c r="AM257" s="264"/>
      <c r="AN257" s="249"/>
      <c r="AO257" s="249"/>
      <c r="AP257" s="249"/>
      <c r="AQ257" s="265"/>
      <c r="AR257" s="266"/>
      <c r="AS257" s="267"/>
    </row>
    <row r="258" spans="1:45" x14ac:dyDescent="0.25">
      <c r="A258" s="245">
        <v>255</v>
      </c>
      <c r="B258" s="245"/>
      <c r="C258" s="245" t="e">
        <f>VLOOKUP(A258,input!$A$4:$C$1000,3,FALSE)</f>
        <v>#N/A</v>
      </c>
      <c r="D258" s="246" t="e">
        <f>VLOOKUP($A258,input!$A$4:$I$1000,4,FALSE)</f>
        <v>#N/A</v>
      </c>
      <c r="E258" s="246" t="e">
        <f>VLOOKUP($A258,input!$A$4:$I$1000,5,FALSE)</f>
        <v>#N/A</v>
      </c>
      <c r="F258" s="514" t="e">
        <f>VLOOKUP($A258,input!$A$4:$I$1000,6,FALSE)</f>
        <v>#N/A</v>
      </c>
      <c r="G258" s="248">
        <v>0</v>
      </c>
      <c r="H258" s="249" t="e">
        <f t="shared" si="40"/>
        <v>#N/A</v>
      </c>
      <c r="I258" s="250" t="e">
        <f t="shared" si="41"/>
        <v>#N/A</v>
      </c>
      <c r="J258" s="414" t="str">
        <f>+input!Y258</f>
        <v/>
      </c>
      <c r="K258" s="249" t="str">
        <f>+input!Z258</f>
        <v/>
      </c>
      <c r="L258" s="249" t="str">
        <f>+input!AA258</f>
        <v/>
      </c>
      <c r="M258" s="249" t="str">
        <f>+input!AB258</f>
        <v/>
      </c>
      <c r="N258" s="249" t="str">
        <f>+input!AC258</f>
        <v/>
      </c>
      <c r="O258" s="249" t="str">
        <f>+input!AD258</f>
        <v/>
      </c>
      <c r="P258" s="251" t="str">
        <f>+input!AE258</f>
        <v/>
      </c>
      <c r="Q258" s="252" t="str">
        <f>+input!AF258</f>
        <v/>
      </c>
      <c r="R258" s="253"/>
      <c r="S258" s="254" t="e">
        <f>VLOOKUP($A258,input!$A$4:$I$1000,7,FALSE)</f>
        <v>#N/A</v>
      </c>
      <c r="T258" s="255" t="e">
        <f>VLOOKUP($A258,input!$A$4:$I$1000,8,FALSE)</f>
        <v>#N/A</v>
      </c>
      <c r="U258" s="255" t="e">
        <f>VLOOKUP($A258,input!$A$4:$L$1000,9,FALSE)</f>
        <v>#N/A</v>
      </c>
      <c r="V258" s="256" t="e">
        <f>IF($C258="initial",input!M258,VLOOKUP($A258,input!$A$4:$L$1000,10,FALSE))</f>
        <v>#N/A</v>
      </c>
      <c r="W258" s="257" t="e">
        <f>IF($C258="initial",input!N258,VLOOKUP($A258,input!$A$4:$L$1000,11,FALSE))</f>
        <v>#N/A</v>
      </c>
      <c r="X258" s="258" t="e">
        <f>IF($C258="initial",input!O258,VLOOKUP($A258,input!$A$4:$L$1000,12,FALSE))</f>
        <v>#N/A</v>
      </c>
      <c r="Y258" s="247" t="e">
        <f t="shared" si="42"/>
        <v>#N/A</v>
      </c>
      <c r="Z258" s="247" t="e">
        <f t="shared" si="43"/>
        <v>#N/A</v>
      </c>
      <c r="AA258" s="247" t="e">
        <f t="shared" si="44"/>
        <v>#N/A</v>
      </c>
      <c r="AB258" s="254" t="e">
        <f t="shared" si="45"/>
        <v>#N/A</v>
      </c>
      <c r="AC258" s="255" t="e">
        <f t="shared" si="46"/>
        <v>#N/A</v>
      </c>
      <c r="AD258" s="261" t="e">
        <f t="shared" si="47"/>
        <v>#N/A</v>
      </c>
      <c r="AE258" s="247" t="e">
        <f>IF($D258="","",IF($C258="initial",input!S258,AN257))</f>
        <v>#N/A</v>
      </c>
      <c r="AF258" s="259" t="e">
        <f>IF($D258="","",IF($C258="initial",input!T258,AO257))</f>
        <v>#N/A</v>
      </c>
      <c r="AG258" s="260" t="e">
        <f>IF($D258="","",IF($C258="initial",input!U258,AP257))</f>
        <v>#N/A</v>
      </c>
      <c r="AH258" s="262"/>
      <c r="AI258" s="263"/>
      <c r="AJ258" s="263"/>
      <c r="AK258" s="262"/>
      <c r="AL258" s="263"/>
      <c r="AM258" s="264"/>
      <c r="AN258" s="249"/>
      <c r="AO258" s="249"/>
      <c r="AP258" s="249"/>
      <c r="AQ258" s="265"/>
      <c r="AR258" s="266"/>
      <c r="AS258" s="267"/>
    </row>
    <row r="259" spans="1:45" x14ac:dyDescent="0.25">
      <c r="A259" s="245">
        <v>256</v>
      </c>
      <c r="B259" s="245"/>
      <c r="C259" s="245" t="e">
        <f>VLOOKUP(A259,input!$A$4:$C$1000,3,FALSE)</f>
        <v>#N/A</v>
      </c>
      <c r="D259" s="246" t="e">
        <f>VLOOKUP($A259,input!$A$4:$I$1000,4,FALSE)</f>
        <v>#N/A</v>
      </c>
      <c r="E259" s="246" t="e">
        <f>VLOOKUP($A259,input!$A$4:$I$1000,5,FALSE)</f>
        <v>#N/A</v>
      </c>
      <c r="F259" s="514" t="e">
        <f>VLOOKUP($A259,input!$A$4:$I$1000,6,FALSE)</f>
        <v>#N/A</v>
      </c>
      <c r="G259" s="248">
        <v>0</v>
      </c>
      <c r="H259" s="249" t="e">
        <f t="shared" si="40"/>
        <v>#N/A</v>
      </c>
      <c r="I259" s="250" t="e">
        <f t="shared" si="41"/>
        <v>#N/A</v>
      </c>
      <c r="J259" s="414" t="str">
        <f>+input!Y259</f>
        <v/>
      </c>
      <c r="K259" s="249" t="str">
        <f>+input!Z259</f>
        <v/>
      </c>
      <c r="L259" s="249" t="str">
        <f>+input!AA259</f>
        <v/>
      </c>
      <c r="M259" s="249" t="str">
        <f>+input!AB259</f>
        <v/>
      </c>
      <c r="N259" s="249" t="str">
        <f>+input!AC259</f>
        <v/>
      </c>
      <c r="O259" s="249" t="str">
        <f>+input!AD259</f>
        <v/>
      </c>
      <c r="P259" s="251" t="str">
        <f>+input!AE259</f>
        <v/>
      </c>
      <c r="Q259" s="252" t="str">
        <f>+input!AF259</f>
        <v/>
      </c>
      <c r="R259" s="253"/>
      <c r="S259" s="254" t="e">
        <f>VLOOKUP($A259,input!$A$4:$I$1000,7,FALSE)</f>
        <v>#N/A</v>
      </c>
      <c r="T259" s="255" t="e">
        <f>VLOOKUP($A259,input!$A$4:$I$1000,8,FALSE)</f>
        <v>#N/A</v>
      </c>
      <c r="U259" s="255" t="e">
        <f>VLOOKUP($A259,input!$A$4:$L$1000,9,FALSE)</f>
        <v>#N/A</v>
      </c>
      <c r="V259" s="256" t="e">
        <f>IF($C259="initial",input!M259,VLOOKUP($A259,input!$A$4:$L$1000,10,FALSE))</f>
        <v>#N/A</v>
      </c>
      <c r="W259" s="257" t="e">
        <f>IF($C259="initial",input!N259,VLOOKUP($A259,input!$A$4:$L$1000,11,FALSE))</f>
        <v>#N/A</v>
      </c>
      <c r="X259" s="258" t="e">
        <f>IF($C259="initial",input!O259,VLOOKUP($A259,input!$A$4:$L$1000,12,FALSE))</f>
        <v>#N/A</v>
      </c>
      <c r="Y259" s="247" t="e">
        <f t="shared" si="42"/>
        <v>#N/A</v>
      </c>
      <c r="Z259" s="247" t="e">
        <f t="shared" si="43"/>
        <v>#N/A</v>
      </c>
      <c r="AA259" s="247" t="e">
        <f t="shared" si="44"/>
        <v>#N/A</v>
      </c>
      <c r="AB259" s="254" t="e">
        <f t="shared" si="45"/>
        <v>#N/A</v>
      </c>
      <c r="AC259" s="255" t="e">
        <f t="shared" si="46"/>
        <v>#N/A</v>
      </c>
      <c r="AD259" s="261" t="e">
        <f t="shared" si="47"/>
        <v>#N/A</v>
      </c>
      <c r="AE259" s="247" t="e">
        <f>IF($D259="","",IF($C259="initial",input!S259,AN258))</f>
        <v>#N/A</v>
      </c>
      <c r="AF259" s="259" t="e">
        <f>IF($D259="","",IF($C259="initial",input!T259,AO258))</f>
        <v>#N/A</v>
      </c>
      <c r="AG259" s="260" t="e">
        <f>IF($D259="","",IF($C259="initial",input!U259,AP258))</f>
        <v>#N/A</v>
      </c>
      <c r="AH259" s="262"/>
      <c r="AI259" s="263"/>
      <c r="AJ259" s="263"/>
      <c r="AK259" s="262"/>
      <c r="AL259" s="263"/>
      <c r="AM259" s="264"/>
      <c r="AN259" s="249"/>
      <c r="AO259" s="249"/>
      <c r="AP259" s="249"/>
      <c r="AQ259" s="265"/>
      <c r="AR259" s="266"/>
      <c r="AS259" s="267"/>
    </row>
    <row r="260" spans="1:45" x14ac:dyDescent="0.25">
      <c r="A260" s="245">
        <v>257</v>
      </c>
      <c r="B260" s="245"/>
      <c r="C260" s="245" t="e">
        <f>VLOOKUP(A260,input!$A$4:$C$1000,3,FALSE)</f>
        <v>#N/A</v>
      </c>
      <c r="D260" s="246" t="e">
        <f>VLOOKUP($A260,input!$A$4:$I$1000,4,FALSE)</f>
        <v>#N/A</v>
      </c>
      <c r="E260" s="246" t="e">
        <f>VLOOKUP($A260,input!$A$4:$I$1000,5,FALSE)</f>
        <v>#N/A</v>
      </c>
      <c r="F260" s="514" t="e">
        <f>VLOOKUP($A260,input!$A$4:$I$1000,6,FALSE)</f>
        <v>#N/A</v>
      </c>
      <c r="G260" s="248">
        <v>0</v>
      </c>
      <c r="H260" s="249" t="e">
        <f t="shared" si="40"/>
        <v>#N/A</v>
      </c>
      <c r="I260" s="250" t="e">
        <f t="shared" si="41"/>
        <v>#N/A</v>
      </c>
      <c r="J260" s="414" t="str">
        <f>+input!Y260</f>
        <v/>
      </c>
      <c r="K260" s="249" t="str">
        <f>+input!Z260</f>
        <v/>
      </c>
      <c r="L260" s="249" t="str">
        <f>+input!AA260</f>
        <v/>
      </c>
      <c r="M260" s="249" t="str">
        <f>+input!AB260</f>
        <v/>
      </c>
      <c r="N260" s="249" t="str">
        <f>+input!AC260</f>
        <v/>
      </c>
      <c r="O260" s="249" t="str">
        <f>+input!AD260</f>
        <v/>
      </c>
      <c r="P260" s="251" t="str">
        <f>+input!AE260</f>
        <v/>
      </c>
      <c r="Q260" s="252" t="str">
        <f>+input!AF260</f>
        <v/>
      </c>
      <c r="R260" s="253"/>
      <c r="S260" s="254" t="e">
        <f>VLOOKUP($A260,input!$A$4:$I$1000,7,FALSE)</f>
        <v>#N/A</v>
      </c>
      <c r="T260" s="255" t="e">
        <f>VLOOKUP($A260,input!$A$4:$I$1000,8,FALSE)</f>
        <v>#N/A</v>
      </c>
      <c r="U260" s="255" t="e">
        <f>VLOOKUP($A260,input!$A$4:$L$1000,9,FALSE)</f>
        <v>#N/A</v>
      </c>
      <c r="V260" s="256" t="e">
        <f>IF($C260="initial",input!M260,VLOOKUP($A260,input!$A$4:$L$1000,10,FALSE))</f>
        <v>#N/A</v>
      </c>
      <c r="W260" s="257" t="e">
        <f>IF($C260="initial",input!N260,VLOOKUP($A260,input!$A$4:$L$1000,11,FALSE))</f>
        <v>#N/A</v>
      </c>
      <c r="X260" s="258" t="e">
        <f>IF($C260="initial",input!O260,VLOOKUP($A260,input!$A$4:$L$1000,12,FALSE))</f>
        <v>#N/A</v>
      </c>
      <c r="Y260" s="247" t="e">
        <f t="shared" si="42"/>
        <v>#N/A</v>
      </c>
      <c r="Z260" s="247" t="e">
        <f t="shared" si="43"/>
        <v>#N/A</v>
      </c>
      <c r="AA260" s="247" t="e">
        <f t="shared" si="44"/>
        <v>#N/A</v>
      </c>
      <c r="AB260" s="254" t="e">
        <f t="shared" si="45"/>
        <v>#N/A</v>
      </c>
      <c r="AC260" s="255" t="e">
        <f t="shared" si="46"/>
        <v>#N/A</v>
      </c>
      <c r="AD260" s="261" t="e">
        <f t="shared" si="47"/>
        <v>#N/A</v>
      </c>
      <c r="AE260" s="247" t="e">
        <f>IF($D260="","",IF($C260="initial",input!S260,AN259))</f>
        <v>#N/A</v>
      </c>
      <c r="AF260" s="259" t="e">
        <f>IF($D260="","",IF($C260="initial",input!T260,AO259))</f>
        <v>#N/A</v>
      </c>
      <c r="AG260" s="260" t="e">
        <f>IF($D260="","",IF($C260="initial",input!U260,AP259))</f>
        <v>#N/A</v>
      </c>
      <c r="AH260" s="262"/>
      <c r="AI260" s="263"/>
      <c r="AJ260" s="263"/>
      <c r="AK260" s="262"/>
      <c r="AL260" s="263"/>
      <c r="AM260" s="264"/>
      <c r="AN260" s="249"/>
      <c r="AO260" s="249"/>
      <c r="AP260" s="249"/>
      <c r="AQ260" s="265"/>
      <c r="AR260" s="266"/>
      <c r="AS260" s="267"/>
    </row>
    <row r="261" spans="1:45" x14ac:dyDescent="0.25">
      <c r="A261" s="245">
        <v>258</v>
      </c>
      <c r="B261" s="245"/>
      <c r="C261" s="245" t="e">
        <f>VLOOKUP(A261,input!$A$4:$C$1000,3,FALSE)</f>
        <v>#N/A</v>
      </c>
      <c r="D261" s="246" t="e">
        <f>VLOOKUP($A261,input!$A$4:$I$1000,4,FALSE)</f>
        <v>#N/A</v>
      </c>
      <c r="E261" s="246" t="e">
        <f>VLOOKUP($A261,input!$A$4:$I$1000,5,FALSE)</f>
        <v>#N/A</v>
      </c>
      <c r="F261" s="514" t="e">
        <f>VLOOKUP($A261,input!$A$4:$I$1000,6,FALSE)</f>
        <v>#N/A</v>
      </c>
      <c r="G261" s="248">
        <v>0</v>
      </c>
      <c r="H261" s="249" t="e">
        <f t="shared" si="40"/>
        <v>#N/A</v>
      </c>
      <c r="I261" s="250" t="e">
        <f t="shared" si="41"/>
        <v>#N/A</v>
      </c>
      <c r="J261" s="414" t="str">
        <f>+input!Y261</f>
        <v/>
      </c>
      <c r="K261" s="249" t="str">
        <f>+input!Z261</f>
        <v/>
      </c>
      <c r="L261" s="249" t="str">
        <f>+input!AA261</f>
        <v/>
      </c>
      <c r="M261" s="249" t="str">
        <f>+input!AB261</f>
        <v/>
      </c>
      <c r="N261" s="249" t="str">
        <f>+input!AC261</f>
        <v/>
      </c>
      <c r="O261" s="249" t="str">
        <f>+input!AD261</f>
        <v/>
      </c>
      <c r="P261" s="251" t="str">
        <f>+input!AE261</f>
        <v/>
      </c>
      <c r="Q261" s="252" t="str">
        <f>+input!AF261</f>
        <v/>
      </c>
      <c r="R261" s="253"/>
      <c r="S261" s="254" t="e">
        <f>VLOOKUP($A261,input!$A$4:$I$1000,7,FALSE)</f>
        <v>#N/A</v>
      </c>
      <c r="T261" s="255" t="e">
        <f>VLOOKUP($A261,input!$A$4:$I$1000,8,FALSE)</f>
        <v>#N/A</v>
      </c>
      <c r="U261" s="255" t="e">
        <f>VLOOKUP($A261,input!$A$4:$L$1000,9,FALSE)</f>
        <v>#N/A</v>
      </c>
      <c r="V261" s="256" t="e">
        <f>IF($C261="initial",input!M261,VLOOKUP($A261,input!$A$4:$L$1000,10,FALSE))</f>
        <v>#N/A</v>
      </c>
      <c r="W261" s="257" t="e">
        <f>IF($C261="initial",input!N261,VLOOKUP($A261,input!$A$4:$L$1000,11,FALSE))</f>
        <v>#N/A</v>
      </c>
      <c r="X261" s="258" t="e">
        <f>IF($C261="initial",input!O261,VLOOKUP($A261,input!$A$4:$L$1000,12,FALSE))</f>
        <v>#N/A</v>
      </c>
      <c r="Y261" s="247" t="e">
        <f t="shared" si="42"/>
        <v>#N/A</v>
      </c>
      <c r="Z261" s="247" t="e">
        <f t="shared" si="43"/>
        <v>#N/A</v>
      </c>
      <c r="AA261" s="247" t="e">
        <f t="shared" si="44"/>
        <v>#N/A</v>
      </c>
      <c r="AB261" s="254" t="e">
        <f t="shared" si="45"/>
        <v>#N/A</v>
      </c>
      <c r="AC261" s="255" t="e">
        <f t="shared" si="46"/>
        <v>#N/A</v>
      </c>
      <c r="AD261" s="261" t="e">
        <f t="shared" si="47"/>
        <v>#N/A</v>
      </c>
      <c r="AE261" s="247" t="e">
        <f>IF($D261="","",IF($C261="initial",input!S261,AN260))</f>
        <v>#N/A</v>
      </c>
      <c r="AF261" s="259" t="e">
        <f>IF($D261="","",IF($C261="initial",input!T261,AO260))</f>
        <v>#N/A</v>
      </c>
      <c r="AG261" s="260" t="e">
        <f>IF($D261="","",IF($C261="initial",input!U261,AP260))</f>
        <v>#N/A</v>
      </c>
      <c r="AH261" s="262"/>
      <c r="AI261" s="263"/>
      <c r="AJ261" s="263"/>
      <c r="AK261" s="262"/>
      <c r="AL261" s="263"/>
      <c r="AM261" s="264"/>
      <c r="AN261" s="249"/>
      <c r="AO261" s="249"/>
      <c r="AP261" s="249"/>
      <c r="AQ261" s="265"/>
      <c r="AR261" s="266"/>
      <c r="AS261" s="267"/>
    </row>
    <row r="262" spans="1:45" x14ac:dyDescent="0.25">
      <c r="A262" s="245">
        <v>259</v>
      </c>
      <c r="B262" s="245"/>
      <c r="C262" s="245" t="e">
        <f>VLOOKUP(A262,input!$A$4:$C$1000,3,FALSE)</f>
        <v>#N/A</v>
      </c>
      <c r="D262" s="246" t="e">
        <f>VLOOKUP($A262,input!$A$4:$I$1000,4,FALSE)</f>
        <v>#N/A</v>
      </c>
      <c r="E262" s="246" t="e">
        <f>VLOOKUP($A262,input!$A$4:$I$1000,5,FALSE)</f>
        <v>#N/A</v>
      </c>
      <c r="F262" s="514" t="e">
        <f>VLOOKUP($A262,input!$A$4:$I$1000,6,FALSE)</f>
        <v>#N/A</v>
      </c>
      <c r="G262" s="248">
        <v>0</v>
      </c>
      <c r="H262" s="249" t="e">
        <f t="shared" ref="H262:H325" si="48">IF(E262&gt;1,1,0)</f>
        <v>#N/A</v>
      </c>
      <c r="I262" s="250" t="e">
        <f t="shared" ref="I262:I325" si="49">IF(E262=3,1,IF(E262=1,0,0))</f>
        <v>#N/A</v>
      </c>
      <c r="J262" s="414" t="str">
        <f>+input!Y262</f>
        <v/>
      </c>
      <c r="K262" s="249" t="str">
        <f>+input!Z262</f>
        <v/>
      </c>
      <c r="L262" s="249" t="str">
        <f>+input!AA262</f>
        <v/>
      </c>
      <c r="M262" s="249" t="str">
        <f>+input!AB262</f>
        <v/>
      </c>
      <c r="N262" s="249" t="str">
        <f>+input!AC262</f>
        <v/>
      </c>
      <c r="O262" s="249" t="str">
        <f>+input!AD262</f>
        <v/>
      </c>
      <c r="P262" s="251" t="str">
        <f>+input!AE262</f>
        <v/>
      </c>
      <c r="Q262" s="252" t="str">
        <f>+input!AF262</f>
        <v/>
      </c>
      <c r="R262" s="253"/>
      <c r="S262" s="254" t="e">
        <f>VLOOKUP($A262,input!$A$4:$I$1000,7,FALSE)</f>
        <v>#N/A</v>
      </c>
      <c r="T262" s="255" t="e">
        <f>VLOOKUP($A262,input!$A$4:$I$1000,8,FALSE)</f>
        <v>#N/A</v>
      </c>
      <c r="U262" s="255" t="e">
        <f>VLOOKUP($A262,input!$A$4:$L$1000,9,FALSE)</f>
        <v>#N/A</v>
      </c>
      <c r="V262" s="256" t="e">
        <f>IF($C262="initial",input!M262,VLOOKUP($A262,input!$A$4:$L$1000,10,FALSE))</f>
        <v>#N/A</v>
      </c>
      <c r="W262" s="257" t="e">
        <f>IF($C262="initial",input!N262,VLOOKUP($A262,input!$A$4:$L$1000,11,FALSE))</f>
        <v>#N/A</v>
      </c>
      <c r="X262" s="258" t="e">
        <f>IF($C262="initial",input!O262,VLOOKUP($A262,input!$A$4:$L$1000,12,FALSE))</f>
        <v>#N/A</v>
      </c>
      <c r="Y262" s="247" t="e">
        <f t="shared" ref="Y262:Y325" si="50">IF($D262="","",IF($C262="initial","",AH261))</f>
        <v>#N/A</v>
      </c>
      <c r="Z262" s="247" t="e">
        <f t="shared" ref="Z262:Z325" si="51">IF($D262="","",IF($C262="initial","",AI261))</f>
        <v>#N/A</v>
      </c>
      <c r="AA262" s="247" t="e">
        <f t="shared" ref="AA262:AA325" si="52">IF($D262="","",IF($C262="initial","",AJ261))</f>
        <v>#N/A</v>
      </c>
      <c r="AB262" s="254" t="e">
        <f t="shared" ref="AB262:AB325" si="53">IF($D262="","",IF($C262="initial",1,AK261))</f>
        <v>#N/A</v>
      </c>
      <c r="AC262" s="255" t="e">
        <f t="shared" ref="AC262:AC325" si="54">IF($D262="","",IF($C262="initial",1,AL261))</f>
        <v>#N/A</v>
      </c>
      <c r="AD262" s="261" t="e">
        <f t="shared" ref="AD262:AD325" si="55">IF($D262="","",IF($C262="initial",1,AM261))</f>
        <v>#N/A</v>
      </c>
      <c r="AE262" s="247" t="e">
        <f>IF($D262="","",IF($C262="initial",input!S262,AN261))</f>
        <v>#N/A</v>
      </c>
      <c r="AF262" s="259" t="e">
        <f>IF($D262="","",IF($C262="initial",input!T262,AO261))</f>
        <v>#N/A</v>
      </c>
      <c r="AG262" s="260" t="e">
        <f>IF($D262="","",IF($C262="initial",input!U262,AP261))</f>
        <v>#N/A</v>
      </c>
      <c r="AH262" s="262"/>
      <c r="AI262" s="263"/>
      <c r="AJ262" s="263"/>
      <c r="AK262" s="262"/>
      <c r="AL262" s="263"/>
      <c r="AM262" s="264"/>
      <c r="AN262" s="249"/>
      <c r="AO262" s="249"/>
      <c r="AP262" s="249"/>
      <c r="AQ262" s="265"/>
      <c r="AR262" s="266"/>
      <c r="AS262" s="267"/>
    </row>
    <row r="263" spans="1:45" x14ac:dyDescent="0.25">
      <c r="A263" s="245">
        <v>260</v>
      </c>
      <c r="B263" s="245"/>
      <c r="C263" s="245" t="e">
        <f>VLOOKUP(A263,input!$A$4:$C$1000,3,FALSE)</f>
        <v>#N/A</v>
      </c>
      <c r="D263" s="246" t="e">
        <f>VLOOKUP($A263,input!$A$4:$I$1000,4,FALSE)</f>
        <v>#N/A</v>
      </c>
      <c r="E263" s="246" t="e">
        <f>VLOOKUP($A263,input!$A$4:$I$1000,5,FALSE)</f>
        <v>#N/A</v>
      </c>
      <c r="F263" s="514" t="e">
        <f>VLOOKUP($A263,input!$A$4:$I$1000,6,FALSE)</f>
        <v>#N/A</v>
      </c>
      <c r="G263" s="248">
        <v>0</v>
      </c>
      <c r="H263" s="249" t="e">
        <f t="shared" si="48"/>
        <v>#N/A</v>
      </c>
      <c r="I263" s="250" t="e">
        <f t="shared" si="49"/>
        <v>#N/A</v>
      </c>
      <c r="J263" s="414" t="str">
        <f>+input!Y263</f>
        <v/>
      </c>
      <c r="K263" s="249" t="str">
        <f>+input!Z263</f>
        <v/>
      </c>
      <c r="L263" s="249" t="str">
        <f>+input!AA263</f>
        <v/>
      </c>
      <c r="M263" s="249" t="str">
        <f>+input!AB263</f>
        <v/>
      </c>
      <c r="N263" s="249" t="str">
        <f>+input!AC263</f>
        <v/>
      </c>
      <c r="O263" s="249" t="str">
        <f>+input!AD263</f>
        <v/>
      </c>
      <c r="P263" s="251" t="str">
        <f>+input!AE263</f>
        <v/>
      </c>
      <c r="Q263" s="252" t="str">
        <f>+input!AF263</f>
        <v/>
      </c>
      <c r="R263" s="253"/>
      <c r="S263" s="254" t="e">
        <f>VLOOKUP($A263,input!$A$4:$I$1000,7,FALSE)</f>
        <v>#N/A</v>
      </c>
      <c r="T263" s="255" t="e">
        <f>VLOOKUP($A263,input!$A$4:$I$1000,8,FALSE)</f>
        <v>#N/A</v>
      </c>
      <c r="U263" s="255" t="e">
        <f>VLOOKUP($A263,input!$A$4:$L$1000,9,FALSE)</f>
        <v>#N/A</v>
      </c>
      <c r="V263" s="256" t="e">
        <f>IF($C263="initial",input!M263,VLOOKUP($A263,input!$A$4:$L$1000,10,FALSE))</f>
        <v>#N/A</v>
      </c>
      <c r="W263" s="257" t="e">
        <f>IF($C263="initial",input!N263,VLOOKUP($A263,input!$A$4:$L$1000,11,FALSE))</f>
        <v>#N/A</v>
      </c>
      <c r="X263" s="258" t="e">
        <f>IF($C263="initial",input!O263,VLOOKUP($A263,input!$A$4:$L$1000,12,FALSE))</f>
        <v>#N/A</v>
      </c>
      <c r="Y263" s="247" t="e">
        <f t="shared" si="50"/>
        <v>#N/A</v>
      </c>
      <c r="Z263" s="247" t="e">
        <f t="shared" si="51"/>
        <v>#N/A</v>
      </c>
      <c r="AA263" s="247" t="e">
        <f t="shared" si="52"/>
        <v>#N/A</v>
      </c>
      <c r="AB263" s="254" t="e">
        <f t="shared" si="53"/>
        <v>#N/A</v>
      </c>
      <c r="AC263" s="255" t="e">
        <f t="shared" si="54"/>
        <v>#N/A</v>
      </c>
      <c r="AD263" s="261" t="e">
        <f t="shared" si="55"/>
        <v>#N/A</v>
      </c>
      <c r="AE263" s="247" t="e">
        <f>IF($D263="","",IF($C263="initial",input!S263,AN262))</f>
        <v>#N/A</v>
      </c>
      <c r="AF263" s="259" t="e">
        <f>IF($D263="","",IF($C263="initial",input!T263,AO262))</f>
        <v>#N/A</v>
      </c>
      <c r="AG263" s="260" t="e">
        <f>IF($D263="","",IF($C263="initial",input!U263,AP262))</f>
        <v>#N/A</v>
      </c>
      <c r="AH263" s="262"/>
      <c r="AI263" s="263"/>
      <c r="AJ263" s="263"/>
      <c r="AK263" s="262"/>
      <c r="AL263" s="263"/>
      <c r="AM263" s="264"/>
      <c r="AN263" s="249"/>
      <c r="AO263" s="249"/>
      <c r="AP263" s="249"/>
      <c r="AQ263" s="265"/>
      <c r="AR263" s="266"/>
      <c r="AS263" s="267"/>
    </row>
    <row r="264" spans="1:45" x14ac:dyDescent="0.25">
      <c r="A264" s="245">
        <v>261</v>
      </c>
      <c r="B264" s="245"/>
      <c r="C264" s="245" t="e">
        <f>VLOOKUP(A264,input!$A$4:$C$1000,3,FALSE)</f>
        <v>#N/A</v>
      </c>
      <c r="D264" s="246" t="e">
        <f>VLOOKUP($A264,input!$A$4:$I$1000,4,FALSE)</f>
        <v>#N/A</v>
      </c>
      <c r="E264" s="246" t="e">
        <f>VLOOKUP($A264,input!$A$4:$I$1000,5,FALSE)</f>
        <v>#N/A</v>
      </c>
      <c r="F264" s="514" t="e">
        <f>VLOOKUP($A264,input!$A$4:$I$1000,6,FALSE)</f>
        <v>#N/A</v>
      </c>
      <c r="G264" s="248">
        <v>0</v>
      </c>
      <c r="H264" s="249" t="e">
        <f t="shared" si="48"/>
        <v>#N/A</v>
      </c>
      <c r="I264" s="250" t="e">
        <f t="shared" si="49"/>
        <v>#N/A</v>
      </c>
      <c r="J264" s="414" t="str">
        <f>+input!Y264</f>
        <v/>
      </c>
      <c r="K264" s="249" t="str">
        <f>+input!Z264</f>
        <v/>
      </c>
      <c r="L264" s="249" t="str">
        <f>+input!AA264</f>
        <v/>
      </c>
      <c r="M264" s="249" t="str">
        <f>+input!AB264</f>
        <v/>
      </c>
      <c r="N264" s="249" t="str">
        <f>+input!AC264</f>
        <v/>
      </c>
      <c r="O264" s="249" t="str">
        <f>+input!AD264</f>
        <v/>
      </c>
      <c r="P264" s="251" t="str">
        <f>+input!AE264</f>
        <v/>
      </c>
      <c r="Q264" s="252" t="str">
        <f>+input!AF264</f>
        <v/>
      </c>
      <c r="R264" s="253"/>
      <c r="S264" s="254" t="e">
        <f>VLOOKUP($A264,input!$A$4:$I$1000,7,FALSE)</f>
        <v>#N/A</v>
      </c>
      <c r="T264" s="255" t="e">
        <f>VLOOKUP($A264,input!$A$4:$I$1000,8,FALSE)</f>
        <v>#N/A</v>
      </c>
      <c r="U264" s="255" t="e">
        <f>VLOOKUP($A264,input!$A$4:$L$1000,9,FALSE)</f>
        <v>#N/A</v>
      </c>
      <c r="V264" s="256" t="e">
        <f>IF($C264="initial",input!M264,VLOOKUP($A264,input!$A$4:$L$1000,10,FALSE))</f>
        <v>#N/A</v>
      </c>
      <c r="W264" s="257" t="e">
        <f>IF($C264="initial",input!N264,VLOOKUP($A264,input!$A$4:$L$1000,11,FALSE))</f>
        <v>#N/A</v>
      </c>
      <c r="X264" s="258" t="e">
        <f>IF($C264="initial",input!O264,VLOOKUP($A264,input!$A$4:$L$1000,12,FALSE))</f>
        <v>#N/A</v>
      </c>
      <c r="Y264" s="247" t="e">
        <f t="shared" si="50"/>
        <v>#N/A</v>
      </c>
      <c r="Z264" s="247" t="e">
        <f t="shared" si="51"/>
        <v>#N/A</v>
      </c>
      <c r="AA264" s="247" t="e">
        <f t="shared" si="52"/>
        <v>#N/A</v>
      </c>
      <c r="AB264" s="254" t="e">
        <f t="shared" si="53"/>
        <v>#N/A</v>
      </c>
      <c r="AC264" s="255" t="e">
        <f t="shared" si="54"/>
        <v>#N/A</v>
      </c>
      <c r="AD264" s="261" t="e">
        <f t="shared" si="55"/>
        <v>#N/A</v>
      </c>
      <c r="AE264" s="247" t="e">
        <f>IF($D264="","",IF($C264="initial",input!S264,AN263))</f>
        <v>#N/A</v>
      </c>
      <c r="AF264" s="259" t="e">
        <f>IF($D264="","",IF($C264="initial",input!T264,AO263))</f>
        <v>#N/A</v>
      </c>
      <c r="AG264" s="260" t="e">
        <f>IF($D264="","",IF($C264="initial",input!U264,AP263))</f>
        <v>#N/A</v>
      </c>
      <c r="AH264" s="262"/>
      <c r="AI264" s="263"/>
      <c r="AJ264" s="263"/>
      <c r="AK264" s="262"/>
      <c r="AL264" s="263"/>
      <c r="AM264" s="264"/>
      <c r="AN264" s="249"/>
      <c r="AO264" s="249"/>
      <c r="AP264" s="249"/>
      <c r="AQ264" s="265"/>
      <c r="AR264" s="266"/>
      <c r="AS264" s="267"/>
    </row>
    <row r="265" spans="1:45" x14ac:dyDescent="0.25">
      <c r="A265" s="245">
        <v>262</v>
      </c>
      <c r="B265" s="245"/>
      <c r="C265" s="245" t="e">
        <f>VLOOKUP(A265,input!$A$4:$C$1000,3,FALSE)</f>
        <v>#N/A</v>
      </c>
      <c r="D265" s="246" t="e">
        <f>VLOOKUP($A265,input!$A$4:$I$1000,4,FALSE)</f>
        <v>#N/A</v>
      </c>
      <c r="E265" s="246" t="e">
        <f>VLOOKUP($A265,input!$A$4:$I$1000,5,FALSE)</f>
        <v>#N/A</v>
      </c>
      <c r="F265" s="514" t="e">
        <f>VLOOKUP($A265,input!$A$4:$I$1000,6,FALSE)</f>
        <v>#N/A</v>
      </c>
      <c r="G265" s="248">
        <v>0</v>
      </c>
      <c r="H265" s="249" t="e">
        <f t="shared" si="48"/>
        <v>#N/A</v>
      </c>
      <c r="I265" s="250" t="e">
        <f t="shared" si="49"/>
        <v>#N/A</v>
      </c>
      <c r="J265" s="414" t="str">
        <f>+input!Y265</f>
        <v/>
      </c>
      <c r="K265" s="249" t="str">
        <f>+input!Z265</f>
        <v/>
      </c>
      <c r="L265" s="249" t="str">
        <f>+input!AA265</f>
        <v/>
      </c>
      <c r="M265" s="249" t="str">
        <f>+input!AB265</f>
        <v/>
      </c>
      <c r="N265" s="249" t="str">
        <f>+input!AC265</f>
        <v/>
      </c>
      <c r="O265" s="249" t="str">
        <f>+input!AD265</f>
        <v/>
      </c>
      <c r="P265" s="251" t="str">
        <f>+input!AE265</f>
        <v/>
      </c>
      <c r="Q265" s="252" t="str">
        <f>+input!AF265</f>
        <v/>
      </c>
      <c r="R265" s="253"/>
      <c r="S265" s="254" t="e">
        <f>VLOOKUP($A265,input!$A$4:$I$1000,7,FALSE)</f>
        <v>#N/A</v>
      </c>
      <c r="T265" s="255" t="e">
        <f>VLOOKUP($A265,input!$A$4:$I$1000,8,FALSE)</f>
        <v>#N/A</v>
      </c>
      <c r="U265" s="255" t="e">
        <f>VLOOKUP($A265,input!$A$4:$L$1000,9,FALSE)</f>
        <v>#N/A</v>
      </c>
      <c r="V265" s="256" t="e">
        <f>IF($C265="initial",input!M265,VLOOKUP($A265,input!$A$4:$L$1000,10,FALSE))</f>
        <v>#N/A</v>
      </c>
      <c r="W265" s="257" t="e">
        <f>IF($C265="initial",input!N265,VLOOKUP($A265,input!$A$4:$L$1000,11,FALSE))</f>
        <v>#N/A</v>
      </c>
      <c r="X265" s="258" t="e">
        <f>IF($C265="initial",input!O265,VLOOKUP($A265,input!$A$4:$L$1000,12,FALSE))</f>
        <v>#N/A</v>
      </c>
      <c r="Y265" s="247" t="e">
        <f t="shared" si="50"/>
        <v>#N/A</v>
      </c>
      <c r="Z265" s="247" t="e">
        <f t="shared" si="51"/>
        <v>#N/A</v>
      </c>
      <c r="AA265" s="247" t="e">
        <f t="shared" si="52"/>
        <v>#N/A</v>
      </c>
      <c r="AB265" s="254" t="e">
        <f t="shared" si="53"/>
        <v>#N/A</v>
      </c>
      <c r="AC265" s="255" t="e">
        <f t="shared" si="54"/>
        <v>#N/A</v>
      </c>
      <c r="AD265" s="261" t="e">
        <f t="shared" si="55"/>
        <v>#N/A</v>
      </c>
      <c r="AE265" s="247" t="e">
        <f>IF($D265="","",IF($C265="initial",input!S265,AN264))</f>
        <v>#N/A</v>
      </c>
      <c r="AF265" s="259" t="e">
        <f>IF($D265="","",IF($C265="initial",input!T265,AO264))</f>
        <v>#N/A</v>
      </c>
      <c r="AG265" s="260" t="e">
        <f>IF($D265="","",IF($C265="initial",input!U265,AP264))</f>
        <v>#N/A</v>
      </c>
      <c r="AH265" s="262"/>
      <c r="AI265" s="263"/>
      <c r="AJ265" s="263"/>
      <c r="AK265" s="262"/>
      <c r="AL265" s="263"/>
      <c r="AM265" s="264"/>
      <c r="AN265" s="249"/>
      <c r="AO265" s="249"/>
      <c r="AP265" s="249"/>
      <c r="AQ265" s="265"/>
      <c r="AR265" s="266"/>
      <c r="AS265" s="267"/>
    </row>
    <row r="266" spans="1:45" x14ac:dyDescent="0.25">
      <c r="A266" s="245">
        <v>263</v>
      </c>
      <c r="B266" s="245"/>
      <c r="C266" s="245" t="e">
        <f>VLOOKUP(A266,input!$A$4:$C$1000,3,FALSE)</f>
        <v>#N/A</v>
      </c>
      <c r="D266" s="246" t="e">
        <f>VLOOKUP($A266,input!$A$4:$I$1000,4,FALSE)</f>
        <v>#N/A</v>
      </c>
      <c r="E266" s="246" t="e">
        <f>VLOOKUP($A266,input!$A$4:$I$1000,5,FALSE)</f>
        <v>#N/A</v>
      </c>
      <c r="F266" s="514" t="e">
        <f>VLOOKUP($A266,input!$A$4:$I$1000,6,FALSE)</f>
        <v>#N/A</v>
      </c>
      <c r="G266" s="248">
        <v>0</v>
      </c>
      <c r="H266" s="249" t="e">
        <f t="shared" si="48"/>
        <v>#N/A</v>
      </c>
      <c r="I266" s="250" t="e">
        <f t="shared" si="49"/>
        <v>#N/A</v>
      </c>
      <c r="J266" s="414" t="str">
        <f>+input!Y266</f>
        <v/>
      </c>
      <c r="K266" s="249" t="str">
        <f>+input!Z266</f>
        <v/>
      </c>
      <c r="L266" s="249" t="str">
        <f>+input!AA266</f>
        <v/>
      </c>
      <c r="M266" s="249" t="str">
        <f>+input!AB266</f>
        <v/>
      </c>
      <c r="N266" s="249" t="str">
        <f>+input!AC266</f>
        <v/>
      </c>
      <c r="O266" s="249" t="str">
        <f>+input!AD266</f>
        <v/>
      </c>
      <c r="P266" s="251" t="str">
        <f>+input!AE266</f>
        <v/>
      </c>
      <c r="Q266" s="252" t="str">
        <f>+input!AF266</f>
        <v/>
      </c>
      <c r="R266" s="253"/>
      <c r="S266" s="254" t="e">
        <f>VLOOKUP($A266,input!$A$4:$I$1000,7,FALSE)</f>
        <v>#N/A</v>
      </c>
      <c r="T266" s="255" t="e">
        <f>VLOOKUP($A266,input!$A$4:$I$1000,8,FALSE)</f>
        <v>#N/A</v>
      </c>
      <c r="U266" s="255" t="e">
        <f>VLOOKUP($A266,input!$A$4:$L$1000,9,FALSE)</f>
        <v>#N/A</v>
      </c>
      <c r="V266" s="256" t="e">
        <f>IF($C266="initial",input!M266,VLOOKUP($A266,input!$A$4:$L$1000,10,FALSE))</f>
        <v>#N/A</v>
      </c>
      <c r="W266" s="257" t="e">
        <f>IF($C266="initial",input!N266,VLOOKUP($A266,input!$A$4:$L$1000,11,FALSE))</f>
        <v>#N/A</v>
      </c>
      <c r="X266" s="258" t="e">
        <f>IF($C266="initial",input!O266,VLOOKUP($A266,input!$A$4:$L$1000,12,FALSE))</f>
        <v>#N/A</v>
      </c>
      <c r="Y266" s="247" t="e">
        <f t="shared" si="50"/>
        <v>#N/A</v>
      </c>
      <c r="Z266" s="247" t="e">
        <f t="shared" si="51"/>
        <v>#N/A</v>
      </c>
      <c r="AA266" s="247" t="e">
        <f t="shared" si="52"/>
        <v>#N/A</v>
      </c>
      <c r="AB266" s="254" t="e">
        <f t="shared" si="53"/>
        <v>#N/A</v>
      </c>
      <c r="AC266" s="255" t="e">
        <f t="shared" si="54"/>
        <v>#N/A</v>
      </c>
      <c r="AD266" s="261" t="e">
        <f t="shared" si="55"/>
        <v>#N/A</v>
      </c>
      <c r="AE266" s="247" t="e">
        <f>IF($D266="","",IF($C266="initial",input!S266,AN265))</f>
        <v>#N/A</v>
      </c>
      <c r="AF266" s="259" t="e">
        <f>IF($D266="","",IF($C266="initial",input!T266,AO265))</f>
        <v>#N/A</v>
      </c>
      <c r="AG266" s="260" t="e">
        <f>IF($D266="","",IF($C266="initial",input!U266,AP265))</f>
        <v>#N/A</v>
      </c>
      <c r="AH266" s="262"/>
      <c r="AI266" s="263"/>
      <c r="AJ266" s="263"/>
      <c r="AK266" s="262"/>
      <c r="AL266" s="263"/>
      <c r="AM266" s="264"/>
      <c r="AN266" s="249"/>
      <c r="AO266" s="249"/>
      <c r="AP266" s="249"/>
      <c r="AQ266" s="265"/>
      <c r="AR266" s="266"/>
      <c r="AS266" s="267"/>
    </row>
    <row r="267" spans="1:45" x14ac:dyDescent="0.25">
      <c r="A267" s="245">
        <v>264</v>
      </c>
      <c r="B267" s="245"/>
      <c r="C267" s="245" t="e">
        <f>VLOOKUP(A267,input!$A$4:$C$1000,3,FALSE)</f>
        <v>#N/A</v>
      </c>
      <c r="D267" s="246" t="e">
        <f>VLOOKUP($A267,input!$A$4:$I$1000,4,FALSE)</f>
        <v>#N/A</v>
      </c>
      <c r="E267" s="246" t="e">
        <f>VLOOKUP($A267,input!$A$4:$I$1000,5,FALSE)</f>
        <v>#N/A</v>
      </c>
      <c r="F267" s="514" t="e">
        <f>VLOOKUP($A267,input!$A$4:$I$1000,6,FALSE)</f>
        <v>#N/A</v>
      </c>
      <c r="G267" s="248">
        <v>0</v>
      </c>
      <c r="H267" s="249" t="e">
        <f t="shared" si="48"/>
        <v>#N/A</v>
      </c>
      <c r="I267" s="250" t="e">
        <f t="shared" si="49"/>
        <v>#N/A</v>
      </c>
      <c r="J267" s="414" t="str">
        <f>+input!Y267</f>
        <v/>
      </c>
      <c r="K267" s="249" t="str">
        <f>+input!Z267</f>
        <v/>
      </c>
      <c r="L267" s="249" t="str">
        <f>+input!AA267</f>
        <v/>
      </c>
      <c r="M267" s="249" t="str">
        <f>+input!AB267</f>
        <v/>
      </c>
      <c r="N267" s="249" t="str">
        <f>+input!AC267</f>
        <v/>
      </c>
      <c r="O267" s="249" t="str">
        <f>+input!AD267</f>
        <v/>
      </c>
      <c r="P267" s="251" t="str">
        <f>+input!AE267</f>
        <v/>
      </c>
      <c r="Q267" s="252" t="str">
        <f>+input!AF267</f>
        <v/>
      </c>
      <c r="R267" s="253"/>
      <c r="S267" s="254" t="e">
        <f>VLOOKUP($A267,input!$A$4:$I$1000,7,FALSE)</f>
        <v>#N/A</v>
      </c>
      <c r="T267" s="255" t="e">
        <f>VLOOKUP($A267,input!$A$4:$I$1000,8,FALSE)</f>
        <v>#N/A</v>
      </c>
      <c r="U267" s="255" t="e">
        <f>VLOOKUP($A267,input!$A$4:$L$1000,9,FALSE)</f>
        <v>#N/A</v>
      </c>
      <c r="V267" s="256" t="e">
        <f>IF($C267="initial",input!M267,VLOOKUP($A267,input!$A$4:$L$1000,10,FALSE))</f>
        <v>#N/A</v>
      </c>
      <c r="W267" s="257" t="e">
        <f>IF($C267="initial",input!N267,VLOOKUP($A267,input!$A$4:$L$1000,11,FALSE))</f>
        <v>#N/A</v>
      </c>
      <c r="X267" s="258" t="e">
        <f>IF($C267="initial",input!O267,VLOOKUP($A267,input!$A$4:$L$1000,12,FALSE))</f>
        <v>#N/A</v>
      </c>
      <c r="Y267" s="247" t="e">
        <f t="shared" si="50"/>
        <v>#N/A</v>
      </c>
      <c r="Z267" s="247" t="e">
        <f t="shared" si="51"/>
        <v>#N/A</v>
      </c>
      <c r="AA267" s="247" t="e">
        <f t="shared" si="52"/>
        <v>#N/A</v>
      </c>
      <c r="AB267" s="254" t="e">
        <f t="shared" si="53"/>
        <v>#N/A</v>
      </c>
      <c r="AC267" s="255" t="e">
        <f t="shared" si="54"/>
        <v>#N/A</v>
      </c>
      <c r="AD267" s="261" t="e">
        <f t="shared" si="55"/>
        <v>#N/A</v>
      </c>
      <c r="AE267" s="247" t="e">
        <f>IF($D267="","",IF($C267="initial",input!S267,AN266))</f>
        <v>#N/A</v>
      </c>
      <c r="AF267" s="259" t="e">
        <f>IF($D267="","",IF($C267="initial",input!T267,AO266))</f>
        <v>#N/A</v>
      </c>
      <c r="AG267" s="260" t="e">
        <f>IF($D267="","",IF($C267="initial",input!U267,AP266))</f>
        <v>#N/A</v>
      </c>
      <c r="AH267" s="262"/>
      <c r="AI267" s="263"/>
      <c r="AJ267" s="263"/>
      <c r="AK267" s="262"/>
      <c r="AL267" s="263"/>
      <c r="AM267" s="264"/>
      <c r="AN267" s="249"/>
      <c r="AO267" s="249"/>
      <c r="AP267" s="249"/>
      <c r="AQ267" s="265"/>
      <c r="AR267" s="266"/>
      <c r="AS267" s="267"/>
    </row>
    <row r="268" spans="1:45" x14ac:dyDescent="0.25">
      <c r="A268" s="245">
        <v>265</v>
      </c>
      <c r="B268" s="245"/>
      <c r="C268" s="245" t="e">
        <f>VLOOKUP(A268,input!$A$4:$C$1000,3,FALSE)</f>
        <v>#N/A</v>
      </c>
      <c r="D268" s="246" t="e">
        <f>VLOOKUP($A268,input!$A$4:$I$1000,4,FALSE)</f>
        <v>#N/A</v>
      </c>
      <c r="E268" s="246" t="e">
        <f>VLOOKUP($A268,input!$A$4:$I$1000,5,FALSE)</f>
        <v>#N/A</v>
      </c>
      <c r="F268" s="514" t="e">
        <f>VLOOKUP($A268,input!$A$4:$I$1000,6,FALSE)</f>
        <v>#N/A</v>
      </c>
      <c r="G268" s="248">
        <v>0</v>
      </c>
      <c r="H268" s="249" t="e">
        <f t="shared" si="48"/>
        <v>#N/A</v>
      </c>
      <c r="I268" s="250" t="e">
        <f t="shared" si="49"/>
        <v>#N/A</v>
      </c>
      <c r="J268" s="414" t="str">
        <f>+input!Y268</f>
        <v/>
      </c>
      <c r="K268" s="249" t="str">
        <f>+input!Z268</f>
        <v/>
      </c>
      <c r="L268" s="249" t="str">
        <f>+input!AA268</f>
        <v/>
      </c>
      <c r="M268" s="249" t="str">
        <f>+input!AB268</f>
        <v/>
      </c>
      <c r="N268" s="249" t="str">
        <f>+input!AC268</f>
        <v/>
      </c>
      <c r="O268" s="249" t="str">
        <f>+input!AD268</f>
        <v/>
      </c>
      <c r="P268" s="251" t="str">
        <f>+input!AE268</f>
        <v/>
      </c>
      <c r="Q268" s="252" t="str">
        <f>+input!AF268</f>
        <v/>
      </c>
      <c r="R268" s="253"/>
      <c r="S268" s="254" t="e">
        <f>VLOOKUP($A268,input!$A$4:$I$1000,7,FALSE)</f>
        <v>#N/A</v>
      </c>
      <c r="T268" s="255" t="e">
        <f>VLOOKUP($A268,input!$A$4:$I$1000,8,FALSE)</f>
        <v>#N/A</v>
      </c>
      <c r="U268" s="255" t="e">
        <f>VLOOKUP($A268,input!$A$4:$L$1000,9,FALSE)</f>
        <v>#N/A</v>
      </c>
      <c r="V268" s="256" t="e">
        <f>IF($C268="initial",input!M268,VLOOKUP($A268,input!$A$4:$L$1000,10,FALSE))</f>
        <v>#N/A</v>
      </c>
      <c r="W268" s="257" t="e">
        <f>IF($C268="initial",input!N268,VLOOKUP($A268,input!$A$4:$L$1000,11,FALSE))</f>
        <v>#N/A</v>
      </c>
      <c r="X268" s="258" t="e">
        <f>IF($C268="initial",input!O268,VLOOKUP($A268,input!$A$4:$L$1000,12,FALSE))</f>
        <v>#N/A</v>
      </c>
      <c r="Y268" s="247" t="e">
        <f t="shared" si="50"/>
        <v>#N/A</v>
      </c>
      <c r="Z268" s="247" t="e">
        <f t="shared" si="51"/>
        <v>#N/A</v>
      </c>
      <c r="AA268" s="247" t="e">
        <f t="shared" si="52"/>
        <v>#N/A</v>
      </c>
      <c r="AB268" s="254" t="e">
        <f t="shared" si="53"/>
        <v>#N/A</v>
      </c>
      <c r="AC268" s="255" t="e">
        <f t="shared" si="54"/>
        <v>#N/A</v>
      </c>
      <c r="AD268" s="261" t="e">
        <f t="shared" si="55"/>
        <v>#N/A</v>
      </c>
      <c r="AE268" s="247" t="e">
        <f>IF($D268="","",IF($C268="initial",input!S268,AN267))</f>
        <v>#N/A</v>
      </c>
      <c r="AF268" s="259" t="e">
        <f>IF($D268="","",IF($C268="initial",input!T268,AO267))</f>
        <v>#N/A</v>
      </c>
      <c r="AG268" s="260" t="e">
        <f>IF($D268="","",IF($C268="initial",input!U268,AP267))</f>
        <v>#N/A</v>
      </c>
      <c r="AH268" s="262"/>
      <c r="AI268" s="263"/>
      <c r="AJ268" s="263"/>
      <c r="AK268" s="262"/>
      <c r="AL268" s="263"/>
      <c r="AM268" s="264"/>
      <c r="AN268" s="249"/>
      <c r="AO268" s="249"/>
      <c r="AP268" s="249"/>
      <c r="AQ268" s="265"/>
      <c r="AR268" s="266"/>
      <c r="AS268" s="267"/>
    </row>
    <row r="269" spans="1:45" x14ac:dyDescent="0.25">
      <c r="A269" s="245">
        <v>266</v>
      </c>
      <c r="B269" s="245"/>
      <c r="C269" s="245" t="e">
        <f>VLOOKUP(A269,input!$A$4:$C$1000,3,FALSE)</f>
        <v>#N/A</v>
      </c>
      <c r="D269" s="246" t="e">
        <f>VLOOKUP($A269,input!$A$4:$I$1000,4,FALSE)</f>
        <v>#N/A</v>
      </c>
      <c r="E269" s="246" t="e">
        <f>VLOOKUP($A269,input!$A$4:$I$1000,5,FALSE)</f>
        <v>#N/A</v>
      </c>
      <c r="F269" s="514" t="e">
        <f>VLOOKUP($A269,input!$A$4:$I$1000,6,FALSE)</f>
        <v>#N/A</v>
      </c>
      <c r="G269" s="248">
        <v>0</v>
      </c>
      <c r="H269" s="249" t="e">
        <f t="shared" si="48"/>
        <v>#N/A</v>
      </c>
      <c r="I269" s="250" t="e">
        <f t="shared" si="49"/>
        <v>#N/A</v>
      </c>
      <c r="J269" s="414" t="str">
        <f>+input!Y269</f>
        <v/>
      </c>
      <c r="K269" s="249" t="str">
        <f>+input!Z269</f>
        <v/>
      </c>
      <c r="L269" s="249" t="str">
        <f>+input!AA269</f>
        <v/>
      </c>
      <c r="M269" s="249" t="str">
        <f>+input!AB269</f>
        <v/>
      </c>
      <c r="N269" s="249" t="str">
        <f>+input!AC269</f>
        <v/>
      </c>
      <c r="O269" s="249" t="str">
        <f>+input!AD269</f>
        <v/>
      </c>
      <c r="P269" s="251" t="str">
        <f>+input!AE269</f>
        <v/>
      </c>
      <c r="Q269" s="252" t="str">
        <f>+input!AF269</f>
        <v/>
      </c>
      <c r="R269" s="253"/>
      <c r="S269" s="254" t="e">
        <f>VLOOKUP($A269,input!$A$4:$I$1000,7,FALSE)</f>
        <v>#N/A</v>
      </c>
      <c r="T269" s="255" t="e">
        <f>VLOOKUP($A269,input!$A$4:$I$1000,8,FALSE)</f>
        <v>#N/A</v>
      </c>
      <c r="U269" s="255" t="e">
        <f>VLOOKUP($A269,input!$A$4:$L$1000,9,FALSE)</f>
        <v>#N/A</v>
      </c>
      <c r="V269" s="256" t="e">
        <f>IF($C269="initial",input!M269,VLOOKUP($A269,input!$A$4:$L$1000,10,FALSE))</f>
        <v>#N/A</v>
      </c>
      <c r="W269" s="257" t="e">
        <f>IF($C269="initial",input!N269,VLOOKUP($A269,input!$A$4:$L$1000,11,FALSE))</f>
        <v>#N/A</v>
      </c>
      <c r="X269" s="258" t="e">
        <f>IF($C269="initial",input!O269,VLOOKUP($A269,input!$A$4:$L$1000,12,FALSE))</f>
        <v>#N/A</v>
      </c>
      <c r="Y269" s="247" t="e">
        <f t="shared" si="50"/>
        <v>#N/A</v>
      </c>
      <c r="Z269" s="247" t="e">
        <f t="shared" si="51"/>
        <v>#N/A</v>
      </c>
      <c r="AA269" s="247" t="e">
        <f t="shared" si="52"/>
        <v>#N/A</v>
      </c>
      <c r="AB269" s="254" t="e">
        <f t="shared" si="53"/>
        <v>#N/A</v>
      </c>
      <c r="AC269" s="255" t="e">
        <f t="shared" si="54"/>
        <v>#N/A</v>
      </c>
      <c r="AD269" s="261" t="e">
        <f t="shared" si="55"/>
        <v>#N/A</v>
      </c>
      <c r="AE269" s="247" t="e">
        <f>IF($D269="","",IF($C269="initial",input!S269,AN268))</f>
        <v>#N/A</v>
      </c>
      <c r="AF269" s="259" t="e">
        <f>IF($D269="","",IF($C269="initial",input!T269,AO268))</f>
        <v>#N/A</v>
      </c>
      <c r="AG269" s="260" t="e">
        <f>IF($D269="","",IF($C269="initial",input!U269,AP268))</f>
        <v>#N/A</v>
      </c>
      <c r="AH269" s="262"/>
      <c r="AI269" s="263"/>
      <c r="AJ269" s="263"/>
      <c r="AK269" s="262"/>
      <c r="AL269" s="263"/>
      <c r="AM269" s="264"/>
      <c r="AN269" s="249"/>
      <c r="AO269" s="249"/>
      <c r="AP269" s="249"/>
      <c r="AQ269" s="265"/>
      <c r="AR269" s="266"/>
      <c r="AS269" s="267"/>
    </row>
    <row r="270" spans="1:45" x14ac:dyDescent="0.25">
      <c r="A270" s="245">
        <v>267</v>
      </c>
      <c r="B270" s="245"/>
      <c r="C270" s="245" t="e">
        <f>VLOOKUP(A270,input!$A$4:$C$1000,3,FALSE)</f>
        <v>#N/A</v>
      </c>
      <c r="D270" s="246" t="e">
        <f>VLOOKUP($A270,input!$A$4:$I$1000,4,FALSE)</f>
        <v>#N/A</v>
      </c>
      <c r="E270" s="246" t="e">
        <f>VLOOKUP($A270,input!$A$4:$I$1000,5,FALSE)</f>
        <v>#N/A</v>
      </c>
      <c r="F270" s="514" t="e">
        <f>VLOOKUP($A270,input!$A$4:$I$1000,6,FALSE)</f>
        <v>#N/A</v>
      </c>
      <c r="G270" s="248">
        <v>0</v>
      </c>
      <c r="H270" s="249" t="e">
        <f t="shared" si="48"/>
        <v>#N/A</v>
      </c>
      <c r="I270" s="250" t="e">
        <f t="shared" si="49"/>
        <v>#N/A</v>
      </c>
      <c r="J270" s="414" t="str">
        <f>+input!Y270</f>
        <v/>
      </c>
      <c r="K270" s="249" t="str">
        <f>+input!Z270</f>
        <v/>
      </c>
      <c r="L270" s="249" t="str">
        <f>+input!AA270</f>
        <v/>
      </c>
      <c r="M270" s="249" t="str">
        <f>+input!AB270</f>
        <v/>
      </c>
      <c r="N270" s="249" t="str">
        <f>+input!AC270</f>
        <v/>
      </c>
      <c r="O270" s="249" t="str">
        <f>+input!AD270</f>
        <v/>
      </c>
      <c r="P270" s="251" t="str">
        <f>+input!AE270</f>
        <v/>
      </c>
      <c r="Q270" s="252" t="str">
        <f>+input!AF270</f>
        <v/>
      </c>
      <c r="R270" s="253"/>
      <c r="S270" s="254" t="e">
        <f>VLOOKUP($A270,input!$A$4:$I$1000,7,FALSE)</f>
        <v>#N/A</v>
      </c>
      <c r="T270" s="255" t="e">
        <f>VLOOKUP($A270,input!$A$4:$I$1000,8,FALSE)</f>
        <v>#N/A</v>
      </c>
      <c r="U270" s="255" t="e">
        <f>VLOOKUP($A270,input!$A$4:$L$1000,9,FALSE)</f>
        <v>#N/A</v>
      </c>
      <c r="V270" s="256" t="e">
        <f>IF($C270="initial",input!M270,VLOOKUP($A270,input!$A$4:$L$1000,10,FALSE))</f>
        <v>#N/A</v>
      </c>
      <c r="W270" s="257" t="e">
        <f>IF($C270="initial",input!N270,VLOOKUP($A270,input!$A$4:$L$1000,11,FALSE))</f>
        <v>#N/A</v>
      </c>
      <c r="X270" s="258" t="e">
        <f>IF($C270="initial",input!O270,VLOOKUP($A270,input!$A$4:$L$1000,12,FALSE))</f>
        <v>#N/A</v>
      </c>
      <c r="Y270" s="247" t="e">
        <f t="shared" si="50"/>
        <v>#N/A</v>
      </c>
      <c r="Z270" s="247" t="e">
        <f t="shared" si="51"/>
        <v>#N/A</v>
      </c>
      <c r="AA270" s="247" t="e">
        <f t="shared" si="52"/>
        <v>#N/A</v>
      </c>
      <c r="AB270" s="254" t="e">
        <f t="shared" si="53"/>
        <v>#N/A</v>
      </c>
      <c r="AC270" s="255" t="e">
        <f t="shared" si="54"/>
        <v>#N/A</v>
      </c>
      <c r="AD270" s="261" t="e">
        <f t="shared" si="55"/>
        <v>#N/A</v>
      </c>
      <c r="AE270" s="247" t="e">
        <f>IF($D270="","",IF($C270="initial",input!S270,AN269))</f>
        <v>#N/A</v>
      </c>
      <c r="AF270" s="259" t="e">
        <f>IF($D270="","",IF($C270="initial",input!T270,AO269))</f>
        <v>#N/A</v>
      </c>
      <c r="AG270" s="260" t="e">
        <f>IF($D270="","",IF($C270="initial",input!U270,AP269))</f>
        <v>#N/A</v>
      </c>
      <c r="AH270" s="262"/>
      <c r="AI270" s="263"/>
      <c r="AJ270" s="263"/>
      <c r="AK270" s="262"/>
      <c r="AL270" s="263"/>
      <c r="AM270" s="264"/>
      <c r="AN270" s="249"/>
      <c r="AO270" s="249"/>
      <c r="AP270" s="249"/>
      <c r="AQ270" s="265"/>
      <c r="AR270" s="266"/>
      <c r="AS270" s="267"/>
    </row>
    <row r="271" spans="1:45" x14ac:dyDescent="0.25">
      <c r="A271" s="245">
        <v>268</v>
      </c>
      <c r="B271" s="245"/>
      <c r="C271" s="245" t="e">
        <f>VLOOKUP(A271,input!$A$4:$C$1000,3,FALSE)</f>
        <v>#N/A</v>
      </c>
      <c r="D271" s="246" t="e">
        <f>VLOOKUP($A271,input!$A$4:$I$1000,4,FALSE)</f>
        <v>#N/A</v>
      </c>
      <c r="E271" s="246" t="e">
        <f>VLOOKUP($A271,input!$A$4:$I$1000,5,FALSE)</f>
        <v>#N/A</v>
      </c>
      <c r="F271" s="514" t="e">
        <f>VLOOKUP($A271,input!$A$4:$I$1000,6,FALSE)</f>
        <v>#N/A</v>
      </c>
      <c r="G271" s="248">
        <v>0</v>
      </c>
      <c r="H271" s="249" t="e">
        <f t="shared" si="48"/>
        <v>#N/A</v>
      </c>
      <c r="I271" s="250" t="e">
        <f t="shared" si="49"/>
        <v>#N/A</v>
      </c>
      <c r="J271" s="414" t="str">
        <f>+input!Y271</f>
        <v/>
      </c>
      <c r="K271" s="249" t="str">
        <f>+input!Z271</f>
        <v/>
      </c>
      <c r="L271" s="249" t="str">
        <f>+input!AA271</f>
        <v/>
      </c>
      <c r="M271" s="249" t="str">
        <f>+input!AB271</f>
        <v/>
      </c>
      <c r="N271" s="249" t="str">
        <f>+input!AC271</f>
        <v/>
      </c>
      <c r="O271" s="249" t="str">
        <f>+input!AD271</f>
        <v/>
      </c>
      <c r="P271" s="251" t="str">
        <f>+input!AE271</f>
        <v/>
      </c>
      <c r="Q271" s="252" t="str">
        <f>+input!AF271</f>
        <v/>
      </c>
      <c r="R271" s="253"/>
      <c r="S271" s="254" t="e">
        <f>VLOOKUP($A271,input!$A$4:$I$1000,7,FALSE)</f>
        <v>#N/A</v>
      </c>
      <c r="T271" s="255" t="e">
        <f>VLOOKUP($A271,input!$A$4:$I$1000,8,FALSE)</f>
        <v>#N/A</v>
      </c>
      <c r="U271" s="255" t="e">
        <f>VLOOKUP($A271,input!$A$4:$L$1000,9,FALSE)</f>
        <v>#N/A</v>
      </c>
      <c r="V271" s="256" t="e">
        <f>IF($C271="initial",input!M271,VLOOKUP($A271,input!$A$4:$L$1000,10,FALSE))</f>
        <v>#N/A</v>
      </c>
      <c r="W271" s="257" t="e">
        <f>IF($C271="initial",input!N271,VLOOKUP($A271,input!$A$4:$L$1000,11,FALSE))</f>
        <v>#N/A</v>
      </c>
      <c r="X271" s="258" t="e">
        <f>IF($C271="initial",input!O271,VLOOKUP($A271,input!$A$4:$L$1000,12,FALSE))</f>
        <v>#N/A</v>
      </c>
      <c r="Y271" s="247" t="e">
        <f t="shared" si="50"/>
        <v>#N/A</v>
      </c>
      <c r="Z271" s="247" t="e">
        <f t="shared" si="51"/>
        <v>#N/A</v>
      </c>
      <c r="AA271" s="247" t="e">
        <f t="shared" si="52"/>
        <v>#N/A</v>
      </c>
      <c r="AB271" s="254" t="e">
        <f t="shared" si="53"/>
        <v>#N/A</v>
      </c>
      <c r="AC271" s="255" t="e">
        <f t="shared" si="54"/>
        <v>#N/A</v>
      </c>
      <c r="AD271" s="261" t="e">
        <f t="shared" si="55"/>
        <v>#N/A</v>
      </c>
      <c r="AE271" s="247" t="e">
        <f>IF($D271="","",IF($C271="initial",input!S271,AN270))</f>
        <v>#N/A</v>
      </c>
      <c r="AF271" s="259" t="e">
        <f>IF($D271="","",IF($C271="initial",input!T271,AO270))</f>
        <v>#N/A</v>
      </c>
      <c r="AG271" s="260" t="e">
        <f>IF($D271="","",IF($C271="initial",input!U271,AP270))</f>
        <v>#N/A</v>
      </c>
      <c r="AH271" s="262"/>
      <c r="AI271" s="263"/>
      <c r="AJ271" s="263"/>
      <c r="AK271" s="262"/>
      <c r="AL271" s="263"/>
      <c r="AM271" s="264"/>
      <c r="AN271" s="249"/>
      <c r="AO271" s="249"/>
      <c r="AP271" s="249"/>
      <c r="AQ271" s="265"/>
      <c r="AR271" s="266"/>
      <c r="AS271" s="267"/>
    </row>
    <row r="272" spans="1:45" x14ac:dyDescent="0.25">
      <c r="A272" s="245">
        <v>269</v>
      </c>
      <c r="B272" s="245"/>
      <c r="C272" s="245" t="e">
        <f>VLOOKUP(A272,input!$A$4:$C$1000,3,FALSE)</f>
        <v>#N/A</v>
      </c>
      <c r="D272" s="246" t="e">
        <f>VLOOKUP($A272,input!$A$4:$I$1000,4,FALSE)</f>
        <v>#N/A</v>
      </c>
      <c r="E272" s="246" t="e">
        <f>VLOOKUP($A272,input!$A$4:$I$1000,5,FALSE)</f>
        <v>#N/A</v>
      </c>
      <c r="F272" s="514" t="e">
        <f>VLOOKUP($A272,input!$A$4:$I$1000,6,FALSE)</f>
        <v>#N/A</v>
      </c>
      <c r="G272" s="248">
        <v>0</v>
      </c>
      <c r="H272" s="249" t="e">
        <f t="shared" si="48"/>
        <v>#N/A</v>
      </c>
      <c r="I272" s="250" t="e">
        <f t="shared" si="49"/>
        <v>#N/A</v>
      </c>
      <c r="J272" s="414" t="str">
        <f>+input!Y272</f>
        <v/>
      </c>
      <c r="K272" s="249" t="str">
        <f>+input!Z272</f>
        <v/>
      </c>
      <c r="L272" s="249" t="str">
        <f>+input!AA272</f>
        <v/>
      </c>
      <c r="M272" s="249" t="str">
        <f>+input!AB272</f>
        <v/>
      </c>
      <c r="N272" s="249" t="str">
        <f>+input!AC272</f>
        <v/>
      </c>
      <c r="O272" s="249" t="str">
        <f>+input!AD272</f>
        <v/>
      </c>
      <c r="P272" s="251" t="str">
        <f>+input!AE272</f>
        <v/>
      </c>
      <c r="Q272" s="252" t="str">
        <f>+input!AF272</f>
        <v/>
      </c>
      <c r="R272" s="253"/>
      <c r="S272" s="254" t="e">
        <f>VLOOKUP($A272,input!$A$4:$I$1000,7,FALSE)</f>
        <v>#N/A</v>
      </c>
      <c r="T272" s="255" t="e">
        <f>VLOOKUP($A272,input!$A$4:$I$1000,8,FALSE)</f>
        <v>#N/A</v>
      </c>
      <c r="U272" s="255" t="e">
        <f>VLOOKUP($A272,input!$A$4:$L$1000,9,FALSE)</f>
        <v>#N/A</v>
      </c>
      <c r="V272" s="256" t="e">
        <f>IF($C272="initial",input!M272,VLOOKUP($A272,input!$A$4:$L$1000,10,FALSE))</f>
        <v>#N/A</v>
      </c>
      <c r="W272" s="257" t="e">
        <f>IF($C272="initial",input!N272,VLOOKUP($A272,input!$A$4:$L$1000,11,FALSE))</f>
        <v>#N/A</v>
      </c>
      <c r="X272" s="258" t="e">
        <f>IF($C272="initial",input!O272,VLOOKUP($A272,input!$A$4:$L$1000,12,FALSE))</f>
        <v>#N/A</v>
      </c>
      <c r="Y272" s="247" t="e">
        <f t="shared" si="50"/>
        <v>#N/A</v>
      </c>
      <c r="Z272" s="247" t="e">
        <f t="shared" si="51"/>
        <v>#N/A</v>
      </c>
      <c r="AA272" s="247" t="e">
        <f t="shared" si="52"/>
        <v>#N/A</v>
      </c>
      <c r="AB272" s="254" t="e">
        <f t="shared" si="53"/>
        <v>#N/A</v>
      </c>
      <c r="AC272" s="255" t="e">
        <f t="shared" si="54"/>
        <v>#N/A</v>
      </c>
      <c r="AD272" s="261" t="e">
        <f t="shared" si="55"/>
        <v>#N/A</v>
      </c>
      <c r="AE272" s="247" t="e">
        <f>IF($D272="","",IF($C272="initial",input!S272,AN271))</f>
        <v>#N/A</v>
      </c>
      <c r="AF272" s="259" t="e">
        <f>IF($D272="","",IF($C272="initial",input!T272,AO271))</f>
        <v>#N/A</v>
      </c>
      <c r="AG272" s="260" t="e">
        <f>IF($D272="","",IF($C272="initial",input!U272,AP271))</f>
        <v>#N/A</v>
      </c>
      <c r="AH272" s="262"/>
      <c r="AI272" s="263"/>
      <c r="AJ272" s="263"/>
      <c r="AK272" s="262"/>
      <c r="AL272" s="263"/>
      <c r="AM272" s="264"/>
      <c r="AN272" s="249"/>
      <c r="AO272" s="249"/>
      <c r="AP272" s="249"/>
      <c r="AQ272" s="265"/>
      <c r="AR272" s="266"/>
      <c r="AS272" s="267"/>
    </row>
    <row r="273" spans="1:45" x14ac:dyDescent="0.25">
      <c r="A273" s="245">
        <v>270</v>
      </c>
      <c r="B273" s="245"/>
      <c r="C273" s="245" t="e">
        <f>VLOOKUP(A273,input!$A$4:$C$1000,3,FALSE)</f>
        <v>#N/A</v>
      </c>
      <c r="D273" s="246" t="e">
        <f>VLOOKUP($A273,input!$A$4:$I$1000,4,FALSE)</f>
        <v>#N/A</v>
      </c>
      <c r="E273" s="246" t="e">
        <f>VLOOKUP($A273,input!$A$4:$I$1000,5,FALSE)</f>
        <v>#N/A</v>
      </c>
      <c r="F273" s="514" t="e">
        <f>VLOOKUP($A273,input!$A$4:$I$1000,6,FALSE)</f>
        <v>#N/A</v>
      </c>
      <c r="G273" s="248">
        <v>0</v>
      </c>
      <c r="H273" s="249" t="e">
        <f t="shared" si="48"/>
        <v>#N/A</v>
      </c>
      <c r="I273" s="250" t="e">
        <f t="shared" si="49"/>
        <v>#N/A</v>
      </c>
      <c r="J273" s="414" t="str">
        <f>+input!Y273</f>
        <v/>
      </c>
      <c r="K273" s="249" t="str">
        <f>+input!Z273</f>
        <v/>
      </c>
      <c r="L273" s="249" t="str">
        <f>+input!AA273</f>
        <v/>
      </c>
      <c r="M273" s="249" t="str">
        <f>+input!AB273</f>
        <v/>
      </c>
      <c r="N273" s="249" t="str">
        <f>+input!AC273</f>
        <v/>
      </c>
      <c r="O273" s="249" t="str">
        <f>+input!AD273</f>
        <v/>
      </c>
      <c r="P273" s="251" t="str">
        <f>+input!AE273</f>
        <v/>
      </c>
      <c r="Q273" s="252" t="str">
        <f>+input!AF273</f>
        <v/>
      </c>
      <c r="R273" s="253"/>
      <c r="S273" s="254" t="e">
        <f>VLOOKUP($A273,input!$A$4:$I$1000,7,FALSE)</f>
        <v>#N/A</v>
      </c>
      <c r="T273" s="255" t="e">
        <f>VLOOKUP($A273,input!$A$4:$I$1000,8,FALSE)</f>
        <v>#N/A</v>
      </c>
      <c r="U273" s="255" t="e">
        <f>VLOOKUP($A273,input!$A$4:$L$1000,9,FALSE)</f>
        <v>#N/A</v>
      </c>
      <c r="V273" s="256" t="e">
        <f>IF($C273="initial",input!M273,VLOOKUP($A273,input!$A$4:$L$1000,10,FALSE))</f>
        <v>#N/A</v>
      </c>
      <c r="W273" s="257" t="e">
        <f>IF($C273="initial",input!N273,VLOOKUP($A273,input!$A$4:$L$1000,11,FALSE))</f>
        <v>#N/A</v>
      </c>
      <c r="X273" s="258" t="e">
        <f>IF($C273="initial",input!O273,VLOOKUP($A273,input!$A$4:$L$1000,12,FALSE))</f>
        <v>#N/A</v>
      </c>
      <c r="Y273" s="247" t="e">
        <f t="shared" si="50"/>
        <v>#N/A</v>
      </c>
      <c r="Z273" s="247" t="e">
        <f t="shared" si="51"/>
        <v>#N/A</v>
      </c>
      <c r="AA273" s="247" t="e">
        <f t="shared" si="52"/>
        <v>#N/A</v>
      </c>
      <c r="AB273" s="254" t="e">
        <f t="shared" si="53"/>
        <v>#N/A</v>
      </c>
      <c r="AC273" s="255" t="e">
        <f t="shared" si="54"/>
        <v>#N/A</v>
      </c>
      <c r="AD273" s="261" t="e">
        <f t="shared" si="55"/>
        <v>#N/A</v>
      </c>
      <c r="AE273" s="247" t="e">
        <f>IF($D273="","",IF($C273="initial",input!S273,AN272))</f>
        <v>#N/A</v>
      </c>
      <c r="AF273" s="259" t="e">
        <f>IF($D273="","",IF($C273="initial",input!T273,AO272))</f>
        <v>#N/A</v>
      </c>
      <c r="AG273" s="260" t="e">
        <f>IF($D273="","",IF($C273="initial",input!U273,AP272))</f>
        <v>#N/A</v>
      </c>
      <c r="AH273" s="262"/>
      <c r="AI273" s="263"/>
      <c r="AJ273" s="263"/>
      <c r="AK273" s="262"/>
      <c r="AL273" s="263"/>
      <c r="AM273" s="264"/>
      <c r="AN273" s="249"/>
      <c r="AO273" s="249"/>
      <c r="AP273" s="249"/>
      <c r="AQ273" s="265"/>
      <c r="AR273" s="266"/>
      <c r="AS273" s="267"/>
    </row>
    <row r="274" spans="1:45" x14ac:dyDescent="0.25">
      <c r="A274" s="245">
        <v>271</v>
      </c>
      <c r="B274" s="245"/>
      <c r="C274" s="245" t="e">
        <f>VLOOKUP(A274,input!$A$4:$C$1000,3,FALSE)</f>
        <v>#N/A</v>
      </c>
      <c r="D274" s="246" t="e">
        <f>VLOOKUP($A274,input!$A$4:$I$1000,4,FALSE)</f>
        <v>#N/A</v>
      </c>
      <c r="E274" s="246" t="e">
        <f>VLOOKUP($A274,input!$A$4:$I$1000,5,FALSE)</f>
        <v>#N/A</v>
      </c>
      <c r="F274" s="514" t="e">
        <f>VLOOKUP($A274,input!$A$4:$I$1000,6,FALSE)</f>
        <v>#N/A</v>
      </c>
      <c r="G274" s="248">
        <v>0</v>
      </c>
      <c r="H274" s="249" t="e">
        <f t="shared" si="48"/>
        <v>#N/A</v>
      </c>
      <c r="I274" s="250" t="e">
        <f t="shared" si="49"/>
        <v>#N/A</v>
      </c>
      <c r="J274" s="414" t="str">
        <f>+input!Y274</f>
        <v/>
      </c>
      <c r="K274" s="249" t="str">
        <f>+input!Z274</f>
        <v/>
      </c>
      <c r="L274" s="249" t="str">
        <f>+input!AA274</f>
        <v/>
      </c>
      <c r="M274" s="249" t="str">
        <f>+input!AB274</f>
        <v/>
      </c>
      <c r="N274" s="249" t="str">
        <f>+input!AC274</f>
        <v/>
      </c>
      <c r="O274" s="249" t="str">
        <f>+input!AD274</f>
        <v/>
      </c>
      <c r="P274" s="251" t="str">
        <f>+input!AE274</f>
        <v/>
      </c>
      <c r="Q274" s="252" t="str">
        <f>+input!AF274</f>
        <v/>
      </c>
      <c r="R274" s="253"/>
      <c r="S274" s="254" t="e">
        <f>VLOOKUP($A274,input!$A$4:$I$1000,7,FALSE)</f>
        <v>#N/A</v>
      </c>
      <c r="T274" s="255" t="e">
        <f>VLOOKUP($A274,input!$A$4:$I$1000,8,FALSE)</f>
        <v>#N/A</v>
      </c>
      <c r="U274" s="255" t="e">
        <f>VLOOKUP($A274,input!$A$4:$L$1000,9,FALSE)</f>
        <v>#N/A</v>
      </c>
      <c r="V274" s="256" t="e">
        <f>IF($C274="initial",input!M274,VLOOKUP($A274,input!$A$4:$L$1000,10,FALSE))</f>
        <v>#N/A</v>
      </c>
      <c r="W274" s="257" t="e">
        <f>IF($C274="initial",input!N274,VLOOKUP($A274,input!$A$4:$L$1000,11,FALSE))</f>
        <v>#N/A</v>
      </c>
      <c r="X274" s="258" t="e">
        <f>IF($C274="initial",input!O274,VLOOKUP($A274,input!$A$4:$L$1000,12,FALSE))</f>
        <v>#N/A</v>
      </c>
      <c r="Y274" s="247" t="e">
        <f t="shared" si="50"/>
        <v>#N/A</v>
      </c>
      <c r="Z274" s="247" t="e">
        <f t="shared" si="51"/>
        <v>#N/A</v>
      </c>
      <c r="AA274" s="247" t="e">
        <f t="shared" si="52"/>
        <v>#N/A</v>
      </c>
      <c r="AB274" s="254" t="e">
        <f t="shared" si="53"/>
        <v>#N/A</v>
      </c>
      <c r="AC274" s="255" t="e">
        <f t="shared" si="54"/>
        <v>#N/A</v>
      </c>
      <c r="AD274" s="261" t="e">
        <f t="shared" si="55"/>
        <v>#N/A</v>
      </c>
      <c r="AE274" s="247" t="e">
        <f>IF($D274="","",IF($C274="initial",input!S274,AN273))</f>
        <v>#N/A</v>
      </c>
      <c r="AF274" s="259" t="e">
        <f>IF($D274="","",IF($C274="initial",input!T274,AO273))</f>
        <v>#N/A</v>
      </c>
      <c r="AG274" s="260" t="e">
        <f>IF($D274="","",IF($C274="initial",input!U274,AP273))</f>
        <v>#N/A</v>
      </c>
      <c r="AH274" s="262"/>
      <c r="AI274" s="263"/>
      <c r="AJ274" s="263"/>
      <c r="AK274" s="262"/>
      <c r="AL274" s="263"/>
      <c r="AM274" s="264"/>
      <c r="AN274" s="249"/>
      <c r="AO274" s="249"/>
      <c r="AP274" s="249"/>
      <c r="AQ274" s="265"/>
      <c r="AR274" s="266"/>
      <c r="AS274" s="267"/>
    </row>
    <row r="275" spans="1:45" x14ac:dyDescent="0.25">
      <c r="A275" s="245">
        <v>272</v>
      </c>
      <c r="B275" s="245"/>
      <c r="C275" s="245" t="e">
        <f>VLOOKUP(A275,input!$A$4:$C$1000,3,FALSE)</f>
        <v>#N/A</v>
      </c>
      <c r="D275" s="246" t="e">
        <f>VLOOKUP($A275,input!$A$4:$I$1000,4,FALSE)</f>
        <v>#N/A</v>
      </c>
      <c r="E275" s="246" t="e">
        <f>VLOOKUP($A275,input!$A$4:$I$1000,5,FALSE)</f>
        <v>#N/A</v>
      </c>
      <c r="F275" s="514" t="e">
        <f>VLOOKUP($A275,input!$A$4:$I$1000,6,FALSE)</f>
        <v>#N/A</v>
      </c>
      <c r="G275" s="248">
        <v>0</v>
      </c>
      <c r="H275" s="249" t="e">
        <f t="shared" si="48"/>
        <v>#N/A</v>
      </c>
      <c r="I275" s="250" t="e">
        <f t="shared" si="49"/>
        <v>#N/A</v>
      </c>
      <c r="J275" s="414" t="str">
        <f>+input!Y275</f>
        <v/>
      </c>
      <c r="K275" s="249" t="str">
        <f>+input!Z275</f>
        <v/>
      </c>
      <c r="L275" s="249" t="str">
        <f>+input!AA275</f>
        <v/>
      </c>
      <c r="M275" s="249" t="str">
        <f>+input!AB275</f>
        <v/>
      </c>
      <c r="N275" s="249" t="str">
        <f>+input!AC275</f>
        <v/>
      </c>
      <c r="O275" s="249" t="str">
        <f>+input!AD275</f>
        <v/>
      </c>
      <c r="P275" s="251" t="str">
        <f>+input!AE275</f>
        <v/>
      </c>
      <c r="Q275" s="252" t="str">
        <f>+input!AF275</f>
        <v/>
      </c>
      <c r="R275" s="253"/>
      <c r="S275" s="254" t="e">
        <f>VLOOKUP($A275,input!$A$4:$I$1000,7,FALSE)</f>
        <v>#N/A</v>
      </c>
      <c r="T275" s="255" t="e">
        <f>VLOOKUP($A275,input!$A$4:$I$1000,8,FALSE)</f>
        <v>#N/A</v>
      </c>
      <c r="U275" s="255" t="e">
        <f>VLOOKUP($A275,input!$A$4:$L$1000,9,FALSE)</f>
        <v>#N/A</v>
      </c>
      <c r="V275" s="256" t="e">
        <f>IF($C275="initial",input!M275,VLOOKUP($A275,input!$A$4:$L$1000,10,FALSE))</f>
        <v>#N/A</v>
      </c>
      <c r="W275" s="257" t="e">
        <f>IF($C275="initial",input!N275,VLOOKUP($A275,input!$A$4:$L$1000,11,FALSE))</f>
        <v>#N/A</v>
      </c>
      <c r="X275" s="258" t="e">
        <f>IF($C275="initial",input!O275,VLOOKUP($A275,input!$A$4:$L$1000,12,FALSE))</f>
        <v>#N/A</v>
      </c>
      <c r="Y275" s="247" t="e">
        <f t="shared" si="50"/>
        <v>#N/A</v>
      </c>
      <c r="Z275" s="247" t="e">
        <f t="shared" si="51"/>
        <v>#N/A</v>
      </c>
      <c r="AA275" s="247" t="e">
        <f t="shared" si="52"/>
        <v>#N/A</v>
      </c>
      <c r="AB275" s="254" t="e">
        <f t="shared" si="53"/>
        <v>#N/A</v>
      </c>
      <c r="AC275" s="255" t="e">
        <f t="shared" si="54"/>
        <v>#N/A</v>
      </c>
      <c r="AD275" s="261" t="e">
        <f t="shared" si="55"/>
        <v>#N/A</v>
      </c>
      <c r="AE275" s="247" t="e">
        <f>IF($D275="","",IF($C275="initial",input!S275,AN274))</f>
        <v>#N/A</v>
      </c>
      <c r="AF275" s="259" t="e">
        <f>IF($D275="","",IF($C275="initial",input!T275,AO274))</f>
        <v>#N/A</v>
      </c>
      <c r="AG275" s="260" t="e">
        <f>IF($D275="","",IF($C275="initial",input!U275,AP274))</f>
        <v>#N/A</v>
      </c>
      <c r="AH275" s="262"/>
      <c r="AI275" s="263"/>
      <c r="AJ275" s="263"/>
      <c r="AK275" s="262"/>
      <c r="AL275" s="263"/>
      <c r="AM275" s="264"/>
      <c r="AN275" s="249"/>
      <c r="AO275" s="249"/>
      <c r="AP275" s="249"/>
      <c r="AQ275" s="265"/>
      <c r="AR275" s="266"/>
      <c r="AS275" s="267"/>
    </row>
    <row r="276" spans="1:45" x14ac:dyDescent="0.25">
      <c r="A276" s="245">
        <v>273</v>
      </c>
      <c r="B276" s="245"/>
      <c r="C276" s="245" t="e">
        <f>VLOOKUP(A276,input!$A$4:$C$1000,3,FALSE)</f>
        <v>#N/A</v>
      </c>
      <c r="D276" s="246" t="e">
        <f>VLOOKUP($A276,input!$A$4:$I$1000,4,FALSE)</f>
        <v>#N/A</v>
      </c>
      <c r="E276" s="246" t="e">
        <f>VLOOKUP($A276,input!$A$4:$I$1000,5,FALSE)</f>
        <v>#N/A</v>
      </c>
      <c r="F276" s="514" t="e">
        <f>VLOOKUP($A276,input!$A$4:$I$1000,6,FALSE)</f>
        <v>#N/A</v>
      </c>
      <c r="G276" s="248">
        <v>0</v>
      </c>
      <c r="H276" s="249" t="e">
        <f t="shared" si="48"/>
        <v>#N/A</v>
      </c>
      <c r="I276" s="250" t="e">
        <f t="shared" si="49"/>
        <v>#N/A</v>
      </c>
      <c r="J276" s="414" t="str">
        <f>+input!Y276</f>
        <v/>
      </c>
      <c r="K276" s="249" t="str">
        <f>+input!Z276</f>
        <v/>
      </c>
      <c r="L276" s="249" t="str">
        <f>+input!AA276</f>
        <v/>
      </c>
      <c r="M276" s="249" t="str">
        <f>+input!AB276</f>
        <v/>
      </c>
      <c r="N276" s="249" t="str">
        <f>+input!AC276</f>
        <v/>
      </c>
      <c r="O276" s="249" t="str">
        <f>+input!AD276</f>
        <v/>
      </c>
      <c r="P276" s="251" t="str">
        <f>+input!AE276</f>
        <v/>
      </c>
      <c r="Q276" s="252" t="str">
        <f>+input!AF276</f>
        <v/>
      </c>
      <c r="R276" s="253"/>
      <c r="S276" s="254" t="e">
        <f>VLOOKUP($A276,input!$A$4:$I$1000,7,FALSE)</f>
        <v>#N/A</v>
      </c>
      <c r="T276" s="255" t="e">
        <f>VLOOKUP($A276,input!$A$4:$I$1000,8,FALSE)</f>
        <v>#N/A</v>
      </c>
      <c r="U276" s="255" t="e">
        <f>VLOOKUP($A276,input!$A$4:$L$1000,9,FALSE)</f>
        <v>#N/A</v>
      </c>
      <c r="V276" s="256" t="e">
        <f>IF($C276="initial",input!M276,VLOOKUP($A276,input!$A$4:$L$1000,10,FALSE))</f>
        <v>#N/A</v>
      </c>
      <c r="W276" s="257" t="e">
        <f>IF($C276="initial",input!N276,VLOOKUP($A276,input!$A$4:$L$1000,11,FALSE))</f>
        <v>#N/A</v>
      </c>
      <c r="X276" s="258" t="e">
        <f>IF($C276="initial",input!O276,VLOOKUP($A276,input!$A$4:$L$1000,12,FALSE))</f>
        <v>#N/A</v>
      </c>
      <c r="Y276" s="247" t="e">
        <f t="shared" si="50"/>
        <v>#N/A</v>
      </c>
      <c r="Z276" s="247" t="e">
        <f t="shared" si="51"/>
        <v>#N/A</v>
      </c>
      <c r="AA276" s="247" t="e">
        <f t="shared" si="52"/>
        <v>#N/A</v>
      </c>
      <c r="AB276" s="254" t="e">
        <f t="shared" si="53"/>
        <v>#N/A</v>
      </c>
      <c r="AC276" s="255" t="e">
        <f t="shared" si="54"/>
        <v>#N/A</v>
      </c>
      <c r="AD276" s="261" t="e">
        <f t="shared" si="55"/>
        <v>#N/A</v>
      </c>
      <c r="AE276" s="247" t="e">
        <f>IF($D276="","",IF($C276="initial",input!S276,AN275))</f>
        <v>#N/A</v>
      </c>
      <c r="AF276" s="259" t="e">
        <f>IF($D276="","",IF($C276="initial",input!T276,AO275))</f>
        <v>#N/A</v>
      </c>
      <c r="AG276" s="260" t="e">
        <f>IF($D276="","",IF($C276="initial",input!U276,AP275))</f>
        <v>#N/A</v>
      </c>
      <c r="AH276" s="262"/>
      <c r="AI276" s="263"/>
      <c r="AJ276" s="263"/>
      <c r="AK276" s="262"/>
      <c r="AL276" s="263"/>
      <c r="AM276" s="264"/>
      <c r="AN276" s="249"/>
      <c r="AO276" s="249"/>
      <c r="AP276" s="249"/>
      <c r="AQ276" s="265"/>
      <c r="AR276" s="266"/>
      <c r="AS276" s="267"/>
    </row>
    <row r="277" spans="1:45" x14ac:dyDescent="0.25">
      <c r="A277" s="245">
        <v>274</v>
      </c>
      <c r="B277" s="245"/>
      <c r="C277" s="245" t="e">
        <f>VLOOKUP(A277,input!$A$4:$C$1000,3,FALSE)</f>
        <v>#N/A</v>
      </c>
      <c r="D277" s="246" t="e">
        <f>VLOOKUP($A277,input!$A$4:$I$1000,4,FALSE)</f>
        <v>#N/A</v>
      </c>
      <c r="E277" s="246" t="e">
        <f>VLOOKUP($A277,input!$A$4:$I$1000,5,FALSE)</f>
        <v>#N/A</v>
      </c>
      <c r="F277" s="514" t="e">
        <f>VLOOKUP($A277,input!$A$4:$I$1000,6,FALSE)</f>
        <v>#N/A</v>
      </c>
      <c r="G277" s="248">
        <v>0</v>
      </c>
      <c r="H277" s="249" t="e">
        <f t="shared" si="48"/>
        <v>#N/A</v>
      </c>
      <c r="I277" s="250" t="e">
        <f t="shared" si="49"/>
        <v>#N/A</v>
      </c>
      <c r="J277" s="414" t="str">
        <f>+input!Y277</f>
        <v/>
      </c>
      <c r="K277" s="249" t="str">
        <f>+input!Z277</f>
        <v/>
      </c>
      <c r="L277" s="249" t="str">
        <f>+input!AA277</f>
        <v/>
      </c>
      <c r="M277" s="249" t="str">
        <f>+input!AB277</f>
        <v/>
      </c>
      <c r="N277" s="249" t="str">
        <f>+input!AC277</f>
        <v/>
      </c>
      <c r="O277" s="249" t="str">
        <f>+input!AD277</f>
        <v/>
      </c>
      <c r="P277" s="251" t="str">
        <f>+input!AE277</f>
        <v/>
      </c>
      <c r="Q277" s="252" t="str">
        <f>+input!AF277</f>
        <v/>
      </c>
      <c r="R277" s="253"/>
      <c r="S277" s="254" t="e">
        <f>VLOOKUP($A277,input!$A$4:$I$1000,7,FALSE)</f>
        <v>#N/A</v>
      </c>
      <c r="T277" s="255" t="e">
        <f>VLOOKUP($A277,input!$A$4:$I$1000,8,FALSE)</f>
        <v>#N/A</v>
      </c>
      <c r="U277" s="255" t="e">
        <f>VLOOKUP($A277,input!$A$4:$L$1000,9,FALSE)</f>
        <v>#N/A</v>
      </c>
      <c r="V277" s="256" t="e">
        <f>IF($C277="initial",input!M277,VLOOKUP($A277,input!$A$4:$L$1000,10,FALSE))</f>
        <v>#N/A</v>
      </c>
      <c r="W277" s="257" t="e">
        <f>IF($C277="initial",input!N277,VLOOKUP($A277,input!$A$4:$L$1000,11,FALSE))</f>
        <v>#N/A</v>
      </c>
      <c r="X277" s="258" t="e">
        <f>IF($C277="initial",input!O277,VLOOKUP($A277,input!$A$4:$L$1000,12,FALSE))</f>
        <v>#N/A</v>
      </c>
      <c r="Y277" s="247" t="e">
        <f t="shared" si="50"/>
        <v>#N/A</v>
      </c>
      <c r="Z277" s="247" t="e">
        <f t="shared" si="51"/>
        <v>#N/A</v>
      </c>
      <c r="AA277" s="247" t="e">
        <f t="shared" si="52"/>
        <v>#N/A</v>
      </c>
      <c r="AB277" s="254" t="e">
        <f t="shared" si="53"/>
        <v>#N/A</v>
      </c>
      <c r="AC277" s="255" t="e">
        <f t="shared" si="54"/>
        <v>#N/A</v>
      </c>
      <c r="AD277" s="261" t="e">
        <f t="shared" si="55"/>
        <v>#N/A</v>
      </c>
      <c r="AE277" s="247" t="e">
        <f>IF($D277="","",IF($C277="initial",input!S277,AN276))</f>
        <v>#N/A</v>
      </c>
      <c r="AF277" s="259" t="e">
        <f>IF($D277="","",IF($C277="initial",input!T277,AO276))</f>
        <v>#N/A</v>
      </c>
      <c r="AG277" s="260" t="e">
        <f>IF($D277="","",IF($C277="initial",input!U277,AP276))</f>
        <v>#N/A</v>
      </c>
      <c r="AH277" s="262"/>
      <c r="AI277" s="263"/>
      <c r="AJ277" s="263"/>
      <c r="AK277" s="262"/>
      <c r="AL277" s="263"/>
      <c r="AM277" s="264"/>
      <c r="AN277" s="249"/>
      <c r="AO277" s="249"/>
      <c r="AP277" s="249"/>
      <c r="AQ277" s="265"/>
      <c r="AR277" s="266"/>
      <c r="AS277" s="267"/>
    </row>
    <row r="278" spans="1:45" x14ac:dyDescent="0.25">
      <c r="A278" s="245">
        <v>275</v>
      </c>
      <c r="B278" s="245"/>
      <c r="C278" s="245" t="e">
        <f>VLOOKUP(A278,input!$A$4:$C$1000,3,FALSE)</f>
        <v>#N/A</v>
      </c>
      <c r="D278" s="246" t="e">
        <f>VLOOKUP($A278,input!$A$4:$I$1000,4,FALSE)</f>
        <v>#N/A</v>
      </c>
      <c r="E278" s="246" t="e">
        <f>VLOOKUP($A278,input!$A$4:$I$1000,5,FALSE)</f>
        <v>#N/A</v>
      </c>
      <c r="F278" s="514" t="e">
        <f>VLOOKUP($A278,input!$A$4:$I$1000,6,FALSE)</f>
        <v>#N/A</v>
      </c>
      <c r="G278" s="248">
        <v>0</v>
      </c>
      <c r="H278" s="249" t="e">
        <f t="shared" si="48"/>
        <v>#N/A</v>
      </c>
      <c r="I278" s="250" t="e">
        <f t="shared" si="49"/>
        <v>#N/A</v>
      </c>
      <c r="J278" s="414" t="str">
        <f>+input!Y278</f>
        <v/>
      </c>
      <c r="K278" s="249" t="str">
        <f>+input!Z278</f>
        <v/>
      </c>
      <c r="L278" s="249" t="str">
        <f>+input!AA278</f>
        <v/>
      </c>
      <c r="M278" s="249" t="str">
        <f>+input!AB278</f>
        <v/>
      </c>
      <c r="N278" s="249" t="str">
        <f>+input!AC278</f>
        <v/>
      </c>
      <c r="O278" s="249" t="str">
        <f>+input!AD278</f>
        <v/>
      </c>
      <c r="P278" s="251" t="str">
        <f>+input!AE278</f>
        <v/>
      </c>
      <c r="Q278" s="252" t="str">
        <f>+input!AF278</f>
        <v/>
      </c>
      <c r="R278" s="253"/>
      <c r="S278" s="254" t="e">
        <f>VLOOKUP($A278,input!$A$4:$I$1000,7,FALSE)</f>
        <v>#N/A</v>
      </c>
      <c r="T278" s="255" t="e">
        <f>VLOOKUP($A278,input!$A$4:$I$1000,8,FALSE)</f>
        <v>#N/A</v>
      </c>
      <c r="U278" s="255" t="e">
        <f>VLOOKUP($A278,input!$A$4:$L$1000,9,FALSE)</f>
        <v>#N/A</v>
      </c>
      <c r="V278" s="256" t="e">
        <f>IF($C278="initial",input!M278,VLOOKUP($A278,input!$A$4:$L$1000,10,FALSE))</f>
        <v>#N/A</v>
      </c>
      <c r="W278" s="257" t="e">
        <f>IF($C278="initial",input!N278,VLOOKUP($A278,input!$A$4:$L$1000,11,FALSE))</f>
        <v>#N/A</v>
      </c>
      <c r="X278" s="258" t="e">
        <f>IF($C278="initial",input!O278,VLOOKUP($A278,input!$A$4:$L$1000,12,FALSE))</f>
        <v>#N/A</v>
      </c>
      <c r="Y278" s="247" t="e">
        <f t="shared" si="50"/>
        <v>#N/A</v>
      </c>
      <c r="Z278" s="247" t="e">
        <f t="shared" si="51"/>
        <v>#N/A</v>
      </c>
      <c r="AA278" s="247" t="e">
        <f t="shared" si="52"/>
        <v>#N/A</v>
      </c>
      <c r="AB278" s="254" t="e">
        <f t="shared" si="53"/>
        <v>#N/A</v>
      </c>
      <c r="AC278" s="255" t="e">
        <f t="shared" si="54"/>
        <v>#N/A</v>
      </c>
      <c r="AD278" s="261" t="e">
        <f t="shared" si="55"/>
        <v>#N/A</v>
      </c>
      <c r="AE278" s="247" t="e">
        <f>IF($D278="","",IF($C278="initial",input!S278,AN277))</f>
        <v>#N/A</v>
      </c>
      <c r="AF278" s="259" t="e">
        <f>IF($D278="","",IF($C278="initial",input!T278,AO277))</f>
        <v>#N/A</v>
      </c>
      <c r="AG278" s="260" t="e">
        <f>IF($D278="","",IF($C278="initial",input!U278,AP277))</f>
        <v>#N/A</v>
      </c>
      <c r="AH278" s="262"/>
      <c r="AI278" s="263"/>
      <c r="AJ278" s="263"/>
      <c r="AK278" s="262"/>
      <c r="AL278" s="263"/>
      <c r="AM278" s="264"/>
      <c r="AN278" s="249"/>
      <c r="AO278" s="249"/>
      <c r="AP278" s="249"/>
      <c r="AQ278" s="265"/>
      <c r="AR278" s="266"/>
      <c r="AS278" s="267"/>
    </row>
    <row r="279" spans="1:45" x14ac:dyDescent="0.25">
      <c r="A279" s="245">
        <v>276</v>
      </c>
      <c r="B279" s="245"/>
      <c r="C279" s="245" t="e">
        <f>VLOOKUP(A279,input!$A$4:$C$1000,3,FALSE)</f>
        <v>#N/A</v>
      </c>
      <c r="D279" s="246" t="e">
        <f>VLOOKUP($A279,input!$A$4:$I$1000,4,FALSE)</f>
        <v>#N/A</v>
      </c>
      <c r="E279" s="246" t="e">
        <f>VLOOKUP($A279,input!$A$4:$I$1000,5,FALSE)</f>
        <v>#N/A</v>
      </c>
      <c r="F279" s="514" t="e">
        <f>VLOOKUP($A279,input!$A$4:$I$1000,6,FALSE)</f>
        <v>#N/A</v>
      </c>
      <c r="G279" s="248">
        <v>0</v>
      </c>
      <c r="H279" s="249" t="e">
        <f t="shared" si="48"/>
        <v>#N/A</v>
      </c>
      <c r="I279" s="250" t="e">
        <f t="shared" si="49"/>
        <v>#N/A</v>
      </c>
      <c r="J279" s="414" t="str">
        <f>+input!Y279</f>
        <v/>
      </c>
      <c r="K279" s="249" t="str">
        <f>+input!Z279</f>
        <v/>
      </c>
      <c r="L279" s="249" t="str">
        <f>+input!AA279</f>
        <v/>
      </c>
      <c r="M279" s="249" t="str">
        <f>+input!AB279</f>
        <v/>
      </c>
      <c r="N279" s="249" t="str">
        <f>+input!AC279</f>
        <v/>
      </c>
      <c r="O279" s="249" t="str">
        <f>+input!AD279</f>
        <v/>
      </c>
      <c r="P279" s="251" t="str">
        <f>+input!AE279</f>
        <v/>
      </c>
      <c r="Q279" s="252" t="str">
        <f>+input!AF279</f>
        <v/>
      </c>
      <c r="R279" s="253"/>
      <c r="S279" s="254" t="e">
        <f>VLOOKUP($A279,input!$A$4:$I$1000,7,FALSE)</f>
        <v>#N/A</v>
      </c>
      <c r="T279" s="255" t="e">
        <f>VLOOKUP($A279,input!$A$4:$I$1000,8,FALSE)</f>
        <v>#N/A</v>
      </c>
      <c r="U279" s="255" t="e">
        <f>VLOOKUP($A279,input!$A$4:$L$1000,9,FALSE)</f>
        <v>#N/A</v>
      </c>
      <c r="V279" s="256" t="e">
        <f>IF($C279="initial",input!M279,VLOOKUP($A279,input!$A$4:$L$1000,10,FALSE))</f>
        <v>#N/A</v>
      </c>
      <c r="W279" s="257" t="e">
        <f>IF($C279="initial",input!N279,VLOOKUP($A279,input!$A$4:$L$1000,11,FALSE))</f>
        <v>#N/A</v>
      </c>
      <c r="X279" s="258" t="e">
        <f>IF($C279="initial",input!O279,VLOOKUP($A279,input!$A$4:$L$1000,12,FALSE))</f>
        <v>#N/A</v>
      </c>
      <c r="Y279" s="247" t="e">
        <f t="shared" si="50"/>
        <v>#N/A</v>
      </c>
      <c r="Z279" s="247" t="e">
        <f t="shared" si="51"/>
        <v>#N/A</v>
      </c>
      <c r="AA279" s="247" t="e">
        <f t="shared" si="52"/>
        <v>#N/A</v>
      </c>
      <c r="AB279" s="254" t="e">
        <f t="shared" si="53"/>
        <v>#N/A</v>
      </c>
      <c r="AC279" s="255" t="e">
        <f t="shared" si="54"/>
        <v>#N/A</v>
      </c>
      <c r="AD279" s="261" t="e">
        <f t="shared" si="55"/>
        <v>#N/A</v>
      </c>
      <c r="AE279" s="247" t="e">
        <f>IF($D279="","",IF($C279="initial",input!S279,AN278))</f>
        <v>#N/A</v>
      </c>
      <c r="AF279" s="259" t="e">
        <f>IF($D279="","",IF($C279="initial",input!T279,AO278))</f>
        <v>#N/A</v>
      </c>
      <c r="AG279" s="260" t="e">
        <f>IF($D279="","",IF($C279="initial",input!U279,AP278))</f>
        <v>#N/A</v>
      </c>
      <c r="AH279" s="262"/>
      <c r="AI279" s="263"/>
      <c r="AJ279" s="263"/>
      <c r="AK279" s="262"/>
      <c r="AL279" s="263"/>
      <c r="AM279" s="264"/>
      <c r="AN279" s="249"/>
      <c r="AO279" s="249"/>
      <c r="AP279" s="249"/>
      <c r="AQ279" s="265"/>
      <c r="AR279" s="266"/>
      <c r="AS279" s="267"/>
    </row>
    <row r="280" spans="1:45" x14ac:dyDescent="0.25">
      <c r="A280" s="245">
        <v>277</v>
      </c>
      <c r="B280" s="245"/>
      <c r="C280" s="245" t="e">
        <f>VLOOKUP(A280,input!$A$4:$C$1000,3,FALSE)</f>
        <v>#N/A</v>
      </c>
      <c r="D280" s="246" t="e">
        <f>VLOOKUP($A280,input!$A$4:$I$1000,4,FALSE)</f>
        <v>#N/A</v>
      </c>
      <c r="E280" s="246" t="e">
        <f>VLOOKUP($A280,input!$A$4:$I$1000,5,FALSE)</f>
        <v>#N/A</v>
      </c>
      <c r="F280" s="514" t="e">
        <f>VLOOKUP($A280,input!$A$4:$I$1000,6,FALSE)</f>
        <v>#N/A</v>
      </c>
      <c r="G280" s="248">
        <v>0</v>
      </c>
      <c r="H280" s="249" t="e">
        <f t="shared" si="48"/>
        <v>#N/A</v>
      </c>
      <c r="I280" s="250" t="e">
        <f t="shared" si="49"/>
        <v>#N/A</v>
      </c>
      <c r="J280" s="414" t="str">
        <f>+input!Y280</f>
        <v/>
      </c>
      <c r="K280" s="249" t="str">
        <f>+input!Z280</f>
        <v/>
      </c>
      <c r="L280" s="249" t="str">
        <f>+input!AA280</f>
        <v/>
      </c>
      <c r="M280" s="249" t="str">
        <f>+input!AB280</f>
        <v/>
      </c>
      <c r="N280" s="249" t="str">
        <f>+input!AC280</f>
        <v/>
      </c>
      <c r="O280" s="249" t="str">
        <f>+input!AD280</f>
        <v/>
      </c>
      <c r="P280" s="251" t="str">
        <f>+input!AE280</f>
        <v/>
      </c>
      <c r="Q280" s="252" t="str">
        <f>+input!AF280</f>
        <v/>
      </c>
      <c r="R280" s="253"/>
      <c r="S280" s="254" t="e">
        <f>VLOOKUP($A280,input!$A$4:$I$1000,7,FALSE)</f>
        <v>#N/A</v>
      </c>
      <c r="T280" s="255" t="e">
        <f>VLOOKUP($A280,input!$A$4:$I$1000,8,FALSE)</f>
        <v>#N/A</v>
      </c>
      <c r="U280" s="255" t="e">
        <f>VLOOKUP($A280,input!$A$4:$L$1000,9,FALSE)</f>
        <v>#N/A</v>
      </c>
      <c r="V280" s="256" t="e">
        <f>IF($C280="initial",input!M280,VLOOKUP($A280,input!$A$4:$L$1000,10,FALSE))</f>
        <v>#N/A</v>
      </c>
      <c r="W280" s="257" t="e">
        <f>IF($C280="initial",input!N280,VLOOKUP($A280,input!$A$4:$L$1000,11,FALSE))</f>
        <v>#N/A</v>
      </c>
      <c r="X280" s="258" t="e">
        <f>IF($C280="initial",input!O280,VLOOKUP($A280,input!$A$4:$L$1000,12,FALSE))</f>
        <v>#N/A</v>
      </c>
      <c r="Y280" s="247" t="e">
        <f t="shared" si="50"/>
        <v>#N/A</v>
      </c>
      <c r="Z280" s="247" t="e">
        <f t="shared" si="51"/>
        <v>#N/A</v>
      </c>
      <c r="AA280" s="247" t="e">
        <f t="shared" si="52"/>
        <v>#N/A</v>
      </c>
      <c r="AB280" s="254" t="e">
        <f t="shared" si="53"/>
        <v>#N/A</v>
      </c>
      <c r="AC280" s="255" t="e">
        <f t="shared" si="54"/>
        <v>#N/A</v>
      </c>
      <c r="AD280" s="261" t="e">
        <f t="shared" si="55"/>
        <v>#N/A</v>
      </c>
      <c r="AE280" s="247" t="e">
        <f>IF($D280="","",IF($C280="initial",input!S280,AN279))</f>
        <v>#N/A</v>
      </c>
      <c r="AF280" s="259" t="e">
        <f>IF($D280="","",IF($C280="initial",input!T280,AO279))</f>
        <v>#N/A</v>
      </c>
      <c r="AG280" s="260" t="e">
        <f>IF($D280="","",IF($C280="initial",input!U280,AP279))</f>
        <v>#N/A</v>
      </c>
      <c r="AH280" s="262"/>
      <c r="AI280" s="263"/>
      <c r="AJ280" s="263"/>
      <c r="AK280" s="262"/>
      <c r="AL280" s="263"/>
      <c r="AM280" s="264"/>
      <c r="AN280" s="249"/>
      <c r="AO280" s="249"/>
      <c r="AP280" s="249"/>
      <c r="AQ280" s="265"/>
      <c r="AR280" s="266"/>
      <c r="AS280" s="267"/>
    </row>
    <row r="281" spans="1:45" x14ac:dyDescent="0.25">
      <c r="A281" s="245">
        <v>278</v>
      </c>
      <c r="B281" s="245"/>
      <c r="C281" s="245" t="e">
        <f>VLOOKUP(A281,input!$A$4:$C$1000,3,FALSE)</f>
        <v>#N/A</v>
      </c>
      <c r="D281" s="246" t="e">
        <f>VLOOKUP($A281,input!$A$4:$I$1000,4,FALSE)</f>
        <v>#N/A</v>
      </c>
      <c r="E281" s="246" t="e">
        <f>VLOOKUP($A281,input!$A$4:$I$1000,5,FALSE)</f>
        <v>#N/A</v>
      </c>
      <c r="F281" s="514" t="e">
        <f>VLOOKUP($A281,input!$A$4:$I$1000,6,FALSE)</f>
        <v>#N/A</v>
      </c>
      <c r="G281" s="248">
        <v>0</v>
      </c>
      <c r="H281" s="249" t="e">
        <f t="shared" si="48"/>
        <v>#N/A</v>
      </c>
      <c r="I281" s="250" t="e">
        <f t="shared" si="49"/>
        <v>#N/A</v>
      </c>
      <c r="J281" s="414" t="str">
        <f>+input!Y281</f>
        <v/>
      </c>
      <c r="K281" s="249" t="str">
        <f>+input!Z281</f>
        <v/>
      </c>
      <c r="L281" s="249" t="str">
        <f>+input!AA281</f>
        <v/>
      </c>
      <c r="M281" s="249" t="str">
        <f>+input!AB281</f>
        <v/>
      </c>
      <c r="N281" s="249" t="str">
        <f>+input!AC281</f>
        <v/>
      </c>
      <c r="O281" s="249" t="str">
        <f>+input!AD281</f>
        <v/>
      </c>
      <c r="P281" s="251" t="str">
        <f>+input!AE281</f>
        <v/>
      </c>
      <c r="Q281" s="252" t="str">
        <f>+input!AF281</f>
        <v/>
      </c>
      <c r="R281" s="253"/>
      <c r="S281" s="254" t="e">
        <f>VLOOKUP($A281,input!$A$4:$I$1000,7,FALSE)</f>
        <v>#N/A</v>
      </c>
      <c r="T281" s="255" t="e">
        <f>VLOOKUP($A281,input!$A$4:$I$1000,8,FALSE)</f>
        <v>#N/A</v>
      </c>
      <c r="U281" s="255" t="e">
        <f>VLOOKUP($A281,input!$A$4:$L$1000,9,FALSE)</f>
        <v>#N/A</v>
      </c>
      <c r="V281" s="256" t="e">
        <f>IF($C281="initial",input!M281,VLOOKUP($A281,input!$A$4:$L$1000,10,FALSE))</f>
        <v>#N/A</v>
      </c>
      <c r="W281" s="257" t="e">
        <f>IF($C281="initial",input!N281,VLOOKUP($A281,input!$A$4:$L$1000,11,FALSE))</f>
        <v>#N/A</v>
      </c>
      <c r="X281" s="258" t="e">
        <f>IF($C281="initial",input!O281,VLOOKUP($A281,input!$A$4:$L$1000,12,FALSE))</f>
        <v>#N/A</v>
      </c>
      <c r="Y281" s="247" t="e">
        <f t="shared" si="50"/>
        <v>#N/A</v>
      </c>
      <c r="Z281" s="247" t="e">
        <f t="shared" si="51"/>
        <v>#N/A</v>
      </c>
      <c r="AA281" s="247" t="e">
        <f t="shared" si="52"/>
        <v>#N/A</v>
      </c>
      <c r="AB281" s="254" t="e">
        <f t="shared" si="53"/>
        <v>#N/A</v>
      </c>
      <c r="AC281" s="255" t="e">
        <f t="shared" si="54"/>
        <v>#N/A</v>
      </c>
      <c r="AD281" s="261" t="e">
        <f t="shared" si="55"/>
        <v>#N/A</v>
      </c>
      <c r="AE281" s="247" t="e">
        <f>IF($D281="","",IF($C281="initial",input!S281,AN280))</f>
        <v>#N/A</v>
      </c>
      <c r="AF281" s="259" t="e">
        <f>IF($D281="","",IF($C281="initial",input!T281,AO280))</f>
        <v>#N/A</v>
      </c>
      <c r="AG281" s="260" t="e">
        <f>IF($D281="","",IF($C281="initial",input!U281,AP280))</f>
        <v>#N/A</v>
      </c>
      <c r="AH281" s="262"/>
      <c r="AI281" s="263"/>
      <c r="AJ281" s="263"/>
      <c r="AK281" s="262"/>
      <c r="AL281" s="263"/>
      <c r="AM281" s="264"/>
      <c r="AN281" s="249"/>
      <c r="AO281" s="249"/>
      <c r="AP281" s="249"/>
      <c r="AQ281" s="265"/>
      <c r="AR281" s="266"/>
      <c r="AS281" s="267"/>
    </row>
    <row r="282" spans="1:45" x14ac:dyDescent="0.25">
      <c r="A282" s="245">
        <v>279</v>
      </c>
      <c r="B282" s="245"/>
      <c r="C282" s="245" t="e">
        <f>VLOOKUP(A282,input!$A$4:$C$1000,3,FALSE)</f>
        <v>#N/A</v>
      </c>
      <c r="D282" s="246" t="e">
        <f>VLOOKUP($A282,input!$A$4:$I$1000,4,FALSE)</f>
        <v>#N/A</v>
      </c>
      <c r="E282" s="246" t="e">
        <f>VLOOKUP($A282,input!$A$4:$I$1000,5,FALSE)</f>
        <v>#N/A</v>
      </c>
      <c r="F282" s="514" t="e">
        <f>VLOOKUP($A282,input!$A$4:$I$1000,6,FALSE)</f>
        <v>#N/A</v>
      </c>
      <c r="G282" s="248">
        <v>0</v>
      </c>
      <c r="H282" s="249" t="e">
        <f t="shared" si="48"/>
        <v>#N/A</v>
      </c>
      <c r="I282" s="250" t="e">
        <f t="shared" si="49"/>
        <v>#N/A</v>
      </c>
      <c r="J282" s="414" t="str">
        <f>+input!Y282</f>
        <v/>
      </c>
      <c r="K282" s="249" t="str">
        <f>+input!Z282</f>
        <v/>
      </c>
      <c r="L282" s="249" t="str">
        <f>+input!AA282</f>
        <v/>
      </c>
      <c r="M282" s="249" t="str">
        <f>+input!AB282</f>
        <v/>
      </c>
      <c r="N282" s="249" t="str">
        <f>+input!AC282</f>
        <v/>
      </c>
      <c r="O282" s="249" t="str">
        <f>+input!AD282</f>
        <v/>
      </c>
      <c r="P282" s="251" t="str">
        <f>+input!AE282</f>
        <v/>
      </c>
      <c r="Q282" s="252" t="str">
        <f>+input!AF282</f>
        <v/>
      </c>
      <c r="R282" s="253"/>
      <c r="S282" s="254" t="e">
        <f>VLOOKUP($A282,input!$A$4:$I$1000,7,FALSE)</f>
        <v>#N/A</v>
      </c>
      <c r="T282" s="255" t="e">
        <f>VLOOKUP($A282,input!$A$4:$I$1000,8,FALSE)</f>
        <v>#N/A</v>
      </c>
      <c r="U282" s="255" t="e">
        <f>VLOOKUP($A282,input!$A$4:$L$1000,9,FALSE)</f>
        <v>#N/A</v>
      </c>
      <c r="V282" s="256" t="e">
        <f>IF($C282="initial",input!M282,VLOOKUP($A282,input!$A$4:$L$1000,10,FALSE))</f>
        <v>#N/A</v>
      </c>
      <c r="W282" s="257" t="e">
        <f>IF($C282="initial",input!N282,VLOOKUP($A282,input!$A$4:$L$1000,11,FALSE))</f>
        <v>#N/A</v>
      </c>
      <c r="X282" s="258" t="e">
        <f>IF($C282="initial",input!O282,VLOOKUP($A282,input!$A$4:$L$1000,12,FALSE))</f>
        <v>#N/A</v>
      </c>
      <c r="Y282" s="247" t="e">
        <f t="shared" si="50"/>
        <v>#N/A</v>
      </c>
      <c r="Z282" s="247" t="e">
        <f t="shared" si="51"/>
        <v>#N/A</v>
      </c>
      <c r="AA282" s="247" t="e">
        <f t="shared" si="52"/>
        <v>#N/A</v>
      </c>
      <c r="AB282" s="254" t="e">
        <f t="shared" si="53"/>
        <v>#N/A</v>
      </c>
      <c r="AC282" s="255" t="e">
        <f t="shared" si="54"/>
        <v>#N/A</v>
      </c>
      <c r="AD282" s="261" t="e">
        <f t="shared" si="55"/>
        <v>#N/A</v>
      </c>
      <c r="AE282" s="247" t="e">
        <f>IF($D282="","",IF($C282="initial",input!S282,AN281))</f>
        <v>#N/A</v>
      </c>
      <c r="AF282" s="259" t="e">
        <f>IF($D282="","",IF($C282="initial",input!T282,AO281))</f>
        <v>#N/A</v>
      </c>
      <c r="AG282" s="260" t="e">
        <f>IF($D282="","",IF($C282="initial",input!U282,AP281))</f>
        <v>#N/A</v>
      </c>
      <c r="AH282" s="262"/>
      <c r="AI282" s="263"/>
      <c r="AJ282" s="263"/>
      <c r="AK282" s="262"/>
      <c r="AL282" s="263"/>
      <c r="AM282" s="264"/>
      <c r="AN282" s="249"/>
      <c r="AO282" s="249"/>
      <c r="AP282" s="249"/>
      <c r="AQ282" s="265"/>
      <c r="AR282" s="266"/>
      <c r="AS282" s="267"/>
    </row>
    <row r="283" spans="1:45" x14ac:dyDescent="0.25">
      <c r="A283" s="245">
        <v>280</v>
      </c>
      <c r="B283" s="245"/>
      <c r="C283" s="245" t="e">
        <f>VLOOKUP(A283,input!$A$4:$C$1000,3,FALSE)</f>
        <v>#N/A</v>
      </c>
      <c r="D283" s="246" t="e">
        <f>VLOOKUP($A283,input!$A$4:$I$1000,4,FALSE)</f>
        <v>#N/A</v>
      </c>
      <c r="E283" s="246" t="e">
        <f>VLOOKUP($A283,input!$A$4:$I$1000,5,FALSE)</f>
        <v>#N/A</v>
      </c>
      <c r="F283" s="514" t="e">
        <f>VLOOKUP($A283,input!$A$4:$I$1000,6,FALSE)</f>
        <v>#N/A</v>
      </c>
      <c r="G283" s="248">
        <v>0</v>
      </c>
      <c r="H283" s="249" t="e">
        <f t="shared" si="48"/>
        <v>#N/A</v>
      </c>
      <c r="I283" s="250" t="e">
        <f t="shared" si="49"/>
        <v>#N/A</v>
      </c>
      <c r="J283" s="414" t="str">
        <f>+input!Y283</f>
        <v/>
      </c>
      <c r="K283" s="249" t="str">
        <f>+input!Z283</f>
        <v/>
      </c>
      <c r="L283" s="249" t="str">
        <f>+input!AA283</f>
        <v/>
      </c>
      <c r="M283" s="249" t="str">
        <f>+input!AB283</f>
        <v/>
      </c>
      <c r="N283" s="249" t="str">
        <f>+input!AC283</f>
        <v/>
      </c>
      <c r="O283" s="249" t="str">
        <f>+input!AD283</f>
        <v/>
      </c>
      <c r="P283" s="251" t="str">
        <f>+input!AE283</f>
        <v/>
      </c>
      <c r="Q283" s="252" t="str">
        <f>+input!AF283</f>
        <v/>
      </c>
      <c r="R283" s="253"/>
      <c r="S283" s="254" t="e">
        <f>VLOOKUP($A283,input!$A$4:$I$1000,7,FALSE)</f>
        <v>#N/A</v>
      </c>
      <c r="T283" s="255" t="e">
        <f>VLOOKUP($A283,input!$A$4:$I$1000,8,FALSE)</f>
        <v>#N/A</v>
      </c>
      <c r="U283" s="255" t="e">
        <f>VLOOKUP($A283,input!$A$4:$L$1000,9,FALSE)</f>
        <v>#N/A</v>
      </c>
      <c r="V283" s="256" t="e">
        <f>IF($C283="initial",input!M283,VLOOKUP($A283,input!$A$4:$L$1000,10,FALSE))</f>
        <v>#N/A</v>
      </c>
      <c r="W283" s="257" t="e">
        <f>IF($C283="initial",input!N283,VLOOKUP($A283,input!$A$4:$L$1000,11,FALSE))</f>
        <v>#N/A</v>
      </c>
      <c r="X283" s="258" t="e">
        <f>IF($C283="initial",input!O283,VLOOKUP($A283,input!$A$4:$L$1000,12,FALSE))</f>
        <v>#N/A</v>
      </c>
      <c r="Y283" s="247" t="e">
        <f t="shared" si="50"/>
        <v>#N/A</v>
      </c>
      <c r="Z283" s="247" t="e">
        <f t="shared" si="51"/>
        <v>#N/A</v>
      </c>
      <c r="AA283" s="247" t="e">
        <f t="shared" si="52"/>
        <v>#N/A</v>
      </c>
      <c r="AB283" s="254" t="e">
        <f t="shared" si="53"/>
        <v>#N/A</v>
      </c>
      <c r="AC283" s="255" t="e">
        <f t="shared" si="54"/>
        <v>#N/A</v>
      </c>
      <c r="AD283" s="261" t="e">
        <f t="shared" si="55"/>
        <v>#N/A</v>
      </c>
      <c r="AE283" s="247" t="e">
        <f>IF($D283="","",IF($C283="initial",input!S283,AN282))</f>
        <v>#N/A</v>
      </c>
      <c r="AF283" s="259" t="e">
        <f>IF($D283="","",IF($C283="initial",input!T283,AO282))</f>
        <v>#N/A</v>
      </c>
      <c r="AG283" s="260" t="e">
        <f>IF($D283="","",IF($C283="initial",input!U283,AP282))</f>
        <v>#N/A</v>
      </c>
      <c r="AH283" s="262"/>
      <c r="AI283" s="263"/>
      <c r="AJ283" s="263"/>
      <c r="AK283" s="262"/>
      <c r="AL283" s="263"/>
      <c r="AM283" s="264"/>
      <c r="AN283" s="249"/>
      <c r="AO283" s="249"/>
      <c r="AP283" s="249"/>
      <c r="AQ283" s="265"/>
      <c r="AR283" s="266"/>
      <c r="AS283" s="267"/>
    </row>
    <row r="284" spans="1:45" x14ac:dyDescent="0.25">
      <c r="A284" s="245">
        <v>281</v>
      </c>
      <c r="B284" s="245"/>
      <c r="C284" s="245" t="e">
        <f>VLOOKUP(A284,input!$A$4:$C$1000,3,FALSE)</f>
        <v>#N/A</v>
      </c>
      <c r="D284" s="246" t="e">
        <f>VLOOKUP($A284,input!$A$4:$I$1000,4,FALSE)</f>
        <v>#N/A</v>
      </c>
      <c r="E284" s="246" t="e">
        <f>VLOOKUP($A284,input!$A$4:$I$1000,5,FALSE)</f>
        <v>#N/A</v>
      </c>
      <c r="F284" s="514" t="e">
        <f>VLOOKUP($A284,input!$A$4:$I$1000,6,FALSE)</f>
        <v>#N/A</v>
      </c>
      <c r="G284" s="248">
        <v>0</v>
      </c>
      <c r="H284" s="249" t="e">
        <f t="shared" si="48"/>
        <v>#N/A</v>
      </c>
      <c r="I284" s="250" t="e">
        <f t="shared" si="49"/>
        <v>#N/A</v>
      </c>
      <c r="J284" s="414" t="str">
        <f>+input!Y284</f>
        <v/>
      </c>
      <c r="K284" s="249" t="str">
        <f>+input!Z284</f>
        <v/>
      </c>
      <c r="L284" s="249" t="str">
        <f>+input!AA284</f>
        <v/>
      </c>
      <c r="M284" s="249" t="str">
        <f>+input!AB284</f>
        <v/>
      </c>
      <c r="N284" s="249" t="str">
        <f>+input!AC284</f>
        <v/>
      </c>
      <c r="O284" s="249" t="str">
        <f>+input!AD284</f>
        <v/>
      </c>
      <c r="P284" s="251" t="str">
        <f>+input!AE284</f>
        <v/>
      </c>
      <c r="Q284" s="252" t="str">
        <f>+input!AF284</f>
        <v/>
      </c>
      <c r="R284" s="253"/>
      <c r="S284" s="254" t="e">
        <f>VLOOKUP($A284,input!$A$4:$I$1000,7,FALSE)</f>
        <v>#N/A</v>
      </c>
      <c r="T284" s="255" t="e">
        <f>VLOOKUP($A284,input!$A$4:$I$1000,8,FALSE)</f>
        <v>#N/A</v>
      </c>
      <c r="U284" s="255" t="e">
        <f>VLOOKUP($A284,input!$A$4:$L$1000,9,FALSE)</f>
        <v>#N/A</v>
      </c>
      <c r="V284" s="256" t="e">
        <f>IF($C284="initial",input!M284,VLOOKUP($A284,input!$A$4:$L$1000,10,FALSE))</f>
        <v>#N/A</v>
      </c>
      <c r="W284" s="257" t="e">
        <f>IF($C284="initial",input!N284,VLOOKUP($A284,input!$A$4:$L$1000,11,FALSE))</f>
        <v>#N/A</v>
      </c>
      <c r="X284" s="258" t="e">
        <f>IF($C284="initial",input!O284,VLOOKUP($A284,input!$A$4:$L$1000,12,FALSE))</f>
        <v>#N/A</v>
      </c>
      <c r="Y284" s="247" t="e">
        <f t="shared" si="50"/>
        <v>#N/A</v>
      </c>
      <c r="Z284" s="247" t="e">
        <f t="shared" si="51"/>
        <v>#N/A</v>
      </c>
      <c r="AA284" s="247" t="e">
        <f t="shared" si="52"/>
        <v>#N/A</v>
      </c>
      <c r="AB284" s="254" t="e">
        <f t="shared" si="53"/>
        <v>#N/A</v>
      </c>
      <c r="AC284" s="255" t="e">
        <f t="shared" si="54"/>
        <v>#N/A</v>
      </c>
      <c r="AD284" s="261" t="e">
        <f t="shared" si="55"/>
        <v>#N/A</v>
      </c>
      <c r="AE284" s="247" t="e">
        <f>IF($D284="","",IF($C284="initial",input!S284,AN283))</f>
        <v>#N/A</v>
      </c>
      <c r="AF284" s="259" t="e">
        <f>IF($D284="","",IF($C284="initial",input!T284,AO283))</f>
        <v>#N/A</v>
      </c>
      <c r="AG284" s="260" t="e">
        <f>IF($D284="","",IF($C284="initial",input!U284,AP283))</f>
        <v>#N/A</v>
      </c>
      <c r="AH284" s="262"/>
      <c r="AI284" s="263"/>
      <c r="AJ284" s="263"/>
      <c r="AK284" s="262"/>
      <c r="AL284" s="263"/>
      <c r="AM284" s="264"/>
      <c r="AN284" s="249"/>
      <c r="AO284" s="249"/>
      <c r="AP284" s="249"/>
      <c r="AQ284" s="265"/>
      <c r="AR284" s="266"/>
      <c r="AS284" s="267"/>
    </row>
    <row r="285" spans="1:45" x14ac:dyDescent="0.25">
      <c r="A285" s="245">
        <v>282</v>
      </c>
      <c r="B285" s="245"/>
      <c r="C285" s="245" t="e">
        <f>VLOOKUP(A285,input!$A$4:$C$1000,3,FALSE)</f>
        <v>#N/A</v>
      </c>
      <c r="D285" s="246" t="e">
        <f>VLOOKUP($A285,input!$A$4:$I$1000,4,FALSE)</f>
        <v>#N/A</v>
      </c>
      <c r="E285" s="246" t="e">
        <f>VLOOKUP($A285,input!$A$4:$I$1000,5,FALSE)</f>
        <v>#N/A</v>
      </c>
      <c r="F285" s="514" t="e">
        <f>VLOOKUP($A285,input!$A$4:$I$1000,6,FALSE)</f>
        <v>#N/A</v>
      </c>
      <c r="G285" s="248">
        <v>0</v>
      </c>
      <c r="H285" s="249" t="e">
        <f t="shared" si="48"/>
        <v>#N/A</v>
      </c>
      <c r="I285" s="250" t="e">
        <f t="shared" si="49"/>
        <v>#N/A</v>
      </c>
      <c r="J285" s="414" t="str">
        <f>+input!Y285</f>
        <v/>
      </c>
      <c r="K285" s="249" t="str">
        <f>+input!Z285</f>
        <v/>
      </c>
      <c r="L285" s="249" t="str">
        <f>+input!AA285</f>
        <v/>
      </c>
      <c r="M285" s="249" t="str">
        <f>+input!AB285</f>
        <v/>
      </c>
      <c r="N285" s="249" t="str">
        <f>+input!AC285</f>
        <v/>
      </c>
      <c r="O285" s="249" t="str">
        <f>+input!AD285</f>
        <v/>
      </c>
      <c r="P285" s="251" t="str">
        <f>+input!AE285</f>
        <v/>
      </c>
      <c r="Q285" s="252" t="str">
        <f>+input!AF285</f>
        <v/>
      </c>
      <c r="R285" s="253"/>
      <c r="S285" s="254" t="e">
        <f>VLOOKUP($A285,input!$A$4:$I$1000,7,FALSE)</f>
        <v>#N/A</v>
      </c>
      <c r="T285" s="255" t="e">
        <f>VLOOKUP($A285,input!$A$4:$I$1000,8,FALSE)</f>
        <v>#N/A</v>
      </c>
      <c r="U285" s="255" t="e">
        <f>VLOOKUP($A285,input!$A$4:$L$1000,9,FALSE)</f>
        <v>#N/A</v>
      </c>
      <c r="V285" s="256" t="e">
        <f>IF($C285="initial",input!M285,VLOOKUP($A285,input!$A$4:$L$1000,10,FALSE))</f>
        <v>#N/A</v>
      </c>
      <c r="W285" s="257" t="e">
        <f>IF($C285="initial",input!N285,VLOOKUP($A285,input!$A$4:$L$1000,11,FALSE))</f>
        <v>#N/A</v>
      </c>
      <c r="X285" s="258" t="e">
        <f>IF($C285="initial",input!O285,VLOOKUP($A285,input!$A$4:$L$1000,12,FALSE))</f>
        <v>#N/A</v>
      </c>
      <c r="Y285" s="247" t="e">
        <f t="shared" si="50"/>
        <v>#N/A</v>
      </c>
      <c r="Z285" s="247" t="e">
        <f t="shared" si="51"/>
        <v>#N/A</v>
      </c>
      <c r="AA285" s="247" t="e">
        <f t="shared" si="52"/>
        <v>#N/A</v>
      </c>
      <c r="AB285" s="254" t="e">
        <f t="shared" si="53"/>
        <v>#N/A</v>
      </c>
      <c r="AC285" s="255" t="e">
        <f t="shared" si="54"/>
        <v>#N/A</v>
      </c>
      <c r="AD285" s="261" t="e">
        <f t="shared" si="55"/>
        <v>#N/A</v>
      </c>
      <c r="AE285" s="247" t="e">
        <f>IF($D285="","",IF($C285="initial",input!S285,AN284))</f>
        <v>#N/A</v>
      </c>
      <c r="AF285" s="259" t="e">
        <f>IF($D285="","",IF($C285="initial",input!T285,AO284))</f>
        <v>#N/A</v>
      </c>
      <c r="AG285" s="260" t="e">
        <f>IF($D285="","",IF($C285="initial",input!U285,AP284))</f>
        <v>#N/A</v>
      </c>
      <c r="AH285" s="262"/>
      <c r="AI285" s="263"/>
      <c r="AJ285" s="263"/>
      <c r="AK285" s="262"/>
      <c r="AL285" s="263"/>
      <c r="AM285" s="264"/>
      <c r="AN285" s="249"/>
      <c r="AO285" s="249"/>
      <c r="AP285" s="249"/>
      <c r="AQ285" s="265"/>
      <c r="AR285" s="266"/>
      <c r="AS285" s="267"/>
    </row>
    <row r="286" spans="1:45" x14ac:dyDescent="0.25">
      <c r="A286" s="245">
        <v>283</v>
      </c>
      <c r="B286" s="245"/>
      <c r="C286" s="245" t="e">
        <f>VLOOKUP(A286,input!$A$4:$C$1000,3,FALSE)</f>
        <v>#N/A</v>
      </c>
      <c r="D286" s="246" t="e">
        <f>VLOOKUP($A286,input!$A$4:$I$1000,4,FALSE)</f>
        <v>#N/A</v>
      </c>
      <c r="E286" s="246" t="e">
        <f>VLOOKUP($A286,input!$A$4:$I$1000,5,FALSE)</f>
        <v>#N/A</v>
      </c>
      <c r="F286" s="514" t="e">
        <f>VLOOKUP($A286,input!$A$4:$I$1000,6,FALSE)</f>
        <v>#N/A</v>
      </c>
      <c r="G286" s="248">
        <v>0</v>
      </c>
      <c r="H286" s="249" t="e">
        <f t="shared" si="48"/>
        <v>#N/A</v>
      </c>
      <c r="I286" s="250" t="e">
        <f t="shared" si="49"/>
        <v>#N/A</v>
      </c>
      <c r="J286" s="414" t="str">
        <f>+input!Y286</f>
        <v/>
      </c>
      <c r="K286" s="249" t="str">
        <f>+input!Z286</f>
        <v/>
      </c>
      <c r="L286" s="249" t="str">
        <f>+input!AA286</f>
        <v/>
      </c>
      <c r="M286" s="249" t="str">
        <f>+input!AB286</f>
        <v/>
      </c>
      <c r="N286" s="249" t="str">
        <f>+input!AC286</f>
        <v/>
      </c>
      <c r="O286" s="249" t="str">
        <f>+input!AD286</f>
        <v/>
      </c>
      <c r="P286" s="251" t="str">
        <f>+input!AE286</f>
        <v/>
      </c>
      <c r="Q286" s="252" t="str">
        <f>+input!AF286</f>
        <v/>
      </c>
      <c r="R286" s="253"/>
      <c r="S286" s="254" t="e">
        <f>VLOOKUP($A286,input!$A$4:$I$1000,7,FALSE)</f>
        <v>#N/A</v>
      </c>
      <c r="T286" s="255" t="e">
        <f>VLOOKUP($A286,input!$A$4:$I$1000,8,FALSE)</f>
        <v>#N/A</v>
      </c>
      <c r="U286" s="255" t="e">
        <f>VLOOKUP($A286,input!$A$4:$L$1000,9,FALSE)</f>
        <v>#N/A</v>
      </c>
      <c r="V286" s="256" t="e">
        <f>IF($C286="initial",input!M286,VLOOKUP($A286,input!$A$4:$L$1000,10,FALSE))</f>
        <v>#N/A</v>
      </c>
      <c r="W286" s="257" t="e">
        <f>IF($C286="initial",input!N286,VLOOKUP($A286,input!$A$4:$L$1000,11,FALSE))</f>
        <v>#N/A</v>
      </c>
      <c r="X286" s="258" t="e">
        <f>IF($C286="initial",input!O286,VLOOKUP($A286,input!$A$4:$L$1000,12,FALSE))</f>
        <v>#N/A</v>
      </c>
      <c r="Y286" s="247" t="e">
        <f t="shared" si="50"/>
        <v>#N/A</v>
      </c>
      <c r="Z286" s="247" t="e">
        <f t="shared" si="51"/>
        <v>#N/A</v>
      </c>
      <c r="AA286" s="247" t="e">
        <f t="shared" si="52"/>
        <v>#N/A</v>
      </c>
      <c r="AB286" s="254" t="e">
        <f t="shared" si="53"/>
        <v>#N/A</v>
      </c>
      <c r="AC286" s="255" t="e">
        <f t="shared" si="54"/>
        <v>#N/A</v>
      </c>
      <c r="AD286" s="261" t="e">
        <f t="shared" si="55"/>
        <v>#N/A</v>
      </c>
      <c r="AE286" s="247" t="e">
        <f>IF($D286="","",IF($C286="initial",input!S286,AN285))</f>
        <v>#N/A</v>
      </c>
      <c r="AF286" s="259" t="e">
        <f>IF($D286="","",IF($C286="initial",input!T286,AO285))</f>
        <v>#N/A</v>
      </c>
      <c r="AG286" s="260" t="e">
        <f>IF($D286="","",IF($C286="initial",input!U286,AP285))</f>
        <v>#N/A</v>
      </c>
      <c r="AH286" s="262"/>
      <c r="AI286" s="263"/>
      <c r="AJ286" s="263"/>
      <c r="AK286" s="262"/>
      <c r="AL286" s="263"/>
      <c r="AM286" s="264"/>
      <c r="AN286" s="249"/>
      <c r="AO286" s="249"/>
      <c r="AP286" s="249"/>
      <c r="AQ286" s="265"/>
      <c r="AR286" s="266"/>
      <c r="AS286" s="267"/>
    </row>
    <row r="287" spans="1:45" x14ac:dyDescent="0.25">
      <c r="A287" s="245">
        <v>284</v>
      </c>
      <c r="B287" s="245"/>
      <c r="C287" s="245" t="e">
        <f>VLOOKUP(A287,input!$A$4:$C$1000,3,FALSE)</f>
        <v>#N/A</v>
      </c>
      <c r="D287" s="246" t="e">
        <f>VLOOKUP($A287,input!$A$4:$I$1000,4,FALSE)</f>
        <v>#N/A</v>
      </c>
      <c r="E287" s="246" t="e">
        <f>VLOOKUP($A287,input!$A$4:$I$1000,5,FALSE)</f>
        <v>#N/A</v>
      </c>
      <c r="F287" s="514" t="e">
        <f>VLOOKUP($A287,input!$A$4:$I$1000,6,FALSE)</f>
        <v>#N/A</v>
      </c>
      <c r="G287" s="248">
        <v>0</v>
      </c>
      <c r="H287" s="249" t="e">
        <f t="shared" si="48"/>
        <v>#N/A</v>
      </c>
      <c r="I287" s="250" t="e">
        <f t="shared" si="49"/>
        <v>#N/A</v>
      </c>
      <c r="J287" s="414" t="str">
        <f>+input!Y287</f>
        <v/>
      </c>
      <c r="K287" s="249" t="str">
        <f>+input!Z287</f>
        <v/>
      </c>
      <c r="L287" s="249" t="str">
        <f>+input!AA287</f>
        <v/>
      </c>
      <c r="M287" s="249" t="str">
        <f>+input!AB287</f>
        <v/>
      </c>
      <c r="N287" s="249" t="str">
        <f>+input!AC287</f>
        <v/>
      </c>
      <c r="O287" s="249" t="str">
        <f>+input!AD287</f>
        <v/>
      </c>
      <c r="P287" s="251" t="str">
        <f>+input!AE287</f>
        <v/>
      </c>
      <c r="Q287" s="252" t="str">
        <f>+input!AF287</f>
        <v/>
      </c>
      <c r="R287" s="253"/>
      <c r="S287" s="254" t="e">
        <f>VLOOKUP($A287,input!$A$4:$I$1000,7,FALSE)</f>
        <v>#N/A</v>
      </c>
      <c r="T287" s="255" t="e">
        <f>VLOOKUP($A287,input!$A$4:$I$1000,8,FALSE)</f>
        <v>#N/A</v>
      </c>
      <c r="U287" s="255" t="e">
        <f>VLOOKUP($A287,input!$A$4:$L$1000,9,FALSE)</f>
        <v>#N/A</v>
      </c>
      <c r="V287" s="256" t="e">
        <f>IF($C287="initial",input!M287,VLOOKUP($A287,input!$A$4:$L$1000,10,FALSE))</f>
        <v>#N/A</v>
      </c>
      <c r="W287" s="257" t="e">
        <f>IF($C287="initial",input!N287,VLOOKUP($A287,input!$A$4:$L$1000,11,FALSE))</f>
        <v>#N/A</v>
      </c>
      <c r="X287" s="258" t="e">
        <f>IF($C287="initial",input!O287,VLOOKUP($A287,input!$A$4:$L$1000,12,FALSE))</f>
        <v>#N/A</v>
      </c>
      <c r="Y287" s="247" t="e">
        <f t="shared" si="50"/>
        <v>#N/A</v>
      </c>
      <c r="Z287" s="247" t="e">
        <f t="shared" si="51"/>
        <v>#N/A</v>
      </c>
      <c r="AA287" s="247" t="e">
        <f t="shared" si="52"/>
        <v>#N/A</v>
      </c>
      <c r="AB287" s="254" t="e">
        <f t="shared" si="53"/>
        <v>#N/A</v>
      </c>
      <c r="AC287" s="255" t="e">
        <f t="shared" si="54"/>
        <v>#N/A</v>
      </c>
      <c r="AD287" s="261" t="e">
        <f t="shared" si="55"/>
        <v>#N/A</v>
      </c>
      <c r="AE287" s="247" t="e">
        <f>IF($D287="","",IF($C287="initial",input!S287,AN286))</f>
        <v>#N/A</v>
      </c>
      <c r="AF287" s="259" t="e">
        <f>IF($D287="","",IF($C287="initial",input!T287,AO286))</f>
        <v>#N/A</v>
      </c>
      <c r="AG287" s="260" t="e">
        <f>IF($D287="","",IF($C287="initial",input!U287,AP286))</f>
        <v>#N/A</v>
      </c>
      <c r="AH287" s="262"/>
      <c r="AI287" s="263"/>
      <c r="AJ287" s="263"/>
      <c r="AK287" s="262"/>
      <c r="AL287" s="263"/>
      <c r="AM287" s="264"/>
      <c r="AN287" s="249"/>
      <c r="AO287" s="249"/>
      <c r="AP287" s="249"/>
      <c r="AQ287" s="265"/>
      <c r="AR287" s="266"/>
      <c r="AS287" s="267"/>
    </row>
    <row r="288" spans="1:45" x14ac:dyDescent="0.25">
      <c r="A288" s="245">
        <v>285</v>
      </c>
      <c r="B288" s="245"/>
      <c r="C288" s="245" t="e">
        <f>VLOOKUP(A288,input!$A$4:$C$1000,3,FALSE)</f>
        <v>#N/A</v>
      </c>
      <c r="D288" s="246" t="e">
        <f>VLOOKUP($A288,input!$A$4:$I$1000,4,FALSE)</f>
        <v>#N/A</v>
      </c>
      <c r="E288" s="246" t="e">
        <f>VLOOKUP($A288,input!$A$4:$I$1000,5,FALSE)</f>
        <v>#N/A</v>
      </c>
      <c r="F288" s="514" t="e">
        <f>VLOOKUP($A288,input!$A$4:$I$1000,6,FALSE)</f>
        <v>#N/A</v>
      </c>
      <c r="G288" s="248">
        <v>0</v>
      </c>
      <c r="H288" s="249" t="e">
        <f t="shared" si="48"/>
        <v>#N/A</v>
      </c>
      <c r="I288" s="250" t="e">
        <f t="shared" si="49"/>
        <v>#N/A</v>
      </c>
      <c r="J288" s="414" t="str">
        <f>+input!Y288</f>
        <v/>
      </c>
      <c r="K288" s="249" t="str">
        <f>+input!Z288</f>
        <v/>
      </c>
      <c r="L288" s="249" t="str">
        <f>+input!AA288</f>
        <v/>
      </c>
      <c r="M288" s="249" t="str">
        <f>+input!AB288</f>
        <v/>
      </c>
      <c r="N288" s="249" t="str">
        <f>+input!AC288</f>
        <v/>
      </c>
      <c r="O288" s="249" t="str">
        <f>+input!AD288</f>
        <v/>
      </c>
      <c r="P288" s="251" t="str">
        <f>+input!AE288</f>
        <v/>
      </c>
      <c r="Q288" s="252" t="str">
        <f>+input!AF288</f>
        <v/>
      </c>
      <c r="R288" s="253"/>
      <c r="S288" s="254" t="e">
        <f>VLOOKUP($A288,input!$A$4:$I$1000,7,FALSE)</f>
        <v>#N/A</v>
      </c>
      <c r="T288" s="255" t="e">
        <f>VLOOKUP($A288,input!$A$4:$I$1000,8,FALSE)</f>
        <v>#N/A</v>
      </c>
      <c r="U288" s="255" t="e">
        <f>VLOOKUP($A288,input!$A$4:$L$1000,9,FALSE)</f>
        <v>#N/A</v>
      </c>
      <c r="V288" s="256" t="e">
        <f>IF($C288="initial",input!M288,VLOOKUP($A288,input!$A$4:$L$1000,10,FALSE))</f>
        <v>#N/A</v>
      </c>
      <c r="W288" s="257" t="e">
        <f>IF($C288="initial",input!N288,VLOOKUP($A288,input!$A$4:$L$1000,11,FALSE))</f>
        <v>#N/A</v>
      </c>
      <c r="X288" s="258" t="e">
        <f>IF($C288="initial",input!O288,VLOOKUP($A288,input!$A$4:$L$1000,12,FALSE))</f>
        <v>#N/A</v>
      </c>
      <c r="Y288" s="247" t="e">
        <f t="shared" si="50"/>
        <v>#N/A</v>
      </c>
      <c r="Z288" s="247" t="e">
        <f t="shared" si="51"/>
        <v>#N/A</v>
      </c>
      <c r="AA288" s="247" t="e">
        <f t="shared" si="52"/>
        <v>#N/A</v>
      </c>
      <c r="AB288" s="254" t="e">
        <f t="shared" si="53"/>
        <v>#N/A</v>
      </c>
      <c r="AC288" s="255" t="e">
        <f t="shared" si="54"/>
        <v>#N/A</v>
      </c>
      <c r="AD288" s="261" t="e">
        <f t="shared" si="55"/>
        <v>#N/A</v>
      </c>
      <c r="AE288" s="247" t="e">
        <f>IF($D288="","",IF($C288="initial",input!S288,AN287))</f>
        <v>#N/A</v>
      </c>
      <c r="AF288" s="259" t="e">
        <f>IF($D288="","",IF($C288="initial",input!T288,AO287))</f>
        <v>#N/A</v>
      </c>
      <c r="AG288" s="260" t="e">
        <f>IF($D288="","",IF($C288="initial",input!U288,AP287))</f>
        <v>#N/A</v>
      </c>
      <c r="AH288" s="262"/>
      <c r="AI288" s="263"/>
      <c r="AJ288" s="263"/>
      <c r="AK288" s="262"/>
      <c r="AL288" s="263"/>
      <c r="AM288" s="264"/>
      <c r="AN288" s="249"/>
      <c r="AO288" s="249"/>
      <c r="AP288" s="249"/>
      <c r="AQ288" s="265"/>
      <c r="AR288" s="266"/>
      <c r="AS288" s="267"/>
    </row>
    <row r="289" spans="1:45" x14ac:dyDescent="0.25">
      <c r="A289" s="245">
        <v>286</v>
      </c>
      <c r="B289" s="245"/>
      <c r="C289" s="245" t="e">
        <f>VLOOKUP(A289,input!$A$4:$C$1000,3,FALSE)</f>
        <v>#N/A</v>
      </c>
      <c r="D289" s="246" t="e">
        <f>VLOOKUP($A289,input!$A$4:$I$1000,4,FALSE)</f>
        <v>#N/A</v>
      </c>
      <c r="E289" s="246" t="e">
        <f>VLOOKUP($A289,input!$A$4:$I$1000,5,FALSE)</f>
        <v>#N/A</v>
      </c>
      <c r="F289" s="514" t="e">
        <f>VLOOKUP($A289,input!$A$4:$I$1000,6,FALSE)</f>
        <v>#N/A</v>
      </c>
      <c r="G289" s="248">
        <v>0</v>
      </c>
      <c r="H289" s="249" t="e">
        <f t="shared" si="48"/>
        <v>#N/A</v>
      </c>
      <c r="I289" s="250" t="e">
        <f t="shared" si="49"/>
        <v>#N/A</v>
      </c>
      <c r="J289" s="414" t="str">
        <f>+input!Y289</f>
        <v/>
      </c>
      <c r="K289" s="249" t="str">
        <f>+input!Z289</f>
        <v/>
      </c>
      <c r="L289" s="249" t="str">
        <f>+input!AA289</f>
        <v/>
      </c>
      <c r="M289" s="249" t="str">
        <f>+input!AB289</f>
        <v/>
      </c>
      <c r="N289" s="249" t="str">
        <f>+input!AC289</f>
        <v/>
      </c>
      <c r="O289" s="249" t="str">
        <f>+input!AD289</f>
        <v/>
      </c>
      <c r="P289" s="251" t="str">
        <f>+input!AE289</f>
        <v/>
      </c>
      <c r="Q289" s="252" t="str">
        <f>+input!AF289</f>
        <v/>
      </c>
      <c r="R289" s="253"/>
      <c r="S289" s="254" t="e">
        <f>VLOOKUP($A289,input!$A$4:$I$1000,7,FALSE)</f>
        <v>#N/A</v>
      </c>
      <c r="T289" s="255" t="e">
        <f>VLOOKUP($A289,input!$A$4:$I$1000,8,FALSE)</f>
        <v>#N/A</v>
      </c>
      <c r="U289" s="255" t="e">
        <f>VLOOKUP($A289,input!$A$4:$L$1000,9,FALSE)</f>
        <v>#N/A</v>
      </c>
      <c r="V289" s="256" t="e">
        <f>IF($C289="initial",input!M289,VLOOKUP($A289,input!$A$4:$L$1000,10,FALSE))</f>
        <v>#N/A</v>
      </c>
      <c r="W289" s="257" t="e">
        <f>IF($C289="initial",input!N289,VLOOKUP($A289,input!$A$4:$L$1000,11,FALSE))</f>
        <v>#N/A</v>
      </c>
      <c r="X289" s="258" t="e">
        <f>IF($C289="initial",input!O289,VLOOKUP($A289,input!$A$4:$L$1000,12,FALSE))</f>
        <v>#N/A</v>
      </c>
      <c r="Y289" s="247" t="e">
        <f t="shared" si="50"/>
        <v>#N/A</v>
      </c>
      <c r="Z289" s="247" t="e">
        <f t="shared" si="51"/>
        <v>#N/A</v>
      </c>
      <c r="AA289" s="247" t="e">
        <f t="shared" si="52"/>
        <v>#N/A</v>
      </c>
      <c r="AB289" s="254" t="e">
        <f t="shared" si="53"/>
        <v>#N/A</v>
      </c>
      <c r="AC289" s="255" t="e">
        <f t="shared" si="54"/>
        <v>#N/A</v>
      </c>
      <c r="AD289" s="261" t="e">
        <f t="shared" si="55"/>
        <v>#N/A</v>
      </c>
      <c r="AE289" s="247" t="e">
        <f>IF($D289="","",IF($C289="initial",input!S289,AN288))</f>
        <v>#N/A</v>
      </c>
      <c r="AF289" s="259" t="e">
        <f>IF($D289="","",IF($C289="initial",input!T289,AO288))</f>
        <v>#N/A</v>
      </c>
      <c r="AG289" s="260" t="e">
        <f>IF($D289="","",IF($C289="initial",input!U289,AP288))</f>
        <v>#N/A</v>
      </c>
      <c r="AH289" s="262"/>
      <c r="AI289" s="263"/>
      <c r="AJ289" s="263"/>
      <c r="AK289" s="262"/>
      <c r="AL289" s="263"/>
      <c r="AM289" s="264"/>
      <c r="AN289" s="249"/>
      <c r="AO289" s="249"/>
      <c r="AP289" s="249"/>
      <c r="AQ289" s="265"/>
      <c r="AR289" s="266"/>
      <c r="AS289" s="267"/>
    </row>
    <row r="290" spans="1:45" x14ac:dyDescent="0.25">
      <c r="A290" s="245">
        <v>287</v>
      </c>
      <c r="B290" s="245"/>
      <c r="C290" s="245" t="e">
        <f>VLOOKUP(A290,input!$A$4:$C$1000,3,FALSE)</f>
        <v>#N/A</v>
      </c>
      <c r="D290" s="246" t="e">
        <f>VLOOKUP($A290,input!$A$4:$I$1000,4,FALSE)</f>
        <v>#N/A</v>
      </c>
      <c r="E290" s="246" t="e">
        <f>VLOOKUP($A290,input!$A$4:$I$1000,5,FALSE)</f>
        <v>#N/A</v>
      </c>
      <c r="F290" s="514" t="e">
        <f>VLOOKUP($A290,input!$A$4:$I$1000,6,FALSE)</f>
        <v>#N/A</v>
      </c>
      <c r="G290" s="248">
        <v>0</v>
      </c>
      <c r="H290" s="249" t="e">
        <f t="shared" si="48"/>
        <v>#N/A</v>
      </c>
      <c r="I290" s="250" t="e">
        <f t="shared" si="49"/>
        <v>#N/A</v>
      </c>
      <c r="J290" s="414" t="str">
        <f>+input!Y290</f>
        <v/>
      </c>
      <c r="K290" s="249" t="str">
        <f>+input!Z290</f>
        <v/>
      </c>
      <c r="L290" s="249" t="str">
        <f>+input!AA290</f>
        <v/>
      </c>
      <c r="M290" s="249" t="str">
        <f>+input!AB290</f>
        <v/>
      </c>
      <c r="N290" s="249" t="str">
        <f>+input!AC290</f>
        <v/>
      </c>
      <c r="O290" s="249" t="str">
        <f>+input!AD290</f>
        <v/>
      </c>
      <c r="P290" s="251" t="str">
        <f>+input!AE290</f>
        <v/>
      </c>
      <c r="Q290" s="252" t="str">
        <f>+input!AF290</f>
        <v/>
      </c>
      <c r="R290" s="253"/>
      <c r="S290" s="254" t="e">
        <f>VLOOKUP($A290,input!$A$4:$I$1000,7,FALSE)</f>
        <v>#N/A</v>
      </c>
      <c r="T290" s="255" t="e">
        <f>VLOOKUP($A290,input!$A$4:$I$1000,8,FALSE)</f>
        <v>#N/A</v>
      </c>
      <c r="U290" s="255" t="e">
        <f>VLOOKUP($A290,input!$A$4:$L$1000,9,FALSE)</f>
        <v>#N/A</v>
      </c>
      <c r="V290" s="256" t="e">
        <f>IF($C290="initial",input!M290,VLOOKUP($A290,input!$A$4:$L$1000,10,FALSE))</f>
        <v>#N/A</v>
      </c>
      <c r="W290" s="257" t="e">
        <f>IF($C290="initial",input!N290,VLOOKUP($A290,input!$A$4:$L$1000,11,FALSE))</f>
        <v>#N/A</v>
      </c>
      <c r="X290" s="258" t="e">
        <f>IF($C290="initial",input!O290,VLOOKUP($A290,input!$A$4:$L$1000,12,FALSE))</f>
        <v>#N/A</v>
      </c>
      <c r="Y290" s="247" t="e">
        <f t="shared" si="50"/>
        <v>#N/A</v>
      </c>
      <c r="Z290" s="247" t="e">
        <f t="shared" si="51"/>
        <v>#N/A</v>
      </c>
      <c r="AA290" s="247" t="e">
        <f t="shared" si="52"/>
        <v>#N/A</v>
      </c>
      <c r="AB290" s="254" t="e">
        <f t="shared" si="53"/>
        <v>#N/A</v>
      </c>
      <c r="AC290" s="255" t="e">
        <f t="shared" si="54"/>
        <v>#N/A</v>
      </c>
      <c r="AD290" s="261" t="e">
        <f t="shared" si="55"/>
        <v>#N/A</v>
      </c>
      <c r="AE290" s="247" t="e">
        <f>IF($D290="","",IF($C290="initial",input!S290,AN289))</f>
        <v>#N/A</v>
      </c>
      <c r="AF290" s="259" t="e">
        <f>IF($D290="","",IF($C290="initial",input!T290,AO289))</f>
        <v>#N/A</v>
      </c>
      <c r="AG290" s="260" t="e">
        <f>IF($D290="","",IF($C290="initial",input!U290,AP289))</f>
        <v>#N/A</v>
      </c>
      <c r="AH290" s="262"/>
      <c r="AI290" s="263"/>
      <c r="AJ290" s="263"/>
      <c r="AK290" s="262"/>
      <c r="AL290" s="263"/>
      <c r="AM290" s="264"/>
      <c r="AN290" s="249"/>
      <c r="AO290" s="249"/>
      <c r="AP290" s="249"/>
      <c r="AQ290" s="265"/>
      <c r="AR290" s="266"/>
      <c r="AS290" s="267"/>
    </row>
    <row r="291" spans="1:45" x14ac:dyDescent="0.25">
      <c r="A291" s="245">
        <v>288</v>
      </c>
      <c r="B291" s="245"/>
      <c r="C291" s="245" t="e">
        <f>VLOOKUP(A291,input!$A$4:$C$1000,3,FALSE)</f>
        <v>#N/A</v>
      </c>
      <c r="D291" s="246" t="e">
        <f>VLOOKUP($A291,input!$A$4:$I$1000,4,FALSE)</f>
        <v>#N/A</v>
      </c>
      <c r="E291" s="246" t="e">
        <f>VLOOKUP($A291,input!$A$4:$I$1000,5,FALSE)</f>
        <v>#N/A</v>
      </c>
      <c r="F291" s="514" t="e">
        <f>VLOOKUP($A291,input!$A$4:$I$1000,6,FALSE)</f>
        <v>#N/A</v>
      </c>
      <c r="G291" s="248">
        <v>0</v>
      </c>
      <c r="H291" s="249" t="e">
        <f t="shared" si="48"/>
        <v>#N/A</v>
      </c>
      <c r="I291" s="250" t="e">
        <f t="shared" si="49"/>
        <v>#N/A</v>
      </c>
      <c r="J291" s="414" t="str">
        <f>+input!Y291</f>
        <v/>
      </c>
      <c r="K291" s="249" t="str">
        <f>+input!Z291</f>
        <v/>
      </c>
      <c r="L291" s="249" t="str">
        <f>+input!AA291</f>
        <v/>
      </c>
      <c r="M291" s="249" t="str">
        <f>+input!AB291</f>
        <v/>
      </c>
      <c r="N291" s="249" t="str">
        <f>+input!AC291</f>
        <v/>
      </c>
      <c r="O291" s="249" t="str">
        <f>+input!AD291</f>
        <v/>
      </c>
      <c r="P291" s="251" t="str">
        <f>+input!AE291</f>
        <v/>
      </c>
      <c r="Q291" s="252" t="str">
        <f>+input!AF291</f>
        <v/>
      </c>
      <c r="R291" s="253"/>
      <c r="S291" s="254" t="e">
        <f>VLOOKUP($A291,input!$A$4:$I$1000,7,FALSE)</f>
        <v>#N/A</v>
      </c>
      <c r="T291" s="255" t="e">
        <f>VLOOKUP($A291,input!$A$4:$I$1000,8,FALSE)</f>
        <v>#N/A</v>
      </c>
      <c r="U291" s="255" t="e">
        <f>VLOOKUP($A291,input!$A$4:$L$1000,9,FALSE)</f>
        <v>#N/A</v>
      </c>
      <c r="V291" s="256" t="e">
        <f>IF($C291="initial",input!M291,VLOOKUP($A291,input!$A$4:$L$1000,10,FALSE))</f>
        <v>#N/A</v>
      </c>
      <c r="W291" s="257" t="e">
        <f>IF($C291="initial",input!N291,VLOOKUP($A291,input!$A$4:$L$1000,11,FALSE))</f>
        <v>#N/A</v>
      </c>
      <c r="X291" s="258" t="e">
        <f>IF($C291="initial",input!O291,VLOOKUP($A291,input!$A$4:$L$1000,12,FALSE))</f>
        <v>#N/A</v>
      </c>
      <c r="Y291" s="247" t="e">
        <f t="shared" si="50"/>
        <v>#N/A</v>
      </c>
      <c r="Z291" s="247" t="e">
        <f t="shared" si="51"/>
        <v>#N/A</v>
      </c>
      <c r="AA291" s="247" t="e">
        <f t="shared" si="52"/>
        <v>#N/A</v>
      </c>
      <c r="AB291" s="254" t="e">
        <f t="shared" si="53"/>
        <v>#N/A</v>
      </c>
      <c r="AC291" s="255" t="e">
        <f t="shared" si="54"/>
        <v>#N/A</v>
      </c>
      <c r="AD291" s="261" t="e">
        <f t="shared" si="55"/>
        <v>#N/A</v>
      </c>
      <c r="AE291" s="247" t="e">
        <f>IF($D291="","",IF($C291="initial",input!S291,AN290))</f>
        <v>#N/A</v>
      </c>
      <c r="AF291" s="259" t="e">
        <f>IF($D291="","",IF($C291="initial",input!T291,AO290))</f>
        <v>#N/A</v>
      </c>
      <c r="AG291" s="260" t="e">
        <f>IF($D291="","",IF($C291="initial",input!U291,AP290))</f>
        <v>#N/A</v>
      </c>
      <c r="AH291" s="262"/>
      <c r="AI291" s="263"/>
      <c r="AJ291" s="263"/>
      <c r="AK291" s="262"/>
      <c r="AL291" s="263"/>
      <c r="AM291" s="264"/>
      <c r="AN291" s="249"/>
      <c r="AO291" s="249"/>
      <c r="AP291" s="249"/>
      <c r="AQ291" s="265"/>
      <c r="AR291" s="266"/>
      <c r="AS291" s="267"/>
    </row>
    <row r="292" spans="1:45" x14ac:dyDescent="0.25">
      <c r="A292" s="245">
        <v>289</v>
      </c>
      <c r="B292" s="245"/>
      <c r="C292" s="245" t="e">
        <f>VLOOKUP(A292,input!$A$4:$C$1000,3,FALSE)</f>
        <v>#N/A</v>
      </c>
      <c r="D292" s="246" t="e">
        <f>VLOOKUP($A292,input!$A$4:$I$1000,4,FALSE)</f>
        <v>#N/A</v>
      </c>
      <c r="E292" s="246" t="e">
        <f>VLOOKUP($A292,input!$A$4:$I$1000,5,FALSE)</f>
        <v>#N/A</v>
      </c>
      <c r="F292" s="514" t="e">
        <f>VLOOKUP($A292,input!$A$4:$I$1000,6,FALSE)</f>
        <v>#N/A</v>
      </c>
      <c r="G292" s="248">
        <v>0</v>
      </c>
      <c r="H292" s="249" t="e">
        <f t="shared" si="48"/>
        <v>#N/A</v>
      </c>
      <c r="I292" s="250" t="e">
        <f t="shared" si="49"/>
        <v>#N/A</v>
      </c>
      <c r="J292" s="414" t="str">
        <f>+input!Y292</f>
        <v/>
      </c>
      <c r="K292" s="249" t="str">
        <f>+input!Z292</f>
        <v/>
      </c>
      <c r="L292" s="249" t="str">
        <f>+input!AA292</f>
        <v/>
      </c>
      <c r="M292" s="249" t="str">
        <f>+input!AB292</f>
        <v/>
      </c>
      <c r="N292" s="249" t="str">
        <f>+input!AC292</f>
        <v/>
      </c>
      <c r="O292" s="249" t="str">
        <f>+input!AD292</f>
        <v/>
      </c>
      <c r="P292" s="251" t="str">
        <f>+input!AE292</f>
        <v/>
      </c>
      <c r="Q292" s="252" t="str">
        <f>+input!AF292</f>
        <v/>
      </c>
      <c r="R292" s="253"/>
      <c r="S292" s="254" t="e">
        <f>VLOOKUP($A292,input!$A$4:$I$1000,7,FALSE)</f>
        <v>#N/A</v>
      </c>
      <c r="T292" s="255" t="e">
        <f>VLOOKUP($A292,input!$A$4:$I$1000,8,FALSE)</f>
        <v>#N/A</v>
      </c>
      <c r="U292" s="255" t="e">
        <f>VLOOKUP($A292,input!$A$4:$L$1000,9,FALSE)</f>
        <v>#N/A</v>
      </c>
      <c r="V292" s="256" t="e">
        <f>IF($C292="initial",input!M292,VLOOKUP($A292,input!$A$4:$L$1000,10,FALSE))</f>
        <v>#N/A</v>
      </c>
      <c r="W292" s="257" t="e">
        <f>IF($C292="initial",input!N292,VLOOKUP($A292,input!$A$4:$L$1000,11,FALSE))</f>
        <v>#N/A</v>
      </c>
      <c r="X292" s="258" t="e">
        <f>IF($C292="initial",input!O292,VLOOKUP($A292,input!$A$4:$L$1000,12,FALSE))</f>
        <v>#N/A</v>
      </c>
      <c r="Y292" s="247" t="e">
        <f t="shared" si="50"/>
        <v>#N/A</v>
      </c>
      <c r="Z292" s="247" t="e">
        <f t="shared" si="51"/>
        <v>#N/A</v>
      </c>
      <c r="AA292" s="247" t="e">
        <f t="shared" si="52"/>
        <v>#N/A</v>
      </c>
      <c r="AB292" s="254" t="e">
        <f t="shared" si="53"/>
        <v>#N/A</v>
      </c>
      <c r="AC292" s="255" t="e">
        <f t="shared" si="54"/>
        <v>#N/A</v>
      </c>
      <c r="AD292" s="261" t="e">
        <f t="shared" si="55"/>
        <v>#N/A</v>
      </c>
      <c r="AE292" s="247" t="e">
        <f>IF($D292="","",IF($C292="initial",input!S292,AN291))</f>
        <v>#N/A</v>
      </c>
      <c r="AF292" s="259" t="e">
        <f>IF($D292="","",IF($C292="initial",input!T292,AO291))</f>
        <v>#N/A</v>
      </c>
      <c r="AG292" s="260" t="e">
        <f>IF($D292="","",IF($C292="initial",input!U292,AP291))</f>
        <v>#N/A</v>
      </c>
      <c r="AH292" s="262"/>
      <c r="AI292" s="263"/>
      <c r="AJ292" s="263"/>
      <c r="AK292" s="262"/>
      <c r="AL292" s="263"/>
      <c r="AM292" s="264"/>
      <c r="AN292" s="249"/>
      <c r="AO292" s="249"/>
      <c r="AP292" s="249"/>
      <c r="AQ292" s="265"/>
      <c r="AR292" s="266"/>
      <c r="AS292" s="267"/>
    </row>
    <row r="293" spans="1:45" x14ac:dyDescent="0.25">
      <c r="A293" s="245">
        <v>290</v>
      </c>
      <c r="B293" s="245"/>
      <c r="C293" s="245" t="e">
        <f>VLOOKUP(A293,input!$A$4:$C$1000,3,FALSE)</f>
        <v>#N/A</v>
      </c>
      <c r="D293" s="246" t="e">
        <f>VLOOKUP($A293,input!$A$4:$I$1000,4,FALSE)</f>
        <v>#N/A</v>
      </c>
      <c r="E293" s="246" t="e">
        <f>VLOOKUP($A293,input!$A$4:$I$1000,5,FALSE)</f>
        <v>#N/A</v>
      </c>
      <c r="F293" s="514" t="e">
        <f>VLOOKUP($A293,input!$A$4:$I$1000,6,FALSE)</f>
        <v>#N/A</v>
      </c>
      <c r="G293" s="248">
        <v>0</v>
      </c>
      <c r="H293" s="249" t="e">
        <f t="shared" si="48"/>
        <v>#N/A</v>
      </c>
      <c r="I293" s="250" t="e">
        <f t="shared" si="49"/>
        <v>#N/A</v>
      </c>
      <c r="J293" s="414" t="str">
        <f>+input!Y293</f>
        <v/>
      </c>
      <c r="K293" s="249" t="str">
        <f>+input!Z293</f>
        <v/>
      </c>
      <c r="L293" s="249" t="str">
        <f>+input!AA293</f>
        <v/>
      </c>
      <c r="M293" s="249" t="str">
        <f>+input!AB293</f>
        <v/>
      </c>
      <c r="N293" s="249" t="str">
        <f>+input!AC293</f>
        <v/>
      </c>
      <c r="O293" s="249" t="str">
        <f>+input!AD293</f>
        <v/>
      </c>
      <c r="P293" s="251" t="str">
        <f>+input!AE293</f>
        <v/>
      </c>
      <c r="Q293" s="252" t="str">
        <f>+input!AF293</f>
        <v/>
      </c>
      <c r="R293" s="253"/>
      <c r="S293" s="254" t="e">
        <f>VLOOKUP($A293,input!$A$4:$I$1000,7,FALSE)</f>
        <v>#N/A</v>
      </c>
      <c r="T293" s="255" t="e">
        <f>VLOOKUP($A293,input!$A$4:$I$1000,8,FALSE)</f>
        <v>#N/A</v>
      </c>
      <c r="U293" s="255" t="e">
        <f>VLOOKUP($A293,input!$A$4:$L$1000,9,FALSE)</f>
        <v>#N/A</v>
      </c>
      <c r="V293" s="256" t="e">
        <f>IF($C293="initial",input!M293,VLOOKUP($A293,input!$A$4:$L$1000,10,FALSE))</f>
        <v>#N/A</v>
      </c>
      <c r="W293" s="257" t="e">
        <f>IF($C293="initial",input!N293,VLOOKUP($A293,input!$A$4:$L$1000,11,FALSE))</f>
        <v>#N/A</v>
      </c>
      <c r="X293" s="258" t="e">
        <f>IF($C293="initial",input!O293,VLOOKUP($A293,input!$A$4:$L$1000,12,FALSE))</f>
        <v>#N/A</v>
      </c>
      <c r="Y293" s="247" t="e">
        <f t="shared" si="50"/>
        <v>#N/A</v>
      </c>
      <c r="Z293" s="247" t="e">
        <f t="shared" si="51"/>
        <v>#N/A</v>
      </c>
      <c r="AA293" s="247" t="e">
        <f t="shared" si="52"/>
        <v>#N/A</v>
      </c>
      <c r="AB293" s="254" t="e">
        <f t="shared" si="53"/>
        <v>#N/A</v>
      </c>
      <c r="AC293" s="255" t="e">
        <f t="shared" si="54"/>
        <v>#N/A</v>
      </c>
      <c r="AD293" s="261" t="e">
        <f t="shared" si="55"/>
        <v>#N/A</v>
      </c>
      <c r="AE293" s="247" t="e">
        <f>IF($D293="","",IF($C293="initial",input!S293,AN292))</f>
        <v>#N/A</v>
      </c>
      <c r="AF293" s="259" t="e">
        <f>IF($D293="","",IF($C293="initial",input!T293,AO292))</f>
        <v>#N/A</v>
      </c>
      <c r="AG293" s="260" t="e">
        <f>IF($D293="","",IF($C293="initial",input!U293,AP292))</f>
        <v>#N/A</v>
      </c>
      <c r="AH293" s="262"/>
      <c r="AI293" s="263"/>
      <c r="AJ293" s="263"/>
      <c r="AK293" s="262"/>
      <c r="AL293" s="263"/>
      <c r="AM293" s="264"/>
      <c r="AN293" s="249"/>
      <c r="AO293" s="249"/>
      <c r="AP293" s="249"/>
      <c r="AQ293" s="265"/>
      <c r="AR293" s="266"/>
      <c r="AS293" s="267"/>
    </row>
    <row r="294" spans="1:45" x14ac:dyDescent="0.25">
      <c r="A294" s="245">
        <v>291</v>
      </c>
      <c r="B294" s="245"/>
      <c r="C294" s="245" t="e">
        <f>VLOOKUP(A294,input!$A$4:$C$1000,3,FALSE)</f>
        <v>#N/A</v>
      </c>
      <c r="D294" s="246" t="e">
        <f>VLOOKUP($A294,input!$A$4:$I$1000,4,FALSE)</f>
        <v>#N/A</v>
      </c>
      <c r="E294" s="246" t="e">
        <f>VLOOKUP($A294,input!$A$4:$I$1000,5,FALSE)</f>
        <v>#N/A</v>
      </c>
      <c r="F294" s="514" t="e">
        <f>VLOOKUP($A294,input!$A$4:$I$1000,6,FALSE)</f>
        <v>#N/A</v>
      </c>
      <c r="G294" s="248">
        <v>0</v>
      </c>
      <c r="H294" s="249" t="e">
        <f t="shared" si="48"/>
        <v>#N/A</v>
      </c>
      <c r="I294" s="250" t="e">
        <f t="shared" si="49"/>
        <v>#N/A</v>
      </c>
      <c r="J294" s="414" t="str">
        <f>+input!Y294</f>
        <v/>
      </c>
      <c r="K294" s="249" t="str">
        <f>+input!Z294</f>
        <v/>
      </c>
      <c r="L294" s="249" t="str">
        <f>+input!AA294</f>
        <v/>
      </c>
      <c r="M294" s="249" t="str">
        <f>+input!AB294</f>
        <v/>
      </c>
      <c r="N294" s="249" t="str">
        <f>+input!AC294</f>
        <v/>
      </c>
      <c r="O294" s="249" t="str">
        <f>+input!AD294</f>
        <v/>
      </c>
      <c r="P294" s="251" t="str">
        <f>+input!AE294</f>
        <v/>
      </c>
      <c r="Q294" s="252" t="str">
        <f>+input!AF294</f>
        <v/>
      </c>
      <c r="R294" s="253"/>
      <c r="S294" s="254" t="e">
        <f>VLOOKUP($A294,input!$A$4:$I$1000,7,FALSE)</f>
        <v>#N/A</v>
      </c>
      <c r="T294" s="255" t="e">
        <f>VLOOKUP($A294,input!$A$4:$I$1000,8,FALSE)</f>
        <v>#N/A</v>
      </c>
      <c r="U294" s="255" t="e">
        <f>VLOOKUP($A294,input!$A$4:$L$1000,9,FALSE)</f>
        <v>#N/A</v>
      </c>
      <c r="V294" s="256" t="e">
        <f>IF($C294="initial",input!M294,VLOOKUP($A294,input!$A$4:$L$1000,10,FALSE))</f>
        <v>#N/A</v>
      </c>
      <c r="W294" s="257" t="e">
        <f>IF($C294="initial",input!N294,VLOOKUP($A294,input!$A$4:$L$1000,11,FALSE))</f>
        <v>#N/A</v>
      </c>
      <c r="X294" s="258" t="e">
        <f>IF($C294="initial",input!O294,VLOOKUP($A294,input!$A$4:$L$1000,12,FALSE))</f>
        <v>#N/A</v>
      </c>
      <c r="Y294" s="247" t="e">
        <f t="shared" si="50"/>
        <v>#N/A</v>
      </c>
      <c r="Z294" s="247" t="e">
        <f t="shared" si="51"/>
        <v>#N/A</v>
      </c>
      <c r="AA294" s="247" t="e">
        <f t="shared" si="52"/>
        <v>#N/A</v>
      </c>
      <c r="AB294" s="254" t="e">
        <f t="shared" si="53"/>
        <v>#N/A</v>
      </c>
      <c r="AC294" s="255" t="e">
        <f t="shared" si="54"/>
        <v>#N/A</v>
      </c>
      <c r="AD294" s="261" t="e">
        <f t="shared" si="55"/>
        <v>#N/A</v>
      </c>
      <c r="AE294" s="247" t="e">
        <f>IF($D294="","",IF($C294="initial",input!S294,AN293))</f>
        <v>#N/A</v>
      </c>
      <c r="AF294" s="259" t="e">
        <f>IF($D294="","",IF($C294="initial",input!T294,AO293))</f>
        <v>#N/A</v>
      </c>
      <c r="AG294" s="260" t="e">
        <f>IF($D294="","",IF($C294="initial",input!U294,AP293))</f>
        <v>#N/A</v>
      </c>
      <c r="AH294" s="262"/>
      <c r="AI294" s="263"/>
      <c r="AJ294" s="263"/>
      <c r="AK294" s="262"/>
      <c r="AL294" s="263"/>
      <c r="AM294" s="264"/>
      <c r="AN294" s="249"/>
      <c r="AO294" s="249"/>
      <c r="AP294" s="249"/>
      <c r="AQ294" s="265"/>
      <c r="AR294" s="266"/>
      <c r="AS294" s="267"/>
    </row>
    <row r="295" spans="1:45" x14ac:dyDescent="0.25">
      <c r="A295" s="245">
        <v>292</v>
      </c>
      <c r="B295" s="245"/>
      <c r="C295" s="245" t="e">
        <f>VLOOKUP(A295,input!$A$4:$C$1000,3,FALSE)</f>
        <v>#N/A</v>
      </c>
      <c r="D295" s="246" t="e">
        <f>VLOOKUP($A295,input!$A$4:$I$1000,4,FALSE)</f>
        <v>#N/A</v>
      </c>
      <c r="E295" s="246" t="e">
        <f>VLOOKUP($A295,input!$A$4:$I$1000,5,FALSE)</f>
        <v>#N/A</v>
      </c>
      <c r="F295" s="514" t="e">
        <f>VLOOKUP($A295,input!$A$4:$I$1000,6,FALSE)</f>
        <v>#N/A</v>
      </c>
      <c r="G295" s="248">
        <v>0</v>
      </c>
      <c r="H295" s="249" t="e">
        <f t="shared" si="48"/>
        <v>#N/A</v>
      </c>
      <c r="I295" s="250" t="e">
        <f t="shared" si="49"/>
        <v>#N/A</v>
      </c>
      <c r="J295" s="414" t="str">
        <f>+input!Y295</f>
        <v/>
      </c>
      <c r="K295" s="249" t="str">
        <f>+input!Z295</f>
        <v/>
      </c>
      <c r="L295" s="249" t="str">
        <f>+input!AA295</f>
        <v/>
      </c>
      <c r="M295" s="249" t="str">
        <f>+input!AB295</f>
        <v/>
      </c>
      <c r="N295" s="249" t="str">
        <f>+input!AC295</f>
        <v/>
      </c>
      <c r="O295" s="249" t="str">
        <f>+input!AD295</f>
        <v/>
      </c>
      <c r="P295" s="251" t="str">
        <f>+input!AE295</f>
        <v/>
      </c>
      <c r="Q295" s="252" t="str">
        <f>+input!AF295</f>
        <v/>
      </c>
      <c r="R295" s="253"/>
      <c r="S295" s="254" t="e">
        <f>VLOOKUP($A295,input!$A$4:$I$1000,7,FALSE)</f>
        <v>#N/A</v>
      </c>
      <c r="T295" s="255" t="e">
        <f>VLOOKUP($A295,input!$A$4:$I$1000,8,FALSE)</f>
        <v>#N/A</v>
      </c>
      <c r="U295" s="255" t="e">
        <f>VLOOKUP($A295,input!$A$4:$L$1000,9,FALSE)</f>
        <v>#N/A</v>
      </c>
      <c r="V295" s="256" t="e">
        <f>IF($C295="initial",input!M295,VLOOKUP($A295,input!$A$4:$L$1000,10,FALSE))</f>
        <v>#N/A</v>
      </c>
      <c r="W295" s="257" t="e">
        <f>IF($C295="initial",input!N295,VLOOKUP($A295,input!$A$4:$L$1000,11,FALSE))</f>
        <v>#N/A</v>
      </c>
      <c r="X295" s="258" t="e">
        <f>IF($C295="initial",input!O295,VLOOKUP($A295,input!$A$4:$L$1000,12,FALSE))</f>
        <v>#N/A</v>
      </c>
      <c r="Y295" s="247" t="e">
        <f t="shared" si="50"/>
        <v>#N/A</v>
      </c>
      <c r="Z295" s="247" t="e">
        <f t="shared" si="51"/>
        <v>#N/A</v>
      </c>
      <c r="AA295" s="247" t="e">
        <f t="shared" si="52"/>
        <v>#N/A</v>
      </c>
      <c r="AB295" s="254" t="e">
        <f t="shared" si="53"/>
        <v>#N/A</v>
      </c>
      <c r="AC295" s="255" t="e">
        <f t="shared" si="54"/>
        <v>#N/A</v>
      </c>
      <c r="AD295" s="261" t="e">
        <f t="shared" si="55"/>
        <v>#N/A</v>
      </c>
      <c r="AE295" s="247" t="e">
        <f>IF($D295="","",IF($C295="initial",input!S295,AN294))</f>
        <v>#N/A</v>
      </c>
      <c r="AF295" s="259" t="e">
        <f>IF($D295="","",IF($C295="initial",input!T295,AO294))</f>
        <v>#N/A</v>
      </c>
      <c r="AG295" s="260" t="e">
        <f>IF($D295="","",IF($C295="initial",input!U295,AP294))</f>
        <v>#N/A</v>
      </c>
      <c r="AH295" s="262"/>
      <c r="AI295" s="263"/>
      <c r="AJ295" s="263"/>
      <c r="AK295" s="262"/>
      <c r="AL295" s="263"/>
      <c r="AM295" s="264"/>
      <c r="AN295" s="249"/>
      <c r="AO295" s="249"/>
      <c r="AP295" s="249"/>
      <c r="AQ295" s="265"/>
      <c r="AR295" s="266"/>
      <c r="AS295" s="267"/>
    </row>
    <row r="296" spans="1:45" x14ac:dyDescent="0.25">
      <c r="A296" s="245">
        <v>293</v>
      </c>
      <c r="B296" s="245"/>
      <c r="C296" s="245" t="e">
        <f>VLOOKUP(A296,input!$A$4:$C$1000,3,FALSE)</f>
        <v>#N/A</v>
      </c>
      <c r="D296" s="246" t="e">
        <f>VLOOKUP($A296,input!$A$4:$I$1000,4,FALSE)</f>
        <v>#N/A</v>
      </c>
      <c r="E296" s="246" t="e">
        <f>VLOOKUP($A296,input!$A$4:$I$1000,5,FALSE)</f>
        <v>#N/A</v>
      </c>
      <c r="F296" s="514" t="e">
        <f>VLOOKUP($A296,input!$A$4:$I$1000,6,FALSE)</f>
        <v>#N/A</v>
      </c>
      <c r="G296" s="248">
        <v>0</v>
      </c>
      <c r="H296" s="249" t="e">
        <f t="shared" si="48"/>
        <v>#N/A</v>
      </c>
      <c r="I296" s="250" t="e">
        <f t="shared" si="49"/>
        <v>#N/A</v>
      </c>
      <c r="J296" s="414" t="str">
        <f>+input!Y296</f>
        <v/>
      </c>
      <c r="K296" s="249" t="str">
        <f>+input!Z296</f>
        <v/>
      </c>
      <c r="L296" s="249" t="str">
        <f>+input!AA296</f>
        <v/>
      </c>
      <c r="M296" s="249" t="str">
        <f>+input!AB296</f>
        <v/>
      </c>
      <c r="N296" s="249" t="str">
        <f>+input!AC296</f>
        <v/>
      </c>
      <c r="O296" s="249" t="str">
        <f>+input!AD296</f>
        <v/>
      </c>
      <c r="P296" s="251" t="str">
        <f>+input!AE296</f>
        <v/>
      </c>
      <c r="Q296" s="252" t="str">
        <f>+input!AF296</f>
        <v/>
      </c>
      <c r="R296" s="253"/>
      <c r="S296" s="254" t="e">
        <f>VLOOKUP($A296,input!$A$4:$I$1000,7,FALSE)</f>
        <v>#N/A</v>
      </c>
      <c r="T296" s="255" t="e">
        <f>VLOOKUP($A296,input!$A$4:$I$1000,8,FALSE)</f>
        <v>#N/A</v>
      </c>
      <c r="U296" s="255" t="e">
        <f>VLOOKUP($A296,input!$A$4:$L$1000,9,FALSE)</f>
        <v>#N/A</v>
      </c>
      <c r="V296" s="256" t="e">
        <f>IF($C296="initial",input!M296,VLOOKUP($A296,input!$A$4:$L$1000,10,FALSE))</f>
        <v>#N/A</v>
      </c>
      <c r="W296" s="257" t="e">
        <f>IF($C296="initial",input!N296,VLOOKUP($A296,input!$A$4:$L$1000,11,FALSE))</f>
        <v>#N/A</v>
      </c>
      <c r="X296" s="258" t="e">
        <f>IF($C296="initial",input!O296,VLOOKUP($A296,input!$A$4:$L$1000,12,FALSE))</f>
        <v>#N/A</v>
      </c>
      <c r="Y296" s="247" t="e">
        <f t="shared" si="50"/>
        <v>#N/A</v>
      </c>
      <c r="Z296" s="247" t="e">
        <f t="shared" si="51"/>
        <v>#N/A</v>
      </c>
      <c r="AA296" s="247" t="e">
        <f t="shared" si="52"/>
        <v>#N/A</v>
      </c>
      <c r="AB296" s="254" t="e">
        <f t="shared" si="53"/>
        <v>#N/A</v>
      </c>
      <c r="AC296" s="255" t="e">
        <f t="shared" si="54"/>
        <v>#N/A</v>
      </c>
      <c r="AD296" s="261" t="e">
        <f t="shared" si="55"/>
        <v>#N/A</v>
      </c>
      <c r="AE296" s="247" t="e">
        <f>IF($D296="","",IF($C296="initial",input!S296,AN295))</f>
        <v>#N/A</v>
      </c>
      <c r="AF296" s="259" t="e">
        <f>IF($D296="","",IF($C296="initial",input!T296,AO295))</f>
        <v>#N/A</v>
      </c>
      <c r="AG296" s="260" t="e">
        <f>IF($D296="","",IF($C296="initial",input!U296,AP295))</f>
        <v>#N/A</v>
      </c>
      <c r="AH296" s="262"/>
      <c r="AI296" s="263"/>
      <c r="AJ296" s="263"/>
      <c r="AK296" s="262"/>
      <c r="AL296" s="263"/>
      <c r="AM296" s="264"/>
      <c r="AN296" s="249"/>
      <c r="AO296" s="249"/>
      <c r="AP296" s="249"/>
      <c r="AQ296" s="265"/>
      <c r="AR296" s="266"/>
      <c r="AS296" s="267"/>
    </row>
    <row r="297" spans="1:45" x14ac:dyDescent="0.25">
      <c r="A297" s="245">
        <v>294</v>
      </c>
      <c r="B297" s="245"/>
      <c r="C297" s="245" t="e">
        <f>VLOOKUP(A297,input!$A$4:$C$1000,3,FALSE)</f>
        <v>#N/A</v>
      </c>
      <c r="D297" s="246" t="e">
        <f>VLOOKUP($A297,input!$A$4:$I$1000,4,FALSE)</f>
        <v>#N/A</v>
      </c>
      <c r="E297" s="246" t="e">
        <f>VLOOKUP($A297,input!$A$4:$I$1000,5,FALSE)</f>
        <v>#N/A</v>
      </c>
      <c r="F297" s="514" t="e">
        <f>VLOOKUP($A297,input!$A$4:$I$1000,6,FALSE)</f>
        <v>#N/A</v>
      </c>
      <c r="G297" s="248">
        <v>0</v>
      </c>
      <c r="H297" s="249" t="e">
        <f t="shared" si="48"/>
        <v>#N/A</v>
      </c>
      <c r="I297" s="250" t="e">
        <f t="shared" si="49"/>
        <v>#N/A</v>
      </c>
      <c r="J297" s="414" t="str">
        <f>+input!Y297</f>
        <v/>
      </c>
      <c r="K297" s="249" t="str">
        <f>+input!Z297</f>
        <v/>
      </c>
      <c r="L297" s="249" t="str">
        <f>+input!AA297</f>
        <v/>
      </c>
      <c r="M297" s="249" t="str">
        <f>+input!AB297</f>
        <v/>
      </c>
      <c r="N297" s="249" t="str">
        <f>+input!AC297</f>
        <v/>
      </c>
      <c r="O297" s="249" t="str">
        <f>+input!AD297</f>
        <v/>
      </c>
      <c r="P297" s="251" t="str">
        <f>+input!AE297</f>
        <v/>
      </c>
      <c r="Q297" s="252" t="str">
        <f>+input!AF297</f>
        <v/>
      </c>
      <c r="R297" s="253"/>
      <c r="S297" s="254" t="e">
        <f>VLOOKUP($A297,input!$A$4:$I$1000,7,FALSE)</f>
        <v>#N/A</v>
      </c>
      <c r="T297" s="255" t="e">
        <f>VLOOKUP($A297,input!$A$4:$I$1000,8,FALSE)</f>
        <v>#N/A</v>
      </c>
      <c r="U297" s="255" t="e">
        <f>VLOOKUP($A297,input!$A$4:$L$1000,9,FALSE)</f>
        <v>#N/A</v>
      </c>
      <c r="V297" s="256" t="e">
        <f>IF($C297="initial",input!M297,VLOOKUP($A297,input!$A$4:$L$1000,10,FALSE))</f>
        <v>#N/A</v>
      </c>
      <c r="W297" s="257" t="e">
        <f>IF($C297="initial",input!N297,VLOOKUP($A297,input!$A$4:$L$1000,11,FALSE))</f>
        <v>#N/A</v>
      </c>
      <c r="X297" s="258" t="e">
        <f>IF($C297="initial",input!O297,VLOOKUP($A297,input!$A$4:$L$1000,12,FALSE))</f>
        <v>#N/A</v>
      </c>
      <c r="Y297" s="247" t="e">
        <f t="shared" si="50"/>
        <v>#N/A</v>
      </c>
      <c r="Z297" s="247" t="e">
        <f t="shared" si="51"/>
        <v>#N/A</v>
      </c>
      <c r="AA297" s="247" t="e">
        <f t="shared" si="52"/>
        <v>#N/A</v>
      </c>
      <c r="AB297" s="254" t="e">
        <f t="shared" si="53"/>
        <v>#N/A</v>
      </c>
      <c r="AC297" s="255" t="e">
        <f t="shared" si="54"/>
        <v>#N/A</v>
      </c>
      <c r="AD297" s="261" t="e">
        <f t="shared" si="55"/>
        <v>#N/A</v>
      </c>
      <c r="AE297" s="247" t="e">
        <f>IF($D297="","",IF($C297="initial",input!S297,AN296))</f>
        <v>#N/A</v>
      </c>
      <c r="AF297" s="259" t="e">
        <f>IF($D297="","",IF($C297="initial",input!T297,AO296))</f>
        <v>#N/A</v>
      </c>
      <c r="AG297" s="260" t="e">
        <f>IF($D297="","",IF($C297="initial",input!U297,AP296))</f>
        <v>#N/A</v>
      </c>
      <c r="AH297" s="262"/>
      <c r="AI297" s="263"/>
      <c r="AJ297" s="263"/>
      <c r="AK297" s="262"/>
      <c r="AL297" s="263"/>
      <c r="AM297" s="264"/>
      <c r="AN297" s="249"/>
      <c r="AO297" s="249"/>
      <c r="AP297" s="249"/>
      <c r="AQ297" s="265"/>
      <c r="AR297" s="266"/>
      <c r="AS297" s="267"/>
    </row>
    <row r="298" spans="1:45" x14ac:dyDescent="0.25">
      <c r="A298" s="245">
        <v>295</v>
      </c>
      <c r="B298" s="245"/>
      <c r="C298" s="245" t="e">
        <f>VLOOKUP(A298,input!$A$4:$C$1000,3,FALSE)</f>
        <v>#N/A</v>
      </c>
      <c r="D298" s="246" t="e">
        <f>VLOOKUP($A298,input!$A$4:$I$1000,4,FALSE)</f>
        <v>#N/A</v>
      </c>
      <c r="E298" s="246" t="e">
        <f>VLOOKUP($A298,input!$A$4:$I$1000,5,FALSE)</f>
        <v>#N/A</v>
      </c>
      <c r="F298" s="514" t="e">
        <f>VLOOKUP($A298,input!$A$4:$I$1000,6,FALSE)</f>
        <v>#N/A</v>
      </c>
      <c r="G298" s="248">
        <v>0</v>
      </c>
      <c r="H298" s="249" t="e">
        <f t="shared" si="48"/>
        <v>#N/A</v>
      </c>
      <c r="I298" s="250" t="e">
        <f t="shared" si="49"/>
        <v>#N/A</v>
      </c>
      <c r="J298" s="414" t="str">
        <f>+input!Y298</f>
        <v/>
      </c>
      <c r="K298" s="249" t="str">
        <f>+input!Z298</f>
        <v/>
      </c>
      <c r="L298" s="249" t="str">
        <f>+input!AA298</f>
        <v/>
      </c>
      <c r="M298" s="249" t="str">
        <f>+input!AB298</f>
        <v/>
      </c>
      <c r="N298" s="249" t="str">
        <f>+input!AC298</f>
        <v/>
      </c>
      <c r="O298" s="249" t="str">
        <f>+input!AD298</f>
        <v/>
      </c>
      <c r="P298" s="251" t="str">
        <f>+input!AE298</f>
        <v/>
      </c>
      <c r="Q298" s="252" t="str">
        <f>+input!AF298</f>
        <v/>
      </c>
      <c r="R298" s="253"/>
      <c r="S298" s="254" t="e">
        <f>VLOOKUP($A298,input!$A$4:$I$1000,7,FALSE)</f>
        <v>#N/A</v>
      </c>
      <c r="T298" s="255" t="e">
        <f>VLOOKUP($A298,input!$A$4:$I$1000,8,FALSE)</f>
        <v>#N/A</v>
      </c>
      <c r="U298" s="255" t="e">
        <f>VLOOKUP($A298,input!$A$4:$L$1000,9,FALSE)</f>
        <v>#N/A</v>
      </c>
      <c r="V298" s="256" t="e">
        <f>IF($C298="initial",input!M298,VLOOKUP($A298,input!$A$4:$L$1000,10,FALSE))</f>
        <v>#N/A</v>
      </c>
      <c r="W298" s="257" t="e">
        <f>IF($C298="initial",input!N298,VLOOKUP($A298,input!$A$4:$L$1000,11,FALSE))</f>
        <v>#N/A</v>
      </c>
      <c r="X298" s="258" t="e">
        <f>IF($C298="initial",input!O298,VLOOKUP($A298,input!$A$4:$L$1000,12,FALSE))</f>
        <v>#N/A</v>
      </c>
      <c r="Y298" s="247" t="e">
        <f t="shared" si="50"/>
        <v>#N/A</v>
      </c>
      <c r="Z298" s="247" t="e">
        <f t="shared" si="51"/>
        <v>#N/A</v>
      </c>
      <c r="AA298" s="247" t="e">
        <f t="shared" si="52"/>
        <v>#N/A</v>
      </c>
      <c r="AB298" s="254" t="e">
        <f t="shared" si="53"/>
        <v>#N/A</v>
      </c>
      <c r="AC298" s="255" t="e">
        <f t="shared" si="54"/>
        <v>#N/A</v>
      </c>
      <c r="AD298" s="261" t="e">
        <f t="shared" si="55"/>
        <v>#N/A</v>
      </c>
      <c r="AE298" s="247" t="e">
        <f>IF($D298="","",IF($C298="initial",input!S298,AN297))</f>
        <v>#N/A</v>
      </c>
      <c r="AF298" s="259" t="e">
        <f>IF($D298="","",IF($C298="initial",input!T298,AO297))</f>
        <v>#N/A</v>
      </c>
      <c r="AG298" s="260" t="e">
        <f>IF($D298="","",IF($C298="initial",input!U298,AP297))</f>
        <v>#N/A</v>
      </c>
      <c r="AH298" s="262"/>
      <c r="AI298" s="263"/>
      <c r="AJ298" s="263"/>
      <c r="AK298" s="262"/>
      <c r="AL298" s="263"/>
      <c r="AM298" s="264"/>
      <c r="AN298" s="249"/>
      <c r="AO298" s="249"/>
      <c r="AP298" s="249"/>
      <c r="AQ298" s="265"/>
      <c r="AR298" s="266"/>
      <c r="AS298" s="267"/>
    </row>
    <row r="299" spans="1:45" x14ac:dyDescent="0.25">
      <c r="A299" s="245">
        <v>296</v>
      </c>
      <c r="B299" s="245"/>
      <c r="C299" s="245" t="e">
        <f>VLOOKUP(A299,input!$A$4:$C$1000,3,FALSE)</f>
        <v>#N/A</v>
      </c>
      <c r="D299" s="246" t="e">
        <f>VLOOKUP($A299,input!$A$4:$I$1000,4,FALSE)</f>
        <v>#N/A</v>
      </c>
      <c r="E299" s="246" t="e">
        <f>VLOOKUP($A299,input!$A$4:$I$1000,5,FALSE)</f>
        <v>#N/A</v>
      </c>
      <c r="F299" s="514" t="e">
        <f>VLOOKUP($A299,input!$A$4:$I$1000,6,FALSE)</f>
        <v>#N/A</v>
      </c>
      <c r="G299" s="248">
        <v>0</v>
      </c>
      <c r="H299" s="249" t="e">
        <f t="shared" si="48"/>
        <v>#N/A</v>
      </c>
      <c r="I299" s="250" t="e">
        <f t="shared" si="49"/>
        <v>#N/A</v>
      </c>
      <c r="J299" s="414" t="str">
        <f>+input!Y299</f>
        <v/>
      </c>
      <c r="K299" s="249" t="str">
        <f>+input!Z299</f>
        <v/>
      </c>
      <c r="L299" s="249" t="str">
        <f>+input!AA299</f>
        <v/>
      </c>
      <c r="M299" s="249" t="str">
        <f>+input!AB299</f>
        <v/>
      </c>
      <c r="N299" s="249" t="str">
        <f>+input!AC299</f>
        <v/>
      </c>
      <c r="O299" s="249" t="str">
        <f>+input!AD299</f>
        <v/>
      </c>
      <c r="P299" s="251" t="str">
        <f>+input!AE299</f>
        <v/>
      </c>
      <c r="Q299" s="252" t="str">
        <f>+input!AF299</f>
        <v/>
      </c>
      <c r="R299" s="253"/>
      <c r="S299" s="254" t="e">
        <f>VLOOKUP($A299,input!$A$4:$I$1000,7,FALSE)</f>
        <v>#N/A</v>
      </c>
      <c r="T299" s="255" t="e">
        <f>VLOOKUP($A299,input!$A$4:$I$1000,8,FALSE)</f>
        <v>#N/A</v>
      </c>
      <c r="U299" s="255" t="e">
        <f>VLOOKUP($A299,input!$A$4:$L$1000,9,FALSE)</f>
        <v>#N/A</v>
      </c>
      <c r="V299" s="256" t="e">
        <f>IF($C299="initial",input!M299,VLOOKUP($A299,input!$A$4:$L$1000,10,FALSE))</f>
        <v>#N/A</v>
      </c>
      <c r="W299" s="257" t="e">
        <f>IF($C299="initial",input!N299,VLOOKUP($A299,input!$A$4:$L$1000,11,FALSE))</f>
        <v>#N/A</v>
      </c>
      <c r="X299" s="258" t="e">
        <f>IF($C299="initial",input!O299,VLOOKUP($A299,input!$A$4:$L$1000,12,FALSE))</f>
        <v>#N/A</v>
      </c>
      <c r="Y299" s="247" t="e">
        <f t="shared" si="50"/>
        <v>#N/A</v>
      </c>
      <c r="Z299" s="247" t="e">
        <f t="shared" si="51"/>
        <v>#N/A</v>
      </c>
      <c r="AA299" s="247" t="e">
        <f t="shared" si="52"/>
        <v>#N/A</v>
      </c>
      <c r="AB299" s="254" t="e">
        <f t="shared" si="53"/>
        <v>#N/A</v>
      </c>
      <c r="AC299" s="255" t="e">
        <f t="shared" si="54"/>
        <v>#N/A</v>
      </c>
      <c r="AD299" s="261" t="e">
        <f t="shared" si="55"/>
        <v>#N/A</v>
      </c>
      <c r="AE299" s="247" t="e">
        <f>IF($D299="","",IF($C299="initial",input!S299,AN298))</f>
        <v>#N/A</v>
      </c>
      <c r="AF299" s="259" t="e">
        <f>IF($D299="","",IF($C299="initial",input!T299,AO298))</f>
        <v>#N/A</v>
      </c>
      <c r="AG299" s="260" t="e">
        <f>IF($D299="","",IF($C299="initial",input!U299,AP298))</f>
        <v>#N/A</v>
      </c>
      <c r="AH299" s="262"/>
      <c r="AI299" s="263"/>
      <c r="AJ299" s="263"/>
      <c r="AK299" s="262"/>
      <c r="AL299" s="263"/>
      <c r="AM299" s="264"/>
      <c r="AN299" s="249"/>
      <c r="AO299" s="249"/>
      <c r="AP299" s="249"/>
      <c r="AQ299" s="265"/>
      <c r="AR299" s="266"/>
      <c r="AS299" s="267"/>
    </row>
    <row r="300" spans="1:45" x14ac:dyDescent="0.25">
      <c r="A300" s="245">
        <v>297</v>
      </c>
      <c r="B300" s="245"/>
      <c r="C300" s="245" t="e">
        <f>VLOOKUP(A300,input!$A$4:$C$1000,3,FALSE)</f>
        <v>#N/A</v>
      </c>
      <c r="D300" s="246" t="e">
        <f>VLOOKUP($A300,input!$A$4:$I$1000,4,FALSE)</f>
        <v>#N/A</v>
      </c>
      <c r="E300" s="246" t="e">
        <f>VLOOKUP($A300,input!$A$4:$I$1000,5,FALSE)</f>
        <v>#N/A</v>
      </c>
      <c r="F300" s="514" t="e">
        <f>VLOOKUP($A300,input!$A$4:$I$1000,6,FALSE)</f>
        <v>#N/A</v>
      </c>
      <c r="G300" s="248">
        <v>0</v>
      </c>
      <c r="H300" s="249" t="e">
        <f t="shared" si="48"/>
        <v>#N/A</v>
      </c>
      <c r="I300" s="250" t="e">
        <f t="shared" si="49"/>
        <v>#N/A</v>
      </c>
      <c r="J300" s="414" t="str">
        <f>+input!Y300</f>
        <v/>
      </c>
      <c r="K300" s="249" t="str">
        <f>+input!Z300</f>
        <v/>
      </c>
      <c r="L300" s="249" t="str">
        <f>+input!AA300</f>
        <v/>
      </c>
      <c r="M300" s="249" t="str">
        <f>+input!AB300</f>
        <v/>
      </c>
      <c r="N300" s="249" t="str">
        <f>+input!AC300</f>
        <v/>
      </c>
      <c r="O300" s="249" t="str">
        <f>+input!AD300</f>
        <v/>
      </c>
      <c r="P300" s="251" t="str">
        <f>+input!AE300</f>
        <v/>
      </c>
      <c r="Q300" s="252" t="str">
        <f>+input!AF300</f>
        <v/>
      </c>
      <c r="R300" s="253"/>
      <c r="S300" s="254" t="e">
        <f>VLOOKUP($A300,input!$A$4:$I$1000,7,FALSE)</f>
        <v>#N/A</v>
      </c>
      <c r="T300" s="255" t="e">
        <f>VLOOKUP($A300,input!$A$4:$I$1000,8,FALSE)</f>
        <v>#N/A</v>
      </c>
      <c r="U300" s="255" t="e">
        <f>VLOOKUP($A300,input!$A$4:$L$1000,9,FALSE)</f>
        <v>#N/A</v>
      </c>
      <c r="V300" s="256" t="e">
        <f>IF($C300="initial",input!M300,VLOOKUP($A300,input!$A$4:$L$1000,10,FALSE))</f>
        <v>#N/A</v>
      </c>
      <c r="W300" s="257" t="e">
        <f>IF($C300="initial",input!N300,VLOOKUP($A300,input!$A$4:$L$1000,11,FALSE))</f>
        <v>#N/A</v>
      </c>
      <c r="X300" s="258" t="e">
        <f>IF($C300="initial",input!O300,VLOOKUP($A300,input!$A$4:$L$1000,12,FALSE))</f>
        <v>#N/A</v>
      </c>
      <c r="Y300" s="247" t="e">
        <f t="shared" si="50"/>
        <v>#N/A</v>
      </c>
      <c r="Z300" s="247" t="e">
        <f t="shared" si="51"/>
        <v>#N/A</v>
      </c>
      <c r="AA300" s="247" t="e">
        <f t="shared" si="52"/>
        <v>#N/A</v>
      </c>
      <c r="AB300" s="254" t="e">
        <f t="shared" si="53"/>
        <v>#N/A</v>
      </c>
      <c r="AC300" s="255" t="e">
        <f t="shared" si="54"/>
        <v>#N/A</v>
      </c>
      <c r="AD300" s="261" t="e">
        <f t="shared" si="55"/>
        <v>#N/A</v>
      </c>
      <c r="AE300" s="247" t="e">
        <f>IF($D300="","",IF($C300="initial",input!S300,AN299))</f>
        <v>#N/A</v>
      </c>
      <c r="AF300" s="259" t="e">
        <f>IF($D300="","",IF($C300="initial",input!T300,AO299))</f>
        <v>#N/A</v>
      </c>
      <c r="AG300" s="260" t="e">
        <f>IF($D300="","",IF($C300="initial",input!U300,AP299))</f>
        <v>#N/A</v>
      </c>
      <c r="AH300" s="262"/>
      <c r="AI300" s="263"/>
      <c r="AJ300" s="263"/>
      <c r="AK300" s="262"/>
      <c r="AL300" s="263"/>
      <c r="AM300" s="264"/>
      <c r="AN300" s="249"/>
      <c r="AO300" s="249"/>
      <c r="AP300" s="249"/>
      <c r="AQ300" s="265"/>
      <c r="AR300" s="266"/>
      <c r="AS300" s="267"/>
    </row>
    <row r="301" spans="1:45" x14ac:dyDescent="0.25">
      <c r="A301" s="245">
        <v>298</v>
      </c>
      <c r="B301" s="245"/>
      <c r="C301" s="245" t="e">
        <f>VLOOKUP(A301,input!$A$4:$C$1000,3,FALSE)</f>
        <v>#N/A</v>
      </c>
      <c r="D301" s="246" t="e">
        <f>VLOOKUP($A301,input!$A$4:$I$1000,4,FALSE)</f>
        <v>#N/A</v>
      </c>
      <c r="E301" s="246" t="e">
        <f>VLOOKUP($A301,input!$A$4:$I$1000,5,FALSE)</f>
        <v>#N/A</v>
      </c>
      <c r="F301" s="514" t="e">
        <f>VLOOKUP($A301,input!$A$4:$I$1000,6,FALSE)</f>
        <v>#N/A</v>
      </c>
      <c r="G301" s="248">
        <v>0</v>
      </c>
      <c r="H301" s="249" t="e">
        <f t="shared" si="48"/>
        <v>#N/A</v>
      </c>
      <c r="I301" s="250" t="e">
        <f t="shared" si="49"/>
        <v>#N/A</v>
      </c>
      <c r="J301" s="414" t="str">
        <f>+input!Y301</f>
        <v/>
      </c>
      <c r="K301" s="249" t="str">
        <f>+input!Z301</f>
        <v/>
      </c>
      <c r="L301" s="249" t="str">
        <f>+input!AA301</f>
        <v/>
      </c>
      <c r="M301" s="249" t="str">
        <f>+input!AB301</f>
        <v/>
      </c>
      <c r="N301" s="249" t="str">
        <f>+input!AC301</f>
        <v/>
      </c>
      <c r="O301" s="249" t="str">
        <f>+input!AD301</f>
        <v/>
      </c>
      <c r="P301" s="251" t="str">
        <f>+input!AE301</f>
        <v/>
      </c>
      <c r="Q301" s="252" t="str">
        <f>+input!AF301</f>
        <v/>
      </c>
      <c r="R301" s="253"/>
      <c r="S301" s="254" t="e">
        <f>VLOOKUP($A301,input!$A$4:$I$1000,7,FALSE)</f>
        <v>#N/A</v>
      </c>
      <c r="T301" s="255" t="e">
        <f>VLOOKUP($A301,input!$A$4:$I$1000,8,FALSE)</f>
        <v>#N/A</v>
      </c>
      <c r="U301" s="255" t="e">
        <f>VLOOKUP($A301,input!$A$4:$L$1000,9,FALSE)</f>
        <v>#N/A</v>
      </c>
      <c r="V301" s="256" t="e">
        <f>IF($C301="initial",input!M301,VLOOKUP($A301,input!$A$4:$L$1000,10,FALSE))</f>
        <v>#N/A</v>
      </c>
      <c r="W301" s="257" t="e">
        <f>IF($C301="initial",input!N301,VLOOKUP($A301,input!$A$4:$L$1000,11,FALSE))</f>
        <v>#N/A</v>
      </c>
      <c r="X301" s="258" t="e">
        <f>IF($C301="initial",input!O301,VLOOKUP($A301,input!$A$4:$L$1000,12,FALSE))</f>
        <v>#N/A</v>
      </c>
      <c r="Y301" s="247" t="e">
        <f t="shared" si="50"/>
        <v>#N/A</v>
      </c>
      <c r="Z301" s="247" t="e">
        <f t="shared" si="51"/>
        <v>#N/A</v>
      </c>
      <c r="AA301" s="247" t="e">
        <f t="shared" si="52"/>
        <v>#N/A</v>
      </c>
      <c r="AB301" s="254" t="e">
        <f t="shared" si="53"/>
        <v>#N/A</v>
      </c>
      <c r="AC301" s="255" t="e">
        <f t="shared" si="54"/>
        <v>#N/A</v>
      </c>
      <c r="AD301" s="261" t="e">
        <f t="shared" si="55"/>
        <v>#N/A</v>
      </c>
      <c r="AE301" s="247" t="e">
        <f>IF($D301="","",IF($C301="initial",input!S301,AN300))</f>
        <v>#N/A</v>
      </c>
      <c r="AF301" s="259" t="e">
        <f>IF($D301="","",IF($C301="initial",input!T301,AO300))</f>
        <v>#N/A</v>
      </c>
      <c r="AG301" s="260" t="e">
        <f>IF($D301="","",IF($C301="initial",input!U301,AP300))</f>
        <v>#N/A</v>
      </c>
      <c r="AH301" s="262"/>
      <c r="AI301" s="263"/>
      <c r="AJ301" s="263"/>
      <c r="AK301" s="262"/>
      <c r="AL301" s="263"/>
      <c r="AM301" s="264"/>
      <c r="AN301" s="249"/>
      <c r="AO301" s="249"/>
      <c r="AP301" s="249"/>
      <c r="AQ301" s="265"/>
      <c r="AR301" s="266"/>
      <c r="AS301" s="267"/>
    </row>
    <row r="302" spans="1:45" x14ac:dyDescent="0.25">
      <c r="A302" s="245">
        <v>299</v>
      </c>
      <c r="B302" s="245"/>
      <c r="C302" s="245" t="e">
        <f>VLOOKUP(A302,input!$A$4:$C$1000,3,FALSE)</f>
        <v>#N/A</v>
      </c>
      <c r="D302" s="246" t="e">
        <f>VLOOKUP($A302,input!$A$4:$I$1000,4,FALSE)</f>
        <v>#N/A</v>
      </c>
      <c r="E302" s="246" t="e">
        <f>VLOOKUP($A302,input!$A$4:$I$1000,5,FALSE)</f>
        <v>#N/A</v>
      </c>
      <c r="F302" s="514" t="e">
        <f>VLOOKUP($A302,input!$A$4:$I$1000,6,FALSE)</f>
        <v>#N/A</v>
      </c>
      <c r="G302" s="248">
        <v>0</v>
      </c>
      <c r="H302" s="249" t="e">
        <f t="shared" si="48"/>
        <v>#N/A</v>
      </c>
      <c r="I302" s="250" t="e">
        <f t="shared" si="49"/>
        <v>#N/A</v>
      </c>
      <c r="J302" s="414" t="str">
        <f>+input!Y302</f>
        <v/>
      </c>
      <c r="K302" s="249" t="str">
        <f>+input!Z302</f>
        <v/>
      </c>
      <c r="L302" s="249" t="str">
        <f>+input!AA302</f>
        <v/>
      </c>
      <c r="M302" s="249" t="str">
        <f>+input!AB302</f>
        <v/>
      </c>
      <c r="N302" s="249" t="str">
        <f>+input!AC302</f>
        <v/>
      </c>
      <c r="O302" s="249" t="str">
        <f>+input!AD302</f>
        <v/>
      </c>
      <c r="P302" s="251" t="str">
        <f>+input!AE302</f>
        <v/>
      </c>
      <c r="Q302" s="252" t="str">
        <f>+input!AF302</f>
        <v/>
      </c>
      <c r="R302" s="253"/>
      <c r="S302" s="254" t="e">
        <f>VLOOKUP($A302,input!$A$4:$I$1000,7,FALSE)</f>
        <v>#N/A</v>
      </c>
      <c r="T302" s="255" t="e">
        <f>VLOOKUP($A302,input!$A$4:$I$1000,8,FALSE)</f>
        <v>#N/A</v>
      </c>
      <c r="U302" s="255" t="e">
        <f>VLOOKUP($A302,input!$A$4:$L$1000,9,FALSE)</f>
        <v>#N/A</v>
      </c>
      <c r="V302" s="256" t="e">
        <f>IF($C302="initial",input!M302,VLOOKUP($A302,input!$A$4:$L$1000,10,FALSE))</f>
        <v>#N/A</v>
      </c>
      <c r="W302" s="257" t="e">
        <f>IF($C302="initial",input!N302,VLOOKUP($A302,input!$A$4:$L$1000,11,FALSE))</f>
        <v>#N/A</v>
      </c>
      <c r="X302" s="258" t="e">
        <f>IF($C302="initial",input!O302,VLOOKUP($A302,input!$A$4:$L$1000,12,FALSE))</f>
        <v>#N/A</v>
      </c>
      <c r="Y302" s="247" t="e">
        <f t="shared" si="50"/>
        <v>#N/A</v>
      </c>
      <c r="Z302" s="247" t="e">
        <f t="shared" si="51"/>
        <v>#N/A</v>
      </c>
      <c r="AA302" s="247" t="e">
        <f t="shared" si="52"/>
        <v>#N/A</v>
      </c>
      <c r="AB302" s="254" t="e">
        <f t="shared" si="53"/>
        <v>#N/A</v>
      </c>
      <c r="AC302" s="255" t="e">
        <f t="shared" si="54"/>
        <v>#N/A</v>
      </c>
      <c r="AD302" s="261" t="e">
        <f t="shared" si="55"/>
        <v>#N/A</v>
      </c>
      <c r="AE302" s="247" t="e">
        <f>IF($D302="","",IF($C302="initial",input!S302,AN301))</f>
        <v>#N/A</v>
      </c>
      <c r="AF302" s="259" t="e">
        <f>IF($D302="","",IF($C302="initial",input!T302,AO301))</f>
        <v>#N/A</v>
      </c>
      <c r="AG302" s="260" t="e">
        <f>IF($D302="","",IF($C302="initial",input!U302,AP301))</f>
        <v>#N/A</v>
      </c>
      <c r="AH302" s="262"/>
      <c r="AI302" s="263"/>
      <c r="AJ302" s="263"/>
      <c r="AK302" s="262"/>
      <c r="AL302" s="263"/>
      <c r="AM302" s="264"/>
      <c r="AN302" s="249"/>
      <c r="AO302" s="249"/>
      <c r="AP302" s="249"/>
      <c r="AQ302" s="265"/>
      <c r="AR302" s="266"/>
      <c r="AS302" s="267"/>
    </row>
    <row r="303" spans="1:45" x14ac:dyDescent="0.25">
      <c r="A303" s="245">
        <v>300</v>
      </c>
      <c r="B303" s="245"/>
      <c r="C303" s="245" t="e">
        <f>VLOOKUP(A303,input!$A$4:$C$1000,3,FALSE)</f>
        <v>#N/A</v>
      </c>
      <c r="D303" s="246" t="e">
        <f>VLOOKUP($A303,input!$A$4:$I$1000,4,FALSE)</f>
        <v>#N/A</v>
      </c>
      <c r="E303" s="246" t="e">
        <f>VLOOKUP($A303,input!$A$4:$I$1000,5,FALSE)</f>
        <v>#N/A</v>
      </c>
      <c r="F303" s="514" t="e">
        <f>VLOOKUP($A303,input!$A$4:$I$1000,6,FALSE)</f>
        <v>#N/A</v>
      </c>
      <c r="G303" s="248">
        <v>0</v>
      </c>
      <c r="H303" s="249" t="e">
        <f t="shared" si="48"/>
        <v>#N/A</v>
      </c>
      <c r="I303" s="250" t="e">
        <f t="shared" si="49"/>
        <v>#N/A</v>
      </c>
      <c r="J303" s="414" t="str">
        <f>+input!Y303</f>
        <v/>
      </c>
      <c r="K303" s="249" t="str">
        <f>+input!Z303</f>
        <v/>
      </c>
      <c r="L303" s="249" t="str">
        <f>+input!AA303</f>
        <v/>
      </c>
      <c r="M303" s="249" t="str">
        <f>+input!AB303</f>
        <v/>
      </c>
      <c r="N303" s="249" t="str">
        <f>+input!AC303</f>
        <v/>
      </c>
      <c r="O303" s="249" t="str">
        <f>+input!AD303</f>
        <v/>
      </c>
      <c r="P303" s="251" t="str">
        <f>+input!AE303</f>
        <v/>
      </c>
      <c r="Q303" s="252" t="str">
        <f>+input!AF303</f>
        <v/>
      </c>
      <c r="R303" s="253"/>
      <c r="S303" s="254" t="e">
        <f>VLOOKUP($A303,input!$A$4:$I$1000,7,FALSE)</f>
        <v>#N/A</v>
      </c>
      <c r="T303" s="255" t="e">
        <f>VLOOKUP($A303,input!$A$4:$I$1000,8,FALSE)</f>
        <v>#N/A</v>
      </c>
      <c r="U303" s="255" t="e">
        <f>VLOOKUP($A303,input!$A$4:$L$1000,9,FALSE)</f>
        <v>#N/A</v>
      </c>
      <c r="V303" s="256" t="e">
        <f>IF($C303="initial",input!M303,VLOOKUP($A303,input!$A$4:$L$1000,10,FALSE))</f>
        <v>#N/A</v>
      </c>
      <c r="W303" s="257" t="e">
        <f>IF($C303="initial",input!N303,VLOOKUP($A303,input!$A$4:$L$1000,11,FALSE))</f>
        <v>#N/A</v>
      </c>
      <c r="X303" s="258" t="e">
        <f>IF($C303="initial",input!O303,VLOOKUP($A303,input!$A$4:$L$1000,12,FALSE))</f>
        <v>#N/A</v>
      </c>
      <c r="Y303" s="247" t="e">
        <f t="shared" si="50"/>
        <v>#N/A</v>
      </c>
      <c r="Z303" s="247" t="e">
        <f t="shared" si="51"/>
        <v>#N/A</v>
      </c>
      <c r="AA303" s="247" t="e">
        <f t="shared" si="52"/>
        <v>#N/A</v>
      </c>
      <c r="AB303" s="254" t="e">
        <f t="shared" si="53"/>
        <v>#N/A</v>
      </c>
      <c r="AC303" s="255" t="e">
        <f t="shared" si="54"/>
        <v>#N/A</v>
      </c>
      <c r="AD303" s="261" t="e">
        <f t="shared" si="55"/>
        <v>#N/A</v>
      </c>
      <c r="AE303" s="247" t="e">
        <f>IF($D303="","",IF($C303="initial",input!S303,AN302))</f>
        <v>#N/A</v>
      </c>
      <c r="AF303" s="259" t="e">
        <f>IF($D303="","",IF($C303="initial",input!T303,AO302))</f>
        <v>#N/A</v>
      </c>
      <c r="AG303" s="260" t="e">
        <f>IF($D303="","",IF($C303="initial",input!U303,AP302))</f>
        <v>#N/A</v>
      </c>
      <c r="AH303" s="262"/>
      <c r="AI303" s="263"/>
      <c r="AJ303" s="263"/>
      <c r="AK303" s="262"/>
      <c r="AL303" s="263"/>
      <c r="AM303" s="264"/>
      <c r="AN303" s="249"/>
      <c r="AO303" s="249"/>
      <c r="AP303" s="249"/>
      <c r="AQ303" s="265"/>
      <c r="AR303" s="266"/>
      <c r="AS303" s="267"/>
    </row>
    <row r="304" spans="1:45" x14ac:dyDescent="0.25">
      <c r="A304" s="245">
        <v>301</v>
      </c>
      <c r="B304" s="245"/>
      <c r="C304" s="245" t="e">
        <f>VLOOKUP(A304,input!$A$4:$C$1000,3,FALSE)</f>
        <v>#N/A</v>
      </c>
      <c r="D304" s="246" t="e">
        <f>VLOOKUP($A304,input!$A$4:$I$1000,4,FALSE)</f>
        <v>#N/A</v>
      </c>
      <c r="E304" s="246" t="e">
        <f>VLOOKUP($A304,input!$A$4:$I$1000,5,FALSE)</f>
        <v>#N/A</v>
      </c>
      <c r="F304" s="514" t="e">
        <f>VLOOKUP($A304,input!$A$4:$I$1000,6,FALSE)</f>
        <v>#N/A</v>
      </c>
      <c r="G304" s="248">
        <v>0</v>
      </c>
      <c r="H304" s="249" t="e">
        <f t="shared" si="48"/>
        <v>#N/A</v>
      </c>
      <c r="I304" s="250" t="e">
        <f t="shared" si="49"/>
        <v>#N/A</v>
      </c>
      <c r="J304" s="414" t="str">
        <f>+input!Y304</f>
        <v/>
      </c>
      <c r="K304" s="249" t="str">
        <f>+input!Z304</f>
        <v/>
      </c>
      <c r="L304" s="249" t="str">
        <f>+input!AA304</f>
        <v/>
      </c>
      <c r="M304" s="249" t="str">
        <f>+input!AB304</f>
        <v/>
      </c>
      <c r="N304" s="249" t="str">
        <f>+input!AC304</f>
        <v/>
      </c>
      <c r="O304" s="249" t="str">
        <f>+input!AD304</f>
        <v/>
      </c>
      <c r="P304" s="251" t="str">
        <f>+input!AE304</f>
        <v/>
      </c>
      <c r="Q304" s="252" t="str">
        <f>+input!AF304</f>
        <v/>
      </c>
      <c r="R304" s="253"/>
      <c r="S304" s="254" t="e">
        <f>VLOOKUP($A304,input!$A$4:$I$1000,7,FALSE)</f>
        <v>#N/A</v>
      </c>
      <c r="T304" s="255" t="e">
        <f>VLOOKUP($A304,input!$A$4:$I$1000,8,FALSE)</f>
        <v>#N/A</v>
      </c>
      <c r="U304" s="255" t="e">
        <f>VLOOKUP($A304,input!$A$4:$L$1000,9,FALSE)</f>
        <v>#N/A</v>
      </c>
      <c r="V304" s="256" t="e">
        <f>IF($C304="initial",input!M304,VLOOKUP($A304,input!$A$4:$L$1000,10,FALSE))</f>
        <v>#N/A</v>
      </c>
      <c r="W304" s="257" t="e">
        <f>IF($C304="initial",input!N304,VLOOKUP($A304,input!$A$4:$L$1000,11,FALSE))</f>
        <v>#N/A</v>
      </c>
      <c r="X304" s="258" t="e">
        <f>IF($C304="initial",input!O304,VLOOKUP($A304,input!$A$4:$L$1000,12,FALSE))</f>
        <v>#N/A</v>
      </c>
      <c r="Y304" s="247" t="e">
        <f t="shared" si="50"/>
        <v>#N/A</v>
      </c>
      <c r="Z304" s="247" t="e">
        <f t="shared" si="51"/>
        <v>#N/A</v>
      </c>
      <c r="AA304" s="247" t="e">
        <f t="shared" si="52"/>
        <v>#N/A</v>
      </c>
      <c r="AB304" s="254" t="e">
        <f t="shared" si="53"/>
        <v>#N/A</v>
      </c>
      <c r="AC304" s="255" t="e">
        <f t="shared" si="54"/>
        <v>#N/A</v>
      </c>
      <c r="AD304" s="261" t="e">
        <f t="shared" si="55"/>
        <v>#N/A</v>
      </c>
      <c r="AE304" s="247" t="e">
        <f>IF($D304="","",IF($C304="initial",input!S304,AN303))</f>
        <v>#N/A</v>
      </c>
      <c r="AF304" s="259" t="e">
        <f>IF($D304="","",IF($C304="initial",input!T304,AO303))</f>
        <v>#N/A</v>
      </c>
      <c r="AG304" s="260" t="e">
        <f>IF($D304="","",IF($C304="initial",input!U304,AP303))</f>
        <v>#N/A</v>
      </c>
      <c r="AH304" s="262"/>
      <c r="AI304" s="263"/>
      <c r="AJ304" s="263"/>
      <c r="AK304" s="262"/>
      <c r="AL304" s="263"/>
      <c r="AM304" s="264"/>
      <c r="AN304" s="249"/>
      <c r="AO304" s="249"/>
      <c r="AP304" s="249"/>
      <c r="AQ304" s="265"/>
      <c r="AR304" s="266"/>
      <c r="AS304" s="267"/>
    </row>
    <row r="305" spans="1:45" x14ac:dyDescent="0.25">
      <c r="A305" s="245">
        <v>302</v>
      </c>
      <c r="B305" s="245"/>
      <c r="C305" s="245" t="e">
        <f>VLOOKUP(A305,input!$A$4:$C$1000,3,FALSE)</f>
        <v>#N/A</v>
      </c>
      <c r="D305" s="246" t="e">
        <f>VLOOKUP($A305,input!$A$4:$I$1000,4,FALSE)</f>
        <v>#N/A</v>
      </c>
      <c r="E305" s="246" t="e">
        <f>VLOOKUP($A305,input!$A$4:$I$1000,5,FALSE)</f>
        <v>#N/A</v>
      </c>
      <c r="F305" s="514" t="e">
        <f>VLOOKUP($A305,input!$A$4:$I$1000,6,FALSE)</f>
        <v>#N/A</v>
      </c>
      <c r="G305" s="248">
        <v>0</v>
      </c>
      <c r="H305" s="249" t="e">
        <f t="shared" si="48"/>
        <v>#N/A</v>
      </c>
      <c r="I305" s="250" t="e">
        <f t="shared" si="49"/>
        <v>#N/A</v>
      </c>
      <c r="J305" s="414" t="str">
        <f>+input!Y305</f>
        <v/>
      </c>
      <c r="K305" s="249" t="str">
        <f>+input!Z305</f>
        <v/>
      </c>
      <c r="L305" s="249" t="str">
        <f>+input!AA305</f>
        <v/>
      </c>
      <c r="M305" s="249" t="str">
        <f>+input!AB305</f>
        <v/>
      </c>
      <c r="N305" s="249" t="str">
        <f>+input!AC305</f>
        <v/>
      </c>
      <c r="O305" s="249" t="str">
        <f>+input!AD305</f>
        <v/>
      </c>
      <c r="P305" s="251" t="str">
        <f>+input!AE305</f>
        <v/>
      </c>
      <c r="Q305" s="252" t="str">
        <f>+input!AF305</f>
        <v/>
      </c>
      <c r="R305" s="253"/>
      <c r="S305" s="254" t="e">
        <f>VLOOKUP($A305,input!$A$4:$I$1000,7,FALSE)</f>
        <v>#N/A</v>
      </c>
      <c r="T305" s="255" t="e">
        <f>VLOOKUP($A305,input!$A$4:$I$1000,8,FALSE)</f>
        <v>#N/A</v>
      </c>
      <c r="U305" s="255" t="e">
        <f>VLOOKUP($A305,input!$A$4:$L$1000,9,FALSE)</f>
        <v>#N/A</v>
      </c>
      <c r="V305" s="256" t="e">
        <f>IF($C305="initial",input!M305,VLOOKUP($A305,input!$A$4:$L$1000,10,FALSE))</f>
        <v>#N/A</v>
      </c>
      <c r="W305" s="257" t="e">
        <f>IF($C305="initial",input!N305,VLOOKUP($A305,input!$A$4:$L$1000,11,FALSE))</f>
        <v>#N/A</v>
      </c>
      <c r="X305" s="258" t="e">
        <f>IF($C305="initial",input!O305,VLOOKUP($A305,input!$A$4:$L$1000,12,FALSE))</f>
        <v>#N/A</v>
      </c>
      <c r="Y305" s="247" t="e">
        <f t="shared" si="50"/>
        <v>#N/A</v>
      </c>
      <c r="Z305" s="247" t="e">
        <f t="shared" si="51"/>
        <v>#N/A</v>
      </c>
      <c r="AA305" s="247" t="e">
        <f t="shared" si="52"/>
        <v>#N/A</v>
      </c>
      <c r="AB305" s="254" t="e">
        <f t="shared" si="53"/>
        <v>#N/A</v>
      </c>
      <c r="AC305" s="255" t="e">
        <f t="shared" si="54"/>
        <v>#N/A</v>
      </c>
      <c r="AD305" s="261" t="e">
        <f t="shared" si="55"/>
        <v>#N/A</v>
      </c>
      <c r="AE305" s="247" t="e">
        <f>IF($D305="","",IF($C305="initial",input!S305,AN304))</f>
        <v>#N/A</v>
      </c>
      <c r="AF305" s="259" t="e">
        <f>IF($D305="","",IF($C305="initial",input!T305,AO304))</f>
        <v>#N/A</v>
      </c>
      <c r="AG305" s="260" t="e">
        <f>IF($D305="","",IF($C305="initial",input!U305,AP304))</f>
        <v>#N/A</v>
      </c>
      <c r="AH305" s="262"/>
      <c r="AI305" s="263"/>
      <c r="AJ305" s="263"/>
      <c r="AK305" s="262"/>
      <c r="AL305" s="263"/>
      <c r="AM305" s="264"/>
      <c r="AN305" s="249"/>
      <c r="AO305" s="249"/>
      <c r="AP305" s="249"/>
      <c r="AQ305" s="265"/>
      <c r="AR305" s="266"/>
      <c r="AS305" s="267"/>
    </row>
    <row r="306" spans="1:45" x14ac:dyDescent="0.25">
      <c r="A306" s="245">
        <v>303</v>
      </c>
      <c r="B306" s="245"/>
      <c r="C306" s="245" t="e">
        <f>VLOOKUP(A306,input!$A$4:$C$1000,3,FALSE)</f>
        <v>#N/A</v>
      </c>
      <c r="D306" s="246" t="e">
        <f>VLOOKUP($A306,input!$A$4:$I$1000,4,FALSE)</f>
        <v>#N/A</v>
      </c>
      <c r="E306" s="246" t="e">
        <f>VLOOKUP($A306,input!$A$4:$I$1000,5,FALSE)</f>
        <v>#N/A</v>
      </c>
      <c r="F306" s="514" t="e">
        <f>VLOOKUP($A306,input!$A$4:$I$1000,6,FALSE)</f>
        <v>#N/A</v>
      </c>
      <c r="G306" s="248">
        <v>0</v>
      </c>
      <c r="H306" s="249" t="e">
        <f t="shared" si="48"/>
        <v>#N/A</v>
      </c>
      <c r="I306" s="250" t="e">
        <f t="shared" si="49"/>
        <v>#N/A</v>
      </c>
      <c r="J306" s="414" t="str">
        <f>+input!Y306</f>
        <v/>
      </c>
      <c r="K306" s="249" t="str">
        <f>+input!Z306</f>
        <v/>
      </c>
      <c r="L306" s="249" t="str">
        <f>+input!AA306</f>
        <v/>
      </c>
      <c r="M306" s="249" t="str">
        <f>+input!AB306</f>
        <v/>
      </c>
      <c r="N306" s="249" t="str">
        <f>+input!AC306</f>
        <v/>
      </c>
      <c r="O306" s="249" t="str">
        <f>+input!AD306</f>
        <v/>
      </c>
      <c r="P306" s="251" t="str">
        <f>+input!AE306</f>
        <v/>
      </c>
      <c r="Q306" s="252" t="str">
        <f>+input!AF306</f>
        <v/>
      </c>
      <c r="R306" s="253"/>
      <c r="S306" s="254" t="e">
        <f>VLOOKUP($A306,input!$A$4:$I$1000,7,FALSE)</f>
        <v>#N/A</v>
      </c>
      <c r="T306" s="255" t="e">
        <f>VLOOKUP($A306,input!$A$4:$I$1000,8,FALSE)</f>
        <v>#N/A</v>
      </c>
      <c r="U306" s="255" t="e">
        <f>VLOOKUP($A306,input!$A$4:$L$1000,9,FALSE)</f>
        <v>#N/A</v>
      </c>
      <c r="V306" s="256" t="e">
        <f>IF($C306="initial",input!M306,VLOOKUP($A306,input!$A$4:$L$1000,10,FALSE))</f>
        <v>#N/A</v>
      </c>
      <c r="W306" s="257" t="e">
        <f>IF($C306="initial",input!N306,VLOOKUP($A306,input!$A$4:$L$1000,11,FALSE))</f>
        <v>#N/A</v>
      </c>
      <c r="X306" s="258" t="e">
        <f>IF($C306="initial",input!O306,VLOOKUP($A306,input!$A$4:$L$1000,12,FALSE))</f>
        <v>#N/A</v>
      </c>
      <c r="Y306" s="247" t="e">
        <f t="shared" si="50"/>
        <v>#N/A</v>
      </c>
      <c r="Z306" s="247" t="e">
        <f t="shared" si="51"/>
        <v>#N/A</v>
      </c>
      <c r="AA306" s="247" t="e">
        <f t="shared" si="52"/>
        <v>#N/A</v>
      </c>
      <c r="AB306" s="254" t="e">
        <f t="shared" si="53"/>
        <v>#N/A</v>
      </c>
      <c r="AC306" s="255" t="e">
        <f t="shared" si="54"/>
        <v>#N/A</v>
      </c>
      <c r="AD306" s="261" t="e">
        <f t="shared" si="55"/>
        <v>#N/A</v>
      </c>
      <c r="AE306" s="247" t="e">
        <f>IF($D306="","",IF($C306="initial",input!S306,AN305))</f>
        <v>#N/A</v>
      </c>
      <c r="AF306" s="259" t="e">
        <f>IF($D306="","",IF($C306="initial",input!T306,AO305))</f>
        <v>#N/A</v>
      </c>
      <c r="AG306" s="260" t="e">
        <f>IF($D306="","",IF($C306="initial",input!U306,AP305))</f>
        <v>#N/A</v>
      </c>
      <c r="AH306" s="262"/>
      <c r="AI306" s="263"/>
      <c r="AJ306" s="263"/>
      <c r="AK306" s="262"/>
      <c r="AL306" s="263"/>
      <c r="AM306" s="264"/>
      <c r="AN306" s="249"/>
      <c r="AO306" s="249"/>
      <c r="AP306" s="249"/>
      <c r="AQ306" s="265"/>
      <c r="AR306" s="266"/>
      <c r="AS306" s="267"/>
    </row>
    <row r="307" spans="1:45" x14ac:dyDescent="0.25">
      <c r="A307" s="245">
        <v>304</v>
      </c>
      <c r="B307" s="245"/>
      <c r="C307" s="245" t="e">
        <f>VLOOKUP(A307,input!$A$4:$C$1000,3,FALSE)</f>
        <v>#N/A</v>
      </c>
      <c r="D307" s="246" t="e">
        <f>VLOOKUP($A307,input!$A$4:$I$1000,4,FALSE)</f>
        <v>#N/A</v>
      </c>
      <c r="E307" s="246" t="e">
        <f>VLOOKUP($A307,input!$A$4:$I$1000,5,FALSE)</f>
        <v>#N/A</v>
      </c>
      <c r="F307" s="514" t="e">
        <f>VLOOKUP($A307,input!$A$4:$I$1000,6,FALSE)</f>
        <v>#N/A</v>
      </c>
      <c r="G307" s="248">
        <v>0</v>
      </c>
      <c r="H307" s="249" t="e">
        <f t="shared" si="48"/>
        <v>#N/A</v>
      </c>
      <c r="I307" s="250" t="e">
        <f t="shared" si="49"/>
        <v>#N/A</v>
      </c>
      <c r="J307" s="414" t="str">
        <f>+input!Y307</f>
        <v/>
      </c>
      <c r="K307" s="249" t="str">
        <f>+input!Z307</f>
        <v/>
      </c>
      <c r="L307" s="249" t="str">
        <f>+input!AA307</f>
        <v/>
      </c>
      <c r="M307" s="249" t="str">
        <f>+input!AB307</f>
        <v/>
      </c>
      <c r="N307" s="249" t="str">
        <f>+input!AC307</f>
        <v/>
      </c>
      <c r="O307" s="249" t="str">
        <f>+input!AD307</f>
        <v/>
      </c>
      <c r="P307" s="251" t="str">
        <f>+input!AE307</f>
        <v/>
      </c>
      <c r="Q307" s="252" t="str">
        <f>+input!AF307</f>
        <v/>
      </c>
      <c r="R307" s="253"/>
      <c r="S307" s="254" t="e">
        <f>VLOOKUP($A307,input!$A$4:$I$1000,7,FALSE)</f>
        <v>#N/A</v>
      </c>
      <c r="T307" s="255" t="e">
        <f>VLOOKUP($A307,input!$A$4:$I$1000,8,FALSE)</f>
        <v>#N/A</v>
      </c>
      <c r="U307" s="255" t="e">
        <f>VLOOKUP($A307,input!$A$4:$L$1000,9,FALSE)</f>
        <v>#N/A</v>
      </c>
      <c r="V307" s="256" t="e">
        <f>IF($C307="initial",input!M307,VLOOKUP($A307,input!$A$4:$L$1000,10,FALSE))</f>
        <v>#N/A</v>
      </c>
      <c r="W307" s="257" t="e">
        <f>IF($C307="initial",input!N307,VLOOKUP($A307,input!$A$4:$L$1000,11,FALSE))</f>
        <v>#N/A</v>
      </c>
      <c r="X307" s="258" t="e">
        <f>IF($C307="initial",input!O307,VLOOKUP($A307,input!$A$4:$L$1000,12,FALSE))</f>
        <v>#N/A</v>
      </c>
      <c r="Y307" s="247" t="e">
        <f t="shared" si="50"/>
        <v>#N/A</v>
      </c>
      <c r="Z307" s="247" t="e">
        <f t="shared" si="51"/>
        <v>#N/A</v>
      </c>
      <c r="AA307" s="247" t="e">
        <f t="shared" si="52"/>
        <v>#N/A</v>
      </c>
      <c r="AB307" s="254" t="e">
        <f t="shared" si="53"/>
        <v>#N/A</v>
      </c>
      <c r="AC307" s="255" t="e">
        <f t="shared" si="54"/>
        <v>#N/A</v>
      </c>
      <c r="AD307" s="261" t="e">
        <f t="shared" si="55"/>
        <v>#N/A</v>
      </c>
      <c r="AE307" s="247" t="e">
        <f>IF($D307="","",IF($C307="initial",input!S307,AN306))</f>
        <v>#N/A</v>
      </c>
      <c r="AF307" s="259" t="e">
        <f>IF($D307="","",IF($C307="initial",input!T307,AO306))</f>
        <v>#N/A</v>
      </c>
      <c r="AG307" s="260" t="e">
        <f>IF($D307="","",IF($C307="initial",input!U307,AP306))</f>
        <v>#N/A</v>
      </c>
      <c r="AH307" s="262"/>
      <c r="AI307" s="263"/>
      <c r="AJ307" s="263"/>
      <c r="AK307" s="262"/>
      <c r="AL307" s="263"/>
      <c r="AM307" s="264"/>
      <c r="AN307" s="249"/>
      <c r="AO307" s="249"/>
      <c r="AP307" s="249"/>
      <c r="AQ307" s="265"/>
      <c r="AR307" s="266"/>
      <c r="AS307" s="267"/>
    </row>
    <row r="308" spans="1:45" x14ac:dyDescent="0.25">
      <c r="A308" s="245">
        <v>305</v>
      </c>
      <c r="B308" s="245"/>
      <c r="C308" s="245" t="e">
        <f>VLOOKUP(A308,input!$A$4:$C$1000,3,FALSE)</f>
        <v>#N/A</v>
      </c>
      <c r="D308" s="246" t="e">
        <f>VLOOKUP($A308,input!$A$4:$I$1000,4,FALSE)</f>
        <v>#N/A</v>
      </c>
      <c r="E308" s="246" t="e">
        <f>VLOOKUP($A308,input!$A$4:$I$1000,5,FALSE)</f>
        <v>#N/A</v>
      </c>
      <c r="F308" s="514" t="e">
        <f>VLOOKUP($A308,input!$A$4:$I$1000,6,FALSE)</f>
        <v>#N/A</v>
      </c>
      <c r="G308" s="248">
        <v>0</v>
      </c>
      <c r="H308" s="249" t="e">
        <f t="shared" si="48"/>
        <v>#N/A</v>
      </c>
      <c r="I308" s="250" t="e">
        <f t="shared" si="49"/>
        <v>#N/A</v>
      </c>
      <c r="J308" s="414" t="str">
        <f>+input!Y308</f>
        <v/>
      </c>
      <c r="K308" s="249" t="str">
        <f>+input!Z308</f>
        <v/>
      </c>
      <c r="L308" s="249" t="str">
        <f>+input!AA308</f>
        <v/>
      </c>
      <c r="M308" s="249" t="str">
        <f>+input!AB308</f>
        <v/>
      </c>
      <c r="N308" s="249" t="str">
        <f>+input!AC308</f>
        <v/>
      </c>
      <c r="O308" s="249" t="str">
        <f>+input!AD308</f>
        <v/>
      </c>
      <c r="P308" s="251" t="str">
        <f>+input!AE308</f>
        <v/>
      </c>
      <c r="Q308" s="252" t="str">
        <f>+input!AF308</f>
        <v/>
      </c>
      <c r="R308" s="253"/>
      <c r="S308" s="254" t="e">
        <f>VLOOKUP($A308,input!$A$4:$I$1000,7,FALSE)</f>
        <v>#N/A</v>
      </c>
      <c r="T308" s="255" t="e">
        <f>VLOOKUP($A308,input!$A$4:$I$1000,8,FALSE)</f>
        <v>#N/A</v>
      </c>
      <c r="U308" s="255" t="e">
        <f>VLOOKUP($A308,input!$A$4:$L$1000,9,FALSE)</f>
        <v>#N/A</v>
      </c>
      <c r="V308" s="256" t="e">
        <f>IF($C308="initial",input!M308,VLOOKUP($A308,input!$A$4:$L$1000,10,FALSE))</f>
        <v>#N/A</v>
      </c>
      <c r="W308" s="257" t="e">
        <f>IF($C308="initial",input!N308,VLOOKUP($A308,input!$A$4:$L$1000,11,FALSE))</f>
        <v>#N/A</v>
      </c>
      <c r="X308" s="258" t="e">
        <f>IF($C308="initial",input!O308,VLOOKUP($A308,input!$A$4:$L$1000,12,FALSE))</f>
        <v>#N/A</v>
      </c>
      <c r="Y308" s="247" t="e">
        <f t="shared" si="50"/>
        <v>#N/A</v>
      </c>
      <c r="Z308" s="247" t="e">
        <f t="shared" si="51"/>
        <v>#N/A</v>
      </c>
      <c r="AA308" s="247" t="e">
        <f t="shared" si="52"/>
        <v>#N/A</v>
      </c>
      <c r="AB308" s="254" t="e">
        <f t="shared" si="53"/>
        <v>#N/A</v>
      </c>
      <c r="AC308" s="255" t="e">
        <f t="shared" si="54"/>
        <v>#N/A</v>
      </c>
      <c r="AD308" s="261" t="e">
        <f t="shared" si="55"/>
        <v>#N/A</v>
      </c>
      <c r="AE308" s="247" t="e">
        <f>IF($D308="","",IF($C308="initial",input!S308,AN307))</f>
        <v>#N/A</v>
      </c>
      <c r="AF308" s="259" t="e">
        <f>IF($D308="","",IF($C308="initial",input!T308,AO307))</f>
        <v>#N/A</v>
      </c>
      <c r="AG308" s="260" t="e">
        <f>IF($D308="","",IF($C308="initial",input!U308,AP307))</f>
        <v>#N/A</v>
      </c>
      <c r="AH308" s="262"/>
      <c r="AI308" s="263"/>
      <c r="AJ308" s="263"/>
      <c r="AK308" s="262"/>
      <c r="AL308" s="263"/>
      <c r="AM308" s="264"/>
      <c r="AN308" s="249"/>
      <c r="AO308" s="249"/>
      <c r="AP308" s="249"/>
      <c r="AQ308" s="265"/>
      <c r="AR308" s="266"/>
      <c r="AS308" s="267"/>
    </row>
    <row r="309" spans="1:45" x14ac:dyDescent="0.25">
      <c r="A309" s="245">
        <v>306</v>
      </c>
      <c r="B309" s="245"/>
      <c r="C309" s="245" t="e">
        <f>VLOOKUP(A309,input!$A$4:$C$1000,3,FALSE)</f>
        <v>#N/A</v>
      </c>
      <c r="D309" s="246" t="e">
        <f>VLOOKUP($A309,input!$A$4:$I$1000,4,FALSE)</f>
        <v>#N/A</v>
      </c>
      <c r="E309" s="246" t="e">
        <f>VLOOKUP($A309,input!$A$4:$I$1000,5,FALSE)</f>
        <v>#N/A</v>
      </c>
      <c r="F309" s="514" t="e">
        <f>VLOOKUP($A309,input!$A$4:$I$1000,6,FALSE)</f>
        <v>#N/A</v>
      </c>
      <c r="G309" s="248">
        <v>0</v>
      </c>
      <c r="H309" s="249" t="e">
        <f t="shared" si="48"/>
        <v>#N/A</v>
      </c>
      <c r="I309" s="250" t="e">
        <f t="shared" si="49"/>
        <v>#N/A</v>
      </c>
      <c r="J309" s="414" t="str">
        <f>+input!Y309</f>
        <v/>
      </c>
      <c r="K309" s="249" t="str">
        <f>+input!Z309</f>
        <v/>
      </c>
      <c r="L309" s="249" t="str">
        <f>+input!AA309</f>
        <v/>
      </c>
      <c r="M309" s="249" t="str">
        <f>+input!AB309</f>
        <v/>
      </c>
      <c r="N309" s="249" t="str">
        <f>+input!AC309</f>
        <v/>
      </c>
      <c r="O309" s="249" t="str">
        <f>+input!AD309</f>
        <v/>
      </c>
      <c r="P309" s="251" t="str">
        <f>+input!AE309</f>
        <v/>
      </c>
      <c r="Q309" s="252" t="str">
        <f>+input!AF309</f>
        <v/>
      </c>
      <c r="R309" s="253"/>
      <c r="S309" s="254" t="e">
        <f>VLOOKUP($A309,input!$A$4:$I$1000,7,FALSE)</f>
        <v>#N/A</v>
      </c>
      <c r="T309" s="255" t="e">
        <f>VLOOKUP($A309,input!$A$4:$I$1000,8,FALSE)</f>
        <v>#N/A</v>
      </c>
      <c r="U309" s="255" t="e">
        <f>VLOOKUP($A309,input!$A$4:$L$1000,9,FALSE)</f>
        <v>#N/A</v>
      </c>
      <c r="V309" s="256" t="e">
        <f>IF($C309="initial",input!M309,VLOOKUP($A309,input!$A$4:$L$1000,10,FALSE))</f>
        <v>#N/A</v>
      </c>
      <c r="W309" s="257" t="e">
        <f>IF($C309="initial",input!N309,VLOOKUP($A309,input!$A$4:$L$1000,11,FALSE))</f>
        <v>#N/A</v>
      </c>
      <c r="X309" s="258" t="e">
        <f>IF($C309="initial",input!O309,VLOOKUP($A309,input!$A$4:$L$1000,12,FALSE))</f>
        <v>#N/A</v>
      </c>
      <c r="Y309" s="247" t="e">
        <f t="shared" si="50"/>
        <v>#N/A</v>
      </c>
      <c r="Z309" s="247" t="e">
        <f t="shared" si="51"/>
        <v>#N/A</v>
      </c>
      <c r="AA309" s="247" t="e">
        <f t="shared" si="52"/>
        <v>#N/A</v>
      </c>
      <c r="AB309" s="254" t="e">
        <f t="shared" si="53"/>
        <v>#N/A</v>
      </c>
      <c r="AC309" s="255" t="e">
        <f t="shared" si="54"/>
        <v>#N/A</v>
      </c>
      <c r="AD309" s="261" t="e">
        <f t="shared" si="55"/>
        <v>#N/A</v>
      </c>
      <c r="AE309" s="247" t="e">
        <f>IF($D309="","",IF($C309="initial",input!S309,AN308))</f>
        <v>#N/A</v>
      </c>
      <c r="AF309" s="259" t="e">
        <f>IF($D309="","",IF($C309="initial",input!T309,AO308))</f>
        <v>#N/A</v>
      </c>
      <c r="AG309" s="260" t="e">
        <f>IF($D309="","",IF($C309="initial",input!U309,AP308))</f>
        <v>#N/A</v>
      </c>
      <c r="AH309" s="262"/>
      <c r="AI309" s="263"/>
      <c r="AJ309" s="263"/>
      <c r="AK309" s="262"/>
      <c r="AL309" s="263"/>
      <c r="AM309" s="264"/>
      <c r="AN309" s="249"/>
      <c r="AO309" s="249"/>
      <c r="AP309" s="249"/>
      <c r="AQ309" s="265"/>
      <c r="AR309" s="266"/>
      <c r="AS309" s="267"/>
    </row>
    <row r="310" spans="1:45" x14ac:dyDescent="0.25">
      <c r="A310" s="245">
        <v>307</v>
      </c>
      <c r="B310" s="245"/>
      <c r="C310" s="245" t="e">
        <f>VLOOKUP(A310,input!$A$4:$C$1000,3,FALSE)</f>
        <v>#N/A</v>
      </c>
      <c r="D310" s="246" t="e">
        <f>VLOOKUP($A310,input!$A$4:$I$1000,4,FALSE)</f>
        <v>#N/A</v>
      </c>
      <c r="E310" s="246" t="e">
        <f>VLOOKUP($A310,input!$A$4:$I$1000,5,FALSE)</f>
        <v>#N/A</v>
      </c>
      <c r="F310" s="514" t="e">
        <f>VLOOKUP($A310,input!$A$4:$I$1000,6,FALSE)</f>
        <v>#N/A</v>
      </c>
      <c r="G310" s="248">
        <v>0</v>
      </c>
      <c r="H310" s="249" t="e">
        <f t="shared" si="48"/>
        <v>#N/A</v>
      </c>
      <c r="I310" s="250" t="e">
        <f t="shared" si="49"/>
        <v>#N/A</v>
      </c>
      <c r="J310" s="414" t="str">
        <f>+input!Y310</f>
        <v/>
      </c>
      <c r="K310" s="249" t="str">
        <f>+input!Z310</f>
        <v/>
      </c>
      <c r="L310" s="249" t="str">
        <f>+input!AA310</f>
        <v/>
      </c>
      <c r="M310" s="249" t="str">
        <f>+input!AB310</f>
        <v/>
      </c>
      <c r="N310" s="249" t="str">
        <f>+input!AC310</f>
        <v/>
      </c>
      <c r="O310" s="249" t="str">
        <f>+input!AD310</f>
        <v/>
      </c>
      <c r="P310" s="251" t="str">
        <f>+input!AE310</f>
        <v/>
      </c>
      <c r="Q310" s="252" t="str">
        <f>+input!AF310</f>
        <v/>
      </c>
      <c r="R310" s="253"/>
      <c r="S310" s="254" t="e">
        <f>VLOOKUP($A310,input!$A$4:$I$1000,7,FALSE)</f>
        <v>#N/A</v>
      </c>
      <c r="T310" s="255" t="e">
        <f>VLOOKUP($A310,input!$A$4:$I$1000,8,FALSE)</f>
        <v>#N/A</v>
      </c>
      <c r="U310" s="255" t="e">
        <f>VLOOKUP($A310,input!$A$4:$L$1000,9,FALSE)</f>
        <v>#N/A</v>
      </c>
      <c r="V310" s="256" t="e">
        <f>IF($C310="initial",input!M310,VLOOKUP($A310,input!$A$4:$L$1000,10,FALSE))</f>
        <v>#N/A</v>
      </c>
      <c r="W310" s="257" t="e">
        <f>IF($C310="initial",input!N310,VLOOKUP($A310,input!$A$4:$L$1000,11,FALSE))</f>
        <v>#N/A</v>
      </c>
      <c r="X310" s="258" t="e">
        <f>IF($C310="initial",input!O310,VLOOKUP($A310,input!$A$4:$L$1000,12,FALSE))</f>
        <v>#N/A</v>
      </c>
      <c r="Y310" s="247" t="e">
        <f t="shared" si="50"/>
        <v>#N/A</v>
      </c>
      <c r="Z310" s="247" t="e">
        <f t="shared" si="51"/>
        <v>#N/A</v>
      </c>
      <c r="AA310" s="247" t="e">
        <f t="shared" si="52"/>
        <v>#N/A</v>
      </c>
      <c r="AB310" s="254" t="e">
        <f t="shared" si="53"/>
        <v>#N/A</v>
      </c>
      <c r="AC310" s="255" t="e">
        <f t="shared" si="54"/>
        <v>#N/A</v>
      </c>
      <c r="AD310" s="261" t="e">
        <f t="shared" si="55"/>
        <v>#N/A</v>
      </c>
      <c r="AE310" s="247" t="e">
        <f>IF($D310="","",IF($C310="initial",input!S310,AN309))</f>
        <v>#N/A</v>
      </c>
      <c r="AF310" s="259" t="e">
        <f>IF($D310="","",IF($C310="initial",input!T310,AO309))</f>
        <v>#N/A</v>
      </c>
      <c r="AG310" s="260" t="e">
        <f>IF($D310="","",IF($C310="initial",input!U310,AP309))</f>
        <v>#N/A</v>
      </c>
      <c r="AH310" s="262"/>
      <c r="AI310" s="263"/>
      <c r="AJ310" s="263"/>
      <c r="AK310" s="262"/>
      <c r="AL310" s="263"/>
      <c r="AM310" s="264"/>
      <c r="AN310" s="249"/>
      <c r="AO310" s="249"/>
      <c r="AP310" s="249"/>
      <c r="AQ310" s="265"/>
      <c r="AR310" s="266"/>
      <c r="AS310" s="267"/>
    </row>
    <row r="311" spans="1:45" x14ac:dyDescent="0.25">
      <c r="A311" s="245">
        <v>308</v>
      </c>
      <c r="B311" s="245"/>
      <c r="C311" s="245" t="e">
        <f>VLOOKUP(A311,input!$A$4:$C$1000,3,FALSE)</f>
        <v>#N/A</v>
      </c>
      <c r="D311" s="246" t="e">
        <f>VLOOKUP($A311,input!$A$4:$I$1000,4,FALSE)</f>
        <v>#N/A</v>
      </c>
      <c r="E311" s="246" t="e">
        <f>VLOOKUP($A311,input!$A$4:$I$1000,5,FALSE)</f>
        <v>#N/A</v>
      </c>
      <c r="F311" s="514" t="e">
        <f>VLOOKUP($A311,input!$A$4:$I$1000,6,FALSE)</f>
        <v>#N/A</v>
      </c>
      <c r="G311" s="248">
        <v>0</v>
      </c>
      <c r="H311" s="249" t="e">
        <f t="shared" si="48"/>
        <v>#N/A</v>
      </c>
      <c r="I311" s="250" t="e">
        <f t="shared" si="49"/>
        <v>#N/A</v>
      </c>
      <c r="J311" s="414" t="str">
        <f>+input!Y311</f>
        <v/>
      </c>
      <c r="K311" s="249" t="str">
        <f>+input!Z311</f>
        <v/>
      </c>
      <c r="L311" s="249" t="str">
        <f>+input!AA311</f>
        <v/>
      </c>
      <c r="M311" s="249" t="str">
        <f>+input!AB311</f>
        <v/>
      </c>
      <c r="N311" s="249" t="str">
        <f>+input!AC311</f>
        <v/>
      </c>
      <c r="O311" s="249" t="str">
        <f>+input!AD311</f>
        <v/>
      </c>
      <c r="P311" s="251" t="str">
        <f>+input!AE311</f>
        <v/>
      </c>
      <c r="Q311" s="252" t="str">
        <f>+input!AF311</f>
        <v/>
      </c>
      <c r="R311" s="253"/>
      <c r="S311" s="254" t="e">
        <f>VLOOKUP($A311,input!$A$4:$I$1000,7,FALSE)</f>
        <v>#N/A</v>
      </c>
      <c r="T311" s="255" t="e">
        <f>VLOOKUP($A311,input!$A$4:$I$1000,8,FALSE)</f>
        <v>#N/A</v>
      </c>
      <c r="U311" s="255" t="e">
        <f>VLOOKUP($A311,input!$A$4:$L$1000,9,FALSE)</f>
        <v>#N/A</v>
      </c>
      <c r="V311" s="256" t="e">
        <f>IF($C311="initial",input!M311,VLOOKUP($A311,input!$A$4:$L$1000,10,FALSE))</f>
        <v>#N/A</v>
      </c>
      <c r="W311" s="257" t="e">
        <f>IF($C311="initial",input!N311,VLOOKUP($A311,input!$A$4:$L$1000,11,FALSE))</f>
        <v>#N/A</v>
      </c>
      <c r="X311" s="258" t="e">
        <f>IF($C311="initial",input!O311,VLOOKUP($A311,input!$A$4:$L$1000,12,FALSE))</f>
        <v>#N/A</v>
      </c>
      <c r="Y311" s="247" t="e">
        <f t="shared" si="50"/>
        <v>#N/A</v>
      </c>
      <c r="Z311" s="247" t="e">
        <f t="shared" si="51"/>
        <v>#N/A</v>
      </c>
      <c r="AA311" s="247" t="e">
        <f t="shared" si="52"/>
        <v>#N/A</v>
      </c>
      <c r="AB311" s="254" t="e">
        <f t="shared" si="53"/>
        <v>#N/A</v>
      </c>
      <c r="AC311" s="255" t="e">
        <f t="shared" si="54"/>
        <v>#N/A</v>
      </c>
      <c r="AD311" s="261" t="e">
        <f t="shared" si="55"/>
        <v>#N/A</v>
      </c>
      <c r="AE311" s="247" t="e">
        <f>IF($D311="","",IF($C311="initial",input!S311,AN310))</f>
        <v>#N/A</v>
      </c>
      <c r="AF311" s="259" t="e">
        <f>IF($D311="","",IF($C311="initial",input!T311,AO310))</f>
        <v>#N/A</v>
      </c>
      <c r="AG311" s="260" t="e">
        <f>IF($D311="","",IF($C311="initial",input!U311,AP310))</f>
        <v>#N/A</v>
      </c>
      <c r="AH311" s="262"/>
      <c r="AI311" s="263"/>
      <c r="AJ311" s="263"/>
      <c r="AK311" s="262"/>
      <c r="AL311" s="263"/>
      <c r="AM311" s="264"/>
      <c r="AN311" s="249"/>
      <c r="AO311" s="249"/>
      <c r="AP311" s="249"/>
      <c r="AQ311" s="265"/>
      <c r="AR311" s="266"/>
      <c r="AS311" s="267"/>
    </row>
    <row r="312" spans="1:45" x14ac:dyDescent="0.25">
      <c r="A312" s="245">
        <v>309</v>
      </c>
      <c r="B312" s="245"/>
      <c r="C312" s="245" t="e">
        <f>VLOOKUP(A312,input!$A$4:$C$1000,3,FALSE)</f>
        <v>#N/A</v>
      </c>
      <c r="D312" s="246" t="e">
        <f>VLOOKUP($A312,input!$A$4:$I$1000,4,FALSE)</f>
        <v>#N/A</v>
      </c>
      <c r="E312" s="246" t="e">
        <f>VLOOKUP($A312,input!$A$4:$I$1000,5,FALSE)</f>
        <v>#N/A</v>
      </c>
      <c r="F312" s="514" t="e">
        <f>VLOOKUP($A312,input!$A$4:$I$1000,6,FALSE)</f>
        <v>#N/A</v>
      </c>
      <c r="G312" s="248">
        <v>0</v>
      </c>
      <c r="H312" s="249" t="e">
        <f t="shared" si="48"/>
        <v>#N/A</v>
      </c>
      <c r="I312" s="250" t="e">
        <f t="shared" si="49"/>
        <v>#N/A</v>
      </c>
      <c r="J312" s="414" t="str">
        <f>+input!Y312</f>
        <v/>
      </c>
      <c r="K312" s="249" t="str">
        <f>+input!Z312</f>
        <v/>
      </c>
      <c r="L312" s="249" t="str">
        <f>+input!AA312</f>
        <v/>
      </c>
      <c r="M312" s="249" t="str">
        <f>+input!AB312</f>
        <v/>
      </c>
      <c r="N312" s="249" t="str">
        <f>+input!AC312</f>
        <v/>
      </c>
      <c r="O312" s="249" t="str">
        <f>+input!AD312</f>
        <v/>
      </c>
      <c r="P312" s="251" t="str">
        <f>+input!AE312</f>
        <v/>
      </c>
      <c r="Q312" s="252" t="str">
        <f>+input!AF312</f>
        <v/>
      </c>
      <c r="R312" s="253"/>
      <c r="S312" s="254" t="e">
        <f>VLOOKUP($A312,input!$A$4:$I$1000,7,FALSE)</f>
        <v>#N/A</v>
      </c>
      <c r="T312" s="255" t="e">
        <f>VLOOKUP($A312,input!$A$4:$I$1000,8,FALSE)</f>
        <v>#N/A</v>
      </c>
      <c r="U312" s="255" t="e">
        <f>VLOOKUP($A312,input!$A$4:$L$1000,9,FALSE)</f>
        <v>#N/A</v>
      </c>
      <c r="V312" s="256" t="e">
        <f>IF($C312="initial",input!M312,VLOOKUP($A312,input!$A$4:$L$1000,10,FALSE))</f>
        <v>#N/A</v>
      </c>
      <c r="W312" s="257" t="e">
        <f>IF($C312="initial",input!N312,VLOOKUP($A312,input!$A$4:$L$1000,11,FALSE))</f>
        <v>#N/A</v>
      </c>
      <c r="X312" s="258" t="e">
        <f>IF($C312="initial",input!O312,VLOOKUP($A312,input!$A$4:$L$1000,12,FALSE))</f>
        <v>#N/A</v>
      </c>
      <c r="Y312" s="247" t="e">
        <f t="shared" si="50"/>
        <v>#N/A</v>
      </c>
      <c r="Z312" s="247" t="e">
        <f t="shared" si="51"/>
        <v>#N/A</v>
      </c>
      <c r="AA312" s="247" t="e">
        <f t="shared" si="52"/>
        <v>#N/A</v>
      </c>
      <c r="AB312" s="254" t="e">
        <f t="shared" si="53"/>
        <v>#N/A</v>
      </c>
      <c r="AC312" s="255" t="e">
        <f t="shared" si="54"/>
        <v>#N/A</v>
      </c>
      <c r="AD312" s="261" t="e">
        <f t="shared" si="55"/>
        <v>#N/A</v>
      </c>
      <c r="AE312" s="247" t="e">
        <f>IF($D312="","",IF($C312="initial",input!S312,AN311))</f>
        <v>#N/A</v>
      </c>
      <c r="AF312" s="259" t="e">
        <f>IF($D312="","",IF($C312="initial",input!T312,AO311))</f>
        <v>#N/A</v>
      </c>
      <c r="AG312" s="260" t="e">
        <f>IF($D312="","",IF($C312="initial",input!U312,AP311))</f>
        <v>#N/A</v>
      </c>
      <c r="AH312" s="262"/>
      <c r="AI312" s="263"/>
      <c r="AJ312" s="263"/>
      <c r="AK312" s="262"/>
      <c r="AL312" s="263"/>
      <c r="AM312" s="264"/>
      <c r="AN312" s="249"/>
      <c r="AO312" s="249"/>
      <c r="AP312" s="249"/>
      <c r="AQ312" s="265"/>
      <c r="AR312" s="266"/>
      <c r="AS312" s="267"/>
    </row>
    <row r="313" spans="1:45" x14ac:dyDescent="0.25">
      <c r="A313" s="245">
        <v>310</v>
      </c>
      <c r="B313" s="245"/>
      <c r="C313" s="245" t="e">
        <f>VLOOKUP(A313,input!$A$4:$C$1000,3,FALSE)</f>
        <v>#N/A</v>
      </c>
      <c r="D313" s="246" t="e">
        <f>VLOOKUP($A313,input!$A$4:$I$1000,4,FALSE)</f>
        <v>#N/A</v>
      </c>
      <c r="E313" s="246" t="e">
        <f>VLOOKUP($A313,input!$A$4:$I$1000,5,FALSE)</f>
        <v>#N/A</v>
      </c>
      <c r="F313" s="514" t="e">
        <f>VLOOKUP($A313,input!$A$4:$I$1000,6,FALSE)</f>
        <v>#N/A</v>
      </c>
      <c r="G313" s="248">
        <v>0</v>
      </c>
      <c r="H313" s="249" t="e">
        <f t="shared" si="48"/>
        <v>#N/A</v>
      </c>
      <c r="I313" s="250" t="e">
        <f t="shared" si="49"/>
        <v>#N/A</v>
      </c>
      <c r="J313" s="414" t="str">
        <f>+input!Y313</f>
        <v/>
      </c>
      <c r="K313" s="249" t="str">
        <f>+input!Z313</f>
        <v/>
      </c>
      <c r="L313" s="249" t="str">
        <f>+input!AA313</f>
        <v/>
      </c>
      <c r="M313" s="249" t="str">
        <f>+input!AB313</f>
        <v/>
      </c>
      <c r="N313" s="249" t="str">
        <f>+input!AC313</f>
        <v/>
      </c>
      <c r="O313" s="249" t="str">
        <f>+input!AD313</f>
        <v/>
      </c>
      <c r="P313" s="251" t="str">
        <f>+input!AE313</f>
        <v/>
      </c>
      <c r="Q313" s="252" t="str">
        <f>+input!AF313</f>
        <v/>
      </c>
      <c r="R313" s="253"/>
      <c r="S313" s="254" t="e">
        <f>VLOOKUP($A313,input!$A$4:$I$1000,7,FALSE)</f>
        <v>#N/A</v>
      </c>
      <c r="T313" s="255" t="e">
        <f>VLOOKUP($A313,input!$A$4:$I$1000,8,FALSE)</f>
        <v>#N/A</v>
      </c>
      <c r="U313" s="255" t="e">
        <f>VLOOKUP($A313,input!$A$4:$L$1000,9,FALSE)</f>
        <v>#N/A</v>
      </c>
      <c r="V313" s="256" t="e">
        <f>IF($C313="initial",input!M313,VLOOKUP($A313,input!$A$4:$L$1000,10,FALSE))</f>
        <v>#N/A</v>
      </c>
      <c r="W313" s="257" t="e">
        <f>IF($C313="initial",input!N313,VLOOKUP($A313,input!$A$4:$L$1000,11,FALSE))</f>
        <v>#N/A</v>
      </c>
      <c r="X313" s="258" t="e">
        <f>IF($C313="initial",input!O313,VLOOKUP($A313,input!$A$4:$L$1000,12,FALSE))</f>
        <v>#N/A</v>
      </c>
      <c r="Y313" s="247" t="e">
        <f t="shared" si="50"/>
        <v>#N/A</v>
      </c>
      <c r="Z313" s="247" t="e">
        <f t="shared" si="51"/>
        <v>#N/A</v>
      </c>
      <c r="AA313" s="247" t="e">
        <f t="shared" si="52"/>
        <v>#N/A</v>
      </c>
      <c r="AB313" s="254" t="e">
        <f t="shared" si="53"/>
        <v>#N/A</v>
      </c>
      <c r="AC313" s="255" t="e">
        <f t="shared" si="54"/>
        <v>#N/A</v>
      </c>
      <c r="AD313" s="261" t="e">
        <f t="shared" si="55"/>
        <v>#N/A</v>
      </c>
      <c r="AE313" s="247" t="e">
        <f>IF($D313="","",IF($C313="initial",input!S313,AN312))</f>
        <v>#N/A</v>
      </c>
      <c r="AF313" s="259" t="e">
        <f>IF($D313="","",IF($C313="initial",input!T313,AO312))</f>
        <v>#N/A</v>
      </c>
      <c r="AG313" s="260" t="e">
        <f>IF($D313="","",IF($C313="initial",input!U313,AP312))</f>
        <v>#N/A</v>
      </c>
      <c r="AH313" s="262"/>
      <c r="AI313" s="263"/>
      <c r="AJ313" s="263"/>
      <c r="AK313" s="262"/>
      <c r="AL313" s="263"/>
      <c r="AM313" s="264"/>
      <c r="AN313" s="249"/>
      <c r="AO313" s="249"/>
      <c r="AP313" s="249"/>
      <c r="AQ313" s="265"/>
      <c r="AR313" s="266"/>
      <c r="AS313" s="267"/>
    </row>
    <row r="314" spans="1:45" x14ac:dyDescent="0.25">
      <c r="A314" s="245">
        <v>311</v>
      </c>
      <c r="B314" s="245"/>
      <c r="C314" s="245" t="e">
        <f>VLOOKUP(A314,input!$A$4:$C$1000,3,FALSE)</f>
        <v>#N/A</v>
      </c>
      <c r="D314" s="246" t="e">
        <f>VLOOKUP($A314,input!$A$4:$I$1000,4,FALSE)</f>
        <v>#N/A</v>
      </c>
      <c r="E314" s="246" t="e">
        <f>VLOOKUP($A314,input!$A$4:$I$1000,5,FALSE)</f>
        <v>#N/A</v>
      </c>
      <c r="F314" s="514" t="e">
        <f>VLOOKUP($A314,input!$A$4:$I$1000,6,FALSE)</f>
        <v>#N/A</v>
      </c>
      <c r="G314" s="248">
        <v>0</v>
      </c>
      <c r="H314" s="249" t="e">
        <f t="shared" si="48"/>
        <v>#N/A</v>
      </c>
      <c r="I314" s="250" t="e">
        <f t="shared" si="49"/>
        <v>#N/A</v>
      </c>
      <c r="J314" s="414" t="str">
        <f>+input!Y314</f>
        <v/>
      </c>
      <c r="K314" s="249" t="str">
        <f>+input!Z314</f>
        <v/>
      </c>
      <c r="L314" s="249" t="str">
        <f>+input!AA314</f>
        <v/>
      </c>
      <c r="M314" s="249" t="str">
        <f>+input!AB314</f>
        <v/>
      </c>
      <c r="N314" s="249" t="str">
        <f>+input!AC314</f>
        <v/>
      </c>
      <c r="O314" s="249" t="str">
        <f>+input!AD314</f>
        <v/>
      </c>
      <c r="P314" s="251" t="str">
        <f>+input!AE314</f>
        <v/>
      </c>
      <c r="Q314" s="252" t="str">
        <f>+input!AF314</f>
        <v/>
      </c>
      <c r="R314" s="253"/>
      <c r="S314" s="254" t="e">
        <f>VLOOKUP($A314,input!$A$4:$I$1000,7,FALSE)</f>
        <v>#N/A</v>
      </c>
      <c r="T314" s="255" t="e">
        <f>VLOOKUP($A314,input!$A$4:$I$1000,8,FALSE)</f>
        <v>#N/A</v>
      </c>
      <c r="U314" s="255" t="e">
        <f>VLOOKUP($A314,input!$A$4:$L$1000,9,FALSE)</f>
        <v>#N/A</v>
      </c>
      <c r="V314" s="256" t="e">
        <f>IF($C314="initial",input!M314,VLOOKUP($A314,input!$A$4:$L$1000,10,FALSE))</f>
        <v>#N/A</v>
      </c>
      <c r="W314" s="257" t="e">
        <f>IF($C314="initial",input!N314,VLOOKUP($A314,input!$A$4:$L$1000,11,FALSE))</f>
        <v>#N/A</v>
      </c>
      <c r="X314" s="258" t="e">
        <f>IF($C314="initial",input!O314,VLOOKUP($A314,input!$A$4:$L$1000,12,FALSE))</f>
        <v>#N/A</v>
      </c>
      <c r="Y314" s="247" t="e">
        <f t="shared" si="50"/>
        <v>#N/A</v>
      </c>
      <c r="Z314" s="247" t="e">
        <f t="shared" si="51"/>
        <v>#N/A</v>
      </c>
      <c r="AA314" s="247" t="e">
        <f t="shared" si="52"/>
        <v>#N/A</v>
      </c>
      <c r="AB314" s="254" t="e">
        <f t="shared" si="53"/>
        <v>#N/A</v>
      </c>
      <c r="AC314" s="255" t="e">
        <f t="shared" si="54"/>
        <v>#N/A</v>
      </c>
      <c r="AD314" s="261" t="e">
        <f t="shared" si="55"/>
        <v>#N/A</v>
      </c>
      <c r="AE314" s="247" t="e">
        <f>IF($D314="","",IF($C314="initial",input!S314,AN313))</f>
        <v>#N/A</v>
      </c>
      <c r="AF314" s="259" t="e">
        <f>IF($D314="","",IF($C314="initial",input!T314,AO313))</f>
        <v>#N/A</v>
      </c>
      <c r="AG314" s="260" t="e">
        <f>IF($D314="","",IF($C314="initial",input!U314,AP313))</f>
        <v>#N/A</v>
      </c>
      <c r="AH314" s="262"/>
      <c r="AI314" s="263"/>
      <c r="AJ314" s="263"/>
      <c r="AK314" s="262"/>
      <c r="AL314" s="263"/>
      <c r="AM314" s="264"/>
      <c r="AN314" s="249"/>
      <c r="AO314" s="249"/>
      <c r="AP314" s="249"/>
      <c r="AQ314" s="265"/>
      <c r="AR314" s="266"/>
      <c r="AS314" s="267"/>
    </row>
    <row r="315" spans="1:45" x14ac:dyDescent="0.25">
      <c r="A315" s="245">
        <v>312</v>
      </c>
      <c r="B315" s="245"/>
      <c r="C315" s="245" t="e">
        <f>VLOOKUP(A315,input!$A$4:$C$1000,3,FALSE)</f>
        <v>#N/A</v>
      </c>
      <c r="D315" s="246" t="e">
        <f>VLOOKUP($A315,input!$A$4:$I$1000,4,FALSE)</f>
        <v>#N/A</v>
      </c>
      <c r="E315" s="246" t="e">
        <f>VLOOKUP($A315,input!$A$4:$I$1000,5,FALSE)</f>
        <v>#N/A</v>
      </c>
      <c r="F315" s="514" t="e">
        <f>VLOOKUP($A315,input!$A$4:$I$1000,6,FALSE)</f>
        <v>#N/A</v>
      </c>
      <c r="G315" s="248">
        <v>0</v>
      </c>
      <c r="H315" s="249" t="e">
        <f t="shared" si="48"/>
        <v>#N/A</v>
      </c>
      <c r="I315" s="250" t="e">
        <f t="shared" si="49"/>
        <v>#N/A</v>
      </c>
      <c r="J315" s="414" t="str">
        <f>+input!Y315</f>
        <v/>
      </c>
      <c r="K315" s="249" t="str">
        <f>+input!Z315</f>
        <v/>
      </c>
      <c r="L315" s="249" t="str">
        <f>+input!AA315</f>
        <v/>
      </c>
      <c r="M315" s="249" t="str">
        <f>+input!AB315</f>
        <v/>
      </c>
      <c r="N315" s="249" t="str">
        <f>+input!AC315</f>
        <v/>
      </c>
      <c r="O315" s="249" t="str">
        <f>+input!AD315</f>
        <v/>
      </c>
      <c r="P315" s="251" t="str">
        <f>+input!AE315</f>
        <v/>
      </c>
      <c r="Q315" s="252" t="str">
        <f>+input!AF315</f>
        <v/>
      </c>
      <c r="R315" s="253"/>
      <c r="S315" s="254" t="e">
        <f>VLOOKUP($A315,input!$A$4:$I$1000,7,FALSE)</f>
        <v>#N/A</v>
      </c>
      <c r="T315" s="255" t="e">
        <f>VLOOKUP($A315,input!$A$4:$I$1000,8,FALSE)</f>
        <v>#N/A</v>
      </c>
      <c r="U315" s="255" t="e">
        <f>VLOOKUP($A315,input!$A$4:$L$1000,9,FALSE)</f>
        <v>#N/A</v>
      </c>
      <c r="V315" s="256" t="e">
        <f>IF($C315="initial",input!M315,VLOOKUP($A315,input!$A$4:$L$1000,10,FALSE))</f>
        <v>#N/A</v>
      </c>
      <c r="W315" s="257" t="e">
        <f>IF($C315="initial",input!N315,VLOOKUP($A315,input!$A$4:$L$1000,11,FALSE))</f>
        <v>#N/A</v>
      </c>
      <c r="X315" s="258" t="e">
        <f>IF($C315="initial",input!O315,VLOOKUP($A315,input!$A$4:$L$1000,12,FALSE))</f>
        <v>#N/A</v>
      </c>
      <c r="Y315" s="247" t="e">
        <f t="shared" si="50"/>
        <v>#N/A</v>
      </c>
      <c r="Z315" s="247" t="e">
        <f t="shared" si="51"/>
        <v>#N/A</v>
      </c>
      <c r="AA315" s="247" t="e">
        <f t="shared" si="52"/>
        <v>#N/A</v>
      </c>
      <c r="AB315" s="254" t="e">
        <f t="shared" si="53"/>
        <v>#N/A</v>
      </c>
      <c r="AC315" s="255" t="e">
        <f t="shared" si="54"/>
        <v>#N/A</v>
      </c>
      <c r="AD315" s="261" t="e">
        <f t="shared" si="55"/>
        <v>#N/A</v>
      </c>
      <c r="AE315" s="247" t="e">
        <f>IF($D315="","",IF($C315="initial",input!S315,AN314))</f>
        <v>#N/A</v>
      </c>
      <c r="AF315" s="259" t="e">
        <f>IF($D315="","",IF($C315="initial",input!T315,AO314))</f>
        <v>#N/A</v>
      </c>
      <c r="AG315" s="260" t="e">
        <f>IF($D315="","",IF($C315="initial",input!U315,AP314))</f>
        <v>#N/A</v>
      </c>
      <c r="AH315" s="262"/>
      <c r="AI315" s="263"/>
      <c r="AJ315" s="263"/>
      <c r="AK315" s="262"/>
      <c r="AL315" s="263"/>
      <c r="AM315" s="264"/>
      <c r="AN315" s="249"/>
      <c r="AO315" s="249"/>
      <c r="AP315" s="249"/>
      <c r="AQ315" s="265"/>
      <c r="AR315" s="266"/>
      <c r="AS315" s="267"/>
    </row>
    <row r="316" spans="1:45" x14ac:dyDescent="0.25">
      <c r="A316" s="245">
        <v>313</v>
      </c>
      <c r="B316" s="245"/>
      <c r="C316" s="245" t="e">
        <f>VLOOKUP(A316,input!$A$4:$C$1000,3,FALSE)</f>
        <v>#N/A</v>
      </c>
      <c r="D316" s="246" t="e">
        <f>VLOOKUP($A316,input!$A$4:$I$1000,4,FALSE)</f>
        <v>#N/A</v>
      </c>
      <c r="E316" s="246" t="e">
        <f>VLOOKUP($A316,input!$A$4:$I$1000,5,FALSE)</f>
        <v>#N/A</v>
      </c>
      <c r="F316" s="514" t="e">
        <f>VLOOKUP($A316,input!$A$4:$I$1000,6,FALSE)</f>
        <v>#N/A</v>
      </c>
      <c r="G316" s="248">
        <v>0</v>
      </c>
      <c r="H316" s="249" t="e">
        <f t="shared" si="48"/>
        <v>#N/A</v>
      </c>
      <c r="I316" s="250" t="e">
        <f t="shared" si="49"/>
        <v>#N/A</v>
      </c>
      <c r="J316" s="414" t="str">
        <f>+input!Y316</f>
        <v/>
      </c>
      <c r="K316" s="249" t="str">
        <f>+input!Z316</f>
        <v/>
      </c>
      <c r="L316" s="249" t="str">
        <f>+input!AA316</f>
        <v/>
      </c>
      <c r="M316" s="249" t="str">
        <f>+input!AB316</f>
        <v/>
      </c>
      <c r="N316" s="249" t="str">
        <f>+input!AC316</f>
        <v/>
      </c>
      <c r="O316" s="249" t="str">
        <f>+input!AD316</f>
        <v/>
      </c>
      <c r="P316" s="251" t="str">
        <f>+input!AE316</f>
        <v/>
      </c>
      <c r="Q316" s="252" t="str">
        <f>+input!AF316</f>
        <v/>
      </c>
      <c r="R316" s="253"/>
      <c r="S316" s="254" t="e">
        <f>VLOOKUP($A316,input!$A$4:$I$1000,7,FALSE)</f>
        <v>#N/A</v>
      </c>
      <c r="T316" s="255" t="e">
        <f>VLOOKUP($A316,input!$A$4:$I$1000,8,FALSE)</f>
        <v>#N/A</v>
      </c>
      <c r="U316" s="255" t="e">
        <f>VLOOKUP($A316,input!$A$4:$L$1000,9,FALSE)</f>
        <v>#N/A</v>
      </c>
      <c r="V316" s="256" t="e">
        <f>IF($C316="initial",input!M316,VLOOKUP($A316,input!$A$4:$L$1000,10,FALSE))</f>
        <v>#N/A</v>
      </c>
      <c r="W316" s="257" t="e">
        <f>IF($C316="initial",input!N316,VLOOKUP($A316,input!$A$4:$L$1000,11,FALSE))</f>
        <v>#N/A</v>
      </c>
      <c r="X316" s="258" t="e">
        <f>IF($C316="initial",input!O316,VLOOKUP($A316,input!$A$4:$L$1000,12,FALSE))</f>
        <v>#N/A</v>
      </c>
      <c r="Y316" s="247" t="e">
        <f t="shared" si="50"/>
        <v>#N/A</v>
      </c>
      <c r="Z316" s="247" t="e">
        <f t="shared" si="51"/>
        <v>#N/A</v>
      </c>
      <c r="AA316" s="247" t="e">
        <f t="shared" si="52"/>
        <v>#N/A</v>
      </c>
      <c r="AB316" s="254" t="e">
        <f t="shared" si="53"/>
        <v>#N/A</v>
      </c>
      <c r="AC316" s="255" t="e">
        <f t="shared" si="54"/>
        <v>#N/A</v>
      </c>
      <c r="AD316" s="261" t="e">
        <f t="shared" si="55"/>
        <v>#N/A</v>
      </c>
      <c r="AE316" s="247" t="e">
        <f>IF($D316="","",IF($C316="initial",input!S316,AN315))</f>
        <v>#N/A</v>
      </c>
      <c r="AF316" s="259" t="e">
        <f>IF($D316="","",IF($C316="initial",input!T316,AO315))</f>
        <v>#N/A</v>
      </c>
      <c r="AG316" s="260" t="e">
        <f>IF($D316="","",IF($C316="initial",input!U316,AP315))</f>
        <v>#N/A</v>
      </c>
      <c r="AH316" s="262"/>
      <c r="AI316" s="263"/>
      <c r="AJ316" s="263"/>
      <c r="AK316" s="262"/>
      <c r="AL316" s="263"/>
      <c r="AM316" s="264"/>
      <c r="AN316" s="249"/>
      <c r="AO316" s="249"/>
      <c r="AP316" s="249"/>
      <c r="AQ316" s="265"/>
      <c r="AR316" s="266"/>
      <c r="AS316" s="267"/>
    </row>
    <row r="317" spans="1:45" x14ac:dyDescent="0.25">
      <c r="A317" s="245">
        <v>314</v>
      </c>
      <c r="B317" s="245"/>
      <c r="C317" s="245" t="e">
        <f>VLOOKUP(A317,input!$A$4:$C$1000,3,FALSE)</f>
        <v>#N/A</v>
      </c>
      <c r="D317" s="246" t="e">
        <f>VLOOKUP($A317,input!$A$4:$I$1000,4,FALSE)</f>
        <v>#N/A</v>
      </c>
      <c r="E317" s="246" t="e">
        <f>VLOOKUP($A317,input!$A$4:$I$1000,5,FALSE)</f>
        <v>#N/A</v>
      </c>
      <c r="F317" s="514" t="e">
        <f>VLOOKUP($A317,input!$A$4:$I$1000,6,FALSE)</f>
        <v>#N/A</v>
      </c>
      <c r="G317" s="248">
        <v>0</v>
      </c>
      <c r="H317" s="249" t="e">
        <f t="shared" si="48"/>
        <v>#N/A</v>
      </c>
      <c r="I317" s="250" t="e">
        <f t="shared" si="49"/>
        <v>#N/A</v>
      </c>
      <c r="J317" s="414" t="str">
        <f>+input!Y317</f>
        <v/>
      </c>
      <c r="K317" s="249" t="str">
        <f>+input!Z317</f>
        <v/>
      </c>
      <c r="L317" s="249" t="str">
        <f>+input!AA317</f>
        <v/>
      </c>
      <c r="M317" s="249" t="str">
        <f>+input!AB317</f>
        <v/>
      </c>
      <c r="N317" s="249" t="str">
        <f>+input!AC317</f>
        <v/>
      </c>
      <c r="O317" s="249" t="str">
        <f>+input!AD317</f>
        <v/>
      </c>
      <c r="P317" s="251" t="str">
        <f>+input!AE317</f>
        <v/>
      </c>
      <c r="Q317" s="252" t="str">
        <f>+input!AF317</f>
        <v/>
      </c>
      <c r="R317" s="253"/>
      <c r="S317" s="254" t="e">
        <f>VLOOKUP($A317,input!$A$4:$I$1000,7,FALSE)</f>
        <v>#N/A</v>
      </c>
      <c r="T317" s="255" t="e">
        <f>VLOOKUP($A317,input!$A$4:$I$1000,8,FALSE)</f>
        <v>#N/A</v>
      </c>
      <c r="U317" s="255" t="e">
        <f>VLOOKUP($A317,input!$A$4:$L$1000,9,FALSE)</f>
        <v>#N/A</v>
      </c>
      <c r="V317" s="256" t="e">
        <f>IF($C317="initial",input!M317,VLOOKUP($A317,input!$A$4:$L$1000,10,FALSE))</f>
        <v>#N/A</v>
      </c>
      <c r="W317" s="257" t="e">
        <f>IF($C317="initial",input!N317,VLOOKUP($A317,input!$A$4:$L$1000,11,FALSE))</f>
        <v>#N/A</v>
      </c>
      <c r="X317" s="258" t="e">
        <f>IF($C317="initial",input!O317,VLOOKUP($A317,input!$A$4:$L$1000,12,FALSE))</f>
        <v>#N/A</v>
      </c>
      <c r="Y317" s="247" t="e">
        <f t="shared" si="50"/>
        <v>#N/A</v>
      </c>
      <c r="Z317" s="247" t="e">
        <f t="shared" si="51"/>
        <v>#N/A</v>
      </c>
      <c r="AA317" s="247" t="e">
        <f t="shared" si="52"/>
        <v>#N/A</v>
      </c>
      <c r="AB317" s="254" t="e">
        <f t="shared" si="53"/>
        <v>#N/A</v>
      </c>
      <c r="AC317" s="255" t="e">
        <f t="shared" si="54"/>
        <v>#N/A</v>
      </c>
      <c r="AD317" s="261" t="e">
        <f t="shared" si="55"/>
        <v>#N/A</v>
      </c>
      <c r="AE317" s="247" t="e">
        <f>IF($D317="","",IF($C317="initial",input!S317,AN316))</f>
        <v>#N/A</v>
      </c>
      <c r="AF317" s="259" t="e">
        <f>IF($D317="","",IF($C317="initial",input!T317,AO316))</f>
        <v>#N/A</v>
      </c>
      <c r="AG317" s="260" t="e">
        <f>IF($D317="","",IF($C317="initial",input!U317,AP316))</f>
        <v>#N/A</v>
      </c>
      <c r="AH317" s="262"/>
      <c r="AI317" s="263"/>
      <c r="AJ317" s="263"/>
      <c r="AK317" s="262"/>
      <c r="AL317" s="263"/>
      <c r="AM317" s="264"/>
      <c r="AN317" s="249"/>
      <c r="AO317" s="249"/>
      <c r="AP317" s="249"/>
      <c r="AQ317" s="265"/>
      <c r="AR317" s="266"/>
      <c r="AS317" s="267"/>
    </row>
    <row r="318" spans="1:45" x14ac:dyDescent="0.25">
      <c r="A318" s="245">
        <v>315</v>
      </c>
      <c r="B318" s="245"/>
      <c r="C318" s="245" t="e">
        <f>VLOOKUP(A318,input!$A$4:$C$1000,3,FALSE)</f>
        <v>#N/A</v>
      </c>
      <c r="D318" s="246" t="e">
        <f>VLOOKUP($A318,input!$A$4:$I$1000,4,FALSE)</f>
        <v>#N/A</v>
      </c>
      <c r="E318" s="246" t="e">
        <f>VLOOKUP($A318,input!$A$4:$I$1000,5,FALSE)</f>
        <v>#N/A</v>
      </c>
      <c r="F318" s="514" t="e">
        <f>VLOOKUP($A318,input!$A$4:$I$1000,6,FALSE)</f>
        <v>#N/A</v>
      </c>
      <c r="G318" s="248">
        <v>0</v>
      </c>
      <c r="H318" s="249" t="e">
        <f t="shared" si="48"/>
        <v>#N/A</v>
      </c>
      <c r="I318" s="250" t="e">
        <f t="shared" si="49"/>
        <v>#N/A</v>
      </c>
      <c r="J318" s="414" t="str">
        <f>+input!Y318</f>
        <v/>
      </c>
      <c r="K318" s="249" t="str">
        <f>+input!Z318</f>
        <v/>
      </c>
      <c r="L318" s="249" t="str">
        <f>+input!AA318</f>
        <v/>
      </c>
      <c r="M318" s="249" t="str">
        <f>+input!AB318</f>
        <v/>
      </c>
      <c r="N318" s="249" t="str">
        <f>+input!AC318</f>
        <v/>
      </c>
      <c r="O318" s="249" t="str">
        <f>+input!AD318</f>
        <v/>
      </c>
      <c r="P318" s="251" t="str">
        <f>+input!AE318</f>
        <v/>
      </c>
      <c r="Q318" s="252" t="str">
        <f>+input!AF318</f>
        <v/>
      </c>
      <c r="R318" s="253"/>
      <c r="S318" s="254" t="e">
        <f>VLOOKUP($A318,input!$A$4:$I$1000,7,FALSE)</f>
        <v>#N/A</v>
      </c>
      <c r="T318" s="255" t="e">
        <f>VLOOKUP($A318,input!$A$4:$I$1000,8,FALSE)</f>
        <v>#N/A</v>
      </c>
      <c r="U318" s="255" t="e">
        <f>VLOOKUP($A318,input!$A$4:$L$1000,9,FALSE)</f>
        <v>#N/A</v>
      </c>
      <c r="V318" s="256" t="e">
        <f>IF($C318="initial",input!M318,VLOOKUP($A318,input!$A$4:$L$1000,10,FALSE))</f>
        <v>#N/A</v>
      </c>
      <c r="W318" s="257" t="e">
        <f>IF($C318="initial",input!N318,VLOOKUP($A318,input!$A$4:$L$1000,11,FALSE))</f>
        <v>#N/A</v>
      </c>
      <c r="X318" s="258" t="e">
        <f>IF($C318="initial",input!O318,VLOOKUP($A318,input!$A$4:$L$1000,12,FALSE))</f>
        <v>#N/A</v>
      </c>
      <c r="Y318" s="247" t="e">
        <f t="shared" si="50"/>
        <v>#N/A</v>
      </c>
      <c r="Z318" s="247" t="e">
        <f t="shared" si="51"/>
        <v>#N/A</v>
      </c>
      <c r="AA318" s="247" t="e">
        <f t="shared" si="52"/>
        <v>#N/A</v>
      </c>
      <c r="AB318" s="254" t="e">
        <f t="shared" si="53"/>
        <v>#N/A</v>
      </c>
      <c r="AC318" s="255" t="e">
        <f t="shared" si="54"/>
        <v>#N/A</v>
      </c>
      <c r="AD318" s="261" t="e">
        <f t="shared" si="55"/>
        <v>#N/A</v>
      </c>
      <c r="AE318" s="247" t="e">
        <f>IF($D318="","",IF($C318="initial",input!S318,AN317))</f>
        <v>#N/A</v>
      </c>
      <c r="AF318" s="259" t="e">
        <f>IF($D318="","",IF($C318="initial",input!T318,AO317))</f>
        <v>#N/A</v>
      </c>
      <c r="AG318" s="260" t="e">
        <f>IF($D318="","",IF($C318="initial",input!U318,AP317))</f>
        <v>#N/A</v>
      </c>
      <c r="AH318" s="262"/>
      <c r="AI318" s="263"/>
      <c r="AJ318" s="263"/>
      <c r="AK318" s="262"/>
      <c r="AL318" s="263"/>
      <c r="AM318" s="264"/>
      <c r="AN318" s="249"/>
      <c r="AO318" s="249"/>
      <c r="AP318" s="249"/>
      <c r="AQ318" s="265"/>
      <c r="AR318" s="266"/>
      <c r="AS318" s="267"/>
    </row>
    <row r="319" spans="1:45" x14ac:dyDescent="0.25">
      <c r="A319" s="245">
        <v>316</v>
      </c>
      <c r="B319" s="245"/>
      <c r="C319" s="245" t="e">
        <f>VLOOKUP(A319,input!$A$4:$C$1000,3,FALSE)</f>
        <v>#N/A</v>
      </c>
      <c r="D319" s="246" t="e">
        <f>VLOOKUP($A319,input!$A$4:$I$1000,4,FALSE)</f>
        <v>#N/A</v>
      </c>
      <c r="E319" s="246" t="e">
        <f>VLOOKUP($A319,input!$A$4:$I$1000,5,FALSE)</f>
        <v>#N/A</v>
      </c>
      <c r="F319" s="514" t="e">
        <f>VLOOKUP($A319,input!$A$4:$I$1000,6,FALSE)</f>
        <v>#N/A</v>
      </c>
      <c r="G319" s="248">
        <v>0</v>
      </c>
      <c r="H319" s="249" t="e">
        <f t="shared" si="48"/>
        <v>#N/A</v>
      </c>
      <c r="I319" s="250" t="e">
        <f t="shared" si="49"/>
        <v>#N/A</v>
      </c>
      <c r="J319" s="414" t="str">
        <f>+input!Y319</f>
        <v/>
      </c>
      <c r="K319" s="249" t="str">
        <f>+input!Z319</f>
        <v/>
      </c>
      <c r="L319" s="249" t="str">
        <f>+input!AA319</f>
        <v/>
      </c>
      <c r="M319" s="249" t="str">
        <f>+input!AB319</f>
        <v/>
      </c>
      <c r="N319" s="249" t="str">
        <f>+input!AC319</f>
        <v/>
      </c>
      <c r="O319" s="249" t="str">
        <f>+input!AD319</f>
        <v/>
      </c>
      <c r="P319" s="251" t="str">
        <f>+input!AE319</f>
        <v/>
      </c>
      <c r="Q319" s="252" t="str">
        <f>+input!AF319</f>
        <v/>
      </c>
      <c r="R319" s="253"/>
      <c r="S319" s="254" t="e">
        <f>VLOOKUP($A319,input!$A$4:$I$1000,7,FALSE)</f>
        <v>#N/A</v>
      </c>
      <c r="T319" s="255" t="e">
        <f>VLOOKUP($A319,input!$A$4:$I$1000,8,FALSE)</f>
        <v>#N/A</v>
      </c>
      <c r="U319" s="255" t="e">
        <f>VLOOKUP($A319,input!$A$4:$L$1000,9,FALSE)</f>
        <v>#N/A</v>
      </c>
      <c r="V319" s="256" t="e">
        <f>IF($C319="initial",input!M319,VLOOKUP($A319,input!$A$4:$L$1000,10,FALSE))</f>
        <v>#N/A</v>
      </c>
      <c r="W319" s="257" t="e">
        <f>IF($C319="initial",input!N319,VLOOKUP($A319,input!$A$4:$L$1000,11,FALSE))</f>
        <v>#N/A</v>
      </c>
      <c r="X319" s="258" t="e">
        <f>IF($C319="initial",input!O319,VLOOKUP($A319,input!$A$4:$L$1000,12,FALSE))</f>
        <v>#N/A</v>
      </c>
      <c r="Y319" s="247" t="e">
        <f t="shared" si="50"/>
        <v>#N/A</v>
      </c>
      <c r="Z319" s="247" t="e">
        <f t="shared" si="51"/>
        <v>#N/A</v>
      </c>
      <c r="AA319" s="247" t="e">
        <f t="shared" si="52"/>
        <v>#N/A</v>
      </c>
      <c r="AB319" s="254" t="e">
        <f t="shared" si="53"/>
        <v>#N/A</v>
      </c>
      <c r="AC319" s="255" t="e">
        <f t="shared" si="54"/>
        <v>#N/A</v>
      </c>
      <c r="AD319" s="261" t="e">
        <f t="shared" si="55"/>
        <v>#N/A</v>
      </c>
      <c r="AE319" s="247" t="e">
        <f>IF($D319="","",IF($C319="initial",input!S319,AN318))</f>
        <v>#N/A</v>
      </c>
      <c r="AF319" s="259" t="e">
        <f>IF($D319="","",IF($C319="initial",input!T319,AO318))</f>
        <v>#N/A</v>
      </c>
      <c r="AG319" s="260" t="e">
        <f>IF($D319="","",IF($C319="initial",input!U319,AP318))</f>
        <v>#N/A</v>
      </c>
      <c r="AH319" s="262"/>
      <c r="AI319" s="263"/>
      <c r="AJ319" s="263"/>
      <c r="AK319" s="262"/>
      <c r="AL319" s="263"/>
      <c r="AM319" s="264"/>
      <c r="AN319" s="249"/>
      <c r="AO319" s="249"/>
      <c r="AP319" s="249"/>
      <c r="AQ319" s="265"/>
      <c r="AR319" s="266"/>
      <c r="AS319" s="267"/>
    </row>
    <row r="320" spans="1:45" x14ac:dyDescent="0.25">
      <c r="A320" s="245">
        <v>317</v>
      </c>
      <c r="B320" s="245"/>
      <c r="C320" s="245" t="e">
        <f>VLOOKUP(A320,input!$A$4:$C$1000,3,FALSE)</f>
        <v>#N/A</v>
      </c>
      <c r="D320" s="246" t="e">
        <f>VLOOKUP($A320,input!$A$4:$I$1000,4,FALSE)</f>
        <v>#N/A</v>
      </c>
      <c r="E320" s="246" t="e">
        <f>VLOOKUP($A320,input!$A$4:$I$1000,5,FALSE)</f>
        <v>#N/A</v>
      </c>
      <c r="F320" s="514" t="e">
        <f>VLOOKUP($A320,input!$A$4:$I$1000,6,FALSE)</f>
        <v>#N/A</v>
      </c>
      <c r="G320" s="248">
        <v>0</v>
      </c>
      <c r="H320" s="249" t="e">
        <f t="shared" si="48"/>
        <v>#N/A</v>
      </c>
      <c r="I320" s="250" t="e">
        <f t="shared" si="49"/>
        <v>#N/A</v>
      </c>
      <c r="J320" s="414" t="str">
        <f>+input!Y320</f>
        <v/>
      </c>
      <c r="K320" s="249" t="str">
        <f>+input!Z320</f>
        <v/>
      </c>
      <c r="L320" s="249" t="str">
        <f>+input!AA320</f>
        <v/>
      </c>
      <c r="M320" s="249" t="str">
        <f>+input!AB320</f>
        <v/>
      </c>
      <c r="N320" s="249" t="str">
        <f>+input!AC320</f>
        <v/>
      </c>
      <c r="O320" s="249" t="str">
        <f>+input!AD320</f>
        <v/>
      </c>
      <c r="P320" s="251" t="str">
        <f>+input!AE320</f>
        <v/>
      </c>
      <c r="Q320" s="252" t="str">
        <f>+input!AF320</f>
        <v/>
      </c>
      <c r="R320" s="253"/>
      <c r="S320" s="254" t="e">
        <f>VLOOKUP($A320,input!$A$4:$I$1000,7,FALSE)</f>
        <v>#N/A</v>
      </c>
      <c r="T320" s="255" t="e">
        <f>VLOOKUP($A320,input!$A$4:$I$1000,8,FALSE)</f>
        <v>#N/A</v>
      </c>
      <c r="U320" s="255" t="e">
        <f>VLOOKUP($A320,input!$A$4:$L$1000,9,FALSE)</f>
        <v>#N/A</v>
      </c>
      <c r="V320" s="256" t="e">
        <f>IF($C320="initial",input!M320,VLOOKUP($A320,input!$A$4:$L$1000,10,FALSE))</f>
        <v>#N/A</v>
      </c>
      <c r="W320" s="257" t="e">
        <f>IF($C320="initial",input!N320,VLOOKUP($A320,input!$A$4:$L$1000,11,FALSE))</f>
        <v>#N/A</v>
      </c>
      <c r="X320" s="258" t="e">
        <f>IF($C320="initial",input!O320,VLOOKUP($A320,input!$A$4:$L$1000,12,FALSE))</f>
        <v>#N/A</v>
      </c>
      <c r="Y320" s="247" t="e">
        <f t="shared" si="50"/>
        <v>#N/A</v>
      </c>
      <c r="Z320" s="247" t="e">
        <f t="shared" si="51"/>
        <v>#N/A</v>
      </c>
      <c r="AA320" s="247" t="e">
        <f t="shared" si="52"/>
        <v>#N/A</v>
      </c>
      <c r="AB320" s="254" t="e">
        <f t="shared" si="53"/>
        <v>#N/A</v>
      </c>
      <c r="AC320" s="255" t="e">
        <f t="shared" si="54"/>
        <v>#N/A</v>
      </c>
      <c r="AD320" s="261" t="e">
        <f t="shared" si="55"/>
        <v>#N/A</v>
      </c>
      <c r="AE320" s="247" t="e">
        <f>IF($D320="","",IF($C320="initial",input!S320,AN319))</f>
        <v>#N/A</v>
      </c>
      <c r="AF320" s="259" t="e">
        <f>IF($D320="","",IF($C320="initial",input!T320,AO319))</f>
        <v>#N/A</v>
      </c>
      <c r="AG320" s="260" t="e">
        <f>IF($D320="","",IF($C320="initial",input!U320,AP319))</f>
        <v>#N/A</v>
      </c>
      <c r="AH320" s="262"/>
      <c r="AI320" s="263"/>
      <c r="AJ320" s="263"/>
      <c r="AK320" s="262"/>
      <c r="AL320" s="263"/>
      <c r="AM320" s="264"/>
      <c r="AN320" s="249"/>
      <c r="AO320" s="249"/>
      <c r="AP320" s="249"/>
      <c r="AQ320" s="265"/>
      <c r="AR320" s="266"/>
      <c r="AS320" s="267"/>
    </row>
    <row r="321" spans="1:45" x14ac:dyDescent="0.25">
      <c r="A321" s="245">
        <v>318</v>
      </c>
      <c r="B321" s="245"/>
      <c r="C321" s="245" t="e">
        <f>VLOOKUP(A321,input!$A$4:$C$1000,3,FALSE)</f>
        <v>#N/A</v>
      </c>
      <c r="D321" s="246" t="e">
        <f>VLOOKUP($A321,input!$A$4:$I$1000,4,FALSE)</f>
        <v>#N/A</v>
      </c>
      <c r="E321" s="246" t="e">
        <f>VLOOKUP($A321,input!$A$4:$I$1000,5,FALSE)</f>
        <v>#N/A</v>
      </c>
      <c r="F321" s="514" t="e">
        <f>VLOOKUP($A321,input!$A$4:$I$1000,6,FALSE)</f>
        <v>#N/A</v>
      </c>
      <c r="G321" s="248">
        <v>0</v>
      </c>
      <c r="H321" s="249" t="e">
        <f t="shared" si="48"/>
        <v>#N/A</v>
      </c>
      <c r="I321" s="250" t="e">
        <f t="shared" si="49"/>
        <v>#N/A</v>
      </c>
      <c r="J321" s="414" t="str">
        <f>+input!Y321</f>
        <v/>
      </c>
      <c r="K321" s="249" t="str">
        <f>+input!Z321</f>
        <v/>
      </c>
      <c r="L321" s="249" t="str">
        <f>+input!AA321</f>
        <v/>
      </c>
      <c r="M321" s="249" t="str">
        <f>+input!AB321</f>
        <v/>
      </c>
      <c r="N321" s="249" t="str">
        <f>+input!AC321</f>
        <v/>
      </c>
      <c r="O321" s="249" t="str">
        <f>+input!AD321</f>
        <v/>
      </c>
      <c r="P321" s="251" t="str">
        <f>+input!AE321</f>
        <v/>
      </c>
      <c r="Q321" s="252" t="str">
        <f>+input!AF321</f>
        <v/>
      </c>
      <c r="R321" s="253"/>
      <c r="S321" s="254" t="e">
        <f>VLOOKUP($A321,input!$A$4:$I$1000,7,FALSE)</f>
        <v>#N/A</v>
      </c>
      <c r="T321" s="255" t="e">
        <f>VLOOKUP($A321,input!$A$4:$I$1000,8,FALSE)</f>
        <v>#N/A</v>
      </c>
      <c r="U321" s="255" t="e">
        <f>VLOOKUP($A321,input!$A$4:$L$1000,9,FALSE)</f>
        <v>#N/A</v>
      </c>
      <c r="V321" s="256" t="e">
        <f>IF($C321="initial",input!M321,VLOOKUP($A321,input!$A$4:$L$1000,10,FALSE))</f>
        <v>#N/A</v>
      </c>
      <c r="W321" s="257" t="e">
        <f>IF($C321="initial",input!N321,VLOOKUP($A321,input!$A$4:$L$1000,11,FALSE))</f>
        <v>#N/A</v>
      </c>
      <c r="X321" s="258" t="e">
        <f>IF($C321="initial",input!O321,VLOOKUP($A321,input!$A$4:$L$1000,12,FALSE))</f>
        <v>#N/A</v>
      </c>
      <c r="Y321" s="247" t="e">
        <f t="shared" si="50"/>
        <v>#N/A</v>
      </c>
      <c r="Z321" s="247" t="e">
        <f t="shared" si="51"/>
        <v>#N/A</v>
      </c>
      <c r="AA321" s="247" t="e">
        <f t="shared" si="52"/>
        <v>#N/A</v>
      </c>
      <c r="AB321" s="254" t="e">
        <f t="shared" si="53"/>
        <v>#N/A</v>
      </c>
      <c r="AC321" s="255" t="e">
        <f t="shared" si="54"/>
        <v>#N/A</v>
      </c>
      <c r="AD321" s="261" t="e">
        <f t="shared" si="55"/>
        <v>#N/A</v>
      </c>
      <c r="AE321" s="247" t="e">
        <f>IF($D321="","",IF($C321="initial",input!S321,AN320))</f>
        <v>#N/A</v>
      </c>
      <c r="AF321" s="259" t="e">
        <f>IF($D321="","",IF($C321="initial",input!T321,AO320))</f>
        <v>#N/A</v>
      </c>
      <c r="AG321" s="260" t="e">
        <f>IF($D321="","",IF($C321="initial",input!U321,AP320))</f>
        <v>#N/A</v>
      </c>
      <c r="AH321" s="262"/>
      <c r="AI321" s="263"/>
      <c r="AJ321" s="263"/>
      <c r="AK321" s="262"/>
      <c r="AL321" s="263"/>
      <c r="AM321" s="264"/>
      <c r="AN321" s="249"/>
      <c r="AO321" s="249"/>
      <c r="AP321" s="249"/>
      <c r="AQ321" s="265"/>
      <c r="AR321" s="266"/>
      <c r="AS321" s="267"/>
    </row>
    <row r="322" spans="1:45" x14ac:dyDescent="0.25">
      <c r="A322" s="245">
        <v>319</v>
      </c>
      <c r="B322" s="245"/>
      <c r="C322" s="245" t="e">
        <f>VLOOKUP(A322,input!$A$4:$C$1000,3,FALSE)</f>
        <v>#N/A</v>
      </c>
      <c r="D322" s="246" t="e">
        <f>VLOOKUP($A322,input!$A$4:$I$1000,4,FALSE)</f>
        <v>#N/A</v>
      </c>
      <c r="E322" s="246" t="e">
        <f>VLOOKUP($A322,input!$A$4:$I$1000,5,FALSE)</f>
        <v>#N/A</v>
      </c>
      <c r="F322" s="514" t="e">
        <f>VLOOKUP($A322,input!$A$4:$I$1000,6,FALSE)</f>
        <v>#N/A</v>
      </c>
      <c r="G322" s="248">
        <v>0</v>
      </c>
      <c r="H322" s="249" t="e">
        <f t="shared" si="48"/>
        <v>#N/A</v>
      </c>
      <c r="I322" s="250" t="e">
        <f t="shared" si="49"/>
        <v>#N/A</v>
      </c>
      <c r="J322" s="414" t="str">
        <f>+input!Y322</f>
        <v/>
      </c>
      <c r="K322" s="249" t="str">
        <f>+input!Z322</f>
        <v/>
      </c>
      <c r="L322" s="249" t="str">
        <f>+input!AA322</f>
        <v/>
      </c>
      <c r="M322" s="249" t="str">
        <f>+input!AB322</f>
        <v/>
      </c>
      <c r="N322" s="249" t="str">
        <f>+input!AC322</f>
        <v/>
      </c>
      <c r="O322" s="249" t="str">
        <f>+input!AD322</f>
        <v/>
      </c>
      <c r="P322" s="251" t="str">
        <f>+input!AE322</f>
        <v/>
      </c>
      <c r="Q322" s="252" t="str">
        <f>+input!AF322</f>
        <v/>
      </c>
      <c r="R322" s="253"/>
      <c r="S322" s="254" t="e">
        <f>VLOOKUP($A322,input!$A$4:$I$1000,7,FALSE)</f>
        <v>#N/A</v>
      </c>
      <c r="T322" s="255" t="e">
        <f>VLOOKUP($A322,input!$A$4:$I$1000,8,FALSE)</f>
        <v>#N/A</v>
      </c>
      <c r="U322" s="255" t="e">
        <f>VLOOKUP($A322,input!$A$4:$L$1000,9,FALSE)</f>
        <v>#N/A</v>
      </c>
      <c r="V322" s="256" t="e">
        <f>IF($C322="initial",input!M322,VLOOKUP($A322,input!$A$4:$L$1000,10,FALSE))</f>
        <v>#N/A</v>
      </c>
      <c r="W322" s="257" t="e">
        <f>IF($C322="initial",input!N322,VLOOKUP($A322,input!$A$4:$L$1000,11,FALSE))</f>
        <v>#N/A</v>
      </c>
      <c r="X322" s="258" t="e">
        <f>IF($C322="initial",input!O322,VLOOKUP($A322,input!$A$4:$L$1000,12,FALSE))</f>
        <v>#N/A</v>
      </c>
      <c r="Y322" s="247" t="e">
        <f t="shared" si="50"/>
        <v>#N/A</v>
      </c>
      <c r="Z322" s="247" t="e">
        <f t="shared" si="51"/>
        <v>#N/A</v>
      </c>
      <c r="AA322" s="247" t="e">
        <f t="shared" si="52"/>
        <v>#N/A</v>
      </c>
      <c r="AB322" s="254" t="e">
        <f t="shared" si="53"/>
        <v>#N/A</v>
      </c>
      <c r="AC322" s="255" t="e">
        <f t="shared" si="54"/>
        <v>#N/A</v>
      </c>
      <c r="AD322" s="261" t="e">
        <f t="shared" si="55"/>
        <v>#N/A</v>
      </c>
      <c r="AE322" s="247" t="e">
        <f>IF($D322="","",IF($C322="initial",input!S322,AN321))</f>
        <v>#N/A</v>
      </c>
      <c r="AF322" s="259" t="e">
        <f>IF($D322="","",IF($C322="initial",input!T322,AO321))</f>
        <v>#N/A</v>
      </c>
      <c r="AG322" s="260" t="e">
        <f>IF($D322="","",IF($C322="initial",input!U322,AP321))</f>
        <v>#N/A</v>
      </c>
      <c r="AH322" s="262"/>
      <c r="AI322" s="263"/>
      <c r="AJ322" s="263"/>
      <c r="AK322" s="262"/>
      <c r="AL322" s="263"/>
      <c r="AM322" s="264"/>
      <c r="AN322" s="249"/>
      <c r="AO322" s="249"/>
      <c r="AP322" s="249"/>
      <c r="AQ322" s="265"/>
      <c r="AR322" s="266"/>
      <c r="AS322" s="267"/>
    </row>
    <row r="323" spans="1:45" x14ac:dyDescent="0.25">
      <c r="A323" s="245">
        <v>320</v>
      </c>
      <c r="B323" s="245"/>
      <c r="C323" s="245" t="e">
        <f>VLOOKUP(A323,input!$A$4:$C$1000,3,FALSE)</f>
        <v>#N/A</v>
      </c>
      <c r="D323" s="246" t="e">
        <f>VLOOKUP($A323,input!$A$4:$I$1000,4,FALSE)</f>
        <v>#N/A</v>
      </c>
      <c r="E323" s="246" t="e">
        <f>VLOOKUP($A323,input!$A$4:$I$1000,5,FALSE)</f>
        <v>#N/A</v>
      </c>
      <c r="F323" s="514" t="e">
        <f>VLOOKUP($A323,input!$A$4:$I$1000,6,FALSE)</f>
        <v>#N/A</v>
      </c>
      <c r="G323" s="248">
        <v>0</v>
      </c>
      <c r="H323" s="249" t="e">
        <f t="shared" si="48"/>
        <v>#N/A</v>
      </c>
      <c r="I323" s="250" t="e">
        <f t="shared" si="49"/>
        <v>#N/A</v>
      </c>
      <c r="J323" s="414" t="str">
        <f>+input!Y323</f>
        <v/>
      </c>
      <c r="K323" s="249" t="str">
        <f>+input!Z323</f>
        <v/>
      </c>
      <c r="L323" s="249" t="str">
        <f>+input!AA323</f>
        <v/>
      </c>
      <c r="M323" s="249" t="str">
        <f>+input!AB323</f>
        <v/>
      </c>
      <c r="N323" s="249" t="str">
        <f>+input!AC323</f>
        <v/>
      </c>
      <c r="O323" s="249" t="str">
        <f>+input!AD323</f>
        <v/>
      </c>
      <c r="P323" s="251" t="str">
        <f>+input!AE323</f>
        <v/>
      </c>
      <c r="Q323" s="252" t="str">
        <f>+input!AF323</f>
        <v/>
      </c>
      <c r="R323" s="253"/>
      <c r="S323" s="254" t="e">
        <f>VLOOKUP($A323,input!$A$4:$I$1000,7,FALSE)</f>
        <v>#N/A</v>
      </c>
      <c r="T323" s="255" t="e">
        <f>VLOOKUP($A323,input!$A$4:$I$1000,8,FALSE)</f>
        <v>#N/A</v>
      </c>
      <c r="U323" s="255" t="e">
        <f>VLOOKUP($A323,input!$A$4:$L$1000,9,FALSE)</f>
        <v>#N/A</v>
      </c>
      <c r="V323" s="256" t="e">
        <f>IF($C323="initial",input!M323,VLOOKUP($A323,input!$A$4:$L$1000,10,FALSE))</f>
        <v>#N/A</v>
      </c>
      <c r="W323" s="257" t="e">
        <f>IF($C323="initial",input!N323,VLOOKUP($A323,input!$A$4:$L$1000,11,FALSE))</f>
        <v>#N/A</v>
      </c>
      <c r="X323" s="258" t="e">
        <f>IF($C323="initial",input!O323,VLOOKUP($A323,input!$A$4:$L$1000,12,FALSE))</f>
        <v>#N/A</v>
      </c>
      <c r="Y323" s="247" t="e">
        <f t="shared" si="50"/>
        <v>#N/A</v>
      </c>
      <c r="Z323" s="247" t="e">
        <f t="shared" si="51"/>
        <v>#N/A</v>
      </c>
      <c r="AA323" s="247" t="e">
        <f t="shared" si="52"/>
        <v>#N/A</v>
      </c>
      <c r="AB323" s="254" t="e">
        <f t="shared" si="53"/>
        <v>#N/A</v>
      </c>
      <c r="AC323" s="255" t="e">
        <f t="shared" si="54"/>
        <v>#N/A</v>
      </c>
      <c r="AD323" s="261" t="e">
        <f t="shared" si="55"/>
        <v>#N/A</v>
      </c>
      <c r="AE323" s="247" t="e">
        <f>IF($D323="","",IF($C323="initial",input!S323,AN322))</f>
        <v>#N/A</v>
      </c>
      <c r="AF323" s="259" t="e">
        <f>IF($D323="","",IF($C323="initial",input!T323,AO322))</f>
        <v>#N/A</v>
      </c>
      <c r="AG323" s="260" t="e">
        <f>IF($D323="","",IF($C323="initial",input!U323,AP322))</f>
        <v>#N/A</v>
      </c>
      <c r="AH323" s="262"/>
      <c r="AI323" s="263"/>
      <c r="AJ323" s="263"/>
      <c r="AK323" s="262"/>
      <c r="AL323" s="263"/>
      <c r="AM323" s="264"/>
      <c r="AN323" s="249"/>
      <c r="AO323" s="249"/>
      <c r="AP323" s="249"/>
      <c r="AQ323" s="265"/>
      <c r="AR323" s="266"/>
      <c r="AS323" s="267"/>
    </row>
    <row r="324" spans="1:45" x14ac:dyDescent="0.25">
      <c r="A324" s="245">
        <v>321</v>
      </c>
      <c r="B324" s="245"/>
      <c r="C324" s="245" t="e">
        <f>VLOOKUP(A324,input!$A$4:$C$1000,3,FALSE)</f>
        <v>#N/A</v>
      </c>
      <c r="D324" s="246" t="e">
        <f>VLOOKUP($A324,input!$A$4:$I$1000,4,FALSE)</f>
        <v>#N/A</v>
      </c>
      <c r="E324" s="246" t="e">
        <f>VLOOKUP($A324,input!$A$4:$I$1000,5,FALSE)</f>
        <v>#N/A</v>
      </c>
      <c r="F324" s="514" t="e">
        <f>VLOOKUP($A324,input!$A$4:$I$1000,6,FALSE)</f>
        <v>#N/A</v>
      </c>
      <c r="G324" s="248">
        <v>0</v>
      </c>
      <c r="H324" s="249" t="e">
        <f t="shared" si="48"/>
        <v>#N/A</v>
      </c>
      <c r="I324" s="250" t="e">
        <f t="shared" si="49"/>
        <v>#N/A</v>
      </c>
      <c r="J324" s="414" t="str">
        <f>+input!Y324</f>
        <v/>
      </c>
      <c r="K324" s="249" t="str">
        <f>+input!Z324</f>
        <v/>
      </c>
      <c r="L324" s="249" t="str">
        <f>+input!AA324</f>
        <v/>
      </c>
      <c r="M324" s="249" t="str">
        <f>+input!AB324</f>
        <v/>
      </c>
      <c r="N324" s="249" t="str">
        <f>+input!AC324</f>
        <v/>
      </c>
      <c r="O324" s="249" t="str">
        <f>+input!AD324</f>
        <v/>
      </c>
      <c r="P324" s="251" t="str">
        <f>+input!AE324</f>
        <v/>
      </c>
      <c r="Q324" s="252" t="str">
        <f>+input!AF324</f>
        <v/>
      </c>
      <c r="R324" s="253"/>
      <c r="S324" s="254" t="e">
        <f>VLOOKUP($A324,input!$A$4:$I$1000,7,FALSE)</f>
        <v>#N/A</v>
      </c>
      <c r="T324" s="255" t="e">
        <f>VLOOKUP($A324,input!$A$4:$I$1000,8,FALSE)</f>
        <v>#N/A</v>
      </c>
      <c r="U324" s="255" t="e">
        <f>VLOOKUP($A324,input!$A$4:$L$1000,9,FALSE)</f>
        <v>#N/A</v>
      </c>
      <c r="V324" s="256" t="e">
        <f>IF($C324="initial",input!M324,VLOOKUP($A324,input!$A$4:$L$1000,10,FALSE))</f>
        <v>#N/A</v>
      </c>
      <c r="W324" s="257" t="e">
        <f>IF($C324="initial",input!N324,VLOOKUP($A324,input!$A$4:$L$1000,11,FALSE))</f>
        <v>#N/A</v>
      </c>
      <c r="X324" s="258" t="e">
        <f>IF($C324="initial",input!O324,VLOOKUP($A324,input!$A$4:$L$1000,12,FALSE))</f>
        <v>#N/A</v>
      </c>
      <c r="Y324" s="247" t="e">
        <f t="shared" si="50"/>
        <v>#N/A</v>
      </c>
      <c r="Z324" s="247" t="e">
        <f t="shared" si="51"/>
        <v>#N/A</v>
      </c>
      <c r="AA324" s="247" t="e">
        <f t="shared" si="52"/>
        <v>#N/A</v>
      </c>
      <c r="AB324" s="254" t="e">
        <f t="shared" si="53"/>
        <v>#N/A</v>
      </c>
      <c r="AC324" s="255" t="e">
        <f t="shared" si="54"/>
        <v>#N/A</v>
      </c>
      <c r="AD324" s="261" t="e">
        <f t="shared" si="55"/>
        <v>#N/A</v>
      </c>
      <c r="AE324" s="247" t="e">
        <f>IF($D324="","",IF($C324="initial",input!S324,AN323))</f>
        <v>#N/A</v>
      </c>
      <c r="AF324" s="259" t="e">
        <f>IF($D324="","",IF($C324="initial",input!T324,AO323))</f>
        <v>#N/A</v>
      </c>
      <c r="AG324" s="260" t="e">
        <f>IF($D324="","",IF($C324="initial",input!U324,AP323))</f>
        <v>#N/A</v>
      </c>
      <c r="AH324" s="262"/>
      <c r="AI324" s="263"/>
      <c r="AJ324" s="263"/>
      <c r="AK324" s="262"/>
      <c r="AL324" s="263"/>
      <c r="AM324" s="264"/>
      <c r="AN324" s="249"/>
      <c r="AO324" s="249"/>
      <c r="AP324" s="249"/>
      <c r="AQ324" s="265"/>
      <c r="AR324" s="266"/>
      <c r="AS324" s="267"/>
    </row>
    <row r="325" spans="1:45" x14ac:dyDescent="0.25">
      <c r="A325" s="245">
        <v>322</v>
      </c>
      <c r="B325" s="245"/>
      <c r="C325" s="245" t="e">
        <f>VLOOKUP(A325,input!$A$4:$C$1000,3,FALSE)</f>
        <v>#N/A</v>
      </c>
      <c r="D325" s="246" t="e">
        <f>VLOOKUP($A325,input!$A$4:$I$1000,4,FALSE)</f>
        <v>#N/A</v>
      </c>
      <c r="E325" s="246" t="e">
        <f>VLOOKUP($A325,input!$A$4:$I$1000,5,FALSE)</f>
        <v>#N/A</v>
      </c>
      <c r="F325" s="514" t="e">
        <f>VLOOKUP($A325,input!$A$4:$I$1000,6,FALSE)</f>
        <v>#N/A</v>
      </c>
      <c r="G325" s="248">
        <v>0</v>
      </c>
      <c r="H325" s="249" t="e">
        <f t="shared" si="48"/>
        <v>#N/A</v>
      </c>
      <c r="I325" s="250" t="e">
        <f t="shared" si="49"/>
        <v>#N/A</v>
      </c>
      <c r="J325" s="414" t="str">
        <f>+input!Y325</f>
        <v/>
      </c>
      <c r="K325" s="249" t="str">
        <f>+input!Z325</f>
        <v/>
      </c>
      <c r="L325" s="249" t="str">
        <f>+input!AA325</f>
        <v/>
      </c>
      <c r="M325" s="249" t="str">
        <f>+input!AB325</f>
        <v/>
      </c>
      <c r="N325" s="249" t="str">
        <f>+input!AC325</f>
        <v/>
      </c>
      <c r="O325" s="249" t="str">
        <f>+input!AD325</f>
        <v/>
      </c>
      <c r="P325" s="251" t="str">
        <f>+input!AE325</f>
        <v/>
      </c>
      <c r="Q325" s="252" t="str">
        <f>+input!AF325</f>
        <v/>
      </c>
      <c r="R325" s="253"/>
      <c r="S325" s="254" t="e">
        <f>VLOOKUP($A325,input!$A$4:$I$1000,7,FALSE)</f>
        <v>#N/A</v>
      </c>
      <c r="T325" s="255" t="e">
        <f>VLOOKUP($A325,input!$A$4:$I$1000,8,FALSE)</f>
        <v>#N/A</v>
      </c>
      <c r="U325" s="255" t="e">
        <f>VLOOKUP($A325,input!$A$4:$L$1000,9,FALSE)</f>
        <v>#N/A</v>
      </c>
      <c r="V325" s="256" t="e">
        <f>IF($C325="initial",input!M325,VLOOKUP($A325,input!$A$4:$L$1000,10,FALSE))</f>
        <v>#N/A</v>
      </c>
      <c r="W325" s="257" t="e">
        <f>IF($C325="initial",input!N325,VLOOKUP($A325,input!$A$4:$L$1000,11,FALSE))</f>
        <v>#N/A</v>
      </c>
      <c r="X325" s="258" t="e">
        <f>IF($C325="initial",input!O325,VLOOKUP($A325,input!$A$4:$L$1000,12,FALSE))</f>
        <v>#N/A</v>
      </c>
      <c r="Y325" s="247" t="e">
        <f t="shared" si="50"/>
        <v>#N/A</v>
      </c>
      <c r="Z325" s="247" t="e">
        <f t="shared" si="51"/>
        <v>#N/A</v>
      </c>
      <c r="AA325" s="247" t="e">
        <f t="shared" si="52"/>
        <v>#N/A</v>
      </c>
      <c r="AB325" s="254" t="e">
        <f t="shared" si="53"/>
        <v>#N/A</v>
      </c>
      <c r="AC325" s="255" t="e">
        <f t="shared" si="54"/>
        <v>#N/A</v>
      </c>
      <c r="AD325" s="261" t="e">
        <f t="shared" si="55"/>
        <v>#N/A</v>
      </c>
      <c r="AE325" s="247" t="e">
        <f>IF($D325="","",IF($C325="initial",input!S325,AN324))</f>
        <v>#N/A</v>
      </c>
      <c r="AF325" s="259" t="e">
        <f>IF($D325="","",IF($C325="initial",input!T325,AO324))</f>
        <v>#N/A</v>
      </c>
      <c r="AG325" s="260" t="e">
        <f>IF($D325="","",IF($C325="initial",input!U325,AP324))</f>
        <v>#N/A</v>
      </c>
      <c r="AH325" s="262"/>
      <c r="AI325" s="263"/>
      <c r="AJ325" s="263"/>
      <c r="AK325" s="262"/>
      <c r="AL325" s="263"/>
      <c r="AM325" s="264"/>
      <c r="AN325" s="249"/>
      <c r="AO325" s="249"/>
      <c r="AP325" s="249"/>
      <c r="AQ325" s="265"/>
      <c r="AR325" s="266"/>
      <c r="AS325" s="267"/>
    </row>
    <row r="326" spans="1:45" x14ac:dyDescent="0.25">
      <c r="A326" s="245">
        <v>323</v>
      </c>
      <c r="B326" s="245"/>
      <c r="C326" s="245" t="e">
        <f>VLOOKUP(A326,input!$A$4:$C$1000,3,FALSE)</f>
        <v>#N/A</v>
      </c>
      <c r="D326" s="246" t="e">
        <f>VLOOKUP($A326,input!$A$4:$I$1000,4,FALSE)</f>
        <v>#N/A</v>
      </c>
      <c r="E326" s="246" t="e">
        <f>VLOOKUP($A326,input!$A$4:$I$1000,5,FALSE)</f>
        <v>#N/A</v>
      </c>
      <c r="F326" s="514" t="e">
        <f>VLOOKUP($A326,input!$A$4:$I$1000,6,FALSE)</f>
        <v>#N/A</v>
      </c>
      <c r="G326" s="248">
        <v>0</v>
      </c>
      <c r="H326" s="249" t="e">
        <f t="shared" ref="H326:H389" si="56">IF(E326&gt;1,1,0)</f>
        <v>#N/A</v>
      </c>
      <c r="I326" s="250" t="e">
        <f t="shared" ref="I326:I389" si="57">IF(E326=3,1,IF(E326=1,0,0))</f>
        <v>#N/A</v>
      </c>
      <c r="J326" s="414" t="str">
        <f>+input!Y326</f>
        <v/>
      </c>
      <c r="K326" s="249" t="str">
        <f>+input!Z326</f>
        <v/>
      </c>
      <c r="L326" s="249" t="str">
        <f>+input!AA326</f>
        <v/>
      </c>
      <c r="M326" s="249" t="str">
        <f>+input!AB326</f>
        <v/>
      </c>
      <c r="N326" s="249" t="str">
        <f>+input!AC326</f>
        <v/>
      </c>
      <c r="O326" s="249" t="str">
        <f>+input!AD326</f>
        <v/>
      </c>
      <c r="P326" s="251" t="str">
        <f>+input!AE326</f>
        <v/>
      </c>
      <c r="Q326" s="252" t="str">
        <f>+input!AF326</f>
        <v/>
      </c>
      <c r="R326" s="253"/>
      <c r="S326" s="254" t="e">
        <f>VLOOKUP($A326,input!$A$4:$I$1000,7,FALSE)</f>
        <v>#N/A</v>
      </c>
      <c r="T326" s="255" t="e">
        <f>VLOOKUP($A326,input!$A$4:$I$1000,8,FALSE)</f>
        <v>#N/A</v>
      </c>
      <c r="U326" s="255" t="e">
        <f>VLOOKUP($A326,input!$A$4:$L$1000,9,FALSE)</f>
        <v>#N/A</v>
      </c>
      <c r="V326" s="256" t="e">
        <f>IF($C326="initial",input!M326,VLOOKUP($A326,input!$A$4:$L$1000,10,FALSE))</f>
        <v>#N/A</v>
      </c>
      <c r="W326" s="257" t="e">
        <f>IF($C326="initial",input!N326,VLOOKUP($A326,input!$A$4:$L$1000,11,FALSE))</f>
        <v>#N/A</v>
      </c>
      <c r="X326" s="258" t="e">
        <f>IF($C326="initial",input!O326,VLOOKUP($A326,input!$A$4:$L$1000,12,FALSE))</f>
        <v>#N/A</v>
      </c>
      <c r="Y326" s="247" t="e">
        <f t="shared" ref="Y326:Y389" si="58">IF($D326="","",IF($C326="initial","",AH325))</f>
        <v>#N/A</v>
      </c>
      <c r="Z326" s="247" t="e">
        <f t="shared" ref="Z326:Z389" si="59">IF($D326="","",IF($C326="initial","",AI325))</f>
        <v>#N/A</v>
      </c>
      <c r="AA326" s="247" t="e">
        <f t="shared" ref="AA326:AA389" si="60">IF($D326="","",IF($C326="initial","",AJ325))</f>
        <v>#N/A</v>
      </c>
      <c r="AB326" s="254" t="e">
        <f t="shared" ref="AB326:AB389" si="61">IF($D326="","",IF($C326="initial",1,AK325))</f>
        <v>#N/A</v>
      </c>
      <c r="AC326" s="255" t="e">
        <f t="shared" ref="AC326:AC389" si="62">IF($D326="","",IF($C326="initial",1,AL325))</f>
        <v>#N/A</v>
      </c>
      <c r="AD326" s="261" t="e">
        <f t="shared" ref="AD326:AD389" si="63">IF($D326="","",IF($C326="initial",1,AM325))</f>
        <v>#N/A</v>
      </c>
      <c r="AE326" s="247" t="e">
        <f>IF($D326="","",IF($C326="initial",input!S326,AN325))</f>
        <v>#N/A</v>
      </c>
      <c r="AF326" s="259" t="e">
        <f>IF($D326="","",IF($C326="initial",input!T326,AO325))</f>
        <v>#N/A</v>
      </c>
      <c r="AG326" s="260" t="e">
        <f>IF($D326="","",IF($C326="initial",input!U326,AP325))</f>
        <v>#N/A</v>
      </c>
      <c r="AH326" s="262"/>
      <c r="AI326" s="263"/>
      <c r="AJ326" s="263"/>
      <c r="AK326" s="262"/>
      <c r="AL326" s="263"/>
      <c r="AM326" s="264"/>
      <c r="AN326" s="249"/>
      <c r="AO326" s="249"/>
      <c r="AP326" s="249"/>
      <c r="AQ326" s="265"/>
      <c r="AR326" s="266"/>
      <c r="AS326" s="267"/>
    </row>
    <row r="327" spans="1:45" x14ac:dyDescent="0.25">
      <c r="A327" s="245">
        <v>324</v>
      </c>
      <c r="B327" s="245"/>
      <c r="C327" s="245" t="e">
        <f>VLOOKUP(A327,input!$A$4:$C$1000,3,FALSE)</f>
        <v>#N/A</v>
      </c>
      <c r="D327" s="246" t="e">
        <f>VLOOKUP($A327,input!$A$4:$I$1000,4,FALSE)</f>
        <v>#N/A</v>
      </c>
      <c r="E327" s="246" t="e">
        <f>VLOOKUP($A327,input!$A$4:$I$1000,5,FALSE)</f>
        <v>#N/A</v>
      </c>
      <c r="F327" s="514" t="e">
        <f>VLOOKUP($A327,input!$A$4:$I$1000,6,FALSE)</f>
        <v>#N/A</v>
      </c>
      <c r="G327" s="248">
        <v>0</v>
      </c>
      <c r="H327" s="249" t="e">
        <f t="shared" si="56"/>
        <v>#N/A</v>
      </c>
      <c r="I327" s="250" t="e">
        <f t="shared" si="57"/>
        <v>#N/A</v>
      </c>
      <c r="J327" s="414" t="str">
        <f>+input!Y327</f>
        <v/>
      </c>
      <c r="K327" s="249" t="str">
        <f>+input!Z327</f>
        <v/>
      </c>
      <c r="L327" s="249" t="str">
        <f>+input!AA327</f>
        <v/>
      </c>
      <c r="M327" s="249" t="str">
        <f>+input!AB327</f>
        <v/>
      </c>
      <c r="N327" s="249" t="str">
        <f>+input!AC327</f>
        <v/>
      </c>
      <c r="O327" s="249" t="str">
        <f>+input!AD327</f>
        <v/>
      </c>
      <c r="P327" s="251" t="str">
        <f>+input!AE327</f>
        <v/>
      </c>
      <c r="Q327" s="252" t="str">
        <f>+input!AF327</f>
        <v/>
      </c>
      <c r="R327" s="253"/>
      <c r="S327" s="254" t="e">
        <f>VLOOKUP($A327,input!$A$4:$I$1000,7,FALSE)</f>
        <v>#N/A</v>
      </c>
      <c r="T327" s="255" t="e">
        <f>VLOOKUP($A327,input!$A$4:$I$1000,8,FALSE)</f>
        <v>#N/A</v>
      </c>
      <c r="U327" s="255" t="e">
        <f>VLOOKUP($A327,input!$A$4:$L$1000,9,FALSE)</f>
        <v>#N/A</v>
      </c>
      <c r="V327" s="256" t="e">
        <f>IF($C327="initial",input!M327,VLOOKUP($A327,input!$A$4:$L$1000,10,FALSE))</f>
        <v>#N/A</v>
      </c>
      <c r="W327" s="257" t="e">
        <f>IF($C327="initial",input!N327,VLOOKUP($A327,input!$A$4:$L$1000,11,FALSE))</f>
        <v>#N/A</v>
      </c>
      <c r="X327" s="258" t="e">
        <f>IF($C327="initial",input!O327,VLOOKUP($A327,input!$A$4:$L$1000,12,FALSE))</f>
        <v>#N/A</v>
      </c>
      <c r="Y327" s="247" t="e">
        <f t="shared" si="58"/>
        <v>#N/A</v>
      </c>
      <c r="Z327" s="247" t="e">
        <f t="shared" si="59"/>
        <v>#N/A</v>
      </c>
      <c r="AA327" s="247" t="e">
        <f t="shared" si="60"/>
        <v>#N/A</v>
      </c>
      <c r="AB327" s="254" t="e">
        <f t="shared" si="61"/>
        <v>#N/A</v>
      </c>
      <c r="AC327" s="255" t="e">
        <f t="shared" si="62"/>
        <v>#N/A</v>
      </c>
      <c r="AD327" s="261" t="e">
        <f t="shared" si="63"/>
        <v>#N/A</v>
      </c>
      <c r="AE327" s="247" t="e">
        <f>IF($D327="","",IF($C327="initial",input!S327,AN326))</f>
        <v>#N/A</v>
      </c>
      <c r="AF327" s="259" t="e">
        <f>IF($D327="","",IF($C327="initial",input!T327,AO326))</f>
        <v>#N/A</v>
      </c>
      <c r="AG327" s="260" t="e">
        <f>IF($D327="","",IF($C327="initial",input!U327,AP326))</f>
        <v>#N/A</v>
      </c>
      <c r="AH327" s="262"/>
      <c r="AI327" s="263"/>
      <c r="AJ327" s="263"/>
      <c r="AK327" s="262"/>
      <c r="AL327" s="263"/>
      <c r="AM327" s="264"/>
      <c r="AN327" s="249"/>
      <c r="AO327" s="249"/>
      <c r="AP327" s="249"/>
      <c r="AQ327" s="265"/>
      <c r="AR327" s="266"/>
      <c r="AS327" s="267"/>
    </row>
    <row r="328" spans="1:45" x14ac:dyDescent="0.25">
      <c r="A328" s="245">
        <v>325</v>
      </c>
      <c r="B328" s="245"/>
      <c r="C328" s="245" t="e">
        <f>VLOOKUP(A328,input!$A$4:$C$1000,3,FALSE)</f>
        <v>#N/A</v>
      </c>
      <c r="D328" s="246" t="e">
        <f>VLOOKUP($A328,input!$A$4:$I$1000,4,FALSE)</f>
        <v>#N/A</v>
      </c>
      <c r="E328" s="246" t="e">
        <f>VLOOKUP($A328,input!$A$4:$I$1000,5,FALSE)</f>
        <v>#N/A</v>
      </c>
      <c r="F328" s="514" t="e">
        <f>VLOOKUP($A328,input!$A$4:$I$1000,6,FALSE)</f>
        <v>#N/A</v>
      </c>
      <c r="G328" s="248">
        <v>0</v>
      </c>
      <c r="H328" s="249" t="e">
        <f t="shared" si="56"/>
        <v>#N/A</v>
      </c>
      <c r="I328" s="250" t="e">
        <f t="shared" si="57"/>
        <v>#N/A</v>
      </c>
      <c r="J328" s="414" t="str">
        <f>+input!Y328</f>
        <v/>
      </c>
      <c r="K328" s="249" t="str">
        <f>+input!Z328</f>
        <v/>
      </c>
      <c r="L328" s="249" t="str">
        <f>+input!AA328</f>
        <v/>
      </c>
      <c r="M328" s="249" t="str">
        <f>+input!AB328</f>
        <v/>
      </c>
      <c r="N328" s="249" t="str">
        <f>+input!AC328</f>
        <v/>
      </c>
      <c r="O328" s="249" t="str">
        <f>+input!AD328</f>
        <v/>
      </c>
      <c r="P328" s="251" t="str">
        <f>+input!AE328</f>
        <v/>
      </c>
      <c r="Q328" s="252" t="str">
        <f>+input!AF328</f>
        <v/>
      </c>
      <c r="R328" s="253"/>
      <c r="S328" s="254" t="e">
        <f>VLOOKUP($A328,input!$A$4:$I$1000,7,FALSE)</f>
        <v>#N/A</v>
      </c>
      <c r="T328" s="255" t="e">
        <f>VLOOKUP($A328,input!$A$4:$I$1000,8,FALSE)</f>
        <v>#N/A</v>
      </c>
      <c r="U328" s="255" t="e">
        <f>VLOOKUP($A328,input!$A$4:$L$1000,9,FALSE)</f>
        <v>#N/A</v>
      </c>
      <c r="V328" s="256" t="e">
        <f>IF($C328="initial",input!M328,VLOOKUP($A328,input!$A$4:$L$1000,10,FALSE))</f>
        <v>#N/A</v>
      </c>
      <c r="W328" s="257" t="e">
        <f>IF($C328="initial",input!N328,VLOOKUP($A328,input!$A$4:$L$1000,11,FALSE))</f>
        <v>#N/A</v>
      </c>
      <c r="X328" s="258" t="e">
        <f>IF($C328="initial",input!O328,VLOOKUP($A328,input!$A$4:$L$1000,12,FALSE))</f>
        <v>#N/A</v>
      </c>
      <c r="Y328" s="247" t="e">
        <f t="shared" si="58"/>
        <v>#N/A</v>
      </c>
      <c r="Z328" s="247" t="e">
        <f t="shared" si="59"/>
        <v>#N/A</v>
      </c>
      <c r="AA328" s="247" t="e">
        <f t="shared" si="60"/>
        <v>#N/A</v>
      </c>
      <c r="AB328" s="254" t="e">
        <f t="shared" si="61"/>
        <v>#N/A</v>
      </c>
      <c r="AC328" s="255" t="e">
        <f t="shared" si="62"/>
        <v>#N/A</v>
      </c>
      <c r="AD328" s="261" t="e">
        <f t="shared" si="63"/>
        <v>#N/A</v>
      </c>
      <c r="AE328" s="247" t="e">
        <f>IF($D328="","",IF($C328="initial",input!S328,AN327))</f>
        <v>#N/A</v>
      </c>
      <c r="AF328" s="259" t="e">
        <f>IF($D328="","",IF($C328="initial",input!T328,AO327))</f>
        <v>#N/A</v>
      </c>
      <c r="AG328" s="260" t="e">
        <f>IF($D328="","",IF($C328="initial",input!U328,AP327))</f>
        <v>#N/A</v>
      </c>
      <c r="AH328" s="262"/>
      <c r="AI328" s="263"/>
      <c r="AJ328" s="263"/>
      <c r="AK328" s="262"/>
      <c r="AL328" s="263"/>
      <c r="AM328" s="264"/>
      <c r="AN328" s="249"/>
      <c r="AO328" s="249"/>
      <c r="AP328" s="249"/>
      <c r="AQ328" s="265"/>
      <c r="AR328" s="266"/>
      <c r="AS328" s="267"/>
    </row>
    <row r="329" spans="1:45" x14ac:dyDescent="0.25">
      <c r="A329" s="245">
        <v>326</v>
      </c>
      <c r="B329" s="245"/>
      <c r="C329" s="245" t="e">
        <f>VLOOKUP(A329,input!$A$4:$C$1000,3,FALSE)</f>
        <v>#N/A</v>
      </c>
      <c r="D329" s="246" t="e">
        <f>VLOOKUP($A329,input!$A$4:$I$1000,4,FALSE)</f>
        <v>#N/A</v>
      </c>
      <c r="E329" s="246" t="e">
        <f>VLOOKUP($A329,input!$A$4:$I$1000,5,FALSE)</f>
        <v>#N/A</v>
      </c>
      <c r="F329" s="514" t="e">
        <f>VLOOKUP($A329,input!$A$4:$I$1000,6,FALSE)</f>
        <v>#N/A</v>
      </c>
      <c r="G329" s="248">
        <v>0</v>
      </c>
      <c r="H329" s="249" t="e">
        <f t="shared" si="56"/>
        <v>#N/A</v>
      </c>
      <c r="I329" s="250" t="e">
        <f t="shared" si="57"/>
        <v>#N/A</v>
      </c>
      <c r="J329" s="414" t="str">
        <f>+input!Y329</f>
        <v/>
      </c>
      <c r="K329" s="249" t="str">
        <f>+input!Z329</f>
        <v/>
      </c>
      <c r="L329" s="249" t="str">
        <f>+input!AA329</f>
        <v/>
      </c>
      <c r="M329" s="249" t="str">
        <f>+input!AB329</f>
        <v/>
      </c>
      <c r="N329" s="249" t="str">
        <f>+input!AC329</f>
        <v/>
      </c>
      <c r="O329" s="249" t="str">
        <f>+input!AD329</f>
        <v/>
      </c>
      <c r="P329" s="251" t="str">
        <f>+input!AE329</f>
        <v/>
      </c>
      <c r="Q329" s="252" t="str">
        <f>+input!AF329</f>
        <v/>
      </c>
      <c r="R329" s="253"/>
      <c r="S329" s="254" t="e">
        <f>VLOOKUP($A329,input!$A$4:$I$1000,7,FALSE)</f>
        <v>#N/A</v>
      </c>
      <c r="T329" s="255" t="e">
        <f>VLOOKUP($A329,input!$A$4:$I$1000,8,FALSE)</f>
        <v>#N/A</v>
      </c>
      <c r="U329" s="255" t="e">
        <f>VLOOKUP($A329,input!$A$4:$L$1000,9,FALSE)</f>
        <v>#N/A</v>
      </c>
      <c r="V329" s="256" t="e">
        <f>IF($C329="initial",input!M329,VLOOKUP($A329,input!$A$4:$L$1000,10,FALSE))</f>
        <v>#N/A</v>
      </c>
      <c r="W329" s="257" t="e">
        <f>IF($C329="initial",input!N329,VLOOKUP($A329,input!$A$4:$L$1000,11,FALSE))</f>
        <v>#N/A</v>
      </c>
      <c r="X329" s="258" t="e">
        <f>IF($C329="initial",input!O329,VLOOKUP($A329,input!$A$4:$L$1000,12,FALSE))</f>
        <v>#N/A</v>
      </c>
      <c r="Y329" s="247" t="e">
        <f t="shared" si="58"/>
        <v>#N/A</v>
      </c>
      <c r="Z329" s="247" t="e">
        <f t="shared" si="59"/>
        <v>#N/A</v>
      </c>
      <c r="AA329" s="247" t="e">
        <f t="shared" si="60"/>
        <v>#N/A</v>
      </c>
      <c r="AB329" s="254" t="e">
        <f t="shared" si="61"/>
        <v>#N/A</v>
      </c>
      <c r="AC329" s="255" t="e">
        <f t="shared" si="62"/>
        <v>#N/A</v>
      </c>
      <c r="AD329" s="261" t="e">
        <f t="shared" si="63"/>
        <v>#N/A</v>
      </c>
      <c r="AE329" s="247" t="e">
        <f>IF($D329="","",IF($C329="initial",input!S329,AN328))</f>
        <v>#N/A</v>
      </c>
      <c r="AF329" s="259" t="e">
        <f>IF($D329="","",IF($C329="initial",input!T329,AO328))</f>
        <v>#N/A</v>
      </c>
      <c r="AG329" s="260" t="e">
        <f>IF($D329="","",IF($C329="initial",input!U329,AP328))</f>
        <v>#N/A</v>
      </c>
      <c r="AH329" s="262"/>
      <c r="AI329" s="263"/>
      <c r="AJ329" s="263"/>
      <c r="AK329" s="262"/>
      <c r="AL329" s="263"/>
      <c r="AM329" s="264"/>
      <c r="AN329" s="249"/>
      <c r="AO329" s="249"/>
      <c r="AP329" s="249"/>
      <c r="AQ329" s="265"/>
      <c r="AR329" s="266"/>
      <c r="AS329" s="267"/>
    </row>
    <row r="330" spans="1:45" x14ac:dyDescent="0.25">
      <c r="A330" s="245">
        <v>327</v>
      </c>
      <c r="B330" s="245"/>
      <c r="C330" s="245" t="e">
        <f>VLOOKUP(A330,input!$A$4:$C$1000,3,FALSE)</f>
        <v>#N/A</v>
      </c>
      <c r="D330" s="246" t="e">
        <f>VLOOKUP($A330,input!$A$4:$I$1000,4,FALSE)</f>
        <v>#N/A</v>
      </c>
      <c r="E330" s="246" t="e">
        <f>VLOOKUP($A330,input!$A$4:$I$1000,5,FALSE)</f>
        <v>#N/A</v>
      </c>
      <c r="F330" s="514" t="e">
        <f>VLOOKUP($A330,input!$A$4:$I$1000,6,FALSE)</f>
        <v>#N/A</v>
      </c>
      <c r="G330" s="248">
        <v>0</v>
      </c>
      <c r="H330" s="249" t="e">
        <f t="shared" si="56"/>
        <v>#N/A</v>
      </c>
      <c r="I330" s="250" t="e">
        <f t="shared" si="57"/>
        <v>#N/A</v>
      </c>
      <c r="J330" s="414" t="str">
        <f>+input!Y330</f>
        <v/>
      </c>
      <c r="K330" s="249" t="str">
        <f>+input!Z330</f>
        <v/>
      </c>
      <c r="L330" s="249" t="str">
        <f>+input!AA330</f>
        <v/>
      </c>
      <c r="M330" s="249" t="str">
        <f>+input!AB330</f>
        <v/>
      </c>
      <c r="N330" s="249" t="str">
        <f>+input!AC330</f>
        <v/>
      </c>
      <c r="O330" s="249" t="str">
        <f>+input!AD330</f>
        <v/>
      </c>
      <c r="P330" s="251" t="str">
        <f>+input!AE330</f>
        <v/>
      </c>
      <c r="Q330" s="252" t="str">
        <f>+input!AF330</f>
        <v/>
      </c>
      <c r="R330" s="253"/>
      <c r="S330" s="254" t="e">
        <f>VLOOKUP($A330,input!$A$4:$I$1000,7,FALSE)</f>
        <v>#N/A</v>
      </c>
      <c r="T330" s="255" t="e">
        <f>VLOOKUP($A330,input!$A$4:$I$1000,8,FALSE)</f>
        <v>#N/A</v>
      </c>
      <c r="U330" s="255" t="e">
        <f>VLOOKUP($A330,input!$A$4:$L$1000,9,FALSE)</f>
        <v>#N/A</v>
      </c>
      <c r="V330" s="256" t="e">
        <f>IF($C330="initial",input!M330,VLOOKUP($A330,input!$A$4:$L$1000,10,FALSE))</f>
        <v>#N/A</v>
      </c>
      <c r="W330" s="257" t="e">
        <f>IF($C330="initial",input!N330,VLOOKUP($A330,input!$A$4:$L$1000,11,FALSE))</f>
        <v>#N/A</v>
      </c>
      <c r="X330" s="258" t="e">
        <f>IF($C330="initial",input!O330,VLOOKUP($A330,input!$A$4:$L$1000,12,FALSE))</f>
        <v>#N/A</v>
      </c>
      <c r="Y330" s="247" t="e">
        <f t="shared" si="58"/>
        <v>#N/A</v>
      </c>
      <c r="Z330" s="247" t="e">
        <f t="shared" si="59"/>
        <v>#N/A</v>
      </c>
      <c r="AA330" s="247" t="e">
        <f t="shared" si="60"/>
        <v>#N/A</v>
      </c>
      <c r="AB330" s="254" t="e">
        <f t="shared" si="61"/>
        <v>#N/A</v>
      </c>
      <c r="AC330" s="255" t="e">
        <f t="shared" si="62"/>
        <v>#N/A</v>
      </c>
      <c r="AD330" s="261" t="e">
        <f t="shared" si="63"/>
        <v>#N/A</v>
      </c>
      <c r="AE330" s="247" t="e">
        <f>IF($D330="","",IF($C330="initial",input!S330,AN329))</f>
        <v>#N/A</v>
      </c>
      <c r="AF330" s="259" t="e">
        <f>IF($D330="","",IF($C330="initial",input!T330,AO329))</f>
        <v>#N/A</v>
      </c>
      <c r="AG330" s="260" t="e">
        <f>IF($D330="","",IF($C330="initial",input!U330,AP329))</f>
        <v>#N/A</v>
      </c>
      <c r="AH330" s="262"/>
      <c r="AI330" s="263"/>
      <c r="AJ330" s="263"/>
      <c r="AK330" s="262"/>
      <c r="AL330" s="263"/>
      <c r="AM330" s="264"/>
      <c r="AN330" s="249"/>
      <c r="AO330" s="249"/>
      <c r="AP330" s="249"/>
      <c r="AQ330" s="265"/>
      <c r="AR330" s="266"/>
      <c r="AS330" s="267"/>
    </row>
    <row r="331" spans="1:45" x14ac:dyDescent="0.25">
      <c r="A331" s="245">
        <v>328</v>
      </c>
      <c r="B331" s="245"/>
      <c r="C331" s="245" t="e">
        <f>VLOOKUP(A331,input!$A$4:$C$1000,3,FALSE)</f>
        <v>#N/A</v>
      </c>
      <c r="D331" s="246" t="e">
        <f>VLOOKUP($A331,input!$A$4:$I$1000,4,FALSE)</f>
        <v>#N/A</v>
      </c>
      <c r="E331" s="246" t="e">
        <f>VLOOKUP($A331,input!$A$4:$I$1000,5,FALSE)</f>
        <v>#N/A</v>
      </c>
      <c r="F331" s="514" t="e">
        <f>VLOOKUP($A331,input!$A$4:$I$1000,6,FALSE)</f>
        <v>#N/A</v>
      </c>
      <c r="G331" s="248">
        <v>0</v>
      </c>
      <c r="H331" s="249" t="e">
        <f t="shared" si="56"/>
        <v>#N/A</v>
      </c>
      <c r="I331" s="250" t="e">
        <f t="shared" si="57"/>
        <v>#N/A</v>
      </c>
      <c r="J331" s="414" t="str">
        <f>+input!Y331</f>
        <v/>
      </c>
      <c r="K331" s="249" t="str">
        <f>+input!Z331</f>
        <v/>
      </c>
      <c r="L331" s="249" t="str">
        <f>+input!AA331</f>
        <v/>
      </c>
      <c r="M331" s="249" t="str">
        <f>+input!AB331</f>
        <v/>
      </c>
      <c r="N331" s="249" t="str">
        <f>+input!AC331</f>
        <v/>
      </c>
      <c r="O331" s="249" t="str">
        <f>+input!AD331</f>
        <v/>
      </c>
      <c r="P331" s="251" t="str">
        <f>+input!AE331</f>
        <v/>
      </c>
      <c r="Q331" s="252" t="str">
        <f>+input!AF331</f>
        <v/>
      </c>
      <c r="R331" s="253"/>
      <c r="S331" s="254" t="e">
        <f>VLOOKUP($A331,input!$A$4:$I$1000,7,FALSE)</f>
        <v>#N/A</v>
      </c>
      <c r="T331" s="255" t="e">
        <f>VLOOKUP($A331,input!$A$4:$I$1000,8,FALSE)</f>
        <v>#N/A</v>
      </c>
      <c r="U331" s="255" t="e">
        <f>VLOOKUP($A331,input!$A$4:$L$1000,9,FALSE)</f>
        <v>#N/A</v>
      </c>
      <c r="V331" s="256" t="e">
        <f>IF($C331="initial",input!M331,VLOOKUP($A331,input!$A$4:$L$1000,10,FALSE))</f>
        <v>#N/A</v>
      </c>
      <c r="W331" s="257" t="e">
        <f>IF($C331="initial",input!N331,VLOOKUP($A331,input!$A$4:$L$1000,11,FALSE))</f>
        <v>#N/A</v>
      </c>
      <c r="X331" s="258" t="e">
        <f>IF($C331="initial",input!O331,VLOOKUP($A331,input!$A$4:$L$1000,12,FALSE))</f>
        <v>#N/A</v>
      </c>
      <c r="Y331" s="247" t="e">
        <f t="shared" si="58"/>
        <v>#N/A</v>
      </c>
      <c r="Z331" s="247" t="e">
        <f t="shared" si="59"/>
        <v>#N/A</v>
      </c>
      <c r="AA331" s="247" t="e">
        <f t="shared" si="60"/>
        <v>#N/A</v>
      </c>
      <c r="AB331" s="254" t="e">
        <f t="shared" si="61"/>
        <v>#N/A</v>
      </c>
      <c r="AC331" s="255" t="e">
        <f t="shared" si="62"/>
        <v>#N/A</v>
      </c>
      <c r="AD331" s="261" t="e">
        <f t="shared" si="63"/>
        <v>#N/A</v>
      </c>
      <c r="AE331" s="247" t="e">
        <f>IF($D331="","",IF($C331="initial",input!S331,AN330))</f>
        <v>#N/A</v>
      </c>
      <c r="AF331" s="259" t="e">
        <f>IF($D331="","",IF($C331="initial",input!T331,AO330))</f>
        <v>#N/A</v>
      </c>
      <c r="AG331" s="260" t="e">
        <f>IF($D331="","",IF($C331="initial",input!U331,AP330))</f>
        <v>#N/A</v>
      </c>
      <c r="AH331" s="262"/>
      <c r="AI331" s="263"/>
      <c r="AJ331" s="263"/>
      <c r="AK331" s="262"/>
      <c r="AL331" s="263"/>
      <c r="AM331" s="264"/>
      <c r="AN331" s="249"/>
      <c r="AO331" s="249"/>
      <c r="AP331" s="249"/>
      <c r="AQ331" s="265"/>
      <c r="AR331" s="266"/>
      <c r="AS331" s="267"/>
    </row>
    <row r="332" spans="1:45" x14ac:dyDescent="0.25">
      <c r="A332" s="245">
        <v>329</v>
      </c>
      <c r="B332" s="245"/>
      <c r="C332" s="245" t="e">
        <f>VLOOKUP(A332,input!$A$4:$C$1000,3,FALSE)</f>
        <v>#N/A</v>
      </c>
      <c r="D332" s="246" t="e">
        <f>VLOOKUP($A332,input!$A$4:$I$1000,4,FALSE)</f>
        <v>#N/A</v>
      </c>
      <c r="E332" s="246" t="e">
        <f>VLOOKUP($A332,input!$A$4:$I$1000,5,FALSE)</f>
        <v>#N/A</v>
      </c>
      <c r="F332" s="514" t="e">
        <f>VLOOKUP($A332,input!$A$4:$I$1000,6,FALSE)</f>
        <v>#N/A</v>
      </c>
      <c r="G332" s="248">
        <v>0</v>
      </c>
      <c r="H332" s="249" t="e">
        <f t="shared" si="56"/>
        <v>#N/A</v>
      </c>
      <c r="I332" s="250" t="e">
        <f t="shared" si="57"/>
        <v>#N/A</v>
      </c>
      <c r="J332" s="414" t="str">
        <f>+input!Y332</f>
        <v/>
      </c>
      <c r="K332" s="249" t="str">
        <f>+input!Z332</f>
        <v/>
      </c>
      <c r="L332" s="249" t="str">
        <f>+input!AA332</f>
        <v/>
      </c>
      <c r="M332" s="249" t="str">
        <f>+input!AB332</f>
        <v/>
      </c>
      <c r="N332" s="249" t="str">
        <f>+input!AC332</f>
        <v/>
      </c>
      <c r="O332" s="249" t="str">
        <f>+input!AD332</f>
        <v/>
      </c>
      <c r="P332" s="251" t="str">
        <f>+input!AE332</f>
        <v/>
      </c>
      <c r="Q332" s="252" t="str">
        <f>+input!AF332</f>
        <v/>
      </c>
      <c r="R332" s="253"/>
      <c r="S332" s="254" t="e">
        <f>VLOOKUP($A332,input!$A$4:$I$1000,7,FALSE)</f>
        <v>#N/A</v>
      </c>
      <c r="T332" s="255" t="e">
        <f>VLOOKUP($A332,input!$A$4:$I$1000,8,FALSE)</f>
        <v>#N/A</v>
      </c>
      <c r="U332" s="255" t="e">
        <f>VLOOKUP($A332,input!$A$4:$L$1000,9,FALSE)</f>
        <v>#N/A</v>
      </c>
      <c r="V332" s="256" t="e">
        <f>IF($C332="initial",input!M332,VLOOKUP($A332,input!$A$4:$L$1000,10,FALSE))</f>
        <v>#N/A</v>
      </c>
      <c r="W332" s="257" t="e">
        <f>IF($C332="initial",input!N332,VLOOKUP($A332,input!$A$4:$L$1000,11,FALSE))</f>
        <v>#N/A</v>
      </c>
      <c r="X332" s="258" t="e">
        <f>IF($C332="initial",input!O332,VLOOKUP($A332,input!$A$4:$L$1000,12,FALSE))</f>
        <v>#N/A</v>
      </c>
      <c r="Y332" s="247" t="e">
        <f t="shared" si="58"/>
        <v>#N/A</v>
      </c>
      <c r="Z332" s="247" t="e">
        <f t="shared" si="59"/>
        <v>#N/A</v>
      </c>
      <c r="AA332" s="247" t="e">
        <f t="shared" si="60"/>
        <v>#N/A</v>
      </c>
      <c r="AB332" s="254" t="e">
        <f t="shared" si="61"/>
        <v>#N/A</v>
      </c>
      <c r="AC332" s="255" t="e">
        <f t="shared" si="62"/>
        <v>#N/A</v>
      </c>
      <c r="AD332" s="261" t="e">
        <f t="shared" si="63"/>
        <v>#N/A</v>
      </c>
      <c r="AE332" s="247" t="e">
        <f>IF($D332="","",IF($C332="initial",input!S332,AN331))</f>
        <v>#N/A</v>
      </c>
      <c r="AF332" s="259" t="e">
        <f>IF($D332="","",IF($C332="initial",input!T332,AO331))</f>
        <v>#N/A</v>
      </c>
      <c r="AG332" s="260" t="e">
        <f>IF($D332="","",IF($C332="initial",input!U332,AP331))</f>
        <v>#N/A</v>
      </c>
      <c r="AH332" s="262"/>
      <c r="AI332" s="263"/>
      <c r="AJ332" s="263"/>
      <c r="AK332" s="262"/>
      <c r="AL332" s="263"/>
      <c r="AM332" s="264"/>
      <c r="AN332" s="249"/>
      <c r="AO332" s="249"/>
      <c r="AP332" s="249"/>
      <c r="AQ332" s="265"/>
      <c r="AR332" s="266"/>
      <c r="AS332" s="267"/>
    </row>
    <row r="333" spans="1:45" x14ac:dyDescent="0.25">
      <c r="A333" s="245">
        <v>330</v>
      </c>
      <c r="B333" s="245"/>
      <c r="C333" s="245" t="e">
        <f>VLOOKUP(A333,input!$A$4:$C$1000,3,FALSE)</f>
        <v>#N/A</v>
      </c>
      <c r="D333" s="246" t="e">
        <f>VLOOKUP($A333,input!$A$4:$I$1000,4,FALSE)</f>
        <v>#N/A</v>
      </c>
      <c r="E333" s="246" t="e">
        <f>VLOOKUP($A333,input!$A$4:$I$1000,5,FALSE)</f>
        <v>#N/A</v>
      </c>
      <c r="F333" s="514" t="e">
        <f>VLOOKUP($A333,input!$A$4:$I$1000,6,FALSE)</f>
        <v>#N/A</v>
      </c>
      <c r="G333" s="248">
        <v>0</v>
      </c>
      <c r="H333" s="249" t="e">
        <f t="shared" si="56"/>
        <v>#N/A</v>
      </c>
      <c r="I333" s="250" t="e">
        <f t="shared" si="57"/>
        <v>#N/A</v>
      </c>
      <c r="J333" s="414" t="str">
        <f>+input!Y333</f>
        <v/>
      </c>
      <c r="K333" s="249" t="str">
        <f>+input!Z333</f>
        <v/>
      </c>
      <c r="L333" s="249" t="str">
        <f>+input!AA333</f>
        <v/>
      </c>
      <c r="M333" s="249" t="str">
        <f>+input!AB333</f>
        <v/>
      </c>
      <c r="N333" s="249" t="str">
        <f>+input!AC333</f>
        <v/>
      </c>
      <c r="O333" s="249" t="str">
        <f>+input!AD333</f>
        <v/>
      </c>
      <c r="P333" s="251" t="str">
        <f>+input!AE333</f>
        <v/>
      </c>
      <c r="Q333" s="252" t="str">
        <f>+input!AF333</f>
        <v/>
      </c>
      <c r="R333" s="253"/>
      <c r="S333" s="254" t="e">
        <f>VLOOKUP($A333,input!$A$4:$I$1000,7,FALSE)</f>
        <v>#N/A</v>
      </c>
      <c r="T333" s="255" t="e">
        <f>VLOOKUP($A333,input!$A$4:$I$1000,8,FALSE)</f>
        <v>#N/A</v>
      </c>
      <c r="U333" s="255" t="e">
        <f>VLOOKUP($A333,input!$A$4:$L$1000,9,FALSE)</f>
        <v>#N/A</v>
      </c>
      <c r="V333" s="256" t="e">
        <f>IF($C333="initial",input!M333,VLOOKUP($A333,input!$A$4:$L$1000,10,FALSE))</f>
        <v>#N/A</v>
      </c>
      <c r="W333" s="257" t="e">
        <f>IF($C333="initial",input!N333,VLOOKUP($A333,input!$A$4:$L$1000,11,FALSE))</f>
        <v>#N/A</v>
      </c>
      <c r="X333" s="258" t="e">
        <f>IF($C333="initial",input!O333,VLOOKUP($A333,input!$A$4:$L$1000,12,FALSE))</f>
        <v>#N/A</v>
      </c>
      <c r="Y333" s="247" t="e">
        <f t="shared" si="58"/>
        <v>#N/A</v>
      </c>
      <c r="Z333" s="247" t="e">
        <f t="shared" si="59"/>
        <v>#N/A</v>
      </c>
      <c r="AA333" s="247" t="e">
        <f t="shared" si="60"/>
        <v>#N/A</v>
      </c>
      <c r="AB333" s="254" t="e">
        <f t="shared" si="61"/>
        <v>#N/A</v>
      </c>
      <c r="AC333" s="255" t="e">
        <f t="shared" si="62"/>
        <v>#N/A</v>
      </c>
      <c r="AD333" s="261" t="e">
        <f t="shared" si="63"/>
        <v>#N/A</v>
      </c>
      <c r="AE333" s="247" t="e">
        <f>IF($D333="","",IF($C333="initial",input!S333,AN332))</f>
        <v>#N/A</v>
      </c>
      <c r="AF333" s="259" t="e">
        <f>IF($D333="","",IF($C333="initial",input!T333,AO332))</f>
        <v>#N/A</v>
      </c>
      <c r="AG333" s="260" t="e">
        <f>IF($D333="","",IF($C333="initial",input!U333,AP332))</f>
        <v>#N/A</v>
      </c>
      <c r="AH333" s="262"/>
      <c r="AI333" s="263"/>
      <c r="AJ333" s="263"/>
      <c r="AK333" s="262"/>
      <c r="AL333" s="263"/>
      <c r="AM333" s="264"/>
      <c r="AN333" s="249"/>
      <c r="AO333" s="249"/>
      <c r="AP333" s="249"/>
      <c r="AQ333" s="265"/>
      <c r="AR333" s="266"/>
      <c r="AS333" s="267"/>
    </row>
    <row r="334" spans="1:45" x14ac:dyDescent="0.25">
      <c r="A334" s="245">
        <v>331</v>
      </c>
      <c r="B334" s="245"/>
      <c r="C334" s="245" t="e">
        <f>VLOOKUP(A334,input!$A$4:$C$1000,3,FALSE)</f>
        <v>#N/A</v>
      </c>
      <c r="D334" s="246" t="e">
        <f>VLOOKUP($A334,input!$A$4:$I$1000,4,FALSE)</f>
        <v>#N/A</v>
      </c>
      <c r="E334" s="246" t="e">
        <f>VLOOKUP($A334,input!$A$4:$I$1000,5,FALSE)</f>
        <v>#N/A</v>
      </c>
      <c r="F334" s="514" t="e">
        <f>VLOOKUP($A334,input!$A$4:$I$1000,6,FALSE)</f>
        <v>#N/A</v>
      </c>
      <c r="G334" s="248">
        <v>0</v>
      </c>
      <c r="H334" s="249" t="e">
        <f t="shared" si="56"/>
        <v>#N/A</v>
      </c>
      <c r="I334" s="250" t="e">
        <f t="shared" si="57"/>
        <v>#N/A</v>
      </c>
      <c r="J334" s="414" t="str">
        <f>+input!Y334</f>
        <v/>
      </c>
      <c r="K334" s="249" t="str">
        <f>+input!Z334</f>
        <v/>
      </c>
      <c r="L334" s="249" t="str">
        <f>+input!AA334</f>
        <v/>
      </c>
      <c r="M334" s="249" t="str">
        <f>+input!AB334</f>
        <v/>
      </c>
      <c r="N334" s="249" t="str">
        <f>+input!AC334</f>
        <v/>
      </c>
      <c r="O334" s="249" t="str">
        <f>+input!AD334</f>
        <v/>
      </c>
      <c r="P334" s="251" t="str">
        <f>+input!AE334</f>
        <v/>
      </c>
      <c r="Q334" s="252" t="str">
        <f>+input!AF334</f>
        <v/>
      </c>
      <c r="R334" s="253"/>
      <c r="S334" s="254" t="e">
        <f>VLOOKUP($A334,input!$A$4:$I$1000,7,FALSE)</f>
        <v>#N/A</v>
      </c>
      <c r="T334" s="255" t="e">
        <f>VLOOKUP($A334,input!$A$4:$I$1000,8,FALSE)</f>
        <v>#N/A</v>
      </c>
      <c r="U334" s="255" t="e">
        <f>VLOOKUP($A334,input!$A$4:$L$1000,9,FALSE)</f>
        <v>#N/A</v>
      </c>
      <c r="V334" s="256" t="e">
        <f>IF($C334="initial",input!M334,VLOOKUP($A334,input!$A$4:$L$1000,10,FALSE))</f>
        <v>#N/A</v>
      </c>
      <c r="W334" s="257" t="e">
        <f>IF($C334="initial",input!N334,VLOOKUP($A334,input!$A$4:$L$1000,11,FALSE))</f>
        <v>#N/A</v>
      </c>
      <c r="X334" s="258" t="e">
        <f>IF($C334="initial",input!O334,VLOOKUP($A334,input!$A$4:$L$1000,12,FALSE))</f>
        <v>#N/A</v>
      </c>
      <c r="Y334" s="247" t="e">
        <f t="shared" si="58"/>
        <v>#N/A</v>
      </c>
      <c r="Z334" s="247" t="e">
        <f t="shared" si="59"/>
        <v>#N/A</v>
      </c>
      <c r="AA334" s="247" t="e">
        <f t="shared" si="60"/>
        <v>#N/A</v>
      </c>
      <c r="AB334" s="254" t="e">
        <f t="shared" si="61"/>
        <v>#N/A</v>
      </c>
      <c r="AC334" s="255" t="e">
        <f t="shared" si="62"/>
        <v>#N/A</v>
      </c>
      <c r="AD334" s="261" t="e">
        <f t="shared" si="63"/>
        <v>#N/A</v>
      </c>
      <c r="AE334" s="247" t="e">
        <f>IF($D334="","",IF($C334="initial",input!S334,AN333))</f>
        <v>#N/A</v>
      </c>
      <c r="AF334" s="259" t="e">
        <f>IF($D334="","",IF($C334="initial",input!T334,AO333))</f>
        <v>#N/A</v>
      </c>
      <c r="AG334" s="260" t="e">
        <f>IF($D334="","",IF($C334="initial",input!U334,AP333))</f>
        <v>#N/A</v>
      </c>
      <c r="AH334" s="262"/>
      <c r="AI334" s="263"/>
      <c r="AJ334" s="263"/>
      <c r="AK334" s="262"/>
      <c r="AL334" s="263"/>
      <c r="AM334" s="264"/>
      <c r="AN334" s="249"/>
      <c r="AO334" s="249"/>
      <c r="AP334" s="249"/>
      <c r="AQ334" s="265"/>
      <c r="AR334" s="266"/>
      <c r="AS334" s="267"/>
    </row>
    <row r="335" spans="1:45" x14ac:dyDescent="0.25">
      <c r="A335" s="245">
        <v>332</v>
      </c>
      <c r="B335" s="245"/>
      <c r="C335" s="245" t="e">
        <f>VLOOKUP(A335,input!$A$4:$C$1000,3,FALSE)</f>
        <v>#N/A</v>
      </c>
      <c r="D335" s="246" t="e">
        <f>VLOOKUP($A335,input!$A$4:$I$1000,4,FALSE)</f>
        <v>#N/A</v>
      </c>
      <c r="E335" s="246" t="e">
        <f>VLOOKUP($A335,input!$A$4:$I$1000,5,FALSE)</f>
        <v>#N/A</v>
      </c>
      <c r="F335" s="514" t="e">
        <f>VLOOKUP($A335,input!$A$4:$I$1000,6,FALSE)</f>
        <v>#N/A</v>
      </c>
      <c r="G335" s="248">
        <v>0</v>
      </c>
      <c r="H335" s="249" t="e">
        <f t="shared" si="56"/>
        <v>#N/A</v>
      </c>
      <c r="I335" s="250" t="e">
        <f t="shared" si="57"/>
        <v>#N/A</v>
      </c>
      <c r="J335" s="414" t="str">
        <f>+input!Y335</f>
        <v/>
      </c>
      <c r="K335" s="249" t="str">
        <f>+input!Z335</f>
        <v/>
      </c>
      <c r="L335" s="249" t="str">
        <f>+input!AA335</f>
        <v/>
      </c>
      <c r="M335" s="249" t="str">
        <f>+input!AB335</f>
        <v/>
      </c>
      <c r="N335" s="249" t="str">
        <f>+input!AC335</f>
        <v/>
      </c>
      <c r="O335" s="249" t="str">
        <f>+input!AD335</f>
        <v/>
      </c>
      <c r="P335" s="251" t="str">
        <f>+input!AE335</f>
        <v/>
      </c>
      <c r="Q335" s="252" t="str">
        <f>+input!AF335</f>
        <v/>
      </c>
      <c r="R335" s="253"/>
      <c r="S335" s="254" t="e">
        <f>VLOOKUP($A335,input!$A$4:$I$1000,7,FALSE)</f>
        <v>#N/A</v>
      </c>
      <c r="T335" s="255" t="e">
        <f>VLOOKUP($A335,input!$A$4:$I$1000,8,FALSE)</f>
        <v>#N/A</v>
      </c>
      <c r="U335" s="255" t="e">
        <f>VLOOKUP($A335,input!$A$4:$L$1000,9,FALSE)</f>
        <v>#N/A</v>
      </c>
      <c r="V335" s="256" t="e">
        <f>IF($C335="initial",input!M335,VLOOKUP($A335,input!$A$4:$L$1000,10,FALSE))</f>
        <v>#N/A</v>
      </c>
      <c r="W335" s="257" t="e">
        <f>IF($C335="initial",input!N335,VLOOKUP($A335,input!$A$4:$L$1000,11,FALSE))</f>
        <v>#N/A</v>
      </c>
      <c r="X335" s="258" t="e">
        <f>IF($C335="initial",input!O335,VLOOKUP($A335,input!$A$4:$L$1000,12,FALSE))</f>
        <v>#N/A</v>
      </c>
      <c r="Y335" s="247" t="e">
        <f t="shared" si="58"/>
        <v>#N/A</v>
      </c>
      <c r="Z335" s="247" t="e">
        <f t="shared" si="59"/>
        <v>#N/A</v>
      </c>
      <c r="AA335" s="247" t="e">
        <f t="shared" si="60"/>
        <v>#N/A</v>
      </c>
      <c r="AB335" s="254" t="e">
        <f t="shared" si="61"/>
        <v>#N/A</v>
      </c>
      <c r="AC335" s="255" t="e">
        <f t="shared" si="62"/>
        <v>#N/A</v>
      </c>
      <c r="AD335" s="261" t="e">
        <f t="shared" si="63"/>
        <v>#N/A</v>
      </c>
      <c r="AE335" s="247" t="e">
        <f>IF($D335="","",IF($C335="initial",input!S335,AN334))</f>
        <v>#N/A</v>
      </c>
      <c r="AF335" s="259" t="e">
        <f>IF($D335="","",IF($C335="initial",input!T335,AO334))</f>
        <v>#N/A</v>
      </c>
      <c r="AG335" s="260" t="e">
        <f>IF($D335="","",IF($C335="initial",input!U335,AP334))</f>
        <v>#N/A</v>
      </c>
      <c r="AH335" s="262"/>
      <c r="AI335" s="263"/>
      <c r="AJ335" s="263"/>
      <c r="AK335" s="262"/>
      <c r="AL335" s="263"/>
      <c r="AM335" s="264"/>
      <c r="AN335" s="249"/>
      <c r="AO335" s="249"/>
      <c r="AP335" s="249"/>
      <c r="AQ335" s="265"/>
      <c r="AR335" s="266"/>
      <c r="AS335" s="267"/>
    </row>
    <row r="336" spans="1:45" x14ac:dyDescent="0.25">
      <c r="A336" s="245">
        <v>333</v>
      </c>
      <c r="B336" s="245"/>
      <c r="C336" s="245" t="e">
        <f>VLOOKUP(A336,input!$A$4:$C$1000,3,FALSE)</f>
        <v>#N/A</v>
      </c>
      <c r="D336" s="246" t="e">
        <f>VLOOKUP($A336,input!$A$4:$I$1000,4,FALSE)</f>
        <v>#N/A</v>
      </c>
      <c r="E336" s="246" t="e">
        <f>VLOOKUP($A336,input!$A$4:$I$1000,5,FALSE)</f>
        <v>#N/A</v>
      </c>
      <c r="F336" s="514" t="e">
        <f>VLOOKUP($A336,input!$A$4:$I$1000,6,FALSE)</f>
        <v>#N/A</v>
      </c>
      <c r="G336" s="248">
        <v>0</v>
      </c>
      <c r="H336" s="249" t="e">
        <f t="shared" si="56"/>
        <v>#N/A</v>
      </c>
      <c r="I336" s="250" t="e">
        <f t="shared" si="57"/>
        <v>#N/A</v>
      </c>
      <c r="J336" s="414" t="str">
        <f>+input!Y336</f>
        <v/>
      </c>
      <c r="K336" s="249" t="str">
        <f>+input!Z336</f>
        <v/>
      </c>
      <c r="L336" s="249" t="str">
        <f>+input!AA336</f>
        <v/>
      </c>
      <c r="M336" s="249" t="str">
        <f>+input!AB336</f>
        <v/>
      </c>
      <c r="N336" s="249" t="str">
        <f>+input!AC336</f>
        <v/>
      </c>
      <c r="O336" s="249" t="str">
        <f>+input!AD336</f>
        <v/>
      </c>
      <c r="P336" s="251" t="str">
        <f>+input!AE336</f>
        <v/>
      </c>
      <c r="Q336" s="252" t="str">
        <f>+input!AF336</f>
        <v/>
      </c>
      <c r="R336" s="253"/>
      <c r="S336" s="254" t="e">
        <f>VLOOKUP($A336,input!$A$4:$I$1000,7,FALSE)</f>
        <v>#N/A</v>
      </c>
      <c r="T336" s="255" t="e">
        <f>VLOOKUP($A336,input!$A$4:$I$1000,8,FALSE)</f>
        <v>#N/A</v>
      </c>
      <c r="U336" s="255" t="e">
        <f>VLOOKUP($A336,input!$A$4:$L$1000,9,FALSE)</f>
        <v>#N/A</v>
      </c>
      <c r="V336" s="256" t="e">
        <f>IF($C336="initial",input!M336,VLOOKUP($A336,input!$A$4:$L$1000,10,FALSE))</f>
        <v>#N/A</v>
      </c>
      <c r="W336" s="257" t="e">
        <f>IF($C336="initial",input!N336,VLOOKUP($A336,input!$A$4:$L$1000,11,FALSE))</f>
        <v>#N/A</v>
      </c>
      <c r="X336" s="258" t="e">
        <f>IF($C336="initial",input!O336,VLOOKUP($A336,input!$A$4:$L$1000,12,FALSE))</f>
        <v>#N/A</v>
      </c>
      <c r="Y336" s="247" t="e">
        <f t="shared" si="58"/>
        <v>#N/A</v>
      </c>
      <c r="Z336" s="247" t="e">
        <f t="shared" si="59"/>
        <v>#N/A</v>
      </c>
      <c r="AA336" s="247" t="e">
        <f t="shared" si="60"/>
        <v>#N/A</v>
      </c>
      <c r="AB336" s="254" t="e">
        <f t="shared" si="61"/>
        <v>#N/A</v>
      </c>
      <c r="AC336" s="255" t="e">
        <f t="shared" si="62"/>
        <v>#N/A</v>
      </c>
      <c r="AD336" s="261" t="e">
        <f t="shared" si="63"/>
        <v>#N/A</v>
      </c>
      <c r="AE336" s="247" t="e">
        <f>IF($D336="","",IF($C336="initial",input!S336,AN335))</f>
        <v>#N/A</v>
      </c>
      <c r="AF336" s="259" t="e">
        <f>IF($D336="","",IF($C336="initial",input!T336,AO335))</f>
        <v>#N/A</v>
      </c>
      <c r="AG336" s="260" t="e">
        <f>IF($D336="","",IF($C336="initial",input!U336,AP335))</f>
        <v>#N/A</v>
      </c>
      <c r="AH336" s="262"/>
      <c r="AI336" s="263"/>
      <c r="AJ336" s="263"/>
      <c r="AK336" s="262"/>
      <c r="AL336" s="263"/>
      <c r="AM336" s="264"/>
      <c r="AN336" s="249"/>
      <c r="AO336" s="249"/>
      <c r="AP336" s="249"/>
      <c r="AQ336" s="265"/>
      <c r="AR336" s="266"/>
      <c r="AS336" s="267"/>
    </row>
    <row r="337" spans="1:45" x14ac:dyDescent="0.25">
      <c r="A337" s="245">
        <v>334</v>
      </c>
      <c r="B337" s="245"/>
      <c r="C337" s="245" t="e">
        <f>VLOOKUP(A337,input!$A$4:$C$1000,3,FALSE)</f>
        <v>#N/A</v>
      </c>
      <c r="D337" s="246" t="e">
        <f>VLOOKUP($A337,input!$A$4:$I$1000,4,FALSE)</f>
        <v>#N/A</v>
      </c>
      <c r="E337" s="246" t="e">
        <f>VLOOKUP($A337,input!$A$4:$I$1000,5,FALSE)</f>
        <v>#N/A</v>
      </c>
      <c r="F337" s="514" t="e">
        <f>VLOOKUP($A337,input!$A$4:$I$1000,6,FALSE)</f>
        <v>#N/A</v>
      </c>
      <c r="G337" s="248">
        <v>0</v>
      </c>
      <c r="H337" s="249" t="e">
        <f t="shared" si="56"/>
        <v>#N/A</v>
      </c>
      <c r="I337" s="250" t="e">
        <f t="shared" si="57"/>
        <v>#N/A</v>
      </c>
      <c r="J337" s="414" t="str">
        <f>+input!Y337</f>
        <v/>
      </c>
      <c r="K337" s="249" t="str">
        <f>+input!Z337</f>
        <v/>
      </c>
      <c r="L337" s="249" t="str">
        <f>+input!AA337</f>
        <v/>
      </c>
      <c r="M337" s="249" t="str">
        <f>+input!AB337</f>
        <v/>
      </c>
      <c r="N337" s="249" t="str">
        <f>+input!AC337</f>
        <v/>
      </c>
      <c r="O337" s="249" t="str">
        <f>+input!AD337</f>
        <v/>
      </c>
      <c r="P337" s="251" t="str">
        <f>+input!AE337</f>
        <v/>
      </c>
      <c r="Q337" s="252" t="str">
        <f>+input!AF337</f>
        <v/>
      </c>
      <c r="R337" s="253"/>
      <c r="S337" s="254" t="e">
        <f>VLOOKUP($A337,input!$A$4:$I$1000,7,FALSE)</f>
        <v>#N/A</v>
      </c>
      <c r="T337" s="255" t="e">
        <f>VLOOKUP($A337,input!$A$4:$I$1000,8,FALSE)</f>
        <v>#N/A</v>
      </c>
      <c r="U337" s="255" t="e">
        <f>VLOOKUP($A337,input!$A$4:$L$1000,9,FALSE)</f>
        <v>#N/A</v>
      </c>
      <c r="V337" s="256" t="e">
        <f>IF($C337="initial",input!M337,VLOOKUP($A337,input!$A$4:$L$1000,10,FALSE))</f>
        <v>#N/A</v>
      </c>
      <c r="W337" s="257" t="e">
        <f>IF($C337="initial",input!N337,VLOOKUP($A337,input!$A$4:$L$1000,11,FALSE))</f>
        <v>#N/A</v>
      </c>
      <c r="X337" s="258" t="e">
        <f>IF($C337="initial",input!O337,VLOOKUP($A337,input!$A$4:$L$1000,12,FALSE))</f>
        <v>#N/A</v>
      </c>
      <c r="Y337" s="247" t="e">
        <f t="shared" si="58"/>
        <v>#N/A</v>
      </c>
      <c r="Z337" s="247" t="e">
        <f t="shared" si="59"/>
        <v>#N/A</v>
      </c>
      <c r="AA337" s="247" t="e">
        <f t="shared" si="60"/>
        <v>#N/A</v>
      </c>
      <c r="AB337" s="254" t="e">
        <f t="shared" si="61"/>
        <v>#N/A</v>
      </c>
      <c r="AC337" s="255" t="e">
        <f t="shared" si="62"/>
        <v>#N/A</v>
      </c>
      <c r="AD337" s="261" t="e">
        <f t="shared" si="63"/>
        <v>#N/A</v>
      </c>
      <c r="AE337" s="247" t="e">
        <f>IF($D337="","",IF($C337="initial",input!S337,AN336))</f>
        <v>#N/A</v>
      </c>
      <c r="AF337" s="259" t="e">
        <f>IF($D337="","",IF($C337="initial",input!T337,AO336))</f>
        <v>#N/A</v>
      </c>
      <c r="AG337" s="260" t="e">
        <f>IF($D337="","",IF($C337="initial",input!U337,AP336))</f>
        <v>#N/A</v>
      </c>
      <c r="AH337" s="262"/>
      <c r="AI337" s="263"/>
      <c r="AJ337" s="263"/>
      <c r="AK337" s="262"/>
      <c r="AL337" s="263"/>
      <c r="AM337" s="264"/>
      <c r="AN337" s="249"/>
      <c r="AO337" s="249"/>
      <c r="AP337" s="249"/>
      <c r="AQ337" s="265"/>
      <c r="AR337" s="266"/>
      <c r="AS337" s="267"/>
    </row>
    <row r="338" spans="1:45" x14ac:dyDescent="0.25">
      <c r="A338" s="245">
        <v>335</v>
      </c>
      <c r="B338" s="245"/>
      <c r="C338" s="245" t="e">
        <f>VLOOKUP(A338,input!$A$4:$C$1000,3,FALSE)</f>
        <v>#N/A</v>
      </c>
      <c r="D338" s="246" t="e">
        <f>VLOOKUP($A338,input!$A$4:$I$1000,4,FALSE)</f>
        <v>#N/A</v>
      </c>
      <c r="E338" s="246" t="e">
        <f>VLOOKUP($A338,input!$A$4:$I$1000,5,FALSE)</f>
        <v>#N/A</v>
      </c>
      <c r="F338" s="514" t="e">
        <f>VLOOKUP($A338,input!$A$4:$I$1000,6,FALSE)</f>
        <v>#N/A</v>
      </c>
      <c r="G338" s="248">
        <v>0</v>
      </c>
      <c r="H338" s="249" t="e">
        <f t="shared" si="56"/>
        <v>#N/A</v>
      </c>
      <c r="I338" s="250" t="e">
        <f t="shared" si="57"/>
        <v>#N/A</v>
      </c>
      <c r="J338" s="414" t="str">
        <f>+input!Y338</f>
        <v/>
      </c>
      <c r="K338" s="249" t="str">
        <f>+input!Z338</f>
        <v/>
      </c>
      <c r="L338" s="249" t="str">
        <f>+input!AA338</f>
        <v/>
      </c>
      <c r="M338" s="249" t="str">
        <f>+input!AB338</f>
        <v/>
      </c>
      <c r="N338" s="249" t="str">
        <f>+input!AC338</f>
        <v/>
      </c>
      <c r="O338" s="249" t="str">
        <f>+input!AD338</f>
        <v/>
      </c>
      <c r="P338" s="251" t="str">
        <f>+input!AE338</f>
        <v/>
      </c>
      <c r="Q338" s="252" t="str">
        <f>+input!AF338</f>
        <v/>
      </c>
      <c r="R338" s="253"/>
      <c r="S338" s="254" t="e">
        <f>VLOOKUP($A338,input!$A$4:$I$1000,7,FALSE)</f>
        <v>#N/A</v>
      </c>
      <c r="T338" s="255" t="e">
        <f>VLOOKUP($A338,input!$A$4:$I$1000,8,FALSE)</f>
        <v>#N/A</v>
      </c>
      <c r="U338" s="255" t="e">
        <f>VLOOKUP($A338,input!$A$4:$L$1000,9,FALSE)</f>
        <v>#N/A</v>
      </c>
      <c r="V338" s="256" t="e">
        <f>IF($C338="initial",input!M338,VLOOKUP($A338,input!$A$4:$L$1000,10,FALSE))</f>
        <v>#N/A</v>
      </c>
      <c r="W338" s="257" t="e">
        <f>IF($C338="initial",input!N338,VLOOKUP($A338,input!$A$4:$L$1000,11,FALSE))</f>
        <v>#N/A</v>
      </c>
      <c r="X338" s="258" t="e">
        <f>IF($C338="initial",input!O338,VLOOKUP($A338,input!$A$4:$L$1000,12,FALSE))</f>
        <v>#N/A</v>
      </c>
      <c r="Y338" s="247" t="e">
        <f t="shared" si="58"/>
        <v>#N/A</v>
      </c>
      <c r="Z338" s="247" t="e">
        <f t="shared" si="59"/>
        <v>#N/A</v>
      </c>
      <c r="AA338" s="247" t="e">
        <f t="shared" si="60"/>
        <v>#N/A</v>
      </c>
      <c r="AB338" s="254" t="e">
        <f t="shared" si="61"/>
        <v>#N/A</v>
      </c>
      <c r="AC338" s="255" t="e">
        <f t="shared" si="62"/>
        <v>#N/A</v>
      </c>
      <c r="AD338" s="261" t="e">
        <f t="shared" si="63"/>
        <v>#N/A</v>
      </c>
      <c r="AE338" s="247" t="e">
        <f>IF($D338="","",IF($C338="initial",input!S338,AN337))</f>
        <v>#N/A</v>
      </c>
      <c r="AF338" s="259" t="e">
        <f>IF($D338="","",IF($C338="initial",input!T338,AO337))</f>
        <v>#N/A</v>
      </c>
      <c r="AG338" s="260" t="e">
        <f>IF($D338="","",IF($C338="initial",input!U338,AP337))</f>
        <v>#N/A</v>
      </c>
      <c r="AH338" s="262"/>
      <c r="AI338" s="263"/>
      <c r="AJ338" s="263"/>
      <c r="AK338" s="262"/>
      <c r="AL338" s="263"/>
      <c r="AM338" s="264"/>
      <c r="AN338" s="249"/>
      <c r="AO338" s="249"/>
      <c r="AP338" s="249"/>
      <c r="AQ338" s="265"/>
      <c r="AR338" s="266"/>
      <c r="AS338" s="267"/>
    </row>
    <row r="339" spans="1:45" x14ac:dyDescent="0.25">
      <c r="A339" s="245">
        <v>336</v>
      </c>
      <c r="B339" s="245"/>
      <c r="C339" s="245" t="e">
        <f>VLOOKUP(A339,input!$A$4:$C$1000,3,FALSE)</f>
        <v>#N/A</v>
      </c>
      <c r="D339" s="246" t="e">
        <f>VLOOKUP($A339,input!$A$4:$I$1000,4,FALSE)</f>
        <v>#N/A</v>
      </c>
      <c r="E339" s="246" t="e">
        <f>VLOOKUP($A339,input!$A$4:$I$1000,5,FALSE)</f>
        <v>#N/A</v>
      </c>
      <c r="F339" s="514" t="e">
        <f>VLOOKUP($A339,input!$A$4:$I$1000,6,FALSE)</f>
        <v>#N/A</v>
      </c>
      <c r="G339" s="248">
        <v>0</v>
      </c>
      <c r="H339" s="249" t="e">
        <f t="shared" si="56"/>
        <v>#N/A</v>
      </c>
      <c r="I339" s="250" t="e">
        <f t="shared" si="57"/>
        <v>#N/A</v>
      </c>
      <c r="J339" s="414" t="str">
        <f>+input!Y339</f>
        <v/>
      </c>
      <c r="K339" s="249" t="str">
        <f>+input!Z339</f>
        <v/>
      </c>
      <c r="L339" s="249" t="str">
        <f>+input!AA339</f>
        <v/>
      </c>
      <c r="M339" s="249" t="str">
        <f>+input!AB339</f>
        <v/>
      </c>
      <c r="N339" s="249" t="str">
        <f>+input!AC339</f>
        <v/>
      </c>
      <c r="O339" s="249" t="str">
        <f>+input!AD339</f>
        <v/>
      </c>
      <c r="P339" s="251" t="str">
        <f>+input!AE339</f>
        <v/>
      </c>
      <c r="Q339" s="252" t="str">
        <f>+input!AF339</f>
        <v/>
      </c>
      <c r="R339" s="253"/>
      <c r="S339" s="254" t="e">
        <f>VLOOKUP($A339,input!$A$4:$I$1000,7,FALSE)</f>
        <v>#N/A</v>
      </c>
      <c r="T339" s="255" t="e">
        <f>VLOOKUP($A339,input!$A$4:$I$1000,8,FALSE)</f>
        <v>#N/A</v>
      </c>
      <c r="U339" s="255" t="e">
        <f>VLOOKUP($A339,input!$A$4:$L$1000,9,FALSE)</f>
        <v>#N/A</v>
      </c>
      <c r="V339" s="256" t="e">
        <f>IF($C339="initial",input!M339,VLOOKUP($A339,input!$A$4:$L$1000,10,FALSE))</f>
        <v>#N/A</v>
      </c>
      <c r="W339" s="257" t="e">
        <f>IF($C339="initial",input!N339,VLOOKUP($A339,input!$A$4:$L$1000,11,FALSE))</f>
        <v>#N/A</v>
      </c>
      <c r="X339" s="258" t="e">
        <f>IF($C339="initial",input!O339,VLOOKUP($A339,input!$A$4:$L$1000,12,FALSE))</f>
        <v>#N/A</v>
      </c>
      <c r="Y339" s="247" t="e">
        <f t="shared" si="58"/>
        <v>#N/A</v>
      </c>
      <c r="Z339" s="247" t="e">
        <f t="shared" si="59"/>
        <v>#N/A</v>
      </c>
      <c r="AA339" s="247" t="e">
        <f t="shared" si="60"/>
        <v>#N/A</v>
      </c>
      <c r="AB339" s="254" t="e">
        <f t="shared" si="61"/>
        <v>#N/A</v>
      </c>
      <c r="AC339" s="255" t="e">
        <f t="shared" si="62"/>
        <v>#N/A</v>
      </c>
      <c r="AD339" s="261" t="e">
        <f t="shared" si="63"/>
        <v>#N/A</v>
      </c>
      <c r="AE339" s="247" t="e">
        <f>IF($D339="","",IF($C339="initial",input!S339,AN338))</f>
        <v>#N/A</v>
      </c>
      <c r="AF339" s="259" t="e">
        <f>IF($D339="","",IF($C339="initial",input!T339,AO338))</f>
        <v>#N/A</v>
      </c>
      <c r="AG339" s="260" t="e">
        <f>IF($D339="","",IF($C339="initial",input!U339,AP338))</f>
        <v>#N/A</v>
      </c>
      <c r="AH339" s="262"/>
      <c r="AI339" s="263"/>
      <c r="AJ339" s="263"/>
      <c r="AK339" s="262"/>
      <c r="AL339" s="263"/>
      <c r="AM339" s="264"/>
      <c r="AN339" s="249"/>
      <c r="AO339" s="249"/>
      <c r="AP339" s="249"/>
      <c r="AQ339" s="265"/>
      <c r="AR339" s="266"/>
      <c r="AS339" s="267"/>
    </row>
    <row r="340" spans="1:45" x14ac:dyDescent="0.25">
      <c r="A340" s="245">
        <v>337</v>
      </c>
      <c r="B340" s="245"/>
      <c r="C340" s="245" t="e">
        <f>VLOOKUP(A340,input!$A$4:$C$1000,3,FALSE)</f>
        <v>#N/A</v>
      </c>
      <c r="D340" s="246" t="e">
        <f>VLOOKUP($A340,input!$A$4:$I$1000,4,FALSE)</f>
        <v>#N/A</v>
      </c>
      <c r="E340" s="246" t="e">
        <f>VLOOKUP($A340,input!$A$4:$I$1000,5,FALSE)</f>
        <v>#N/A</v>
      </c>
      <c r="F340" s="514" t="e">
        <f>VLOOKUP($A340,input!$A$4:$I$1000,6,FALSE)</f>
        <v>#N/A</v>
      </c>
      <c r="G340" s="248">
        <v>0</v>
      </c>
      <c r="H340" s="249" t="e">
        <f t="shared" si="56"/>
        <v>#N/A</v>
      </c>
      <c r="I340" s="250" t="e">
        <f t="shared" si="57"/>
        <v>#N/A</v>
      </c>
      <c r="J340" s="414" t="str">
        <f>+input!Y340</f>
        <v/>
      </c>
      <c r="K340" s="249" t="str">
        <f>+input!Z340</f>
        <v/>
      </c>
      <c r="L340" s="249" t="str">
        <f>+input!AA340</f>
        <v/>
      </c>
      <c r="M340" s="249" t="str">
        <f>+input!AB340</f>
        <v/>
      </c>
      <c r="N340" s="249" t="str">
        <f>+input!AC340</f>
        <v/>
      </c>
      <c r="O340" s="249" t="str">
        <f>+input!AD340</f>
        <v/>
      </c>
      <c r="P340" s="251" t="str">
        <f>+input!AE340</f>
        <v/>
      </c>
      <c r="Q340" s="252" t="str">
        <f>+input!AF340</f>
        <v/>
      </c>
      <c r="R340" s="253"/>
      <c r="S340" s="254" t="e">
        <f>VLOOKUP($A340,input!$A$4:$I$1000,7,FALSE)</f>
        <v>#N/A</v>
      </c>
      <c r="T340" s="255" t="e">
        <f>VLOOKUP($A340,input!$A$4:$I$1000,8,FALSE)</f>
        <v>#N/A</v>
      </c>
      <c r="U340" s="255" t="e">
        <f>VLOOKUP($A340,input!$A$4:$L$1000,9,FALSE)</f>
        <v>#N/A</v>
      </c>
      <c r="V340" s="256" t="e">
        <f>IF($C340="initial",input!M340,VLOOKUP($A340,input!$A$4:$L$1000,10,FALSE))</f>
        <v>#N/A</v>
      </c>
      <c r="W340" s="257" t="e">
        <f>IF($C340="initial",input!N340,VLOOKUP($A340,input!$A$4:$L$1000,11,FALSE))</f>
        <v>#N/A</v>
      </c>
      <c r="X340" s="258" t="e">
        <f>IF($C340="initial",input!O340,VLOOKUP($A340,input!$A$4:$L$1000,12,FALSE))</f>
        <v>#N/A</v>
      </c>
      <c r="Y340" s="247" t="e">
        <f t="shared" si="58"/>
        <v>#N/A</v>
      </c>
      <c r="Z340" s="247" t="e">
        <f t="shared" si="59"/>
        <v>#N/A</v>
      </c>
      <c r="AA340" s="247" t="e">
        <f t="shared" si="60"/>
        <v>#N/A</v>
      </c>
      <c r="AB340" s="254" t="e">
        <f t="shared" si="61"/>
        <v>#N/A</v>
      </c>
      <c r="AC340" s="255" t="e">
        <f t="shared" si="62"/>
        <v>#N/A</v>
      </c>
      <c r="AD340" s="261" t="e">
        <f t="shared" si="63"/>
        <v>#N/A</v>
      </c>
      <c r="AE340" s="247" t="e">
        <f>IF($D340="","",IF($C340="initial",input!S340,AN339))</f>
        <v>#N/A</v>
      </c>
      <c r="AF340" s="259" t="e">
        <f>IF($D340="","",IF($C340="initial",input!T340,AO339))</f>
        <v>#N/A</v>
      </c>
      <c r="AG340" s="260" t="e">
        <f>IF($D340="","",IF($C340="initial",input!U340,AP339))</f>
        <v>#N/A</v>
      </c>
      <c r="AH340" s="262"/>
      <c r="AI340" s="263"/>
      <c r="AJ340" s="263"/>
      <c r="AK340" s="262"/>
      <c r="AL340" s="263"/>
      <c r="AM340" s="264"/>
      <c r="AN340" s="249"/>
      <c r="AO340" s="249"/>
      <c r="AP340" s="249"/>
      <c r="AQ340" s="265"/>
      <c r="AR340" s="266"/>
      <c r="AS340" s="267"/>
    </row>
    <row r="341" spans="1:45" x14ac:dyDescent="0.25">
      <c r="A341" s="245">
        <v>338</v>
      </c>
      <c r="B341" s="245"/>
      <c r="C341" s="245" t="e">
        <f>VLOOKUP(A341,input!$A$4:$C$1000,3,FALSE)</f>
        <v>#N/A</v>
      </c>
      <c r="D341" s="246" t="e">
        <f>VLOOKUP($A341,input!$A$4:$I$1000,4,FALSE)</f>
        <v>#N/A</v>
      </c>
      <c r="E341" s="246" t="e">
        <f>VLOOKUP($A341,input!$A$4:$I$1000,5,FALSE)</f>
        <v>#N/A</v>
      </c>
      <c r="F341" s="514" t="e">
        <f>VLOOKUP($A341,input!$A$4:$I$1000,6,FALSE)</f>
        <v>#N/A</v>
      </c>
      <c r="G341" s="248">
        <v>0</v>
      </c>
      <c r="H341" s="249" t="e">
        <f t="shared" si="56"/>
        <v>#N/A</v>
      </c>
      <c r="I341" s="250" t="e">
        <f t="shared" si="57"/>
        <v>#N/A</v>
      </c>
      <c r="J341" s="414" t="str">
        <f>+input!Y341</f>
        <v/>
      </c>
      <c r="K341" s="249" t="str">
        <f>+input!Z341</f>
        <v/>
      </c>
      <c r="L341" s="249" t="str">
        <f>+input!AA341</f>
        <v/>
      </c>
      <c r="M341" s="249" t="str">
        <f>+input!AB341</f>
        <v/>
      </c>
      <c r="N341" s="249" t="str">
        <f>+input!AC341</f>
        <v/>
      </c>
      <c r="O341" s="249" t="str">
        <f>+input!AD341</f>
        <v/>
      </c>
      <c r="P341" s="251" t="str">
        <f>+input!AE341</f>
        <v/>
      </c>
      <c r="Q341" s="252" t="str">
        <f>+input!AF341</f>
        <v/>
      </c>
      <c r="R341" s="253"/>
      <c r="S341" s="254" t="e">
        <f>VLOOKUP($A341,input!$A$4:$I$1000,7,FALSE)</f>
        <v>#N/A</v>
      </c>
      <c r="T341" s="255" t="e">
        <f>VLOOKUP($A341,input!$A$4:$I$1000,8,FALSE)</f>
        <v>#N/A</v>
      </c>
      <c r="U341" s="255" t="e">
        <f>VLOOKUP($A341,input!$A$4:$L$1000,9,FALSE)</f>
        <v>#N/A</v>
      </c>
      <c r="V341" s="256" t="e">
        <f>IF($C341="initial",input!M341,VLOOKUP($A341,input!$A$4:$L$1000,10,FALSE))</f>
        <v>#N/A</v>
      </c>
      <c r="W341" s="257" t="e">
        <f>IF($C341="initial",input!N341,VLOOKUP($A341,input!$A$4:$L$1000,11,FALSE))</f>
        <v>#N/A</v>
      </c>
      <c r="X341" s="258" t="e">
        <f>IF($C341="initial",input!O341,VLOOKUP($A341,input!$A$4:$L$1000,12,FALSE))</f>
        <v>#N/A</v>
      </c>
      <c r="Y341" s="247" t="e">
        <f t="shared" si="58"/>
        <v>#N/A</v>
      </c>
      <c r="Z341" s="247" t="e">
        <f t="shared" si="59"/>
        <v>#N/A</v>
      </c>
      <c r="AA341" s="247" t="e">
        <f t="shared" si="60"/>
        <v>#N/A</v>
      </c>
      <c r="AB341" s="254" t="e">
        <f t="shared" si="61"/>
        <v>#N/A</v>
      </c>
      <c r="AC341" s="255" t="e">
        <f t="shared" si="62"/>
        <v>#N/A</v>
      </c>
      <c r="AD341" s="261" t="e">
        <f t="shared" si="63"/>
        <v>#N/A</v>
      </c>
      <c r="AE341" s="247" t="e">
        <f>IF($D341="","",IF($C341="initial",input!S341,AN340))</f>
        <v>#N/A</v>
      </c>
      <c r="AF341" s="259" t="e">
        <f>IF($D341="","",IF($C341="initial",input!T341,AO340))</f>
        <v>#N/A</v>
      </c>
      <c r="AG341" s="260" t="e">
        <f>IF($D341="","",IF($C341="initial",input!U341,AP340))</f>
        <v>#N/A</v>
      </c>
      <c r="AH341" s="262"/>
      <c r="AI341" s="263"/>
      <c r="AJ341" s="263"/>
      <c r="AK341" s="262"/>
      <c r="AL341" s="263"/>
      <c r="AM341" s="264"/>
      <c r="AN341" s="249"/>
      <c r="AO341" s="249"/>
      <c r="AP341" s="249"/>
      <c r="AQ341" s="265"/>
      <c r="AR341" s="266"/>
      <c r="AS341" s="267"/>
    </row>
    <row r="342" spans="1:45" x14ac:dyDescent="0.25">
      <c r="A342" s="245">
        <v>339</v>
      </c>
      <c r="B342" s="245"/>
      <c r="C342" s="245" t="e">
        <f>VLOOKUP(A342,input!$A$4:$C$1000,3,FALSE)</f>
        <v>#N/A</v>
      </c>
      <c r="D342" s="246" t="e">
        <f>VLOOKUP($A342,input!$A$4:$I$1000,4,FALSE)</f>
        <v>#N/A</v>
      </c>
      <c r="E342" s="246" t="e">
        <f>VLOOKUP($A342,input!$A$4:$I$1000,5,FALSE)</f>
        <v>#N/A</v>
      </c>
      <c r="F342" s="514" t="e">
        <f>VLOOKUP($A342,input!$A$4:$I$1000,6,FALSE)</f>
        <v>#N/A</v>
      </c>
      <c r="G342" s="248">
        <v>0</v>
      </c>
      <c r="H342" s="249" t="e">
        <f t="shared" si="56"/>
        <v>#N/A</v>
      </c>
      <c r="I342" s="250" t="e">
        <f t="shared" si="57"/>
        <v>#N/A</v>
      </c>
      <c r="J342" s="414" t="str">
        <f>+input!Y342</f>
        <v/>
      </c>
      <c r="K342" s="249" t="str">
        <f>+input!Z342</f>
        <v/>
      </c>
      <c r="L342" s="249" t="str">
        <f>+input!AA342</f>
        <v/>
      </c>
      <c r="M342" s="249" t="str">
        <f>+input!AB342</f>
        <v/>
      </c>
      <c r="N342" s="249" t="str">
        <f>+input!AC342</f>
        <v/>
      </c>
      <c r="O342" s="249" t="str">
        <f>+input!AD342</f>
        <v/>
      </c>
      <c r="P342" s="251" t="str">
        <f>+input!AE342</f>
        <v/>
      </c>
      <c r="Q342" s="252" t="str">
        <f>+input!AF342</f>
        <v/>
      </c>
      <c r="R342" s="253"/>
      <c r="S342" s="254" t="e">
        <f>VLOOKUP($A342,input!$A$4:$I$1000,7,FALSE)</f>
        <v>#N/A</v>
      </c>
      <c r="T342" s="255" t="e">
        <f>VLOOKUP($A342,input!$A$4:$I$1000,8,FALSE)</f>
        <v>#N/A</v>
      </c>
      <c r="U342" s="255" t="e">
        <f>VLOOKUP($A342,input!$A$4:$L$1000,9,FALSE)</f>
        <v>#N/A</v>
      </c>
      <c r="V342" s="256" t="e">
        <f>IF($C342="initial",input!M342,VLOOKUP($A342,input!$A$4:$L$1000,10,FALSE))</f>
        <v>#N/A</v>
      </c>
      <c r="W342" s="257" t="e">
        <f>IF($C342="initial",input!N342,VLOOKUP($A342,input!$A$4:$L$1000,11,FALSE))</f>
        <v>#N/A</v>
      </c>
      <c r="X342" s="258" t="e">
        <f>IF($C342="initial",input!O342,VLOOKUP($A342,input!$A$4:$L$1000,12,FALSE))</f>
        <v>#N/A</v>
      </c>
      <c r="Y342" s="247" t="e">
        <f t="shared" si="58"/>
        <v>#N/A</v>
      </c>
      <c r="Z342" s="247" t="e">
        <f t="shared" si="59"/>
        <v>#N/A</v>
      </c>
      <c r="AA342" s="247" t="e">
        <f t="shared" si="60"/>
        <v>#N/A</v>
      </c>
      <c r="AB342" s="254" t="e">
        <f t="shared" si="61"/>
        <v>#N/A</v>
      </c>
      <c r="AC342" s="255" t="e">
        <f t="shared" si="62"/>
        <v>#N/A</v>
      </c>
      <c r="AD342" s="261" t="e">
        <f t="shared" si="63"/>
        <v>#N/A</v>
      </c>
      <c r="AE342" s="247" t="e">
        <f>IF($D342="","",IF($C342="initial",input!S342,AN341))</f>
        <v>#N/A</v>
      </c>
      <c r="AF342" s="259" t="e">
        <f>IF($D342="","",IF($C342="initial",input!T342,AO341))</f>
        <v>#N/A</v>
      </c>
      <c r="AG342" s="260" t="e">
        <f>IF($D342="","",IF($C342="initial",input!U342,AP341))</f>
        <v>#N/A</v>
      </c>
      <c r="AH342" s="262"/>
      <c r="AI342" s="263"/>
      <c r="AJ342" s="263"/>
      <c r="AK342" s="262"/>
      <c r="AL342" s="263"/>
      <c r="AM342" s="264"/>
      <c r="AN342" s="249"/>
      <c r="AO342" s="249"/>
      <c r="AP342" s="249"/>
      <c r="AQ342" s="265"/>
      <c r="AR342" s="266"/>
      <c r="AS342" s="267"/>
    </row>
    <row r="343" spans="1:45" x14ac:dyDescent="0.25">
      <c r="A343" s="245">
        <v>340</v>
      </c>
      <c r="B343" s="245"/>
      <c r="C343" s="245" t="e">
        <f>VLOOKUP(A343,input!$A$4:$C$1000,3,FALSE)</f>
        <v>#N/A</v>
      </c>
      <c r="D343" s="246" t="e">
        <f>VLOOKUP($A343,input!$A$4:$I$1000,4,FALSE)</f>
        <v>#N/A</v>
      </c>
      <c r="E343" s="246" t="e">
        <f>VLOOKUP($A343,input!$A$4:$I$1000,5,FALSE)</f>
        <v>#N/A</v>
      </c>
      <c r="F343" s="514" t="e">
        <f>VLOOKUP($A343,input!$A$4:$I$1000,6,FALSE)</f>
        <v>#N/A</v>
      </c>
      <c r="G343" s="248">
        <v>0</v>
      </c>
      <c r="H343" s="249" t="e">
        <f t="shared" si="56"/>
        <v>#N/A</v>
      </c>
      <c r="I343" s="250" t="e">
        <f t="shared" si="57"/>
        <v>#N/A</v>
      </c>
      <c r="J343" s="414" t="str">
        <f>+input!Y343</f>
        <v/>
      </c>
      <c r="K343" s="249" t="str">
        <f>+input!Z343</f>
        <v/>
      </c>
      <c r="L343" s="249" t="str">
        <f>+input!AA343</f>
        <v/>
      </c>
      <c r="M343" s="249" t="str">
        <f>+input!AB343</f>
        <v/>
      </c>
      <c r="N343" s="249" t="str">
        <f>+input!AC343</f>
        <v/>
      </c>
      <c r="O343" s="249" t="str">
        <f>+input!AD343</f>
        <v/>
      </c>
      <c r="P343" s="251" t="str">
        <f>+input!AE343</f>
        <v/>
      </c>
      <c r="Q343" s="252" t="str">
        <f>+input!AF343</f>
        <v/>
      </c>
      <c r="R343" s="253"/>
      <c r="S343" s="254" t="e">
        <f>VLOOKUP($A343,input!$A$4:$I$1000,7,FALSE)</f>
        <v>#N/A</v>
      </c>
      <c r="T343" s="255" t="e">
        <f>VLOOKUP($A343,input!$A$4:$I$1000,8,FALSE)</f>
        <v>#N/A</v>
      </c>
      <c r="U343" s="255" t="e">
        <f>VLOOKUP($A343,input!$A$4:$L$1000,9,FALSE)</f>
        <v>#N/A</v>
      </c>
      <c r="V343" s="256" t="e">
        <f>IF($C343="initial",input!M343,VLOOKUP($A343,input!$A$4:$L$1000,10,FALSE))</f>
        <v>#N/A</v>
      </c>
      <c r="W343" s="257" t="e">
        <f>IF($C343="initial",input!N343,VLOOKUP($A343,input!$A$4:$L$1000,11,FALSE))</f>
        <v>#N/A</v>
      </c>
      <c r="X343" s="258" t="e">
        <f>IF($C343="initial",input!O343,VLOOKUP($A343,input!$A$4:$L$1000,12,FALSE))</f>
        <v>#N/A</v>
      </c>
      <c r="Y343" s="247" t="e">
        <f t="shared" si="58"/>
        <v>#N/A</v>
      </c>
      <c r="Z343" s="247" t="e">
        <f t="shared" si="59"/>
        <v>#N/A</v>
      </c>
      <c r="AA343" s="247" t="e">
        <f t="shared" si="60"/>
        <v>#N/A</v>
      </c>
      <c r="AB343" s="254" t="e">
        <f t="shared" si="61"/>
        <v>#N/A</v>
      </c>
      <c r="AC343" s="255" t="e">
        <f t="shared" si="62"/>
        <v>#N/A</v>
      </c>
      <c r="AD343" s="261" t="e">
        <f t="shared" si="63"/>
        <v>#N/A</v>
      </c>
      <c r="AE343" s="247" t="e">
        <f>IF($D343="","",IF($C343="initial",input!S343,AN342))</f>
        <v>#N/A</v>
      </c>
      <c r="AF343" s="259" t="e">
        <f>IF($D343="","",IF($C343="initial",input!T343,AO342))</f>
        <v>#N/A</v>
      </c>
      <c r="AG343" s="260" t="e">
        <f>IF($D343="","",IF($C343="initial",input!U343,AP342))</f>
        <v>#N/A</v>
      </c>
      <c r="AH343" s="262"/>
      <c r="AI343" s="263"/>
      <c r="AJ343" s="263"/>
      <c r="AK343" s="262"/>
      <c r="AL343" s="263"/>
      <c r="AM343" s="264"/>
      <c r="AN343" s="249"/>
      <c r="AO343" s="249"/>
      <c r="AP343" s="249"/>
      <c r="AQ343" s="265"/>
      <c r="AR343" s="266"/>
      <c r="AS343" s="267"/>
    </row>
    <row r="344" spans="1:45" x14ac:dyDescent="0.25">
      <c r="A344" s="245">
        <v>341</v>
      </c>
      <c r="B344" s="245"/>
      <c r="C344" s="245" t="e">
        <f>VLOOKUP(A344,input!$A$4:$C$1000,3,FALSE)</f>
        <v>#N/A</v>
      </c>
      <c r="D344" s="246" t="e">
        <f>VLOOKUP($A344,input!$A$4:$I$1000,4,FALSE)</f>
        <v>#N/A</v>
      </c>
      <c r="E344" s="246" t="e">
        <f>VLOOKUP($A344,input!$A$4:$I$1000,5,FALSE)</f>
        <v>#N/A</v>
      </c>
      <c r="F344" s="514" t="e">
        <f>VLOOKUP($A344,input!$A$4:$I$1000,6,FALSE)</f>
        <v>#N/A</v>
      </c>
      <c r="G344" s="248">
        <v>0</v>
      </c>
      <c r="H344" s="249" t="e">
        <f t="shared" si="56"/>
        <v>#N/A</v>
      </c>
      <c r="I344" s="250" t="e">
        <f t="shared" si="57"/>
        <v>#N/A</v>
      </c>
      <c r="J344" s="414" t="str">
        <f>+input!Y344</f>
        <v/>
      </c>
      <c r="K344" s="249" t="str">
        <f>+input!Z344</f>
        <v/>
      </c>
      <c r="L344" s="249" t="str">
        <f>+input!AA344</f>
        <v/>
      </c>
      <c r="M344" s="249" t="str">
        <f>+input!AB344</f>
        <v/>
      </c>
      <c r="N344" s="249" t="str">
        <f>+input!AC344</f>
        <v/>
      </c>
      <c r="O344" s="249" t="str">
        <f>+input!AD344</f>
        <v/>
      </c>
      <c r="P344" s="251" t="str">
        <f>+input!AE344</f>
        <v/>
      </c>
      <c r="Q344" s="252" t="str">
        <f>+input!AF344</f>
        <v/>
      </c>
      <c r="R344" s="253"/>
      <c r="S344" s="254" t="e">
        <f>VLOOKUP($A344,input!$A$4:$I$1000,7,FALSE)</f>
        <v>#N/A</v>
      </c>
      <c r="T344" s="255" t="e">
        <f>VLOOKUP($A344,input!$A$4:$I$1000,8,FALSE)</f>
        <v>#N/A</v>
      </c>
      <c r="U344" s="255" t="e">
        <f>VLOOKUP($A344,input!$A$4:$L$1000,9,FALSE)</f>
        <v>#N/A</v>
      </c>
      <c r="V344" s="256" t="e">
        <f>IF($C344="initial",input!M344,VLOOKUP($A344,input!$A$4:$L$1000,10,FALSE))</f>
        <v>#N/A</v>
      </c>
      <c r="W344" s="257" t="e">
        <f>IF($C344="initial",input!N344,VLOOKUP($A344,input!$A$4:$L$1000,11,FALSE))</f>
        <v>#N/A</v>
      </c>
      <c r="X344" s="258" t="e">
        <f>IF($C344="initial",input!O344,VLOOKUP($A344,input!$A$4:$L$1000,12,FALSE))</f>
        <v>#N/A</v>
      </c>
      <c r="Y344" s="247" t="e">
        <f t="shared" si="58"/>
        <v>#N/A</v>
      </c>
      <c r="Z344" s="247" t="e">
        <f t="shared" si="59"/>
        <v>#N/A</v>
      </c>
      <c r="AA344" s="247" t="e">
        <f t="shared" si="60"/>
        <v>#N/A</v>
      </c>
      <c r="AB344" s="254" t="e">
        <f t="shared" si="61"/>
        <v>#N/A</v>
      </c>
      <c r="AC344" s="255" t="e">
        <f t="shared" si="62"/>
        <v>#N/A</v>
      </c>
      <c r="AD344" s="261" t="e">
        <f t="shared" si="63"/>
        <v>#N/A</v>
      </c>
      <c r="AE344" s="247" t="e">
        <f>IF($D344="","",IF($C344="initial",input!S344,AN343))</f>
        <v>#N/A</v>
      </c>
      <c r="AF344" s="259" t="e">
        <f>IF($D344="","",IF($C344="initial",input!T344,AO343))</f>
        <v>#N/A</v>
      </c>
      <c r="AG344" s="260" t="e">
        <f>IF($D344="","",IF($C344="initial",input!U344,AP343))</f>
        <v>#N/A</v>
      </c>
      <c r="AH344" s="262"/>
      <c r="AI344" s="263"/>
      <c r="AJ344" s="263"/>
      <c r="AK344" s="262"/>
      <c r="AL344" s="263"/>
      <c r="AM344" s="264"/>
      <c r="AN344" s="249"/>
      <c r="AO344" s="249"/>
      <c r="AP344" s="249"/>
      <c r="AQ344" s="265"/>
      <c r="AR344" s="266"/>
      <c r="AS344" s="267"/>
    </row>
    <row r="345" spans="1:45" x14ac:dyDescent="0.25">
      <c r="A345" s="245">
        <v>342</v>
      </c>
      <c r="B345" s="245"/>
      <c r="C345" s="245" t="e">
        <f>VLOOKUP(A345,input!$A$4:$C$1000,3,FALSE)</f>
        <v>#N/A</v>
      </c>
      <c r="D345" s="246" t="e">
        <f>VLOOKUP($A345,input!$A$4:$I$1000,4,FALSE)</f>
        <v>#N/A</v>
      </c>
      <c r="E345" s="246" t="e">
        <f>VLOOKUP($A345,input!$A$4:$I$1000,5,FALSE)</f>
        <v>#N/A</v>
      </c>
      <c r="F345" s="514" t="e">
        <f>VLOOKUP($A345,input!$A$4:$I$1000,6,FALSE)</f>
        <v>#N/A</v>
      </c>
      <c r="G345" s="248">
        <v>0</v>
      </c>
      <c r="H345" s="249" t="e">
        <f t="shared" si="56"/>
        <v>#N/A</v>
      </c>
      <c r="I345" s="250" t="e">
        <f t="shared" si="57"/>
        <v>#N/A</v>
      </c>
      <c r="J345" s="414" t="str">
        <f>+input!Y345</f>
        <v/>
      </c>
      <c r="K345" s="249" t="str">
        <f>+input!Z345</f>
        <v/>
      </c>
      <c r="L345" s="249" t="str">
        <f>+input!AA345</f>
        <v/>
      </c>
      <c r="M345" s="249" t="str">
        <f>+input!AB345</f>
        <v/>
      </c>
      <c r="N345" s="249" t="str">
        <f>+input!AC345</f>
        <v/>
      </c>
      <c r="O345" s="249" t="str">
        <f>+input!AD345</f>
        <v/>
      </c>
      <c r="P345" s="251" t="str">
        <f>+input!AE345</f>
        <v/>
      </c>
      <c r="Q345" s="252" t="str">
        <f>+input!AF345</f>
        <v/>
      </c>
      <c r="R345" s="253"/>
      <c r="S345" s="254" t="e">
        <f>VLOOKUP($A345,input!$A$4:$I$1000,7,FALSE)</f>
        <v>#N/A</v>
      </c>
      <c r="T345" s="255" t="e">
        <f>VLOOKUP($A345,input!$A$4:$I$1000,8,FALSE)</f>
        <v>#N/A</v>
      </c>
      <c r="U345" s="255" t="e">
        <f>VLOOKUP($A345,input!$A$4:$L$1000,9,FALSE)</f>
        <v>#N/A</v>
      </c>
      <c r="V345" s="256" t="e">
        <f>IF($C345="initial",input!M345,VLOOKUP($A345,input!$A$4:$L$1000,10,FALSE))</f>
        <v>#N/A</v>
      </c>
      <c r="W345" s="257" t="e">
        <f>IF($C345="initial",input!N345,VLOOKUP($A345,input!$A$4:$L$1000,11,FALSE))</f>
        <v>#N/A</v>
      </c>
      <c r="X345" s="258" t="e">
        <f>IF($C345="initial",input!O345,VLOOKUP($A345,input!$A$4:$L$1000,12,FALSE))</f>
        <v>#N/A</v>
      </c>
      <c r="Y345" s="247" t="e">
        <f t="shared" si="58"/>
        <v>#N/A</v>
      </c>
      <c r="Z345" s="247" t="e">
        <f t="shared" si="59"/>
        <v>#N/A</v>
      </c>
      <c r="AA345" s="247" t="e">
        <f t="shared" si="60"/>
        <v>#N/A</v>
      </c>
      <c r="AB345" s="254" t="e">
        <f t="shared" si="61"/>
        <v>#N/A</v>
      </c>
      <c r="AC345" s="255" t="e">
        <f t="shared" si="62"/>
        <v>#N/A</v>
      </c>
      <c r="AD345" s="261" t="e">
        <f t="shared" si="63"/>
        <v>#N/A</v>
      </c>
      <c r="AE345" s="247" t="e">
        <f>IF($D345="","",IF($C345="initial",input!S345,AN344))</f>
        <v>#N/A</v>
      </c>
      <c r="AF345" s="259" t="e">
        <f>IF($D345="","",IF($C345="initial",input!T345,AO344))</f>
        <v>#N/A</v>
      </c>
      <c r="AG345" s="260" t="e">
        <f>IF($D345="","",IF($C345="initial",input!U345,AP344))</f>
        <v>#N/A</v>
      </c>
      <c r="AH345" s="262"/>
      <c r="AI345" s="263"/>
      <c r="AJ345" s="263"/>
      <c r="AK345" s="262"/>
      <c r="AL345" s="263"/>
      <c r="AM345" s="264"/>
      <c r="AN345" s="249"/>
      <c r="AO345" s="249"/>
      <c r="AP345" s="249"/>
      <c r="AQ345" s="265"/>
      <c r="AR345" s="266"/>
      <c r="AS345" s="267"/>
    </row>
    <row r="346" spans="1:45" x14ac:dyDescent="0.25">
      <c r="A346" s="245">
        <v>343</v>
      </c>
      <c r="B346" s="245"/>
      <c r="C346" s="245" t="e">
        <f>VLOOKUP(A346,input!$A$4:$C$1000,3,FALSE)</f>
        <v>#N/A</v>
      </c>
      <c r="D346" s="246" t="e">
        <f>VLOOKUP($A346,input!$A$4:$I$1000,4,FALSE)</f>
        <v>#N/A</v>
      </c>
      <c r="E346" s="246" t="e">
        <f>VLOOKUP($A346,input!$A$4:$I$1000,5,FALSE)</f>
        <v>#N/A</v>
      </c>
      <c r="F346" s="514" t="e">
        <f>VLOOKUP($A346,input!$A$4:$I$1000,6,FALSE)</f>
        <v>#N/A</v>
      </c>
      <c r="G346" s="248">
        <v>0</v>
      </c>
      <c r="H346" s="249" t="e">
        <f t="shared" si="56"/>
        <v>#N/A</v>
      </c>
      <c r="I346" s="250" t="e">
        <f t="shared" si="57"/>
        <v>#N/A</v>
      </c>
      <c r="J346" s="414" t="str">
        <f>+input!Y346</f>
        <v/>
      </c>
      <c r="K346" s="249" t="str">
        <f>+input!Z346</f>
        <v/>
      </c>
      <c r="L346" s="249" t="str">
        <f>+input!AA346</f>
        <v/>
      </c>
      <c r="M346" s="249" t="str">
        <f>+input!AB346</f>
        <v/>
      </c>
      <c r="N346" s="249" t="str">
        <f>+input!AC346</f>
        <v/>
      </c>
      <c r="O346" s="249" t="str">
        <f>+input!AD346</f>
        <v/>
      </c>
      <c r="P346" s="251" t="str">
        <f>+input!AE346</f>
        <v/>
      </c>
      <c r="Q346" s="252" t="str">
        <f>+input!AF346</f>
        <v/>
      </c>
      <c r="R346" s="253"/>
      <c r="S346" s="254" t="e">
        <f>VLOOKUP($A346,input!$A$4:$I$1000,7,FALSE)</f>
        <v>#N/A</v>
      </c>
      <c r="T346" s="255" t="e">
        <f>VLOOKUP($A346,input!$A$4:$I$1000,8,FALSE)</f>
        <v>#N/A</v>
      </c>
      <c r="U346" s="255" t="e">
        <f>VLOOKUP($A346,input!$A$4:$L$1000,9,FALSE)</f>
        <v>#N/A</v>
      </c>
      <c r="V346" s="256" t="e">
        <f>IF($C346="initial",input!M346,VLOOKUP($A346,input!$A$4:$L$1000,10,FALSE))</f>
        <v>#N/A</v>
      </c>
      <c r="W346" s="257" t="e">
        <f>IF($C346="initial",input!N346,VLOOKUP($A346,input!$A$4:$L$1000,11,FALSE))</f>
        <v>#N/A</v>
      </c>
      <c r="X346" s="258" t="e">
        <f>IF($C346="initial",input!O346,VLOOKUP($A346,input!$A$4:$L$1000,12,FALSE))</f>
        <v>#N/A</v>
      </c>
      <c r="Y346" s="247" t="e">
        <f t="shared" si="58"/>
        <v>#N/A</v>
      </c>
      <c r="Z346" s="247" t="e">
        <f t="shared" si="59"/>
        <v>#N/A</v>
      </c>
      <c r="AA346" s="247" t="e">
        <f t="shared" si="60"/>
        <v>#N/A</v>
      </c>
      <c r="AB346" s="254" t="e">
        <f t="shared" si="61"/>
        <v>#N/A</v>
      </c>
      <c r="AC346" s="255" t="e">
        <f t="shared" si="62"/>
        <v>#N/A</v>
      </c>
      <c r="AD346" s="261" t="e">
        <f t="shared" si="63"/>
        <v>#N/A</v>
      </c>
      <c r="AE346" s="247" t="e">
        <f>IF($D346="","",IF($C346="initial",input!S346,AN345))</f>
        <v>#N/A</v>
      </c>
      <c r="AF346" s="259" t="e">
        <f>IF($D346="","",IF($C346="initial",input!T346,AO345))</f>
        <v>#N/A</v>
      </c>
      <c r="AG346" s="260" t="e">
        <f>IF($D346="","",IF($C346="initial",input!U346,AP345))</f>
        <v>#N/A</v>
      </c>
      <c r="AH346" s="262"/>
      <c r="AI346" s="263"/>
      <c r="AJ346" s="263"/>
      <c r="AK346" s="262"/>
      <c r="AL346" s="263"/>
      <c r="AM346" s="264"/>
      <c r="AN346" s="249"/>
      <c r="AO346" s="249"/>
      <c r="AP346" s="249"/>
      <c r="AQ346" s="265"/>
      <c r="AR346" s="266"/>
      <c r="AS346" s="267"/>
    </row>
    <row r="347" spans="1:45" x14ac:dyDescent="0.25">
      <c r="A347" s="245">
        <v>344</v>
      </c>
      <c r="B347" s="245"/>
      <c r="C347" s="245" t="e">
        <f>VLOOKUP(A347,input!$A$4:$C$1000,3,FALSE)</f>
        <v>#N/A</v>
      </c>
      <c r="D347" s="246" t="e">
        <f>VLOOKUP($A347,input!$A$4:$I$1000,4,FALSE)</f>
        <v>#N/A</v>
      </c>
      <c r="E347" s="246" t="e">
        <f>VLOOKUP($A347,input!$A$4:$I$1000,5,FALSE)</f>
        <v>#N/A</v>
      </c>
      <c r="F347" s="514" t="e">
        <f>VLOOKUP($A347,input!$A$4:$I$1000,6,FALSE)</f>
        <v>#N/A</v>
      </c>
      <c r="G347" s="248">
        <v>0</v>
      </c>
      <c r="H347" s="249" t="e">
        <f t="shared" si="56"/>
        <v>#N/A</v>
      </c>
      <c r="I347" s="250" t="e">
        <f t="shared" si="57"/>
        <v>#N/A</v>
      </c>
      <c r="J347" s="414" t="str">
        <f>+input!Y347</f>
        <v/>
      </c>
      <c r="K347" s="249" t="str">
        <f>+input!Z347</f>
        <v/>
      </c>
      <c r="L347" s="249" t="str">
        <f>+input!AA347</f>
        <v/>
      </c>
      <c r="M347" s="249" t="str">
        <f>+input!AB347</f>
        <v/>
      </c>
      <c r="N347" s="249" t="str">
        <f>+input!AC347</f>
        <v/>
      </c>
      <c r="O347" s="249" t="str">
        <f>+input!AD347</f>
        <v/>
      </c>
      <c r="P347" s="251" t="str">
        <f>+input!AE347</f>
        <v/>
      </c>
      <c r="Q347" s="252" t="str">
        <f>+input!AF347</f>
        <v/>
      </c>
      <c r="R347" s="253"/>
      <c r="S347" s="254" t="e">
        <f>VLOOKUP($A347,input!$A$4:$I$1000,7,FALSE)</f>
        <v>#N/A</v>
      </c>
      <c r="T347" s="255" t="e">
        <f>VLOOKUP($A347,input!$A$4:$I$1000,8,FALSE)</f>
        <v>#N/A</v>
      </c>
      <c r="U347" s="255" t="e">
        <f>VLOOKUP($A347,input!$A$4:$L$1000,9,FALSE)</f>
        <v>#N/A</v>
      </c>
      <c r="V347" s="256" t="e">
        <f>IF($C347="initial",input!M347,VLOOKUP($A347,input!$A$4:$L$1000,10,FALSE))</f>
        <v>#N/A</v>
      </c>
      <c r="W347" s="257" t="e">
        <f>IF($C347="initial",input!N347,VLOOKUP($A347,input!$A$4:$L$1000,11,FALSE))</f>
        <v>#N/A</v>
      </c>
      <c r="X347" s="258" t="e">
        <f>IF($C347="initial",input!O347,VLOOKUP($A347,input!$A$4:$L$1000,12,FALSE))</f>
        <v>#N/A</v>
      </c>
      <c r="Y347" s="247" t="e">
        <f t="shared" si="58"/>
        <v>#N/A</v>
      </c>
      <c r="Z347" s="247" t="e">
        <f t="shared" si="59"/>
        <v>#N/A</v>
      </c>
      <c r="AA347" s="247" t="e">
        <f t="shared" si="60"/>
        <v>#N/A</v>
      </c>
      <c r="AB347" s="254" t="e">
        <f t="shared" si="61"/>
        <v>#N/A</v>
      </c>
      <c r="AC347" s="255" t="e">
        <f t="shared" si="62"/>
        <v>#N/A</v>
      </c>
      <c r="AD347" s="261" t="e">
        <f t="shared" si="63"/>
        <v>#N/A</v>
      </c>
      <c r="AE347" s="247" t="e">
        <f>IF($D347="","",IF($C347="initial",input!S347,AN346))</f>
        <v>#N/A</v>
      </c>
      <c r="AF347" s="259" t="e">
        <f>IF($D347="","",IF($C347="initial",input!T347,AO346))</f>
        <v>#N/A</v>
      </c>
      <c r="AG347" s="260" t="e">
        <f>IF($D347="","",IF($C347="initial",input!U347,AP346))</f>
        <v>#N/A</v>
      </c>
      <c r="AH347" s="262"/>
      <c r="AI347" s="263"/>
      <c r="AJ347" s="263"/>
      <c r="AK347" s="262"/>
      <c r="AL347" s="263"/>
      <c r="AM347" s="264"/>
      <c r="AN347" s="249"/>
      <c r="AO347" s="249"/>
      <c r="AP347" s="249"/>
      <c r="AQ347" s="265"/>
      <c r="AR347" s="266"/>
      <c r="AS347" s="267"/>
    </row>
    <row r="348" spans="1:45" x14ac:dyDescent="0.25">
      <c r="A348" s="245">
        <v>345</v>
      </c>
      <c r="B348" s="245"/>
      <c r="C348" s="245" t="e">
        <f>VLOOKUP(A348,input!$A$4:$C$1000,3,FALSE)</f>
        <v>#N/A</v>
      </c>
      <c r="D348" s="246" t="e">
        <f>VLOOKUP($A348,input!$A$4:$I$1000,4,FALSE)</f>
        <v>#N/A</v>
      </c>
      <c r="E348" s="246" t="e">
        <f>VLOOKUP($A348,input!$A$4:$I$1000,5,FALSE)</f>
        <v>#N/A</v>
      </c>
      <c r="F348" s="514" t="e">
        <f>VLOOKUP($A348,input!$A$4:$I$1000,6,FALSE)</f>
        <v>#N/A</v>
      </c>
      <c r="G348" s="248">
        <v>0</v>
      </c>
      <c r="H348" s="249" t="e">
        <f t="shared" si="56"/>
        <v>#N/A</v>
      </c>
      <c r="I348" s="250" t="e">
        <f t="shared" si="57"/>
        <v>#N/A</v>
      </c>
      <c r="J348" s="414" t="str">
        <f>+input!Y348</f>
        <v/>
      </c>
      <c r="K348" s="249" t="str">
        <f>+input!Z348</f>
        <v/>
      </c>
      <c r="L348" s="249" t="str">
        <f>+input!AA348</f>
        <v/>
      </c>
      <c r="M348" s="249" t="str">
        <f>+input!AB348</f>
        <v/>
      </c>
      <c r="N348" s="249" t="str">
        <f>+input!AC348</f>
        <v/>
      </c>
      <c r="O348" s="249" t="str">
        <f>+input!AD348</f>
        <v/>
      </c>
      <c r="P348" s="251" t="str">
        <f>+input!AE348</f>
        <v/>
      </c>
      <c r="Q348" s="252" t="str">
        <f>+input!AF348</f>
        <v/>
      </c>
      <c r="R348" s="253"/>
      <c r="S348" s="254" t="e">
        <f>VLOOKUP($A348,input!$A$4:$I$1000,7,FALSE)</f>
        <v>#N/A</v>
      </c>
      <c r="T348" s="255" t="e">
        <f>VLOOKUP($A348,input!$A$4:$I$1000,8,FALSE)</f>
        <v>#N/A</v>
      </c>
      <c r="U348" s="255" t="e">
        <f>VLOOKUP($A348,input!$A$4:$L$1000,9,FALSE)</f>
        <v>#N/A</v>
      </c>
      <c r="V348" s="256" t="e">
        <f>IF($C348="initial",input!M348,VLOOKUP($A348,input!$A$4:$L$1000,10,FALSE))</f>
        <v>#N/A</v>
      </c>
      <c r="W348" s="257" t="e">
        <f>IF($C348="initial",input!N348,VLOOKUP($A348,input!$A$4:$L$1000,11,FALSE))</f>
        <v>#N/A</v>
      </c>
      <c r="X348" s="258" t="e">
        <f>IF($C348="initial",input!O348,VLOOKUP($A348,input!$A$4:$L$1000,12,FALSE))</f>
        <v>#N/A</v>
      </c>
      <c r="Y348" s="247" t="e">
        <f t="shared" si="58"/>
        <v>#N/A</v>
      </c>
      <c r="Z348" s="247" t="e">
        <f t="shared" si="59"/>
        <v>#N/A</v>
      </c>
      <c r="AA348" s="247" t="e">
        <f t="shared" si="60"/>
        <v>#N/A</v>
      </c>
      <c r="AB348" s="254" t="e">
        <f t="shared" si="61"/>
        <v>#N/A</v>
      </c>
      <c r="AC348" s="255" t="e">
        <f t="shared" si="62"/>
        <v>#N/A</v>
      </c>
      <c r="AD348" s="261" t="e">
        <f t="shared" si="63"/>
        <v>#N/A</v>
      </c>
      <c r="AE348" s="247" t="e">
        <f>IF($D348="","",IF($C348="initial",input!S348,AN347))</f>
        <v>#N/A</v>
      </c>
      <c r="AF348" s="259" t="e">
        <f>IF($D348="","",IF($C348="initial",input!T348,AO347))</f>
        <v>#N/A</v>
      </c>
      <c r="AG348" s="260" t="e">
        <f>IF($D348="","",IF($C348="initial",input!U348,AP347))</f>
        <v>#N/A</v>
      </c>
      <c r="AH348" s="262"/>
      <c r="AI348" s="263"/>
      <c r="AJ348" s="263"/>
      <c r="AK348" s="262"/>
      <c r="AL348" s="263"/>
      <c r="AM348" s="264"/>
      <c r="AN348" s="249"/>
      <c r="AO348" s="249"/>
      <c r="AP348" s="249"/>
      <c r="AQ348" s="265"/>
      <c r="AR348" s="266"/>
      <c r="AS348" s="267"/>
    </row>
    <row r="349" spans="1:45" x14ac:dyDescent="0.25">
      <c r="A349" s="245">
        <v>346</v>
      </c>
      <c r="B349" s="245"/>
      <c r="C349" s="245" t="e">
        <f>VLOOKUP(A349,input!$A$4:$C$1000,3,FALSE)</f>
        <v>#N/A</v>
      </c>
      <c r="D349" s="246" t="e">
        <f>VLOOKUP($A349,input!$A$4:$I$1000,4,FALSE)</f>
        <v>#N/A</v>
      </c>
      <c r="E349" s="246" t="e">
        <f>VLOOKUP($A349,input!$A$4:$I$1000,5,FALSE)</f>
        <v>#N/A</v>
      </c>
      <c r="F349" s="514" t="e">
        <f>VLOOKUP($A349,input!$A$4:$I$1000,6,FALSE)</f>
        <v>#N/A</v>
      </c>
      <c r="G349" s="248">
        <v>0</v>
      </c>
      <c r="H349" s="249" t="e">
        <f t="shared" si="56"/>
        <v>#N/A</v>
      </c>
      <c r="I349" s="250" t="e">
        <f t="shared" si="57"/>
        <v>#N/A</v>
      </c>
      <c r="J349" s="414" t="str">
        <f>+input!Y349</f>
        <v/>
      </c>
      <c r="K349" s="249" t="str">
        <f>+input!Z349</f>
        <v/>
      </c>
      <c r="L349" s="249" t="str">
        <f>+input!AA349</f>
        <v/>
      </c>
      <c r="M349" s="249" t="str">
        <f>+input!AB349</f>
        <v/>
      </c>
      <c r="N349" s="249" t="str">
        <f>+input!AC349</f>
        <v/>
      </c>
      <c r="O349" s="249" t="str">
        <f>+input!AD349</f>
        <v/>
      </c>
      <c r="P349" s="251" t="str">
        <f>+input!AE349</f>
        <v/>
      </c>
      <c r="Q349" s="252" t="str">
        <f>+input!AF349</f>
        <v/>
      </c>
      <c r="R349" s="253"/>
      <c r="S349" s="254" t="e">
        <f>VLOOKUP($A349,input!$A$4:$I$1000,7,FALSE)</f>
        <v>#N/A</v>
      </c>
      <c r="T349" s="255" t="e">
        <f>VLOOKUP($A349,input!$A$4:$I$1000,8,FALSE)</f>
        <v>#N/A</v>
      </c>
      <c r="U349" s="255" t="e">
        <f>VLOOKUP($A349,input!$A$4:$L$1000,9,FALSE)</f>
        <v>#N/A</v>
      </c>
      <c r="V349" s="256" t="e">
        <f>IF($C349="initial",input!M349,VLOOKUP($A349,input!$A$4:$L$1000,10,FALSE))</f>
        <v>#N/A</v>
      </c>
      <c r="W349" s="257" t="e">
        <f>IF($C349="initial",input!N349,VLOOKUP($A349,input!$A$4:$L$1000,11,FALSE))</f>
        <v>#N/A</v>
      </c>
      <c r="X349" s="258" t="e">
        <f>IF($C349="initial",input!O349,VLOOKUP($A349,input!$A$4:$L$1000,12,FALSE))</f>
        <v>#N/A</v>
      </c>
      <c r="Y349" s="247" t="e">
        <f t="shared" si="58"/>
        <v>#N/A</v>
      </c>
      <c r="Z349" s="247" t="e">
        <f t="shared" si="59"/>
        <v>#N/A</v>
      </c>
      <c r="AA349" s="247" t="e">
        <f t="shared" si="60"/>
        <v>#N/A</v>
      </c>
      <c r="AB349" s="254" t="e">
        <f t="shared" si="61"/>
        <v>#N/A</v>
      </c>
      <c r="AC349" s="255" t="e">
        <f t="shared" si="62"/>
        <v>#N/A</v>
      </c>
      <c r="AD349" s="261" t="e">
        <f t="shared" si="63"/>
        <v>#N/A</v>
      </c>
      <c r="AE349" s="247" t="e">
        <f>IF($D349="","",IF($C349="initial",input!S349,AN348))</f>
        <v>#N/A</v>
      </c>
      <c r="AF349" s="259" t="e">
        <f>IF($D349="","",IF($C349="initial",input!T349,AO348))</f>
        <v>#N/A</v>
      </c>
      <c r="AG349" s="260" t="e">
        <f>IF($D349="","",IF($C349="initial",input!U349,AP348))</f>
        <v>#N/A</v>
      </c>
      <c r="AH349" s="262"/>
      <c r="AI349" s="263"/>
      <c r="AJ349" s="263"/>
      <c r="AK349" s="262"/>
      <c r="AL349" s="263"/>
      <c r="AM349" s="264"/>
      <c r="AN349" s="249"/>
      <c r="AO349" s="249"/>
      <c r="AP349" s="249"/>
      <c r="AQ349" s="265"/>
      <c r="AR349" s="266"/>
      <c r="AS349" s="267"/>
    </row>
    <row r="350" spans="1:45" x14ac:dyDescent="0.25">
      <c r="A350" s="245">
        <v>347</v>
      </c>
      <c r="B350" s="245"/>
      <c r="C350" s="245" t="e">
        <f>VLOOKUP(A350,input!$A$4:$C$1000,3,FALSE)</f>
        <v>#N/A</v>
      </c>
      <c r="D350" s="246" t="e">
        <f>VLOOKUP($A350,input!$A$4:$I$1000,4,FALSE)</f>
        <v>#N/A</v>
      </c>
      <c r="E350" s="246" t="e">
        <f>VLOOKUP($A350,input!$A$4:$I$1000,5,FALSE)</f>
        <v>#N/A</v>
      </c>
      <c r="F350" s="514" t="e">
        <f>VLOOKUP($A350,input!$A$4:$I$1000,6,FALSE)</f>
        <v>#N/A</v>
      </c>
      <c r="G350" s="248">
        <v>0</v>
      </c>
      <c r="H350" s="249" t="e">
        <f t="shared" si="56"/>
        <v>#N/A</v>
      </c>
      <c r="I350" s="250" t="e">
        <f t="shared" si="57"/>
        <v>#N/A</v>
      </c>
      <c r="J350" s="414" t="str">
        <f>+input!Y350</f>
        <v/>
      </c>
      <c r="K350" s="249" t="str">
        <f>+input!Z350</f>
        <v/>
      </c>
      <c r="L350" s="249" t="str">
        <f>+input!AA350</f>
        <v/>
      </c>
      <c r="M350" s="249" t="str">
        <f>+input!AB350</f>
        <v/>
      </c>
      <c r="N350" s="249" t="str">
        <f>+input!AC350</f>
        <v/>
      </c>
      <c r="O350" s="249" t="str">
        <f>+input!AD350</f>
        <v/>
      </c>
      <c r="P350" s="251" t="str">
        <f>+input!AE350</f>
        <v/>
      </c>
      <c r="Q350" s="252" t="str">
        <f>+input!AF350</f>
        <v/>
      </c>
      <c r="R350" s="253"/>
      <c r="S350" s="254" t="e">
        <f>VLOOKUP($A350,input!$A$4:$I$1000,7,FALSE)</f>
        <v>#N/A</v>
      </c>
      <c r="T350" s="255" t="e">
        <f>VLOOKUP($A350,input!$A$4:$I$1000,8,FALSE)</f>
        <v>#N/A</v>
      </c>
      <c r="U350" s="255" t="e">
        <f>VLOOKUP($A350,input!$A$4:$L$1000,9,FALSE)</f>
        <v>#N/A</v>
      </c>
      <c r="V350" s="256" t="e">
        <f>IF($C350="initial",input!M350,VLOOKUP($A350,input!$A$4:$L$1000,10,FALSE))</f>
        <v>#N/A</v>
      </c>
      <c r="W350" s="257" t="e">
        <f>IF($C350="initial",input!N350,VLOOKUP($A350,input!$A$4:$L$1000,11,FALSE))</f>
        <v>#N/A</v>
      </c>
      <c r="X350" s="258" t="e">
        <f>IF($C350="initial",input!O350,VLOOKUP($A350,input!$A$4:$L$1000,12,FALSE))</f>
        <v>#N/A</v>
      </c>
      <c r="Y350" s="247" t="e">
        <f t="shared" si="58"/>
        <v>#N/A</v>
      </c>
      <c r="Z350" s="247" t="e">
        <f t="shared" si="59"/>
        <v>#N/A</v>
      </c>
      <c r="AA350" s="247" t="e">
        <f t="shared" si="60"/>
        <v>#N/A</v>
      </c>
      <c r="AB350" s="254" t="e">
        <f t="shared" si="61"/>
        <v>#N/A</v>
      </c>
      <c r="AC350" s="255" t="e">
        <f t="shared" si="62"/>
        <v>#N/A</v>
      </c>
      <c r="AD350" s="261" t="e">
        <f t="shared" si="63"/>
        <v>#N/A</v>
      </c>
      <c r="AE350" s="247" t="e">
        <f>IF($D350="","",IF($C350="initial",input!S350,AN349))</f>
        <v>#N/A</v>
      </c>
      <c r="AF350" s="259" t="e">
        <f>IF($D350="","",IF($C350="initial",input!T350,AO349))</f>
        <v>#N/A</v>
      </c>
      <c r="AG350" s="260" t="e">
        <f>IF($D350="","",IF($C350="initial",input!U350,AP349))</f>
        <v>#N/A</v>
      </c>
      <c r="AH350" s="262"/>
      <c r="AI350" s="263"/>
      <c r="AJ350" s="263"/>
      <c r="AK350" s="262"/>
      <c r="AL350" s="263"/>
      <c r="AM350" s="264"/>
      <c r="AN350" s="249"/>
      <c r="AO350" s="249"/>
      <c r="AP350" s="249"/>
      <c r="AQ350" s="265"/>
      <c r="AR350" s="266"/>
      <c r="AS350" s="267"/>
    </row>
    <row r="351" spans="1:45" x14ac:dyDescent="0.25">
      <c r="A351" s="245">
        <v>348</v>
      </c>
      <c r="B351" s="245"/>
      <c r="C351" s="245" t="e">
        <f>VLOOKUP(A351,input!$A$4:$C$1000,3,FALSE)</f>
        <v>#N/A</v>
      </c>
      <c r="D351" s="246" t="e">
        <f>VLOOKUP($A351,input!$A$4:$I$1000,4,FALSE)</f>
        <v>#N/A</v>
      </c>
      <c r="E351" s="246" t="e">
        <f>VLOOKUP($A351,input!$A$4:$I$1000,5,FALSE)</f>
        <v>#N/A</v>
      </c>
      <c r="F351" s="514" t="e">
        <f>VLOOKUP($A351,input!$A$4:$I$1000,6,FALSE)</f>
        <v>#N/A</v>
      </c>
      <c r="G351" s="248">
        <v>0</v>
      </c>
      <c r="H351" s="249" t="e">
        <f t="shared" si="56"/>
        <v>#N/A</v>
      </c>
      <c r="I351" s="250" t="e">
        <f t="shared" si="57"/>
        <v>#N/A</v>
      </c>
      <c r="J351" s="414" t="str">
        <f>+input!Y351</f>
        <v/>
      </c>
      <c r="K351" s="249" t="str">
        <f>+input!Z351</f>
        <v/>
      </c>
      <c r="L351" s="249" t="str">
        <f>+input!AA351</f>
        <v/>
      </c>
      <c r="M351" s="249" t="str">
        <f>+input!AB351</f>
        <v/>
      </c>
      <c r="N351" s="249" t="str">
        <f>+input!AC351</f>
        <v/>
      </c>
      <c r="O351" s="249" t="str">
        <f>+input!AD351</f>
        <v/>
      </c>
      <c r="P351" s="251" t="str">
        <f>+input!AE351</f>
        <v/>
      </c>
      <c r="Q351" s="252" t="str">
        <f>+input!AF351</f>
        <v/>
      </c>
      <c r="R351" s="253"/>
      <c r="S351" s="254" t="e">
        <f>VLOOKUP($A351,input!$A$4:$I$1000,7,FALSE)</f>
        <v>#N/A</v>
      </c>
      <c r="T351" s="255" t="e">
        <f>VLOOKUP($A351,input!$A$4:$I$1000,8,FALSE)</f>
        <v>#N/A</v>
      </c>
      <c r="U351" s="255" t="e">
        <f>VLOOKUP($A351,input!$A$4:$L$1000,9,FALSE)</f>
        <v>#N/A</v>
      </c>
      <c r="V351" s="256" t="e">
        <f>IF($C351="initial",input!M351,VLOOKUP($A351,input!$A$4:$L$1000,10,FALSE))</f>
        <v>#N/A</v>
      </c>
      <c r="W351" s="257" t="e">
        <f>IF($C351="initial",input!N351,VLOOKUP($A351,input!$A$4:$L$1000,11,FALSE))</f>
        <v>#N/A</v>
      </c>
      <c r="X351" s="258" t="e">
        <f>IF($C351="initial",input!O351,VLOOKUP($A351,input!$A$4:$L$1000,12,FALSE))</f>
        <v>#N/A</v>
      </c>
      <c r="Y351" s="247" t="e">
        <f t="shared" si="58"/>
        <v>#N/A</v>
      </c>
      <c r="Z351" s="247" t="e">
        <f t="shared" si="59"/>
        <v>#N/A</v>
      </c>
      <c r="AA351" s="247" t="e">
        <f t="shared" si="60"/>
        <v>#N/A</v>
      </c>
      <c r="AB351" s="254" t="e">
        <f t="shared" si="61"/>
        <v>#N/A</v>
      </c>
      <c r="AC351" s="255" t="e">
        <f t="shared" si="62"/>
        <v>#N/A</v>
      </c>
      <c r="AD351" s="261" t="e">
        <f t="shared" si="63"/>
        <v>#N/A</v>
      </c>
      <c r="AE351" s="247" t="e">
        <f>IF($D351="","",IF($C351="initial",input!S351,AN350))</f>
        <v>#N/A</v>
      </c>
      <c r="AF351" s="259" t="e">
        <f>IF($D351="","",IF($C351="initial",input!T351,AO350))</f>
        <v>#N/A</v>
      </c>
      <c r="AG351" s="260" t="e">
        <f>IF($D351="","",IF($C351="initial",input!U351,AP350))</f>
        <v>#N/A</v>
      </c>
      <c r="AH351" s="262"/>
      <c r="AI351" s="263"/>
      <c r="AJ351" s="263"/>
      <c r="AK351" s="262"/>
      <c r="AL351" s="263"/>
      <c r="AM351" s="264"/>
      <c r="AN351" s="249"/>
      <c r="AO351" s="249"/>
      <c r="AP351" s="249"/>
      <c r="AQ351" s="265"/>
      <c r="AR351" s="266"/>
      <c r="AS351" s="267"/>
    </row>
    <row r="352" spans="1:45" x14ac:dyDescent="0.25">
      <c r="A352" s="245">
        <v>349</v>
      </c>
      <c r="B352" s="245"/>
      <c r="C352" s="245" t="e">
        <f>VLOOKUP(A352,input!$A$4:$C$1000,3,FALSE)</f>
        <v>#N/A</v>
      </c>
      <c r="D352" s="246" t="e">
        <f>VLOOKUP($A352,input!$A$4:$I$1000,4,FALSE)</f>
        <v>#N/A</v>
      </c>
      <c r="E352" s="246" t="e">
        <f>VLOOKUP($A352,input!$A$4:$I$1000,5,FALSE)</f>
        <v>#N/A</v>
      </c>
      <c r="F352" s="514" t="e">
        <f>VLOOKUP($A352,input!$A$4:$I$1000,6,FALSE)</f>
        <v>#N/A</v>
      </c>
      <c r="G352" s="248">
        <v>0</v>
      </c>
      <c r="H352" s="249" t="e">
        <f t="shared" si="56"/>
        <v>#N/A</v>
      </c>
      <c r="I352" s="250" t="e">
        <f t="shared" si="57"/>
        <v>#N/A</v>
      </c>
      <c r="J352" s="414" t="str">
        <f>+input!Y352</f>
        <v/>
      </c>
      <c r="K352" s="249" t="str">
        <f>+input!Z352</f>
        <v/>
      </c>
      <c r="L352" s="249" t="str">
        <f>+input!AA352</f>
        <v/>
      </c>
      <c r="M352" s="249" t="str">
        <f>+input!AB352</f>
        <v/>
      </c>
      <c r="N352" s="249" t="str">
        <f>+input!AC352</f>
        <v/>
      </c>
      <c r="O352" s="249" t="str">
        <f>+input!AD352</f>
        <v/>
      </c>
      <c r="P352" s="251" t="str">
        <f>+input!AE352</f>
        <v/>
      </c>
      <c r="Q352" s="252" t="str">
        <f>+input!AF352</f>
        <v/>
      </c>
      <c r="R352" s="253"/>
      <c r="S352" s="254" t="e">
        <f>VLOOKUP($A352,input!$A$4:$I$1000,7,FALSE)</f>
        <v>#N/A</v>
      </c>
      <c r="T352" s="255" t="e">
        <f>VLOOKUP($A352,input!$A$4:$I$1000,8,FALSE)</f>
        <v>#N/A</v>
      </c>
      <c r="U352" s="255" t="e">
        <f>VLOOKUP($A352,input!$A$4:$L$1000,9,FALSE)</f>
        <v>#N/A</v>
      </c>
      <c r="V352" s="256" t="e">
        <f>IF($C352="initial",input!M352,VLOOKUP($A352,input!$A$4:$L$1000,10,FALSE))</f>
        <v>#N/A</v>
      </c>
      <c r="W352" s="257" t="e">
        <f>IF($C352="initial",input!N352,VLOOKUP($A352,input!$A$4:$L$1000,11,FALSE))</f>
        <v>#N/A</v>
      </c>
      <c r="X352" s="258" t="e">
        <f>IF($C352="initial",input!O352,VLOOKUP($A352,input!$A$4:$L$1000,12,FALSE))</f>
        <v>#N/A</v>
      </c>
      <c r="Y352" s="247" t="e">
        <f t="shared" si="58"/>
        <v>#N/A</v>
      </c>
      <c r="Z352" s="247" t="e">
        <f t="shared" si="59"/>
        <v>#N/A</v>
      </c>
      <c r="AA352" s="247" t="e">
        <f t="shared" si="60"/>
        <v>#N/A</v>
      </c>
      <c r="AB352" s="254" t="e">
        <f t="shared" si="61"/>
        <v>#N/A</v>
      </c>
      <c r="AC352" s="255" t="e">
        <f t="shared" si="62"/>
        <v>#N/A</v>
      </c>
      <c r="AD352" s="261" t="e">
        <f t="shared" si="63"/>
        <v>#N/A</v>
      </c>
      <c r="AE352" s="247" t="e">
        <f>IF($D352="","",IF($C352="initial",input!S352,AN351))</f>
        <v>#N/A</v>
      </c>
      <c r="AF352" s="259" t="e">
        <f>IF($D352="","",IF($C352="initial",input!T352,AO351))</f>
        <v>#N/A</v>
      </c>
      <c r="AG352" s="260" t="e">
        <f>IF($D352="","",IF($C352="initial",input!U352,AP351))</f>
        <v>#N/A</v>
      </c>
      <c r="AH352" s="262"/>
      <c r="AI352" s="263"/>
      <c r="AJ352" s="263"/>
      <c r="AK352" s="262"/>
      <c r="AL352" s="263"/>
      <c r="AM352" s="264"/>
      <c r="AN352" s="249"/>
      <c r="AO352" s="249"/>
      <c r="AP352" s="249"/>
      <c r="AQ352" s="265"/>
      <c r="AR352" s="266"/>
      <c r="AS352" s="267"/>
    </row>
    <row r="353" spans="1:45" x14ac:dyDescent="0.25">
      <c r="A353" s="245">
        <v>350</v>
      </c>
      <c r="B353" s="245"/>
      <c r="C353" s="245" t="e">
        <f>VLOOKUP(A353,input!$A$4:$C$1000,3,FALSE)</f>
        <v>#N/A</v>
      </c>
      <c r="D353" s="246" t="e">
        <f>VLOOKUP($A353,input!$A$4:$I$1000,4,FALSE)</f>
        <v>#N/A</v>
      </c>
      <c r="E353" s="246" t="e">
        <f>VLOOKUP($A353,input!$A$4:$I$1000,5,FALSE)</f>
        <v>#N/A</v>
      </c>
      <c r="F353" s="514" t="e">
        <f>VLOOKUP($A353,input!$A$4:$I$1000,6,FALSE)</f>
        <v>#N/A</v>
      </c>
      <c r="G353" s="248">
        <v>0</v>
      </c>
      <c r="H353" s="249" t="e">
        <f t="shared" si="56"/>
        <v>#N/A</v>
      </c>
      <c r="I353" s="250" t="e">
        <f t="shared" si="57"/>
        <v>#N/A</v>
      </c>
      <c r="J353" s="414" t="str">
        <f>+input!Y353</f>
        <v/>
      </c>
      <c r="K353" s="249" t="str">
        <f>+input!Z353</f>
        <v/>
      </c>
      <c r="L353" s="249" t="str">
        <f>+input!AA353</f>
        <v/>
      </c>
      <c r="M353" s="249" t="str">
        <f>+input!AB353</f>
        <v/>
      </c>
      <c r="N353" s="249" t="str">
        <f>+input!AC353</f>
        <v/>
      </c>
      <c r="O353" s="249" t="str">
        <f>+input!AD353</f>
        <v/>
      </c>
      <c r="P353" s="251" t="str">
        <f>+input!AE353</f>
        <v/>
      </c>
      <c r="Q353" s="252" t="str">
        <f>+input!AF353</f>
        <v/>
      </c>
      <c r="R353" s="253"/>
      <c r="S353" s="254" t="e">
        <f>VLOOKUP($A353,input!$A$4:$I$1000,7,FALSE)</f>
        <v>#N/A</v>
      </c>
      <c r="T353" s="255" t="e">
        <f>VLOOKUP($A353,input!$A$4:$I$1000,8,FALSE)</f>
        <v>#N/A</v>
      </c>
      <c r="U353" s="255" t="e">
        <f>VLOOKUP($A353,input!$A$4:$L$1000,9,FALSE)</f>
        <v>#N/A</v>
      </c>
      <c r="V353" s="256" t="e">
        <f>IF($C353="initial",input!M353,VLOOKUP($A353,input!$A$4:$L$1000,10,FALSE))</f>
        <v>#N/A</v>
      </c>
      <c r="W353" s="257" t="e">
        <f>IF($C353="initial",input!N353,VLOOKUP($A353,input!$A$4:$L$1000,11,FALSE))</f>
        <v>#N/A</v>
      </c>
      <c r="X353" s="258" t="e">
        <f>IF($C353="initial",input!O353,VLOOKUP($A353,input!$A$4:$L$1000,12,FALSE))</f>
        <v>#N/A</v>
      </c>
      <c r="Y353" s="247" t="e">
        <f t="shared" si="58"/>
        <v>#N/A</v>
      </c>
      <c r="Z353" s="247" t="e">
        <f t="shared" si="59"/>
        <v>#N/A</v>
      </c>
      <c r="AA353" s="247" t="e">
        <f t="shared" si="60"/>
        <v>#N/A</v>
      </c>
      <c r="AB353" s="254" t="e">
        <f t="shared" si="61"/>
        <v>#N/A</v>
      </c>
      <c r="AC353" s="255" t="e">
        <f t="shared" si="62"/>
        <v>#N/A</v>
      </c>
      <c r="AD353" s="261" t="e">
        <f t="shared" si="63"/>
        <v>#N/A</v>
      </c>
      <c r="AE353" s="247" t="e">
        <f>IF($D353="","",IF($C353="initial",input!S353,AN352))</f>
        <v>#N/A</v>
      </c>
      <c r="AF353" s="259" t="e">
        <f>IF($D353="","",IF($C353="initial",input!T353,AO352))</f>
        <v>#N/A</v>
      </c>
      <c r="AG353" s="260" t="e">
        <f>IF($D353="","",IF($C353="initial",input!U353,AP352))</f>
        <v>#N/A</v>
      </c>
      <c r="AH353" s="262"/>
      <c r="AI353" s="263"/>
      <c r="AJ353" s="263"/>
      <c r="AK353" s="262"/>
      <c r="AL353" s="263"/>
      <c r="AM353" s="264"/>
      <c r="AN353" s="249"/>
      <c r="AO353" s="249"/>
      <c r="AP353" s="249"/>
      <c r="AQ353" s="265"/>
      <c r="AR353" s="266"/>
      <c r="AS353" s="267"/>
    </row>
    <row r="354" spans="1:45" x14ac:dyDescent="0.25">
      <c r="A354" s="245">
        <v>351</v>
      </c>
      <c r="B354" s="245"/>
      <c r="C354" s="245" t="e">
        <f>VLOOKUP(A354,input!$A$4:$C$1000,3,FALSE)</f>
        <v>#N/A</v>
      </c>
      <c r="D354" s="246" t="e">
        <f>VLOOKUP($A354,input!$A$4:$I$1000,4,FALSE)</f>
        <v>#N/A</v>
      </c>
      <c r="E354" s="246" t="e">
        <f>VLOOKUP($A354,input!$A$4:$I$1000,5,FALSE)</f>
        <v>#N/A</v>
      </c>
      <c r="F354" s="514" t="e">
        <f>VLOOKUP($A354,input!$A$4:$I$1000,6,FALSE)</f>
        <v>#N/A</v>
      </c>
      <c r="G354" s="248">
        <v>0</v>
      </c>
      <c r="H354" s="249" t="e">
        <f t="shared" si="56"/>
        <v>#N/A</v>
      </c>
      <c r="I354" s="250" t="e">
        <f t="shared" si="57"/>
        <v>#N/A</v>
      </c>
      <c r="J354" s="414" t="str">
        <f>+input!Y354</f>
        <v/>
      </c>
      <c r="K354" s="249" t="str">
        <f>+input!Z354</f>
        <v/>
      </c>
      <c r="L354" s="249" t="str">
        <f>+input!AA354</f>
        <v/>
      </c>
      <c r="M354" s="249" t="str">
        <f>+input!AB354</f>
        <v/>
      </c>
      <c r="N354" s="249" t="str">
        <f>+input!AC354</f>
        <v/>
      </c>
      <c r="O354" s="249" t="str">
        <f>+input!AD354</f>
        <v/>
      </c>
      <c r="P354" s="251" t="str">
        <f>+input!AE354</f>
        <v/>
      </c>
      <c r="Q354" s="252" t="str">
        <f>+input!AF354</f>
        <v/>
      </c>
      <c r="R354" s="253"/>
      <c r="S354" s="254" t="e">
        <f>VLOOKUP($A354,input!$A$4:$I$1000,7,FALSE)</f>
        <v>#N/A</v>
      </c>
      <c r="T354" s="255" t="e">
        <f>VLOOKUP($A354,input!$A$4:$I$1000,8,FALSE)</f>
        <v>#N/A</v>
      </c>
      <c r="U354" s="255" t="e">
        <f>VLOOKUP($A354,input!$A$4:$L$1000,9,FALSE)</f>
        <v>#N/A</v>
      </c>
      <c r="V354" s="256" t="e">
        <f>IF($C354="initial",input!M354,VLOOKUP($A354,input!$A$4:$L$1000,10,FALSE))</f>
        <v>#N/A</v>
      </c>
      <c r="W354" s="257" t="e">
        <f>IF($C354="initial",input!N354,VLOOKUP($A354,input!$A$4:$L$1000,11,FALSE))</f>
        <v>#N/A</v>
      </c>
      <c r="X354" s="258" t="e">
        <f>IF($C354="initial",input!O354,VLOOKUP($A354,input!$A$4:$L$1000,12,FALSE))</f>
        <v>#N/A</v>
      </c>
      <c r="Y354" s="247" t="e">
        <f t="shared" si="58"/>
        <v>#N/A</v>
      </c>
      <c r="Z354" s="247" t="e">
        <f t="shared" si="59"/>
        <v>#N/A</v>
      </c>
      <c r="AA354" s="247" t="e">
        <f t="shared" si="60"/>
        <v>#N/A</v>
      </c>
      <c r="AB354" s="254" t="e">
        <f t="shared" si="61"/>
        <v>#N/A</v>
      </c>
      <c r="AC354" s="255" t="e">
        <f t="shared" si="62"/>
        <v>#N/A</v>
      </c>
      <c r="AD354" s="261" t="e">
        <f t="shared" si="63"/>
        <v>#N/A</v>
      </c>
      <c r="AE354" s="247" t="e">
        <f>IF($D354="","",IF($C354="initial",input!S354,AN353))</f>
        <v>#N/A</v>
      </c>
      <c r="AF354" s="259" t="e">
        <f>IF($D354="","",IF($C354="initial",input!T354,AO353))</f>
        <v>#N/A</v>
      </c>
      <c r="AG354" s="260" t="e">
        <f>IF($D354="","",IF($C354="initial",input!U354,AP353))</f>
        <v>#N/A</v>
      </c>
      <c r="AH354" s="262"/>
      <c r="AI354" s="263"/>
      <c r="AJ354" s="263"/>
      <c r="AK354" s="262"/>
      <c r="AL354" s="263"/>
      <c r="AM354" s="264"/>
      <c r="AN354" s="249"/>
      <c r="AO354" s="249"/>
      <c r="AP354" s="249"/>
      <c r="AQ354" s="265"/>
      <c r="AR354" s="266"/>
      <c r="AS354" s="267"/>
    </row>
    <row r="355" spans="1:45" x14ac:dyDescent="0.25">
      <c r="A355" s="245">
        <v>352</v>
      </c>
      <c r="B355" s="245"/>
      <c r="C355" s="245" t="e">
        <f>VLOOKUP(A355,input!$A$4:$C$1000,3,FALSE)</f>
        <v>#N/A</v>
      </c>
      <c r="D355" s="246" t="e">
        <f>VLOOKUP($A355,input!$A$4:$I$1000,4,FALSE)</f>
        <v>#N/A</v>
      </c>
      <c r="E355" s="246" t="e">
        <f>VLOOKUP($A355,input!$A$4:$I$1000,5,FALSE)</f>
        <v>#N/A</v>
      </c>
      <c r="F355" s="514" t="e">
        <f>VLOOKUP($A355,input!$A$4:$I$1000,6,FALSE)</f>
        <v>#N/A</v>
      </c>
      <c r="G355" s="248">
        <v>0</v>
      </c>
      <c r="H355" s="249" t="e">
        <f t="shared" si="56"/>
        <v>#N/A</v>
      </c>
      <c r="I355" s="250" t="e">
        <f t="shared" si="57"/>
        <v>#N/A</v>
      </c>
      <c r="J355" s="414" t="str">
        <f>+input!Y355</f>
        <v/>
      </c>
      <c r="K355" s="249" t="str">
        <f>+input!Z355</f>
        <v/>
      </c>
      <c r="L355" s="249" t="str">
        <f>+input!AA355</f>
        <v/>
      </c>
      <c r="M355" s="249" t="str">
        <f>+input!AB355</f>
        <v/>
      </c>
      <c r="N355" s="249" t="str">
        <f>+input!AC355</f>
        <v/>
      </c>
      <c r="O355" s="249" t="str">
        <f>+input!AD355</f>
        <v/>
      </c>
      <c r="P355" s="251" t="str">
        <f>+input!AE355</f>
        <v/>
      </c>
      <c r="Q355" s="252" t="str">
        <f>+input!AF355</f>
        <v/>
      </c>
      <c r="R355" s="253"/>
      <c r="S355" s="254" t="e">
        <f>VLOOKUP($A355,input!$A$4:$I$1000,7,FALSE)</f>
        <v>#N/A</v>
      </c>
      <c r="T355" s="255" t="e">
        <f>VLOOKUP($A355,input!$A$4:$I$1000,8,FALSE)</f>
        <v>#N/A</v>
      </c>
      <c r="U355" s="255" t="e">
        <f>VLOOKUP($A355,input!$A$4:$L$1000,9,FALSE)</f>
        <v>#N/A</v>
      </c>
      <c r="V355" s="256" t="e">
        <f>IF($C355="initial",input!M355,VLOOKUP($A355,input!$A$4:$L$1000,10,FALSE))</f>
        <v>#N/A</v>
      </c>
      <c r="W355" s="257" t="e">
        <f>IF($C355="initial",input!N355,VLOOKUP($A355,input!$A$4:$L$1000,11,FALSE))</f>
        <v>#N/A</v>
      </c>
      <c r="X355" s="258" t="e">
        <f>IF($C355="initial",input!O355,VLOOKUP($A355,input!$A$4:$L$1000,12,FALSE))</f>
        <v>#N/A</v>
      </c>
      <c r="Y355" s="247" t="e">
        <f t="shared" si="58"/>
        <v>#N/A</v>
      </c>
      <c r="Z355" s="247" t="e">
        <f t="shared" si="59"/>
        <v>#N/A</v>
      </c>
      <c r="AA355" s="247" t="e">
        <f t="shared" si="60"/>
        <v>#N/A</v>
      </c>
      <c r="AB355" s="254" t="e">
        <f t="shared" si="61"/>
        <v>#N/A</v>
      </c>
      <c r="AC355" s="255" t="e">
        <f t="shared" si="62"/>
        <v>#N/A</v>
      </c>
      <c r="AD355" s="261" t="e">
        <f t="shared" si="63"/>
        <v>#N/A</v>
      </c>
      <c r="AE355" s="247" t="e">
        <f>IF($D355="","",IF($C355="initial",input!S355,AN354))</f>
        <v>#N/A</v>
      </c>
      <c r="AF355" s="259" t="e">
        <f>IF($D355="","",IF($C355="initial",input!T355,AO354))</f>
        <v>#N/A</v>
      </c>
      <c r="AG355" s="260" t="e">
        <f>IF($D355="","",IF($C355="initial",input!U355,AP354))</f>
        <v>#N/A</v>
      </c>
      <c r="AH355" s="262"/>
      <c r="AI355" s="263"/>
      <c r="AJ355" s="263"/>
      <c r="AK355" s="262"/>
      <c r="AL355" s="263"/>
      <c r="AM355" s="264"/>
      <c r="AN355" s="249"/>
      <c r="AO355" s="249"/>
      <c r="AP355" s="249"/>
      <c r="AQ355" s="265"/>
      <c r="AR355" s="266"/>
      <c r="AS355" s="267"/>
    </row>
    <row r="356" spans="1:45" x14ac:dyDescent="0.25">
      <c r="A356" s="245">
        <v>353</v>
      </c>
      <c r="B356" s="245"/>
      <c r="C356" s="245" t="e">
        <f>VLOOKUP(A356,input!$A$4:$C$1000,3,FALSE)</f>
        <v>#N/A</v>
      </c>
      <c r="D356" s="246" t="e">
        <f>VLOOKUP($A356,input!$A$4:$I$1000,4,FALSE)</f>
        <v>#N/A</v>
      </c>
      <c r="E356" s="246" t="e">
        <f>VLOOKUP($A356,input!$A$4:$I$1000,5,FALSE)</f>
        <v>#N/A</v>
      </c>
      <c r="F356" s="514" t="e">
        <f>VLOOKUP($A356,input!$A$4:$I$1000,6,FALSE)</f>
        <v>#N/A</v>
      </c>
      <c r="G356" s="248">
        <v>0</v>
      </c>
      <c r="H356" s="249" t="e">
        <f t="shared" si="56"/>
        <v>#N/A</v>
      </c>
      <c r="I356" s="250" t="e">
        <f t="shared" si="57"/>
        <v>#N/A</v>
      </c>
      <c r="J356" s="414" t="str">
        <f>+input!Y356</f>
        <v/>
      </c>
      <c r="K356" s="249" t="str">
        <f>+input!Z356</f>
        <v/>
      </c>
      <c r="L356" s="249" t="str">
        <f>+input!AA356</f>
        <v/>
      </c>
      <c r="M356" s="249" t="str">
        <f>+input!AB356</f>
        <v/>
      </c>
      <c r="N356" s="249" t="str">
        <f>+input!AC356</f>
        <v/>
      </c>
      <c r="O356" s="249" t="str">
        <f>+input!AD356</f>
        <v/>
      </c>
      <c r="P356" s="251" t="str">
        <f>+input!AE356</f>
        <v/>
      </c>
      <c r="Q356" s="252" t="str">
        <f>+input!AF356</f>
        <v/>
      </c>
      <c r="R356" s="253"/>
      <c r="S356" s="254" t="e">
        <f>VLOOKUP($A356,input!$A$4:$I$1000,7,FALSE)</f>
        <v>#N/A</v>
      </c>
      <c r="T356" s="255" t="e">
        <f>VLOOKUP($A356,input!$A$4:$I$1000,8,FALSE)</f>
        <v>#N/A</v>
      </c>
      <c r="U356" s="255" t="e">
        <f>VLOOKUP($A356,input!$A$4:$L$1000,9,FALSE)</f>
        <v>#N/A</v>
      </c>
      <c r="V356" s="256" t="e">
        <f>IF($C356="initial",input!M356,VLOOKUP($A356,input!$A$4:$L$1000,10,FALSE))</f>
        <v>#N/A</v>
      </c>
      <c r="W356" s="257" t="e">
        <f>IF($C356="initial",input!N356,VLOOKUP($A356,input!$A$4:$L$1000,11,FALSE))</f>
        <v>#N/A</v>
      </c>
      <c r="X356" s="258" t="e">
        <f>IF($C356="initial",input!O356,VLOOKUP($A356,input!$A$4:$L$1000,12,FALSE))</f>
        <v>#N/A</v>
      </c>
      <c r="Y356" s="247" t="e">
        <f t="shared" si="58"/>
        <v>#N/A</v>
      </c>
      <c r="Z356" s="247" t="e">
        <f t="shared" si="59"/>
        <v>#N/A</v>
      </c>
      <c r="AA356" s="247" t="e">
        <f t="shared" si="60"/>
        <v>#N/A</v>
      </c>
      <c r="AB356" s="254" t="e">
        <f t="shared" si="61"/>
        <v>#N/A</v>
      </c>
      <c r="AC356" s="255" t="e">
        <f t="shared" si="62"/>
        <v>#N/A</v>
      </c>
      <c r="AD356" s="261" t="e">
        <f t="shared" si="63"/>
        <v>#N/A</v>
      </c>
      <c r="AE356" s="247" t="e">
        <f>IF($D356="","",IF($C356="initial",input!S356,AN355))</f>
        <v>#N/A</v>
      </c>
      <c r="AF356" s="259" t="e">
        <f>IF($D356="","",IF($C356="initial",input!T356,AO355))</f>
        <v>#N/A</v>
      </c>
      <c r="AG356" s="260" t="e">
        <f>IF($D356="","",IF($C356="initial",input!U356,AP355))</f>
        <v>#N/A</v>
      </c>
      <c r="AH356" s="262"/>
      <c r="AI356" s="263"/>
      <c r="AJ356" s="263"/>
      <c r="AK356" s="262"/>
      <c r="AL356" s="263"/>
      <c r="AM356" s="264"/>
      <c r="AN356" s="249"/>
      <c r="AO356" s="249"/>
      <c r="AP356" s="249"/>
      <c r="AQ356" s="265"/>
      <c r="AR356" s="266"/>
      <c r="AS356" s="267"/>
    </row>
    <row r="357" spans="1:45" x14ac:dyDescent="0.25">
      <c r="A357" s="245">
        <v>354</v>
      </c>
      <c r="B357" s="245"/>
      <c r="C357" s="245" t="e">
        <f>VLOOKUP(A357,input!$A$4:$C$1000,3,FALSE)</f>
        <v>#N/A</v>
      </c>
      <c r="D357" s="246" t="e">
        <f>VLOOKUP($A357,input!$A$4:$I$1000,4,FALSE)</f>
        <v>#N/A</v>
      </c>
      <c r="E357" s="246" t="e">
        <f>VLOOKUP($A357,input!$A$4:$I$1000,5,FALSE)</f>
        <v>#N/A</v>
      </c>
      <c r="F357" s="514" t="e">
        <f>VLOOKUP($A357,input!$A$4:$I$1000,6,FALSE)</f>
        <v>#N/A</v>
      </c>
      <c r="G357" s="248">
        <v>0</v>
      </c>
      <c r="H357" s="249" t="e">
        <f t="shared" si="56"/>
        <v>#N/A</v>
      </c>
      <c r="I357" s="250" t="e">
        <f t="shared" si="57"/>
        <v>#N/A</v>
      </c>
      <c r="J357" s="414">
        <f>+input!Y357</f>
        <v>0</v>
      </c>
      <c r="K357" s="249" t="str">
        <f>+input!Z357</f>
        <v/>
      </c>
      <c r="L357" s="249" t="str">
        <f>+input!AA357</f>
        <v/>
      </c>
      <c r="M357" s="249" t="str">
        <f>+input!AB357</f>
        <v/>
      </c>
      <c r="N357" s="249" t="str">
        <f>+input!AC357</f>
        <v/>
      </c>
      <c r="O357" s="249" t="str">
        <f>+input!AD357</f>
        <v/>
      </c>
      <c r="P357" s="251" t="str">
        <f>+input!AE357</f>
        <v/>
      </c>
      <c r="Q357" s="252" t="str">
        <f>+input!AF357</f>
        <v/>
      </c>
      <c r="R357" s="253"/>
      <c r="S357" s="254" t="e">
        <f>VLOOKUP($A357,input!$A$4:$I$1000,7,FALSE)</f>
        <v>#N/A</v>
      </c>
      <c r="T357" s="255" t="e">
        <f>VLOOKUP($A357,input!$A$4:$I$1000,8,FALSE)</f>
        <v>#N/A</v>
      </c>
      <c r="U357" s="255" t="e">
        <f>VLOOKUP($A357,input!$A$4:$L$1000,9,FALSE)</f>
        <v>#N/A</v>
      </c>
      <c r="V357" s="256" t="e">
        <f>IF($C357="initial",input!M357,VLOOKUP($A357,input!$A$4:$L$1000,10,FALSE))</f>
        <v>#N/A</v>
      </c>
      <c r="W357" s="257" t="e">
        <f>IF($C357="initial",input!N357,VLOOKUP($A357,input!$A$4:$L$1000,11,FALSE))</f>
        <v>#N/A</v>
      </c>
      <c r="X357" s="258" t="e">
        <f>IF($C357="initial",input!O357,VLOOKUP($A357,input!$A$4:$L$1000,12,FALSE))</f>
        <v>#N/A</v>
      </c>
      <c r="Y357" s="247" t="e">
        <f t="shared" si="58"/>
        <v>#N/A</v>
      </c>
      <c r="Z357" s="247" t="e">
        <f t="shared" si="59"/>
        <v>#N/A</v>
      </c>
      <c r="AA357" s="247" t="e">
        <f t="shared" si="60"/>
        <v>#N/A</v>
      </c>
      <c r="AB357" s="254" t="e">
        <f t="shared" si="61"/>
        <v>#N/A</v>
      </c>
      <c r="AC357" s="255" t="e">
        <f t="shared" si="62"/>
        <v>#N/A</v>
      </c>
      <c r="AD357" s="261" t="e">
        <f t="shared" si="63"/>
        <v>#N/A</v>
      </c>
      <c r="AE357" s="247" t="e">
        <f>IF($D357="","",IF($C357="initial",input!S357,AN356))</f>
        <v>#N/A</v>
      </c>
      <c r="AF357" s="259" t="e">
        <f>IF($D357="","",IF($C357="initial",input!T357,AO356))</f>
        <v>#N/A</v>
      </c>
      <c r="AG357" s="260" t="e">
        <f>IF($D357="","",IF($C357="initial",input!U357,AP356))</f>
        <v>#N/A</v>
      </c>
      <c r="AH357" s="262"/>
      <c r="AI357" s="263"/>
      <c r="AJ357" s="263"/>
      <c r="AK357" s="262"/>
      <c r="AL357" s="263"/>
      <c r="AM357" s="264"/>
      <c r="AN357" s="249"/>
      <c r="AO357" s="249"/>
      <c r="AP357" s="249"/>
      <c r="AQ357" s="265"/>
      <c r="AR357" s="266"/>
      <c r="AS357" s="267"/>
    </row>
    <row r="358" spans="1:45" x14ac:dyDescent="0.25">
      <c r="A358" s="245">
        <v>355</v>
      </c>
      <c r="B358" s="245"/>
      <c r="C358" s="245" t="e">
        <f>VLOOKUP(A358,input!$A$4:$C$1000,3,FALSE)</f>
        <v>#N/A</v>
      </c>
      <c r="D358" s="246" t="e">
        <f>VLOOKUP($A358,input!$A$4:$I$1000,4,FALSE)</f>
        <v>#N/A</v>
      </c>
      <c r="E358" s="246" t="e">
        <f>VLOOKUP($A358,input!$A$4:$I$1000,5,FALSE)</f>
        <v>#N/A</v>
      </c>
      <c r="F358" s="514" t="e">
        <f>VLOOKUP($A358,input!$A$4:$I$1000,6,FALSE)</f>
        <v>#N/A</v>
      </c>
      <c r="G358" s="248">
        <v>0</v>
      </c>
      <c r="H358" s="249" t="e">
        <f t="shared" si="56"/>
        <v>#N/A</v>
      </c>
      <c r="I358" s="250" t="e">
        <f t="shared" si="57"/>
        <v>#N/A</v>
      </c>
      <c r="J358" s="414">
        <f>+input!Y358</f>
        <v>0</v>
      </c>
      <c r="K358" s="249" t="str">
        <f>+input!Z358</f>
        <v/>
      </c>
      <c r="L358" s="249" t="str">
        <f>+input!AA358</f>
        <v/>
      </c>
      <c r="M358" s="249" t="str">
        <f>+input!AB358</f>
        <v/>
      </c>
      <c r="N358" s="249" t="str">
        <f>+input!AC358</f>
        <v/>
      </c>
      <c r="O358" s="249" t="str">
        <f>+input!AD358</f>
        <v/>
      </c>
      <c r="P358" s="251" t="str">
        <f>+input!AE358</f>
        <v/>
      </c>
      <c r="Q358" s="252" t="str">
        <f>+input!AF358</f>
        <v/>
      </c>
      <c r="R358" s="253"/>
      <c r="S358" s="254" t="e">
        <f>VLOOKUP($A358,input!$A$4:$I$1000,7,FALSE)</f>
        <v>#N/A</v>
      </c>
      <c r="T358" s="255" t="e">
        <f>VLOOKUP($A358,input!$A$4:$I$1000,8,FALSE)</f>
        <v>#N/A</v>
      </c>
      <c r="U358" s="255" t="e">
        <f>VLOOKUP($A358,input!$A$4:$L$1000,9,FALSE)</f>
        <v>#N/A</v>
      </c>
      <c r="V358" s="256" t="e">
        <f>IF($C358="initial",input!M358,VLOOKUP($A358,input!$A$4:$L$1000,10,FALSE))</f>
        <v>#N/A</v>
      </c>
      <c r="W358" s="257" t="e">
        <f>IF($C358="initial",input!N358,VLOOKUP($A358,input!$A$4:$L$1000,11,FALSE))</f>
        <v>#N/A</v>
      </c>
      <c r="X358" s="258" t="e">
        <f>IF($C358="initial",input!O358,VLOOKUP($A358,input!$A$4:$L$1000,12,FALSE))</f>
        <v>#N/A</v>
      </c>
      <c r="Y358" s="247" t="e">
        <f t="shared" si="58"/>
        <v>#N/A</v>
      </c>
      <c r="Z358" s="247" t="e">
        <f t="shared" si="59"/>
        <v>#N/A</v>
      </c>
      <c r="AA358" s="247" t="e">
        <f t="shared" si="60"/>
        <v>#N/A</v>
      </c>
      <c r="AB358" s="254" t="e">
        <f t="shared" si="61"/>
        <v>#N/A</v>
      </c>
      <c r="AC358" s="255" t="e">
        <f t="shared" si="62"/>
        <v>#N/A</v>
      </c>
      <c r="AD358" s="261" t="e">
        <f t="shared" si="63"/>
        <v>#N/A</v>
      </c>
      <c r="AE358" s="247" t="e">
        <f>IF($D358="","",IF($C358="initial",input!S358,AN357))</f>
        <v>#N/A</v>
      </c>
      <c r="AF358" s="259" t="e">
        <f>IF($D358="","",IF($C358="initial",input!T358,AO357))</f>
        <v>#N/A</v>
      </c>
      <c r="AG358" s="260" t="e">
        <f>IF($D358="","",IF($C358="initial",input!U358,AP357))</f>
        <v>#N/A</v>
      </c>
      <c r="AH358" s="262"/>
      <c r="AI358" s="263"/>
      <c r="AJ358" s="263"/>
      <c r="AK358" s="262"/>
      <c r="AL358" s="263"/>
      <c r="AM358" s="264"/>
      <c r="AN358" s="249"/>
      <c r="AO358" s="249"/>
      <c r="AP358" s="249"/>
      <c r="AQ358" s="265"/>
      <c r="AR358" s="266"/>
      <c r="AS358" s="267"/>
    </row>
    <row r="359" spans="1:45" x14ac:dyDescent="0.25">
      <c r="A359" s="245">
        <v>356</v>
      </c>
      <c r="B359" s="245"/>
      <c r="C359" s="245" t="e">
        <f>VLOOKUP(A359,input!$A$4:$C$1000,3,FALSE)</f>
        <v>#N/A</v>
      </c>
      <c r="D359" s="246" t="e">
        <f>VLOOKUP($A359,input!$A$4:$I$1000,4,FALSE)</f>
        <v>#N/A</v>
      </c>
      <c r="E359" s="246" t="e">
        <f>VLOOKUP($A359,input!$A$4:$I$1000,5,FALSE)</f>
        <v>#N/A</v>
      </c>
      <c r="F359" s="514" t="e">
        <f>VLOOKUP($A359,input!$A$4:$I$1000,6,FALSE)</f>
        <v>#N/A</v>
      </c>
      <c r="G359" s="248">
        <v>0</v>
      </c>
      <c r="H359" s="249" t="e">
        <f t="shared" si="56"/>
        <v>#N/A</v>
      </c>
      <c r="I359" s="250" t="e">
        <f t="shared" si="57"/>
        <v>#N/A</v>
      </c>
      <c r="J359" s="414">
        <f>+input!Y359</f>
        <v>0</v>
      </c>
      <c r="K359" s="249" t="str">
        <f>+input!Z359</f>
        <v/>
      </c>
      <c r="L359" s="249" t="str">
        <f>+input!AA359</f>
        <v/>
      </c>
      <c r="M359" s="249" t="str">
        <f>+input!AB359</f>
        <v/>
      </c>
      <c r="N359" s="249" t="str">
        <f>+input!AC359</f>
        <v/>
      </c>
      <c r="O359" s="249" t="str">
        <f>+input!AD359</f>
        <v/>
      </c>
      <c r="P359" s="251" t="str">
        <f>+input!AE359</f>
        <v/>
      </c>
      <c r="Q359" s="252" t="str">
        <f>+input!AF359</f>
        <v/>
      </c>
      <c r="R359" s="253"/>
      <c r="S359" s="254" t="e">
        <f>VLOOKUP($A359,input!$A$4:$I$1000,7,FALSE)</f>
        <v>#N/A</v>
      </c>
      <c r="T359" s="255" t="e">
        <f>VLOOKUP($A359,input!$A$4:$I$1000,8,FALSE)</f>
        <v>#N/A</v>
      </c>
      <c r="U359" s="255" t="e">
        <f>VLOOKUP($A359,input!$A$4:$L$1000,9,FALSE)</f>
        <v>#N/A</v>
      </c>
      <c r="V359" s="256" t="e">
        <f>IF($C359="initial",input!M359,VLOOKUP($A359,input!$A$4:$L$1000,10,FALSE))</f>
        <v>#N/A</v>
      </c>
      <c r="W359" s="257" t="e">
        <f>IF($C359="initial",input!N359,VLOOKUP($A359,input!$A$4:$L$1000,11,FALSE))</f>
        <v>#N/A</v>
      </c>
      <c r="X359" s="258" t="e">
        <f>IF($C359="initial",input!O359,VLOOKUP($A359,input!$A$4:$L$1000,12,FALSE))</f>
        <v>#N/A</v>
      </c>
      <c r="Y359" s="247" t="e">
        <f t="shared" si="58"/>
        <v>#N/A</v>
      </c>
      <c r="Z359" s="247" t="e">
        <f t="shared" si="59"/>
        <v>#N/A</v>
      </c>
      <c r="AA359" s="247" t="e">
        <f t="shared" si="60"/>
        <v>#N/A</v>
      </c>
      <c r="AB359" s="254" t="e">
        <f t="shared" si="61"/>
        <v>#N/A</v>
      </c>
      <c r="AC359" s="255" t="e">
        <f t="shared" si="62"/>
        <v>#N/A</v>
      </c>
      <c r="AD359" s="261" t="e">
        <f t="shared" si="63"/>
        <v>#N/A</v>
      </c>
      <c r="AE359" s="247" t="e">
        <f>IF($D359="","",IF($C359="initial",input!S359,AN358))</f>
        <v>#N/A</v>
      </c>
      <c r="AF359" s="259" t="e">
        <f>IF($D359="","",IF($C359="initial",input!T359,AO358))</f>
        <v>#N/A</v>
      </c>
      <c r="AG359" s="260" t="e">
        <f>IF($D359="","",IF($C359="initial",input!U359,AP358))</f>
        <v>#N/A</v>
      </c>
      <c r="AH359" s="262"/>
      <c r="AI359" s="263"/>
      <c r="AJ359" s="263"/>
      <c r="AK359" s="262"/>
      <c r="AL359" s="263"/>
      <c r="AM359" s="264"/>
      <c r="AN359" s="249"/>
      <c r="AO359" s="249"/>
      <c r="AP359" s="249"/>
      <c r="AQ359" s="265"/>
      <c r="AR359" s="266"/>
      <c r="AS359" s="267"/>
    </row>
    <row r="360" spans="1:45" x14ac:dyDescent="0.25">
      <c r="A360" s="245">
        <v>357</v>
      </c>
      <c r="B360" s="245"/>
      <c r="C360" s="245" t="e">
        <f>VLOOKUP(A360,input!$A$4:$C$1000,3,FALSE)</f>
        <v>#N/A</v>
      </c>
      <c r="D360" s="246" t="e">
        <f>VLOOKUP($A360,input!$A$4:$I$1000,4,FALSE)</f>
        <v>#N/A</v>
      </c>
      <c r="E360" s="246" t="e">
        <f>VLOOKUP($A360,input!$A$4:$I$1000,5,FALSE)</f>
        <v>#N/A</v>
      </c>
      <c r="F360" s="514" t="e">
        <f>VLOOKUP($A360,input!$A$4:$I$1000,6,FALSE)</f>
        <v>#N/A</v>
      </c>
      <c r="G360" s="248">
        <v>0</v>
      </c>
      <c r="H360" s="249" t="e">
        <f t="shared" si="56"/>
        <v>#N/A</v>
      </c>
      <c r="I360" s="250" t="e">
        <f t="shared" si="57"/>
        <v>#N/A</v>
      </c>
      <c r="J360" s="414">
        <f>+input!Y360</f>
        <v>0</v>
      </c>
      <c r="K360" s="249" t="str">
        <f>+input!Z360</f>
        <v/>
      </c>
      <c r="L360" s="249" t="str">
        <f>+input!AA360</f>
        <v/>
      </c>
      <c r="M360" s="249" t="str">
        <f>+input!AB360</f>
        <v/>
      </c>
      <c r="N360" s="249" t="str">
        <f>+input!AC360</f>
        <v/>
      </c>
      <c r="O360" s="249" t="str">
        <f>+input!AD360</f>
        <v/>
      </c>
      <c r="P360" s="251" t="str">
        <f>+input!AE360</f>
        <v/>
      </c>
      <c r="Q360" s="252" t="str">
        <f>+input!AF360</f>
        <v/>
      </c>
      <c r="R360" s="253"/>
      <c r="S360" s="254" t="e">
        <f>VLOOKUP($A360,input!$A$4:$I$1000,7,FALSE)</f>
        <v>#N/A</v>
      </c>
      <c r="T360" s="255" t="e">
        <f>VLOOKUP($A360,input!$A$4:$I$1000,8,FALSE)</f>
        <v>#N/A</v>
      </c>
      <c r="U360" s="255" t="e">
        <f>VLOOKUP($A360,input!$A$4:$L$1000,9,FALSE)</f>
        <v>#N/A</v>
      </c>
      <c r="V360" s="256" t="e">
        <f>IF($C360="initial",input!M360,VLOOKUP($A360,input!$A$4:$L$1000,10,FALSE))</f>
        <v>#N/A</v>
      </c>
      <c r="W360" s="257" t="e">
        <f>IF($C360="initial",input!N360,VLOOKUP($A360,input!$A$4:$L$1000,11,FALSE))</f>
        <v>#N/A</v>
      </c>
      <c r="X360" s="258" t="e">
        <f>IF($C360="initial",input!O360,VLOOKUP($A360,input!$A$4:$L$1000,12,FALSE))</f>
        <v>#N/A</v>
      </c>
      <c r="Y360" s="247" t="e">
        <f t="shared" si="58"/>
        <v>#N/A</v>
      </c>
      <c r="Z360" s="247" t="e">
        <f t="shared" si="59"/>
        <v>#N/A</v>
      </c>
      <c r="AA360" s="247" t="e">
        <f t="shared" si="60"/>
        <v>#N/A</v>
      </c>
      <c r="AB360" s="254" t="e">
        <f t="shared" si="61"/>
        <v>#N/A</v>
      </c>
      <c r="AC360" s="255" t="e">
        <f t="shared" si="62"/>
        <v>#N/A</v>
      </c>
      <c r="AD360" s="261" t="e">
        <f t="shared" si="63"/>
        <v>#N/A</v>
      </c>
      <c r="AE360" s="247" t="e">
        <f>IF($D360="","",IF($C360="initial",input!S360,AN359))</f>
        <v>#N/A</v>
      </c>
      <c r="AF360" s="259" t="e">
        <f>IF($D360="","",IF($C360="initial",input!T360,AO359))</f>
        <v>#N/A</v>
      </c>
      <c r="AG360" s="260" t="e">
        <f>IF($D360="","",IF($C360="initial",input!U360,AP359))</f>
        <v>#N/A</v>
      </c>
      <c r="AH360" s="262"/>
      <c r="AI360" s="263"/>
      <c r="AJ360" s="263"/>
      <c r="AK360" s="262"/>
      <c r="AL360" s="263"/>
      <c r="AM360" s="264"/>
      <c r="AN360" s="249"/>
      <c r="AO360" s="249"/>
      <c r="AP360" s="249"/>
      <c r="AQ360" s="265"/>
      <c r="AR360" s="266"/>
      <c r="AS360" s="267"/>
    </row>
    <row r="361" spans="1:45" x14ac:dyDescent="0.25">
      <c r="A361" s="245">
        <v>358</v>
      </c>
      <c r="B361" s="245"/>
      <c r="C361" s="245" t="e">
        <f>VLOOKUP(A361,input!$A$4:$C$1000,3,FALSE)</f>
        <v>#N/A</v>
      </c>
      <c r="D361" s="246" t="e">
        <f>VLOOKUP($A361,input!$A$4:$I$1000,4,FALSE)</f>
        <v>#N/A</v>
      </c>
      <c r="E361" s="246" t="e">
        <f>VLOOKUP($A361,input!$A$4:$I$1000,5,FALSE)</f>
        <v>#N/A</v>
      </c>
      <c r="F361" s="514" t="e">
        <f>VLOOKUP($A361,input!$A$4:$I$1000,6,FALSE)</f>
        <v>#N/A</v>
      </c>
      <c r="G361" s="248">
        <v>0</v>
      </c>
      <c r="H361" s="249" t="e">
        <f t="shared" si="56"/>
        <v>#N/A</v>
      </c>
      <c r="I361" s="250" t="e">
        <f t="shared" si="57"/>
        <v>#N/A</v>
      </c>
      <c r="J361" s="414">
        <f>+input!Y361</f>
        <v>0</v>
      </c>
      <c r="K361" s="249" t="str">
        <f>+input!Z361</f>
        <v/>
      </c>
      <c r="L361" s="249" t="str">
        <f>+input!AA361</f>
        <v/>
      </c>
      <c r="M361" s="249" t="str">
        <f>+input!AB361</f>
        <v/>
      </c>
      <c r="N361" s="249" t="str">
        <f>+input!AC361</f>
        <v/>
      </c>
      <c r="O361" s="249" t="str">
        <f>+input!AD361</f>
        <v/>
      </c>
      <c r="P361" s="251" t="str">
        <f>+input!AE361</f>
        <v/>
      </c>
      <c r="Q361" s="252" t="str">
        <f>+input!AF361</f>
        <v/>
      </c>
      <c r="R361" s="253"/>
      <c r="S361" s="254" t="e">
        <f>VLOOKUP($A361,input!$A$4:$I$1000,7,FALSE)</f>
        <v>#N/A</v>
      </c>
      <c r="T361" s="255" t="e">
        <f>VLOOKUP($A361,input!$A$4:$I$1000,8,FALSE)</f>
        <v>#N/A</v>
      </c>
      <c r="U361" s="255" t="e">
        <f>VLOOKUP($A361,input!$A$4:$L$1000,9,FALSE)</f>
        <v>#N/A</v>
      </c>
      <c r="V361" s="256" t="e">
        <f>IF($C361="initial",input!M361,VLOOKUP($A361,input!$A$4:$L$1000,10,FALSE))</f>
        <v>#N/A</v>
      </c>
      <c r="W361" s="257" t="e">
        <f>IF($C361="initial",input!N361,VLOOKUP($A361,input!$A$4:$L$1000,11,FALSE))</f>
        <v>#N/A</v>
      </c>
      <c r="X361" s="258" t="e">
        <f>IF($C361="initial",input!O361,VLOOKUP($A361,input!$A$4:$L$1000,12,FALSE))</f>
        <v>#N/A</v>
      </c>
      <c r="Y361" s="247" t="e">
        <f t="shared" si="58"/>
        <v>#N/A</v>
      </c>
      <c r="Z361" s="247" t="e">
        <f t="shared" si="59"/>
        <v>#N/A</v>
      </c>
      <c r="AA361" s="247" t="e">
        <f t="shared" si="60"/>
        <v>#N/A</v>
      </c>
      <c r="AB361" s="254" t="e">
        <f t="shared" si="61"/>
        <v>#N/A</v>
      </c>
      <c r="AC361" s="255" t="e">
        <f t="shared" si="62"/>
        <v>#N/A</v>
      </c>
      <c r="AD361" s="261" t="e">
        <f t="shared" si="63"/>
        <v>#N/A</v>
      </c>
      <c r="AE361" s="247" t="e">
        <f>IF($D361="","",IF($C361="initial",input!S361,AN360))</f>
        <v>#N/A</v>
      </c>
      <c r="AF361" s="259" t="e">
        <f>IF($D361="","",IF($C361="initial",input!T361,AO360))</f>
        <v>#N/A</v>
      </c>
      <c r="AG361" s="260" t="e">
        <f>IF($D361="","",IF($C361="initial",input!U361,AP360))</f>
        <v>#N/A</v>
      </c>
      <c r="AH361" s="262"/>
      <c r="AI361" s="263"/>
      <c r="AJ361" s="263"/>
      <c r="AK361" s="262"/>
      <c r="AL361" s="263"/>
      <c r="AM361" s="264"/>
      <c r="AN361" s="249"/>
      <c r="AO361" s="249"/>
      <c r="AP361" s="249"/>
      <c r="AQ361" s="265"/>
      <c r="AR361" s="266"/>
      <c r="AS361" s="267"/>
    </row>
    <row r="362" spans="1:45" x14ac:dyDescent="0.25">
      <c r="A362" s="245">
        <v>359</v>
      </c>
      <c r="B362" s="245"/>
      <c r="C362" s="245" t="e">
        <f>VLOOKUP(A362,input!$A$4:$C$1000,3,FALSE)</f>
        <v>#N/A</v>
      </c>
      <c r="D362" s="246" t="e">
        <f>VLOOKUP($A362,input!$A$4:$I$1000,4,FALSE)</f>
        <v>#N/A</v>
      </c>
      <c r="E362" s="246" t="e">
        <f>VLOOKUP($A362,input!$A$4:$I$1000,5,FALSE)</f>
        <v>#N/A</v>
      </c>
      <c r="F362" s="514" t="e">
        <f>VLOOKUP($A362,input!$A$4:$I$1000,6,FALSE)</f>
        <v>#N/A</v>
      </c>
      <c r="G362" s="248">
        <v>0</v>
      </c>
      <c r="H362" s="249" t="e">
        <f t="shared" si="56"/>
        <v>#N/A</v>
      </c>
      <c r="I362" s="250" t="e">
        <f t="shared" si="57"/>
        <v>#N/A</v>
      </c>
      <c r="J362" s="414">
        <f>+input!Y362</f>
        <v>0</v>
      </c>
      <c r="K362" s="249" t="str">
        <f>+input!Z362</f>
        <v/>
      </c>
      <c r="L362" s="249" t="str">
        <f>+input!AA362</f>
        <v/>
      </c>
      <c r="M362" s="249" t="str">
        <f>+input!AB362</f>
        <v/>
      </c>
      <c r="N362" s="249" t="str">
        <f>+input!AC362</f>
        <v/>
      </c>
      <c r="O362" s="249" t="str">
        <f>+input!AD362</f>
        <v/>
      </c>
      <c r="P362" s="251" t="str">
        <f>+input!AE362</f>
        <v/>
      </c>
      <c r="Q362" s="252" t="str">
        <f>+input!AF362</f>
        <v/>
      </c>
      <c r="R362" s="253"/>
      <c r="S362" s="254" t="e">
        <f>VLOOKUP($A362,input!$A$4:$I$1000,7,FALSE)</f>
        <v>#N/A</v>
      </c>
      <c r="T362" s="255" t="e">
        <f>VLOOKUP($A362,input!$A$4:$I$1000,8,FALSE)</f>
        <v>#N/A</v>
      </c>
      <c r="U362" s="255" t="e">
        <f>VLOOKUP($A362,input!$A$4:$L$1000,9,FALSE)</f>
        <v>#N/A</v>
      </c>
      <c r="V362" s="256" t="e">
        <f>IF($C362="initial",input!M362,VLOOKUP($A362,input!$A$4:$L$1000,10,FALSE))</f>
        <v>#N/A</v>
      </c>
      <c r="W362" s="257" t="e">
        <f>IF($C362="initial",input!N362,VLOOKUP($A362,input!$A$4:$L$1000,11,FALSE))</f>
        <v>#N/A</v>
      </c>
      <c r="X362" s="258" t="e">
        <f>IF($C362="initial",input!O362,VLOOKUP($A362,input!$A$4:$L$1000,12,FALSE))</f>
        <v>#N/A</v>
      </c>
      <c r="Y362" s="247" t="e">
        <f t="shared" si="58"/>
        <v>#N/A</v>
      </c>
      <c r="Z362" s="247" t="e">
        <f t="shared" si="59"/>
        <v>#N/A</v>
      </c>
      <c r="AA362" s="247" t="e">
        <f t="shared" si="60"/>
        <v>#N/A</v>
      </c>
      <c r="AB362" s="254" t="e">
        <f t="shared" si="61"/>
        <v>#N/A</v>
      </c>
      <c r="AC362" s="255" t="e">
        <f t="shared" si="62"/>
        <v>#N/A</v>
      </c>
      <c r="AD362" s="261" t="e">
        <f t="shared" si="63"/>
        <v>#N/A</v>
      </c>
      <c r="AE362" s="247" t="e">
        <f>IF($D362="","",IF($C362="initial",input!S362,AN361))</f>
        <v>#N/A</v>
      </c>
      <c r="AF362" s="259" t="e">
        <f>IF($D362="","",IF($C362="initial",input!T362,AO361))</f>
        <v>#N/A</v>
      </c>
      <c r="AG362" s="260" t="e">
        <f>IF($D362="","",IF($C362="initial",input!U362,AP361))</f>
        <v>#N/A</v>
      </c>
      <c r="AH362" s="262"/>
      <c r="AI362" s="263"/>
      <c r="AJ362" s="263"/>
      <c r="AK362" s="262"/>
      <c r="AL362" s="263"/>
      <c r="AM362" s="264"/>
      <c r="AN362" s="249"/>
      <c r="AO362" s="249"/>
      <c r="AP362" s="249"/>
      <c r="AQ362" s="265"/>
      <c r="AR362" s="266"/>
      <c r="AS362" s="267"/>
    </row>
    <row r="363" spans="1:45" x14ac:dyDescent="0.25">
      <c r="A363" s="245">
        <v>360</v>
      </c>
      <c r="B363" s="245"/>
      <c r="C363" s="245" t="e">
        <f>VLOOKUP(A363,input!$A$4:$C$1000,3,FALSE)</f>
        <v>#N/A</v>
      </c>
      <c r="D363" s="246" t="e">
        <f>VLOOKUP($A363,input!$A$4:$I$1000,4,FALSE)</f>
        <v>#N/A</v>
      </c>
      <c r="E363" s="246" t="e">
        <f>VLOOKUP($A363,input!$A$4:$I$1000,5,FALSE)</f>
        <v>#N/A</v>
      </c>
      <c r="F363" s="514" t="e">
        <f>VLOOKUP($A363,input!$A$4:$I$1000,6,FALSE)</f>
        <v>#N/A</v>
      </c>
      <c r="G363" s="248">
        <v>0</v>
      </c>
      <c r="H363" s="249" t="e">
        <f t="shared" si="56"/>
        <v>#N/A</v>
      </c>
      <c r="I363" s="250" t="e">
        <f t="shared" si="57"/>
        <v>#N/A</v>
      </c>
      <c r="J363" s="414">
        <f>+input!Y363</f>
        <v>0</v>
      </c>
      <c r="K363" s="249" t="str">
        <f>+input!Z363</f>
        <v/>
      </c>
      <c r="L363" s="249" t="str">
        <f>+input!AA363</f>
        <v/>
      </c>
      <c r="M363" s="249" t="str">
        <f>+input!AB363</f>
        <v/>
      </c>
      <c r="N363" s="249" t="str">
        <f>+input!AC363</f>
        <v/>
      </c>
      <c r="O363" s="249" t="str">
        <f>+input!AD363</f>
        <v/>
      </c>
      <c r="P363" s="251" t="str">
        <f>+input!AE363</f>
        <v/>
      </c>
      <c r="Q363" s="252" t="str">
        <f>+input!AF363</f>
        <v/>
      </c>
      <c r="R363" s="253"/>
      <c r="S363" s="254" t="e">
        <f>VLOOKUP($A363,input!$A$4:$I$1000,7,FALSE)</f>
        <v>#N/A</v>
      </c>
      <c r="T363" s="255" t="e">
        <f>VLOOKUP($A363,input!$A$4:$I$1000,8,FALSE)</f>
        <v>#N/A</v>
      </c>
      <c r="U363" s="255" t="e">
        <f>VLOOKUP($A363,input!$A$4:$L$1000,9,FALSE)</f>
        <v>#N/A</v>
      </c>
      <c r="V363" s="256" t="e">
        <f>IF($C363="initial",input!M363,VLOOKUP($A363,input!$A$4:$L$1000,10,FALSE))</f>
        <v>#N/A</v>
      </c>
      <c r="W363" s="257" t="e">
        <f>IF($C363="initial",input!N363,VLOOKUP($A363,input!$A$4:$L$1000,11,FALSE))</f>
        <v>#N/A</v>
      </c>
      <c r="X363" s="258" t="e">
        <f>IF($C363="initial",input!O363,VLOOKUP($A363,input!$A$4:$L$1000,12,FALSE))</f>
        <v>#N/A</v>
      </c>
      <c r="Y363" s="247" t="e">
        <f t="shared" si="58"/>
        <v>#N/A</v>
      </c>
      <c r="Z363" s="247" t="e">
        <f t="shared" si="59"/>
        <v>#N/A</v>
      </c>
      <c r="AA363" s="247" t="e">
        <f t="shared" si="60"/>
        <v>#N/A</v>
      </c>
      <c r="AB363" s="254" t="e">
        <f t="shared" si="61"/>
        <v>#N/A</v>
      </c>
      <c r="AC363" s="255" t="e">
        <f t="shared" si="62"/>
        <v>#N/A</v>
      </c>
      <c r="AD363" s="261" t="e">
        <f t="shared" si="63"/>
        <v>#N/A</v>
      </c>
      <c r="AE363" s="247" t="e">
        <f>IF($D363="","",IF($C363="initial",input!S363,AN362))</f>
        <v>#N/A</v>
      </c>
      <c r="AF363" s="259" t="e">
        <f>IF($D363="","",IF($C363="initial",input!T363,AO362))</f>
        <v>#N/A</v>
      </c>
      <c r="AG363" s="260" t="e">
        <f>IF($D363="","",IF($C363="initial",input!U363,AP362))</f>
        <v>#N/A</v>
      </c>
      <c r="AH363" s="262"/>
      <c r="AI363" s="263"/>
      <c r="AJ363" s="263"/>
      <c r="AK363" s="262"/>
      <c r="AL363" s="263"/>
      <c r="AM363" s="264"/>
      <c r="AN363" s="249"/>
      <c r="AO363" s="249"/>
      <c r="AP363" s="249"/>
      <c r="AQ363" s="265"/>
      <c r="AR363" s="266"/>
      <c r="AS363" s="267"/>
    </row>
    <row r="364" spans="1:45" x14ac:dyDescent="0.25">
      <c r="A364" s="245">
        <v>361</v>
      </c>
      <c r="B364" s="245"/>
      <c r="C364" s="245" t="e">
        <f>VLOOKUP(A364,input!$A$4:$C$1000,3,FALSE)</f>
        <v>#N/A</v>
      </c>
      <c r="D364" s="246" t="e">
        <f>VLOOKUP($A364,input!$A$4:$I$1000,4,FALSE)</f>
        <v>#N/A</v>
      </c>
      <c r="E364" s="246" t="e">
        <f>VLOOKUP($A364,input!$A$4:$I$1000,5,FALSE)</f>
        <v>#N/A</v>
      </c>
      <c r="F364" s="514" t="e">
        <f>VLOOKUP($A364,input!$A$4:$I$1000,6,FALSE)</f>
        <v>#N/A</v>
      </c>
      <c r="G364" s="248">
        <v>0</v>
      </c>
      <c r="H364" s="249" t="e">
        <f t="shared" si="56"/>
        <v>#N/A</v>
      </c>
      <c r="I364" s="250" t="e">
        <f t="shared" si="57"/>
        <v>#N/A</v>
      </c>
      <c r="J364" s="414">
        <f>+input!Y364</f>
        <v>0</v>
      </c>
      <c r="K364" s="249" t="str">
        <f>+input!Z364</f>
        <v/>
      </c>
      <c r="L364" s="249" t="str">
        <f>+input!AA364</f>
        <v/>
      </c>
      <c r="M364" s="249" t="str">
        <f>+input!AB364</f>
        <v/>
      </c>
      <c r="N364" s="249" t="str">
        <f>+input!AC364</f>
        <v/>
      </c>
      <c r="O364" s="249" t="str">
        <f>+input!AD364</f>
        <v/>
      </c>
      <c r="P364" s="251" t="str">
        <f>+input!AE364</f>
        <v/>
      </c>
      <c r="Q364" s="252" t="str">
        <f>+input!AF364</f>
        <v/>
      </c>
      <c r="R364" s="253"/>
      <c r="S364" s="254" t="e">
        <f>VLOOKUP($A364,input!$A$4:$I$1000,7,FALSE)</f>
        <v>#N/A</v>
      </c>
      <c r="T364" s="255" t="e">
        <f>VLOOKUP($A364,input!$A$4:$I$1000,8,FALSE)</f>
        <v>#N/A</v>
      </c>
      <c r="U364" s="255" t="e">
        <f>VLOOKUP($A364,input!$A$4:$L$1000,9,FALSE)</f>
        <v>#N/A</v>
      </c>
      <c r="V364" s="256" t="e">
        <f>IF($C364="initial",input!M364,VLOOKUP($A364,input!$A$4:$L$1000,10,FALSE))</f>
        <v>#N/A</v>
      </c>
      <c r="W364" s="257" t="e">
        <f>IF($C364="initial",input!N364,VLOOKUP($A364,input!$A$4:$L$1000,11,FALSE))</f>
        <v>#N/A</v>
      </c>
      <c r="X364" s="258" t="e">
        <f>IF($C364="initial",input!O364,VLOOKUP($A364,input!$A$4:$L$1000,12,FALSE))</f>
        <v>#N/A</v>
      </c>
      <c r="Y364" s="247" t="e">
        <f t="shared" si="58"/>
        <v>#N/A</v>
      </c>
      <c r="Z364" s="247" t="e">
        <f t="shared" si="59"/>
        <v>#N/A</v>
      </c>
      <c r="AA364" s="247" t="e">
        <f t="shared" si="60"/>
        <v>#N/A</v>
      </c>
      <c r="AB364" s="254" t="e">
        <f t="shared" si="61"/>
        <v>#N/A</v>
      </c>
      <c r="AC364" s="255" t="e">
        <f t="shared" si="62"/>
        <v>#N/A</v>
      </c>
      <c r="AD364" s="261" t="e">
        <f t="shared" si="63"/>
        <v>#N/A</v>
      </c>
      <c r="AE364" s="247" t="e">
        <f>IF($D364="","",IF($C364="initial",input!S364,AN363))</f>
        <v>#N/A</v>
      </c>
      <c r="AF364" s="259" t="e">
        <f>IF($D364="","",IF($C364="initial",input!T364,AO363))</f>
        <v>#N/A</v>
      </c>
      <c r="AG364" s="260" t="e">
        <f>IF($D364="","",IF($C364="initial",input!U364,AP363))</f>
        <v>#N/A</v>
      </c>
      <c r="AH364" s="262"/>
      <c r="AI364" s="263"/>
      <c r="AJ364" s="263"/>
      <c r="AK364" s="262"/>
      <c r="AL364" s="263"/>
      <c r="AM364" s="264"/>
      <c r="AN364" s="249"/>
      <c r="AO364" s="249"/>
      <c r="AP364" s="249"/>
      <c r="AQ364" s="265"/>
      <c r="AR364" s="266"/>
      <c r="AS364" s="267"/>
    </row>
    <row r="365" spans="1:45" x14ac:dyDescent="0.25">
      <c r="A365" s="245">
        <v>362</v>
      </c>
      <c r="B365" s="245"/>
      <c r="C365" s="245" t="e">
        <f>VLOOKUP(A365,input!$A$4:$C$1000,3,FALSE)</f>
        <v>#N/A</v>
      </c>
      <c r="D365" s="246" t="e">
        <f>VLOOKUP($A365,input!$A$4:$I$1000,4,FALSE)</f>
        <v>#N/A</v>
      </c>
      <c r="E365" s="246" t="e">
        <f>VLOOKUP($A365,input!$A$4:$I$1000,5,FALSE)</f>
        <v>#N/A</v>
      </c>
      <c r="F365" s="514" t="e">
        <f>VLOOKUP($A365,input!$A$4:$I$1000,6,FALSE)</f>
        <v>#N/A</v>
      </c>
      <c r="G365" s="248">
        <v>0</v>
      </c>
      <c r="H365" s="249" t="e">
        <f t="shared" si="56"/>
        <v>#N/A</v>
      </c>
      <c r="I365" s="250" t="e">
        <f t="shared" si="57"/>
        <v>#N/A</v>
      </c>
      <c r="J365" s="414">
        <f>+input!Y365</f>
        <v>0</v>
      </c>
      <c r="K365" s="249" t="str">
        <f>+input!Z365</f>
        <v/>
      </c>
      <c r="L365" s="249" t="str">
        <f>+input!AA365</f>
        <v/>
      </c>
      <c r="M365" s="249" t="str">
        <f>+input!AB365</f>
        <v/>
      </c>
      <c r="N365" s="249" t="str">
        <f>+input!AC365</f>
        <v/>
      </c>
      <c r="O365" s="249" t="str">
        <f>+input!AD365</f>
        <v/>
      </c>
      <c r="P365" s="251" t="str">
        <f>+input!AE365</f>
        <v/>
      </c>
      <c r="Q365" s="252" t="str">
        <f>+input!AF365</f>
        <v/>
      </c>
      <c r="R365" s="253"/>
      <c r="S365" s="254" t="e">
        <f>VLOOKUP($A365,input!$A$4:$I$1000,7,FALSE)</f>
        <v>#N/A</v>
      </c>
      <c r="T365" s="255" t="e">
        <f>VLOOKUP($A365,input!$A$4:$I$1000,8,FALSE)</f>
        <v>#N/A</v>
      </c>
      <c r="U365" s="255" t="e">
        <f>VLOOKUP($A365,input!$A$4:$L$1000,9,FALSE)</f>
        <v>#N/A</v>
      </c>
      <c r="V365" s="256" t="e">
        <f>IF($C365="initial",input!M365,VLOOKUP($A365,input!$A$4:$L$1000,10,FALSE))</f>
        <v>#N/A</v>
      </c>
      <c r="W365" s="257" t="e">
        <f>IF($C365="initial",input!N365,VLOOKUP($A365,input!$A$4:$L$1000,11,FALSE))</f>
        <v>#N/A</v>
      </c>
      <c r="X365" s="258" t="e">
        <f>IF($C365="initial",input!O365,VLOOKUP($A365,input!$A$4:$L$1000,12,FALSE))</f>
        <v>#N/A</v>
      </c>
      <c r="Y365" s="247" t="e">
        <f t="shared" si="58"/>
        <v>#N/A</v>
      </c>
      <c r="Z365" s="247" t="e">
        <f t="shared" si="59"/>
        <v>#N/A</v>
      </c>
      <c r="AA365" s="247" t="e">
        <f t="shared" si="60"/>
        <v>#N/A</v>
      </c>
      <c r="AB365" s="254" t="e">
        <f t="shared" si="61"/>
        <v>#N/A</v>
      </c>
      <c r="AC365" s="255" t="e">
        <f t="shared" si="62"/>
        <v>#N/A</v>
      </c>
      <c r="AD365" s="261" t="e">
        <f t="shared" si="63"/>
        <v>#N/A</v>
      </c>
      <c r="AE365" s="247" t="e">
        <f>IF($D365="","",IF($C365="initial",input!S365,AN364))</f>
        <v>#N/A</v>
      </c>
      <c r="AF365" s="259" t="e">
        <f>IF($D365="","",IF($C365="initial",input!T365,AO364))</f>
        <v>#N/A</v>
      </c>
      <c r="AG365" s="260" t="e">
        <f>IF($D365="","",IF($C365="initial",input!U365,AP364))</f>
        <v>#N/A</v>
      </c>
      <c r="AH365" s="262"/>
      <c r="AI365" s="263"/>
      <c r="AJ365" s="263"/>
      <c r="AK365" s="262"/>
      <c r="AL365" s="263"/>
      <c r="AM365" s="264"/>
      <c r="AN365" s="249"/>
      <c r="AO365" s="249"/>
      <c r="AP365" s="249"/>
      <c r="AQ365" s="265"/>
      <c r="AR365" s="266"/>
      <c r="AS365" s="267"/>
    </row>
    <row r="366" spans="1:45" x14ac:dyDescent="0.25">
      <c r="A366" s="245">
        <v>363</v>
      </c>
      <c r="B366" s="245"/>
      <c r="C366" s="245" t="e">
        <f>VLOOKUP(A366,input!$A$4:$C$1000,3,FALSE)</f>
        <v>#N/A</v>
      </c>
      <c r="D366" s="246" t="e">
        <f>VLOOKUP($A366,input!$A$4:$I$1000,4,FALSE)</f>
        <v>#N/A</v>
      </c>
      <c r="E366" s="246" t="e">
        <f>VLOOKUP($A366,input!$A$4:$I$1000,5,FALSE)</f>
        <v>#N/A</v>
      </c>
      <c r="F366" s="514" t="e">
        <f>VLOOKUP($A366,input!$A$4:$I$1000,6,FALSE)</f>
        <v>#N/A</v>
      </c>
      <c r="G366" s="248">
        <v>0</v>
      </c>
      <c r="H366" s="249" t="e">
        <f t="shared" si="56"/>
        <v>#N/A</v>
      </c>
      <c r="I366" s="250" t="e">
        <f t="shared" si="57"/>
        <v>#N/A</v>
      </c>
      <c r="J366" s="414">
        <f>+input!Y366</f>
        <v>0</v>
      </c>
      <c r="K366" s="249" t="str">
        <f>+input!Z366</f>
        <v/>
      </c>
      <c r="L366" s="249" t="str">
        <f>+input!AA366</f>
        <v/>
      </c>
      <c r="M366" s="249" t="str">
        <f>+input!AB366</f>
        <v/>
      </c>
      <c r="N366" s="249" t="str">
        <f>+input!AC366</f>
        <v/>
      </c>
      <c r="O366" s="249" t="str">
        <f>+input!AD366</f>
        <v/>
      </c>
      <c r="P366" s="251" t="str">
        <f>+input!AE366</f>
        <v/>
      </c>
      <c r="Q366" s="252" t="str">
        <f>+input!AF366</f>
        <v/>
      </c>
      <c r="R366" s="253"/>
      <c r="S366" s="254" t="e">
        <f>VLOOKUP($A366,input!$A$4:$I$1000,7,FALSE)</f>
        <v>#N/A</v>
      </c>
      <c r="T366" s="255" t="e">
        <f>VLOOKUP($A366,input!$A$4:$I$1000,8,FALSE)</f>
        <v>#N/A</v>
      </c>
      <c r="U366" s="255" t="e">
        <f>VLOOKUP($A366,input!$A$4:$L$1000,9,FALSE)</f>
        <v>#N/A</v>
      </c>
      <c r="V366" s="256" t="e">
        <f>IF($C366="initial",input!M366,VLOOKUP($A366,input!$A$4:$L$1000,10,FALSE))</f>
        <v>#N/A</v>
      </c>
      <c r="W366" s="257" t="e">
        <f>IF($C366="initial",input!N366,VLOOKUP($A366,input!$A$4:$L$1000,11,FALSE))</f>
        <v>#N/A</v>
      </c>
      <c r="X366" s="258" t="e">
        <f>IF($C366="initial",input!O366,VLOOKUP($A366,input!$A$4:$L$1000,12,FALSE))</f>
        <v>#N/A</v>
      </c>
      <c r="Y366" s="247" t="e">
        <f t="shared" si="58"/>
        <v>#N/A</v>
      </c>
      <c r="Z366" s="247" t="e">
        <f t="shared" si="59"/>
        <v>#N/A</v>
      </c>
      <c r="AA366" s="247" t="e">
        <f t="shared" si="60"/>
        <v>#N/A</v>
      </c>
      <c r="AB366" s="254" t="e">
        <f t="shared" si="61"/>
        <v>#N/A</v>
      </c>
      <c r="AC366" s="255" t="e">
        <f t="shared" si="62"/>
        <v>#N/A</v>
      </c>
      <c r="AD366" s="261" t="e">
        <f t="shared" si="63"/>
        <v>#N/A</v>
      </c>
      <c r="AE366" s="247" t="e">
        <f>IF($D366="","",IF($C366="initial",input!S366,AN365))</f>
        <v>#N/A</v>
      </c>
      <c r="AF366" s="259" t="e">
        <f>IF($D366="","",IF($C366="initial",input!T366,AO365))</f>
        <v>#N/A</v>
      </c>
      <c r="AG366" s="260" t="e">
        <f>IF($D366="","",IF($C366="initial",input!U366,AP365))</f>
        <v>#N/A</v>
      </c>
      <c r="AH366" s="262"/>
      <c r="AI366" s="263"/>
      <c r="AJ366" s="263"/>
      <c r="AK366" s="262"/>
      <c r="AL366" s="263"/>
      <c r="AM366" s="264"/>
      <c r="AN366" s="249"/>
      <c r="AO366" s="249"/>
      <c r="AP366" s="249"/>
      <c r="AQ366" s="265"/>
      <c r="AR366" s="266"/>
      <c r="AS366" s="267"/>
    </row>
    <row r="367" spans="1:45" x14ac:dyDescent="0.25">
      <c r="A367" s="245">
        <v>364</v>
      </c>
      <c r="B367" s="245"/>
      <c r="C367" s="245" t="e">
        <f>VLOOKUP(A367,input!$A$4:$C$1000,3,FALSE)</f>
        <v>#N/A</v>
      </c>
      <c r="D367" s="246" t="e">
        <f>VLOOKUP($A367,input!$A$4:$I$1000,4,FALSE)</f>
        <v>#N/A</v>
      </c>
      <c r="E367" s="246" t="e">
        <f>VLOOKUP($A367,input!$A$4:$I$1000,5,FALSE)</f>
        <v>#N/A</v>
      </c>
      <c r="F367" s="514" t="e">
        <f>VLOOKUP($A367,input!$A$4:$I$1000,6,FALSE)</f>
        <v>#N/A</v>
      </c>
      <c r="G367" s="248">
        <v>0</v>
      </c>
      <c r="H367" s="249" t="e">
        <f t="shared" si="56"/>
        <v>#N/A</v>
      </c>
      <c r="I367" s="250" t="e">
        <f t="shared" si="57"/>
        <v>#N/A</v>
      </c>
      <c r="J367" s="414">
        <f>+input!Y367</f>
        <v>0</v>
      </c>
      <c r="K367" s="249" t="str">
        <f>+input!Z367</f>
        <v/>
      </c>
      <c r="L367" s="249" t="str">
        <f>+input!AA367</f>
        <v/>
      </c>
      <c r="M367" s="249" t="str">
        <f>+input!AB367</f>
        <v/>
      </c>
      <c r="N367" s="249" t="str">
        <f>+input!AC367</f>
        <v/>
      </c>
      <c r="O367" s="249" t="str">
        <f>+input!AD367</f>
        <v/>
      </c>
      <c r="P367" s="251" t="str">
        <f>+input!AE367</f>
        <v/>
      </c>
      <c r="Q367" s="252" t="str">
        <f>+input!AF367</f>
        <v/>
      </c>
      <c r="R367" s="253"/>
      <c r="S367" s="254" t="e">
        <f>VLOOKUP($A367,input!$A$4:$I$1000,7,FALSE)</f>
        <v>#N/A</v>
      </c>
      <c r="T367" s="255" t="e">
        <f>VLOOKUP($A367,input!$A$4:$I$1000,8,FALSE)</f>
        <v>#N/A</v>
      </c>
      <c r="U367" s="255" t="e">
        <f>VLOOKUP($A367,input!$A$4:$L$1000,9,FALSE)</f>
        <v>#N/A</v>
      </c>
      <c r="V367" s="256" t="e">
        <f>IF($C367="initial",input!M367,VLOOKUP($A367,input!$A$4:$L$1000,10,FALSE))</f>
        <v>#N/A</v>
      </c>
      <c r="W367" s="257" t="e">
        <f>IF($C367="initial",input!N367,VLOOKUP($A367,input!$A$4:$L$1000,11,FALSE))</f>
        <v>#N/A</v>
      </c>
      <c r="X367" s="258" t="e">
        <f>IF($C367="initial",input!O367,VLOOKUP($A367,input!$A$4:$L$1000,12,FALSE))</f>
        <v>#N/A</v>
      </c>
      <c r="Y367" s="247" t="e">
        <f t="shared" si="58"/>
        <v>#N/A</v>
      </c>
      <c r="Z367" s="247" t="e">
        <f t="shared" si="59"/>
        <v>#N/A</v>
      </c>
      <c r="AA367" s="247" t="e">
        <f t="shared" si="60"/>
        <v>#N/A</v>
      </c>
      <c r="AB367" s="254" t="e">
        <f t="shared" si="61"/>
        <v>#N/A</v>
      </c>
      <c r="AC367" s="255" t="e">
        <f t="shared" si="62"/>
        <v>#N/A</v>
      </c>
      <c r="AD367" s="261" t="e">
        <f t="shared" si="63"/>
        <v>#N/A</v>
      </c>
      <c r="AE367" s="247" t="e">
        <f>IF($D367="","",IF($C367="initial",input!S367,AN366))</f>
        <v>#N/A</v>
      </c>
      <c r="AF367" s="259" t="e">
        <f>IF($D367="","",IF($C367="initial",input!T367,AO366))</f>
        <v>#N/A</v>
      </c>
      <c r="AG367" s="260" t="e">
        <f>IF($D367="","",IF($C367="initial",input!U367,AP366))</f>
        <v>#N/A</v>
      </c>
      <c r="AH367" s="262"/>
      <c r="AI367" s="263"/>
      <c r="AJ367" s="263"/>
      <c r="AK367" s="262"/>
      <c r="AL367" s="263"/>
      <c r="AM367" s="264"/>
      <c r="AN367" s="249"/>
      <c r="AO367" s="249"/>
      <c r="AP367" s="249"/>
      <c r="AQ367" s="265"/>
      <c r="AR367" s="266"/>
      <c r="AS367" s="267"/>
    </row>
    <row r="368" spans="1:45" x14ac:dyDescent="0.25">
      <c r="A368" s="245">
        <v>365</v>
      </c>
      <c r="B368" s="245"/>
      <c r="C368" s="245" t="e">
        <f>VLOOKUP(A368,input!$A$4:$C$1000,3,FALSE)</f>
        <v>#N/A</v>
      </c>
      <c r="D368" s="246" t="e">
        <f>VLOOKUP($A368,input!$A$4:$I$1000,4,FALSE)</f>
        <v>#N/A</v>
      </c>
      <c r="E368" s="246" t="e">
        <f>VLOOKUP($A368,input!$A$4:$I$1000,5,FALSE)</f>
        <v>#N/A</v>
      </c>
      <c r="F368" s="514" t="e">
        <f>VLOOKUP($A368,input!$A$4:$I$1000,6,FALSE)</f>
        <v>#N/A</v>
      </c>
      <c r="G368" s="248">
        <v>0</v>
      </c>
      <c r="H368" s="249" t="e">
        <f t="shared" si="56"/>
        <v>#N/A</v>
      </c>
      <c r="I368" s="250" t="e">
        <f t="shared" si="57"/>
        <v>#N/A</v>
      </c>
      <c r="J368" s="414">
        <f>+input!Y368</f>
        <v>0</v>
      </c>
      <c r="K368" s="249" t="str">
        <f>+input!Z368</f>
        <v/>
      </c>
      <c r="L368" s="249" t="str">
        <f>+input!AA368</f>
        <v/>
      </c>
      <c r="M368" s="249" t="str">
        <f>+input!AB368</f>
        <v/>
      </c>
      <c r="N368" s="249" t="str">
        <f>+input!AC368</f>
        <v/>
      </c>
      <c r="O368" s="249" t="str">
        <f>+input!AD368</f>
        <v/>
      </c>
      <c r="P368" s="251" t="str">
        <f>+input!AE368</f>
        <v/>
      </c>
      <c r="Q368" s="252" t="str">
        <f>+input!AF368</f>
        <v/>
      </c>
      <c r="R368" s="253"/>
      <c r="S368" s="254" t="e">
        <f>VLOOKUP($A368,input!$A$4:$I$1000,7,FALSE)</f>
        <v>#N/A</v>
      </c>
      <c r="T368" s="255" t="e">
        <f>VLOOKUP($A368,input!$A$4:$I$1000,8,FALSE)</f>
        <v>#N/A</v>
      </c>
      <c r="U368" s="255" t="e">
        <f>VLOOKUP($A368,input!$A$4:$L$1000,9,FALSE)</f>
        <v>#N/A</v>
      </c>
      <c r="V368" s="256" t="e">
        <f>IF($C368="initial",input!M368,VLOOKUP($A368,input!$A$4:$L$1000,10,FALSE))</f>
        <v>#N/A</v>
      </c>
      <c r="W368" s="257" t="e">
        <f>IF($C368="initial",input!N368,VLOOKUP($A368,input!$A$4:$L$1000,11,FALSE))</f>
        <v>#N/A</v>
      </c>
      <c r="X368" s="258" t="e">
        <f>IF($C368="initial",input!O368,VLOOKUP($A368,input!$A$4:$L$1000,12,FALSE))</f>
        <v>#N/A</v>
      </c>
      <c r="Y368" s="247" t="e">
        <f t="shared" si="58"/>
        <v>#N/A</v>
      </c>
      <c r="Z368" s="247" t="e">
        <f t="shared" si="59"/>
        <v>#N/A</v>
      </c>
      <c r="AA368" s="247" t="e">
        <f t="shared" si="60"/>
        <v>#N/A</v>
      </c>
      <c r="AB368" s="254" t="e">
        <f t="shared" si="61"/>
        <v>#N/A</v>
      </c>
      <c r="AC368" s="255" t="e">
        <f t="shared" si="62"/>
        <v>#N/A</v>
      </c>
      <c r="AD368" s="261" t="e">
        <f t="shared" si="63"/>
        <v>#N/A</v>
      </c>
      <c r="AE368" s="247" t="e">
        <f>IF($D368="","",IF($C368="initial",input!S368,AN367))</f>
        <v>#N/A</v>
      </c>
      <c r="AF368" s="259" t="e">
        <f>IF($D368="","",IF($C368="initial",input!T368,AO367))</f>
        <v>#N/A</v>
      </c>
      <c r="AG368" s="260" t="e">
        <f>IF($D368="","",IF($C368="initial",input!U368,AP367))</f>
        <v>#N/A</v>
      </c>
      <c r="AH368" s="262"/>
      <c r="AI368" s="263"/>
      <c r="AJ368" s="263"/>
      <c r="AK368" s="262"/>
      <c r="AL368" s="263"/>
      <c r="AM368" s="264"/>
      <c r="AN368" s="249"/>
      <c r="AO368" s="249"/>
      <c r="AP368" s="249"/>
      <c r="AQ368" s="265"/>
      <c r="AR368" s="266"/>
      <c r="AS368" s="267"/>
    </row>
    <row r="369" spans="1:45" x14ac:dyDescent="0.25">
      <c r="A369" s="245">
        <v>366</v>
      </c>
      <c r="B369" s="245"/>
      <c r="C369" s="245" t="e">
        <f>VLOOKUP(A369,input!$A$4:$C$1000,3,FALSE)</f>
        <v>#N/A</v>
      </c>
      <c r="D369" s="246" t="e">
        <f>VLOOKUP($A369,input!$A$4:$I$1000,4,FALSE)</f>
        <v>#N/A</v>
      </c>
      <c r="E369" s="246" t="e">
        <f>VLOOKUP($A369,input!$A$4:$I$1000,5,FALSE)</f>
        <v>#N/A</v>
      </c>
      <c r="F369" s="514" t="e">
        <f>VLOOKUP($A369,input!$A$4:$I$1000,6,FALSE)</f>
        <v>#N/A</v>
      </c>
      <c r="G369" s="248">
        <v>0</v>
      </c>
      <c r="H369" s="249" t="e">
        <f t="shared" si="56"/>
        <v>#N/A</v>
      </c>
      <c r="I369" s="250" t="e">
        <f t="shared" si="57"/>
        <v>#N/A</v>
      </c>
      <c r="J369" s="414">
        <f>+input!Y369</f>
        <v>0</v>
      </c>
      <c r="K369" s="249" t="str">
        <f>+input!Z369</f>
        <v/>
      </c>
      <c r="L369" s="249" t="str">
        <f>+input!AA369</f>
        <v/>
      </c>
      <c r="M369" s="249" t="str">
        <f>+input!AB369</f>
        <v/>
      </c>
      <c r="N369" s="249" t="str">
        <f>+input!AC369</f>
        <v/>
      </c>
      <c r="O369" s="249" t="str">
        <f>+input!AD369</f>
        <v/>
      </c>
      <c r="P369" s="251" t="str">
        <f>+input!AE369</f>
        <v/>
      </c>
      <c r="Q369" s="252" t="str">
        <f>+input!AF369</f>
        <v/>
      </c>
      <c r="R369" s="253"/>
      <c r="S369" s="254" t="e">
        <f>VLOOKUP($A369,input!$A$4:$I$1000,7,FALSE)</f>
        <v>#N/A</v>
      </c>
      <c r="T369" s="255" t="e">
        <f>VLOOKUP($A369,input!$A$4:$I$1000,8,FALSE)</f>
        <v>#N/A</v>
      </c>
      <c r="U369" s="255" t="e">
        <f>VLOOKUP($A369,input!$A$4:$L$1000,9,FALSE)</f>
        <v>#N/A</v>
      </c>
      <c r="V369" s="256" t="e">
        <f>IF($C369="initial",input!M369,VLOOKUP($A369,input!$A$4:$L$1000,10,FALSE))</f>
        <v>#N/A</v>
      </c>
      <c r="W369" s="257" t="e">
        <f>IF($C369="initial",input!N369,VLOOKUP($A369,input!$A$4:$L$1000,11,FALSE))</f>
        <v>#N/A</v>
      </c>
      <c r="X369" s="258" t="e">
        <f>IF($C369="initial",input!O369,VLOOKUP($A369,input!$A$4:$L$1000,12,FALSE))</f>
        <v>#N/A</v>
      </c>
      <c r="Y369" s="247" t="e">
        <f t="shared" si="58"/>
        <v>#N/A</v>
      </c>
      <c r="Z369" s="247" t="e">
        <f t="shared" si="59"/>
        <v>#N/A</v>
      </c>
      <c r="AA369" s="247" t="e">
        <f t="shared" si="60"/>
        <v>#N/A</v>
      </c>
      <c r="AB369" s="254" t="e">
        <f t="shared" si="61"/>
        <v>#N/A</v>
      </c>
      <c r="AC369" s="255" t="e">
        <f t="shared" si="62"/>
        <v>#N/A</v>
      </c>
      <c r="AD369" s="261" t="e">
        <f t="shared" si="63"/>
        <v>#N/A</v>
      </c>
      <c r="AE369" s="247" t="e">
        <f>IF($D369="","",IF($C369="initial",input!S369,AN368))</f>
        <v>#N/A</v>
      </c>
      <c r="AF369" s="259" t="e">
        <f>IF($D369="","",IF($C369="initial",input!T369,AO368))</f>
        <v>#N/A</v>
      </c>
      <c r="AG369" s="260" t="e">
        <f>IF($D369="","",IF($C369="initial",input!U369,AP368))</f>
        <v>#N/A</v>
      </c>
      <c r="AH369" s="262"/>
      <c r="AI369" s="263"/>
      <c r="AJ369" s="263"/>
      <c r="AK369" s="262"/>
      <c r="AL369" s="263"/>
      <c r="AM369" s="264"/>
      <c r="AN369" s="249"/>
      <c r="AO369" s="249"/>
      <c r="AP369" s="249"/>
      <c r="AQ369" s="265"/>
      <c r="AR369" s="266"/>
      <c r="AS369" s="267"/>
    </row>
    <row r="370" spans="1:45" x14ac:dyDescent="0.25">
      <c r="A370" s="245">
        <v>367</v>
      </c>
      <c r="B370" s="245"/>
      <c r="C370" s="245" t="e">
        <f>VLOOKUP(A370,input!$A$4:$C$1000,3,FALSE)</f>
        <v>#N/A</v>
      </c>
      <c r="D370" s="246" t="e">
        <f>VLOOKUP($A370,input!$A$4:$I$1000,4,FALSE)</f>
        <v>#N/A</v>
      </c>
      <c r="E370" s="246" t="e">
        <f>VLOOKUP($A370,input!$A$4:$I$1000,5,FALSE)</f>
        <v>#N/A</v>
      </c>
      <c r="F370" s="514" t="e">
        <f>VLOOKUP($A370,input!$A$4:$I$1000,6,FALSE)</f>
        <v>#N/A</v>
      </c>
      <c r="G370" s="248">
        <v>0</v>
      </c>
      <c r="H370" s="249" t="e">
        <f t="shared" si="56"/>
        <v>#N/A</v>
      </c>
      <c r="I370" s="250" t="e">
        <f t="shared" si="57"/>
        <v>#N/A</v>
      </c>
      <c r="J370" s="414">
        <f>+input!Y370</f>
        <v>0</v>
      </c>
      <c r="K370" s="249" t="str">
        <f>+input!Z370</f>
        <v/>
      </c>
      <c r="L370" s="249" t="str">
        <f>+input!AA370</f>
        <v/>
      </c>
      <c r="M370" s="249" t="str">
        <f>+input!AB370</f>
        <v/>
      </c>
      <c r="N370" s="249" t="str">
        <f>+input!AC370</f>
        <v/>
      </c>
      <c r="O370" s="249" t="str">
        <f>+input!AD370</f>
        <v/>
      </c>
      <c r="P370" s="251" t="str">
        <f>+input!AE370</f>
        <v/>
      </c>
      <c r="Q370" s="252" t="str">
        <f>+input!AF370</f>
        <v/>
      </c>
      <c r="R370" s="253"/>
      <c r="S370" s="254" t="e">
        <f>VLOOKUP($A370,input!$A$4:$I$1000,7,FALSE)</f>
        <v>#N/A</v>
      </c>
      <c r="T370" s="255" t="e">
        <f>VLOOKUP($A370,input!$A$4:$I$1000,8,FALSE)</f>
        <v>#N/A</v>
      </c>
      <c r="U370" s="255" t="e">
        <f>VLOOKUP($A370,input!$A$4:$L$1000,9,FALSE)</f>
        <v>#N/A</v>
      </c>
      <c r="V370" s="256" t="e">
        <f>IF($C370="initial",input!M370,VLOOKUP($A370,input!$A$4:$L$1000,10,FALSE))</f>
        <v>#N/A</v>
      </c>
      <c r="W370" s="257" t="e">
        <f>IF($C370="initial",input!N370,VLOOKUP($A370,input!$A$4:$L$1000,11,FALSE))</f>
        <v>#N/A</v>
      </c>
      <c r="X370" s="258" t="e">
        <f>IF($C370="initial",input!O370,VLOOKUP($A370,input!$A$4:$L$1000,12,FALSE))</f>
        <v>#N/A</v>
      </c>
      <c r="Y370" s="247" t="e">
        <f t="shared" si="58"/>
        <v>#N/A</v>
      </c>
      <c r="Z370" s="247" t="e">
        <f t="shared" si="59"/>
        <v>#N/A</v>
      </c>
      <c r="AA370" s="247" t="e">
        <f t="shared" si="60"/>
        <v>#N/A</v>
      </c>
      <c r="AB370" s="254" t="e">
        <f t="shared" si="61"/>
        <v>#N/A</v>
      </c>
      <c r="AC370" s="255" t="e">
        <f t="shared" si="62"/>
        <v>#N/A</v>
      </c>
      <c r="AD370" s="261" t="e">
        <f t="shared" si="63"/>
        <v>#N/A</v>
      </c>
      <c r="AE370" s="247" t="e">
        <f>IF($D370="","",IF($C370="initial",input!S370,AN369))</f>
        <v>#N/A</v>
      </c>
      <c r="AF370" s="259" t="e">
        <f>IF($D370="","",IF($C370="initial",input!T370,AO369))</f>
        <v>#N/A</v>
      </c>
      <c r="AG370" s="260" t="e">
        <f>IF($D370="","",IF($C370="initial",input!U370,AP369))</f>
        <v>#N/A</v>
      </c>
      <c r="AH370" s="262"/>
      <c r="AI370" s="263"/>
      <c r="AJ370" s="263"/>
      <c r="AK370" s="262"/>
      <c r="AL370" s="263"/>
      <c r="AM370" s="264"/>
      <c r="AN370" s="249"/>
      <c r="AO370" s="249"/>
      <c r="AP370" s="249"/>
      <c r="AQ370" s="265"/>
      <c r="AR370" s="266"/>
      <c r="AS370" s="267"/>
    </row>
    <row r="371" spans="1:45" x14ac:dyDescent="0.25">
      <c r="A371" s="245">
        <v>368</v>
      </c>
      <c r="B371" s="245"/>
      <c r="C371" s="245" t="e">
        <f>VLOOKUP(A371,input!$A$4:$C$1000,3,FALSE)</f>
        <v>#N/A</v>
      </c>
      <c r="D371" s="246" t="e">
        <f>VLOOKUP($A371,input!$A$4:$I$1000,4,FALSE)</f>
        <v>#N/A</v>
      </c>
      <c r="E371" s="246" t="e">
        <f>VLOOKUP($A371,input!$A$4:$I$1000,5,FALSE)</f>
        <v>#N/A</v>
      </c>
      <c r="F371" s="514" t="e">
        <f>VLOOKUP($A371,input!$A$4:$I$1000,6,FALSE)</f>
        <v>#N/A</v>
      </c>
      <c r="G371" s="248">
        <v>0</v>
      </c>
      <c r="H371" s="249" t="e">
        <f t="shared" si="56"/>
        <v>#N/A</v>
      </c>
      <c r="I371" s="250" t="e">
        <f t="shared" si="57"/>
        <v>#N/A</v>
      </c>
      <c r="J371" s="414">
        <f>+input!Y371</f>
        <v>0</v>
      </c>
      <c r="K371" s="249" t="str">
        <f>+input!Z371</f>
        <v/>
      </c>
      <c r="L371" s="249" t="str">
        <f>+input!AA371</f>
        <v/>
      </c>
      <c r="M371" s="249" t="str">
        <f>+input!AB371</f>
        <v/>
      </c>
      <c r="N371" s="249" t="str">
        <f>+input!AC371</f>
        <v/>
      </c>
      <c r="O371" s="249" t="str">
        <f>+input!AD371</f>
        <v/>
      </c>
      <c r="P371" s="251" t="str">
        <f>+input!AE371</f>
        <v/>
      </c>
      <c r="Q371" s="252" t="str">
        <f>+input!AF371</f>
        <v/>
      </c>
      <c r="R371" s="253"/>
      <c r="S371" s="254" t="e">
        <f>VLOOKUP($A371,input!$A$4:$I$1000,7,FALSE)</f>
        <v>#N/A</v>
      </c>
      <c r="T371" s="255" t="e">
        <f>VLOOKUP($A371,input!$A$4:$I$1000,8,FALSE)</f>
        <v>#N/A</v>
      </c>
      <c r="U371" s="255" t="e">
        <f>VLOOKUP($A371,input!$A$4:$L$1000,9,FALSE)</f>
        <v>#N/A</v>
      </c>
      <c r="V371" s="256" t="e">
        <f>IF($C371="initial",input!M371,VLOOKUP($A371,input!$A$4:$L$1000,10,FALSE))</f>
        <v>#N/A</v>
      </c>
      <c r="W371" s="257" t="e">
        <f>IF($C371="initial",input!N371,VLOOKUP($A371,input!$A$4:$L$1000,11,FALSE))</f>
        <v>#N/A</v>
      </c>
      <c r="X371" s="258" t="e">
        <f>IF($C371="initial",input!O371,VLOOKUP($A371,input!$A$4:$L$1000,12,FALSE))</f>
        <v>#N/A</v>
      </c>
      <c r="Y371" s="247" t="e">
        <f t="shared" si="58"/>
        <v>#N/A</v>
      </c>
      <c r="Z371" s="247" t="e">
        <f t="shared" si="59"/>
        <v>#N/A</v>
      </c>
      <c r="AA371" s="247" t="e">
        <f t="shared" si="60"/>
        <v>#N/A</v>
      </c>
      <c r="AB371" s="254" t="e">
        <f t="shared" si="61"/>
        <v>#N/A</v>
      </c>
      <c r="AC371" s="255" t="e">
        <f t="shared" si="62"/>
        <v>#N/A</v>
      </c>
      <c r="AD371" s="261" t="e">
        <f t="shared" si="63"/>
        <v>#N/A</v>
      </c>
      <c r="AE371" s="247" t="e">
        <f>IF($D371="","",IF($C371="initial",input!S371,AN370))</f>
        <v>#N/A</v>
      </c>
      <c r="AF371" s="259" t="e">
        <f>IF($D371="","",IF($C371="initial",input!T371,AO370))</f>
        <v>#N/A</v>
      </c>
      <c r="AG371" s="260" t="e">
        <f>IF($D371="","",IF($C371="initial",input!U371,AP370))</f>
        <v>#N/A</v>
      </c>
      <c r="AH371" s="262"/>
      <c r="AI371" s="263"/>
      <c r="AJ371" s="263"/>
      <c r="AK371" s="262"/>
      <c r="AL371" s="263"/>
      <c r="AM371" s="264"/>
      <c r="AN371" s="249"/>
      <c r="AO371" s="249"/>
      <c r="AP371" s="249"/>
      <c r="AQ371" s="265"/>
      <c r="AR371" s="266"/>
      <c r="AS371" s="267"/>
    </row>
    <row r="372" spans="1:45" x14ac:dyDescent="0.25">
      <c r="A372" s="245">
        <v>369</v>
      </c>
      <c r="B372" s="245"/>
      <c r="C372" s="245" t="e">
        <f>VLOOKUP(A372,input!$A$4:$C$1000,3,FALSE)</f>
        <v>#N/A</v>
      </c>
      <c r="D372" s="246" t="e">
        <f>VLOOKUP($A372,input!$A$4:$I$1000,4,FALSE)</f>
        <v>#N/A</v>
      </c>
      <c r="E372" s="246" t="e">
        <f>VLOOKUP($A372,input!$A$4:$I$1000,5,FALSE)</f>
        <v>#N/A</v>
      </c>
      <c r="F372" s="514" t="e">
        <f>VLOOKUP($A372,input!$A$4:$I$1000,6,FALSE)</f>
        <v>#N/A</v>
      </c>
      <c r="G372" s="248">
        <v>0</v>
      </c>
      <c r="H372" s="249" t="e">
        <f t="shared" si="56"/>
        <v>#N/A</v>
      </c>
      <c r="I372" s="250" t="e">
        <f t="shared" si="57"/>
        <v>#N/A</v>
      </c>
      <c r="J372" s="414">
        <f>+input!Y372</f>
        <v>0</v>
      </c>
      <c r="K372" s="249" t="str">
        <f>+input!Z372</f>
        <v/>
      </c>
      <c r="L372" s="249" t="str">
        <f>+input!AA372</f>
        <v/>
      </c>
      <c r="M372" s="249" t="str">
        <f>+input!AB372</f>
        <v/>
      </c>
      <c r="N372" s="249" t="str">
        <f>+input!AC372</f>
        <v/>
      </c>
      <c r="O372" s="249" t="str">
        <f>+input!AD372</f>
        <v/>
      </c>
      <c r="P372" s="251" t="str">
        <f>+input!AE372</f>
        <v/>
      </c>
      <c r="Q372" s="252" t="str">
        <f>+input!AF372</f>
        <v/>
      </c>
      <c r="R372" s="253"/>
      <c r="S372" s="254" t="e">
        <f>VLOOKUP($A372,input!$A$4:$I$1000,7,FALSE)</f>
        <v>#N/A</v>
      </c>
      <c r="T372" s="255" t="e">
        <f>VLOOKUP($A372,input!$A$4:$I$1000,8,FALSE)</f>
        <v>#N/A</v>
      </c>
      <c r="U372" s="255" t="e">
        <f>VLOOKUP($A372,input!$A$4:$L$1000,9,FALSE)</f>
        <v>#N/A</v>
      </c>
      <c r="V372" s="256" t="e">
        <f>IF($C372="initial",input!M372,VLOOKUP($A372,input!$A$4:$L$1000,10,FALSE))</f>
        <v>#N/A</v>
      </c>
      <c r="W372" s="257" t="e">
        <f>IF($C372="initial",input!N372,VLOOKUP($A372,input!$A$4:$L$1000,11,FALSE))</f>
        <v>#N/A</v>
      </c>
      <c r="X372" s="258" t="e">
        <f>IF($C372="initial",input!O372,VLOOKUP($A372,input!$A$4:$L$1000,12,FALSE))</f>
        <v>#N/A</v>
      </c>
      <c r="Y372" s="247" t="e">
        <f t="shared" si="58"/>
        <v>#N/A</v>
      </c>
      <c r="Z372" s="247" t="e">
        <f t="shared" si="59"/>
        <v>#N/A</v>
      </c>
      <c r="AA372" s="247" t="e">
        <f t="shared" si="60"/>
        <v>#N/A</v>
      </c>
      <c r="AB372" s="254" t="e">
        <f t="shared" si="61"/>
        <v>#N/A</v>
      </c>
      <c r="AC372" s="255" t="e">
        <f t="shared" si="62"/>
        <v>#N/A</v>
      </c>
      <c r="AD372" s="261" t="e">
        <f t="shared" si="63"/>
        <v>#N/A</v>
      </c>
      <c r="AE372" s="247" t="e">
        <f>IF($D372="","",IF($C372="initial",input!S372,AN371))</f>
        <v>#N/A</v>
      </c>
      <c r="AF372" s="259" t="e">
        <f>IF($D372="","",IF($C372="initial",input!T372,AO371))</f>
        <v>#N/A</v>
      </c>
      <c r="AG372" s="260" t="e">
        <f>IF($D372="","",IF($C372="initial",input!U372,AP371))</f>
        <v>#N/A</v>
      </c>
      <c r="AH372" s="262"/>
      <c r="AI372" s="263"/>
      <c r="AJ372" s="263"/>
      <c r="AK372" s="262"/>
      <c r="AL372" s="263"/>
      <c r="AM372" s="264"/>
      <c r="AN372" s="249"/>
      <c r="AO372" s="249"/>
      <c r="AP372" s="249"/>
      <c r="AQ372" s="265"/>
      <c r="AR372" s="266"/>
      <c r="AS372" s="267"/>
    </row>
    <row r="373" spans="1:45" x14ac:dyDescent="0.25">
      <c r="A373" s="245">
        <v>370</v>
      </c>
      <c r="B373" s="245"/>
      <c r="C373" s="245" t="e">
        <f>VLOOKUP(A373,input!$A$4:$C$1000,3,FALSE)</f>
        <v>#N/A</v>
      </c>
      <c r="D373" s="246" t="e">
        <f>VLOOKUP($A373,input!$A$4:$I$1000,4,FALSE)</f>
        <v>#N/A</v>
      </c>
      <c r="E373" s="246" t="e">
        <f>VLOOKUP($A373,input!$A$4:$I$1000,5,FALSE)</f>
        <v>#N/A</v>
      </c>
      <c r="F373" s="514" t="e">
        <f>VLOOKUP($A373,input!$A$4:$I$1000,6,FALSE)</f>
        <v>#N/A</v>
      </c>
      <c r="G373" s="248">
        <v>0</v>
      </c>
      <c r="H373" s="249" t="e">
        <f t="shared" si="56"/>
        <v>#N/A</v>
      </c>
      <c r="I373" s="250" t="e">
        <f t="shared" si="57"/>
        <v>#N/A</v>
      </c>
      <c r="J373" s="414">
        <f>+input!Y373</f>
        <v>0</v>
      </c>
      <c r="K373" s="249" t="str">
        <f>+input!Z373</f>
        <v/>
      </c>
      <c r="L373" s="249" t="str">
        <f>+input!AA373</f>
        <v/>
      </c>
      <c r="M373" s="249" t="str">
        <f>+input!AB373</f>
        <v/>
      </c>
      <c r="N373" s="249" t="str">
        <f>+input!AC373</f>
        <v/>
      </c>
      <c r="O373" s="249" t="str">
        <f>+input!AD373</f>
        <v/>
      </c>
      <c r="P373" s="251" t="str">
        <f>+input!AE373</f>
        <v/>
      </c>
      <c r="Q373" s="252" t="str">
        <f>+input!AF373</f>
        <v/>
      </c>
      <c r="R373" s="253"/>
      <c r="S373" s="254" t="e">
        <f>VLOOKUP($A373,input!$A$4:$I$1000,7,FALSE)</f>
        <v>#N/A</v>
      </c>
      <c r="T373" s="255" t="e">
        <f>VLOOKUP($A373,input!$A$4:$I$1000,8,FALSE)</f>
        <v>#N/A</v>
      </c>
      <c r="U373" s="255" t="e">
        <f>VLOOKUP($A373,input!$A$4:$L$1000,9,FALSE)</f>
        <v>#N/A</v>
      </c>
      <c r="V373" s="256" t="e">
        <f>IF($C373="initial",input!M373,VLOOKUP($A373,input!$A$4:$L$1000,10,FALSE))</f>
        <v>#N/A</v>
      </c>
      <c r="W373" s="257" t="e">
        <f>IF($C373="initial",input!N373,VLOOKUP($A373,input!$A$4:$L$1000,11,FALSE))</f>
        <v>#N/A</v>
      </c>
      <c r="X373" s="258" t="e">
        <f>IF($C373="initial",input!O373,VLOOKUP($A373,input!$A$4:$L$1000,12,FALSE))</f>
        <v>#N/A</v>
      </c>
      <c r="Y373" s="247" t="e">
        <f t="shared" si="58"/>
        <v>#N/A</v>
      </c>
      <c r="Z373" s="247" t="e">
        <f t="shared" si="59"/>
        <v>#N/A</v>
      </c>
      <c r="AA373" s="247" t="e">
        <f t="shared" si="60"/>
        <v>#N/A</v>
      </c>
      <c r="AB373" s="254" t="e">
        <f t="shared" si="61"/>
        <v>#N/A</v>
      </c>
      <c r="AC373" s="255" t="e">
        <f t="shared" si="62"/>
        <v>#N/A</v>
      </c>
      <c r="AD373" s="261" t="e">
        <f t="shared" si="63"/>
        <v>#N/A</v>
      </c>
      <c r="AE373" s="247" t="e">
        <f>IF($D373="","",IF($C373="initial",input!S373,AN372))</f>
        <v>#N/A</v>
      </c>
      <c r="AF373" s="259" t="e">
        <f>IF($D373="","",IF($C373="initial",input!T373,AO372))</f>
        <v>#N/A</v>
      </c>
      <c r="AG373" s="260" t="e">
        <f>IF($D373="","",IF($C373="initial",input!U373,AP372))</f>
        <v>#N/A</v>
      </c>
      <c r="AH373" s="262"/>
      <c r="AI373" s="263"/>
      <c r="AJ373" s="263"/>
      <c r="AK373" s="262"/>
      <c r="AL373" s="263"/>
      <c r="AM373" s="264"/>
      <c r="AN373" s="249"/>
      <c r="AO373" s="249"/>
      <c r="AP373" s="249"/>
      <c r="AQ373" s="265"/>
      <c r="AR373" s="266"/>
      <c r="AS373" s="267"/>
    </row>
    <row r="374" spans="1:45" x14ac:dyDescent="0.25">
      <c r="A374" s="245">
        <v>371</v>
      </c>
      <c r="B374" s="245"/>
      <c r="C374" s="245" t="e">
        <f>VLOOKUP(A374,input!$A$4:$C$1000,3,FALSE)</f>
        <v>#N/A</v>
      </c>
      <c r="D374" s="246" t="e">
        <f>VLOOKUP($A374,input!$A$4:$I$1000,4,FALSE)</f>
        <v>#N/A</v>
      </c>
      <c r="E374" s="246" t="e">
        <f>VLOOKUP($A374,input!$A$4:$I$1000,5,FALSE)</f>
        <v>#N/A</v>
      </c>
      <c r="F374" s="514" t="e">
        <f>VLOOKUP($A374,input!$A$4:$I$1000,6,FALSE)</f>
        <v>#N/A</v>
      </c>
      <c r="G374" s="248">
        <v>0</v>
      </c>
      <c r="H374" s="249" t="e">
        <f t="shared" si="56"/>
        <v>#N/A</v>
      </c>
      <c r="I374" s="250" t="e">
        <f t="shared" si="57"/>
        <v>#N/A</v>
      </c>
      <c r="J374" s="414">
        <f>+input!Y374</f>
        <v>0</v>
      </c>
      <c r="K374" s="249" t="str">
        <f>+input!Z374</f>
        <v/>
      </c>
      <c r="L374" s="249" t="str">
        <f>+input!AA374</f>
        <v/>
      </c>
      <c r="M374" s="249" t="str">
        <f>+input!AB374</f>
        <v/>
      </c>
      <c r="N374" s="249" t="str">
        <f>+input!AC374</f>
        <v/>
      </c>
      <c r="O374" s="249" t="str">
        <f>+input!AD374</f>
        <v/>
      </c>
      <c r="P374" s="251" t="str">
        <f>+input!AE374</f>
        <v/>
      </c>
      <c r="Q374" s="252" t="str">
        <f>+input!AF374</f>
        <v/>
      </c>
      <c r="R374" s="253"/>
      <c r="S374" s="254" t="e">
        <f>VLOOKUP($A374,input!$A$4:$I$1000,7,FALSE)</f>
        <v>#N/A</v>
      </c>
      <c r="T374" s="255" t="e">
        <f>VLOOKUP($A374,input!$A$4:$I$1000,8,FALSE)</f>
        <v>#N/A</v>
      </c>
      <c r="U374" s="255" t="e">
        <f>VLOOKUP($A374,input!$A$4:$L$1000,9,FALSE)</f>
        <v>#N/A</v>
      </c>
      <c r="V374" s="256" t="e">
        <f>IF($C374="initial",input!M374,VLOOKUP($A374,input!$A$4:$L$1000,10,FALSE))</f>
        <v>#N/A</v>
      </c>
      <c r="W374" s="257" t="e">
        <f>IF($C374="initial",input!N374,VLOOKUP($A374,input!$A$4:$L$1000,11,FALSE))</f>
        <v>#N/A</v>
      </c>
      <c r="X374" s="258" t="e">
        <f>IF($C374="initial",input!O374,VLOOKUP($A374,input!$A$4:$L$1000,12,FALSE))</f>
        <v>#N/A</v>
      </c>
      <c r="Y374" s="247" t="e">
        <f t="shared" si="58"/>
        <v>#N/A</v>
      </c>
      <c r="Z374" s="247" t="e">
        <f t="shared" si="59"/>
        <v>#N/A</v>
      </c>
      <c r="AA374" s="247" t="e">
        <f t="shared" si="60"/>
        <v>#N/A</v>
      </c>
      <c r="AB374" s="254" t="e">
        <f t="shared" si="61"/>
        <v>#N/A</v>
      </c>
      <c r="AC374" s="255" t="e">
        <f t="shared" si="62"/>
        <v>#N/A</v>
      </c>
      <c r="AD374" s="261" t="e">
        <f t="shared" si="63"/>
        <v>#N/A</v>
      </c>
      <c r="AE374" s="247" t="e">
        <f>IF($D374="","",IF($C374="initial",input!S374,AN373))</f>
        <v>#N/A</v>
      </c>
      <c r="AF374" s="259" t="e">
        <f>IF($D374="","",IF($C374="initial",input!T374,AO373))</f>
        <v>#N/A</v>
      </c>
      <c r="AG374" s="260" t="e">
        <f>IF($D374="","",IF($C374="initial",input!U374,AP373))</f>
        <v>#N/A</v>
      </c>
      <c r="AH374" s="262"/>
      <c r="AI374" s="263"/>
      <c r="AJ374" s="263"/>
      <c r="AK374" s="262"/>
      <c r="AL374" s="263"/>
      <c r="AM374" s="264"/>
      <c r="AN374" s="249"/>
      <c r="AO374" s="249"/>
      <c r="AP374" s="249"/>
      <c r="AQ374" s="265"/>
      <c r="AR374" s="266"/>
      <c r="AS374" s="267"/>
    </row>
    <row r="375" spans="1:45" x14ac:dyDescent="0.25">
      <c r="A375" s="245">
        <v>372</v>
      </c>
      <c r="B375" s="245"/>
      <c r="C375" s="245" t="e">
        <f>VLOOKUP(A375,input!$A$4:$C$1000,3,FALSE)</f>
        <v>#N/A</v>
      </c>
      <c r="D375" s="246" t="e">
        <f>VLOOKUP($A375,input!$A$4:$I$1000,4,FALSE)</f>
        <v>#N/A</v>
      </c>
      <c r="E375" s="246" t="e">
        <f>VLOOKUP($A375,input!$A$4:$I$1000,5,FALSE)</f>
        <v>#N/A</v>
      </c>
      <c r="F375" s="514" t="e">
        <f>VLOOKUP($A375,input!$A$4:$I$1000,6,FALSE)</f>
        <v>#N/A</v>
      </c>
      <c r="G375" s="248">
        <v>0</v>
      </c>
      <c r="H375" s="249" t="e">
        <f t="shared" si="56"/>
        <v>#N/A</v>
      </c>
      <c r="I375" s="250" t="e">
        <f t="shared" si="57"/>
        <v>#N/A</v>
      </c>
      <c r="J375" s="414">
        <f>+input!Y375</f>
        <v>0</v>
      </c>
      <c r="K375" s="249" t="str">
        <f>+input!Z375</f>
        <v/>
      </c>
      <c r="L375" s="249" t="str">
        <f>+input!AA375</f>
        <v/>
      </c>
      <c r="M375" s="249" t="str">
        <f>+input!AB375</f>
        <v/>
      </c>
      <c r="N375" s="249" t="str">
        <f>+input!AC375</f>
        <v/>
      </c>
      <c r="O375" s="249" t="str">
        <f>+input!AD375</f>
        <v/>
      </c>
      <c r="P375" s="251" t="str">
        <f>+input!AE375</f>
        <v/>
      </c>
      <c r="Q375" s="252" t="str">
        <f>+input!AF375</f>
        <v/>
      </c>
      <c r="R375" s="253"/>
      <c r="S375" s="254" t="e">
        <f>VLOOKUP($A375,input!$A$4:$I$1000,7,FALSE)</f>
        <v>#N/A</v>
      </c>
      <c r="T375" s="255" t="e">
        <f>VLOOKUP($A375,input!$A$4:$I$1000,8,FALSE)</f>
        <v>#N/A</v>
      </c>
      <c r="U375" s="255" t="e">
        <f>VLOOKUP($A375,input!$A$4:$L$1000,9,FALSE)</f>
        <v>#N/A</v>
      </c>
      <c r="V375" s="256" t="e">
        <f>IF($C375="initial",input!M375,VLOOKUP($A375,input!$A$4:$L$1000,10,FALSE))</f>
        <v>#N/A</v>
      </c>
      <c r="W375" s="257" t="e">
        <f>IF($C375="initial",input!N375,VLOOKUP($A375,input!$A$4:$L$1000,11,FALSE))</f>
        <v>#N/A</v>
      </c>
      <c r="X375" s="258" t="e">
        <f>IF($C375="initial",input!O375,VLOOKUP($A375,input!$A$4:$L$1000,12,FALSE))</f>
        <v>#N/A</v>
      </c>
      <c r="Y375" s="247" t="e">
        <f t="shared" si="58"/>
        <v>#N/A</v>
      </c>
      <c r="Z375" s="247" t="e">
        <f t="shared" si="59"/>
        <v>#N/A</v>
      </c>
      <c r="AA375" s="247" t="e">
        <f t="shared" si="60"/>
        <v>#N/A</v>
      </c>
      <c r="AB375" s="254" t="e">
        <f t="shared" si="61"/>
        <v>#N/A</v>
      </c>
      <c r="AC375" s="255" t="e">
        <f t="shared" si="62"/>
        <v>#N/A</v>
      </c>
      <c r="AD375" s="261" t="e">
        <f t="shared" si="63"/>
        <v>#N/A</v>
      </c>
      <c r="AE375" s="247" t="e">
        <f>IF($D375="","",IF($C375="initial",input!S375,AN374))</f>
        <v>#N/A</v>
      </c>
      <c r="AF375" s="259" t="e">
        <f>IF($D375="","",IF($C375="initial",input!T375,AO374))</f>
        <v>#N/A</v>
      </c>
      <c r="AG375" s="260" t="e">
        <f>IF($D375="","",IF($C375="initial",input!U375,AP374))</f>
        <v>#N/A</v>
      </c>
      <c r="AH375" s="262"/>
      <c r="AI375" s="263"/>
      <c r="AJ375" s="263"/>
      <c r="AK375" s="262"/>
      <c r="AL375" s="263"/>
      <c r="AM375" s="264"/>
      <c r="AN375" s="249"/>
      <c r="AO375" s="249"/>
      <c r="AP375" s="249"/>
      <c r="AQ375" s="265"/>
      <c r="AR375" s="266"/>
      <c r="AS375" s="267"/>
    </row>
    <row r="376" spans="1:45" x14ac:dyDescent="0.25">
      <c r="A376" s="245">
        <v>373</v>
      </c>
      <c r="B376" s="245"/>
      <c r="C376" s="245" t="e">
        <f>VLOOKUP(A376,input!$A$4:$C$1000,3,FALSE)</f>
        <v>#N/A</v>
      </c>
      <c r="D376" s="246" t="e">
        <f>VLOOKUP($A376,input!$A$4:$I$1000,4,FALSE)</f>
        <v>#N/A</v>
      </c>
      <c r="E376" s="246" t="e">
        <f>VLOOKUP($A376,input!$A$4:$I$1000,5,FALSE)</f>
        <v>#N/A</v>
      </c>
      <c r="F376" s="514" t="e">
        <f>VLOOKUP($A376,input!$A$4:$I$1000,6,FALSE)</f>
        <v>#N/A</v>
      </c>
      <c r="G376" s="248">
        <v>0</v>
      </c>
      <c r="H376" s="249" t="e">
        <f t="shared" si="56"/>
        <v>#N/A</v>
      </c>
      <c r="I376" s="250" t="e">
        <f t="shared" si="57"/>
        <v>#N/A</v>
      </c>
      <c r="J376" s="414">
        <f>+input!Y376</f>
        <v>0</v>
      </c>
      <c r="K376" s="249" t="str">
        <f>+input!Z376</f>
        <v/>
      </c>
      <c r="L376" s="249" t="str">
        <f>+input!AA376</f>
        <v/>
      </c>
      <c r="M376" s="249" t="str">
        <f>+input!AB376</f>
        <v/>
      </c>
      <c r="N376" s="249" t="str">
        <f>+input!AC376</f>
        <v/>
      </c>
      <c r="O376" s="249" t="str">
        <f>+input!AD376</f>
        <v/>
      </c>
      <c r="P376" s="251" t="str">
        <f>+input!AE376</f>
        <v/>
      </c>
      <c r="Q376" s="252" t="str">
        <f>+input!AF376</f>
        <v/>
      </c>
      <c r="R376" s="253"/>
      <c r="S376" s="254" t="e">
        <f>VLOOKUP($A376,input!$A$4:$I$1000,7,FALSE)</f>
        <v>#N/A</v>
      </c>
      <c r="T376" s="255" t="e">
        <f>VLOOKUP($A376,input!$A$4:$I$1000,8,FALSE)</f>
        <v>#N/A</v>
      </c>
      <c r="U376" s="255" t="e">
        <f>VLOOKUP($A376,input!$A$4:$L$1000,9,FALSE)</f>
        <v>#N/A</v>
      </c>
      <c r="V376" s="256" t="e">
        <f>IF($C376="initial",input!M376,VLOOKUP($A376,input!$A$4:$L$1000,10,FALSE))</f>
        <v>#N/A</v>
      </c>
      <c r="W376" s="257" t="e">
        <f>IF($C376="initial",input!N376,VLOOKUP($A376,input!$A$4:$L$1000,11,FALSE))</f>
        <v>#N/A</v>
      </c>
      <c r="X376" s="258" t="e">
        <f>IF($C376="initial",input!O376,VLOOKUP($A376,input!$A$4:$L$1000,12,FALSE))</f>
        <v>#N/A</v>
      </c>
      <c r="Y376" s="247" t="e">
        <f t="shared" si="58"/>
        <v>#N/A</v>
      </c>
      <c r="Z376" s="247" t="e">
        <f t="shared" si="59"/>
        <v>#N/A</v>
      </c>
      <c r="AA376" s="247" t="e">
        <f t="shared" si="60"/>
        <v>#N/A</v>
      </c>
      <c r="AB376" s="254" t="e">
        <f t="shared" si="61"/>
        <v>#N/A</v>
      </c>
      <c r="AC376" s="255" t="e">
        <f t="shared" si="62"/>
        <v>#N/A</v>
      </c>
      <c r="AD376" s="261" t="e">
        <f t="shared" si="63"/>
        <v>#N/A</v>
      </c>
      <c r="AE376" s="247" t="e">
        <f>IF($D376="","",IF($C376="initial",input!S376,AN375))</f>
        <v>#N/A</v>
      </c>
      <c r="AF376" s="259" t="e">
        <f>IF($D376="","",IF($C376="initial",input!T376,AO375))</f>
        <v>#N/A</v>
      </c>
      <c r="AG376" s="260" t="e">
        <f>IF($D376="","",IF($C376="initial",input!U376,AP375))</f>
        <v>#N/A</v>
      </c>
      <c r="AH376" s="262"/>
      <c r="AI376" s="263"/>
      <c r="AJ376" s="263"/>
      <c r="AK376" s="262"/>
      <c r="AL376" s="263"/>
      <c r="AM376" s="264"/>
      <c r="AN376" s="249"/>
      <c r="AO376" s="249"/>
      <c r="AP376" s="249"/>
      <c r="AQ376" s="265"/>
      <c r="AR376" s="266"/>
      <c r="AS376" s="267"/>
    </row>
    <row r="377" spans="1:45" x14ac:dyDescent="0.25">
      <c r="A377" s="245">
        <v>374</v>
      </c>
      <c r="B377" s="245"/>
      <c r="C377" s="245" t="e">
        <f>VLOOKUP(A377,input!$A$4:$C$1000,3,FALSE)</f>
        <v>#N/A</v>
      </c>
      <c r="D377" s="246" t="e">
        <f>VLOOKUP($A377,input!$A$4:$I$1000,4,FALSE)</f>
        <v>#N/A</v>
      </c>
      <c r="E377" s="246" t="e">
        <f>VLOOKUP($A377,input!$A$4:$I$1000,5,FALSE)</f>
        <v>#N/A</v>
      </c>
      <c r="F377" s="514" t="e">
        <f>VLOOKUP($A377,input!$A$4:$I$1000,6,FALSE)</f>
        <v>#N/A</v>
      </c>
      <c r="G377" s="248">
        <v>0</v>
      </c>
      <c r="H377" s="249" t="e">
        <f t="shared" si="56"/>
        <v>#N/A</v>
      </c>
      <c r="I377" s="250" t="e">
        <f t="shared" si="57"/>
        <v>#N/A</v>
      </c>
      <c r="J377" s="414">
        <f>+input!Y377</f>
        <v>0</v>
      </c>
      <c r="K377" s="249" t="str">
        <f>+input!Z377</f>
        <v/>
      </c>
      <c r="L377" s="249" t="str">
        <f>+input!AA377</f>
        <v/>
      </c>
      <c r="M377" s="249" t="str">
        <f>+input!AB377</f>
        <v/>
      </c>
      <c r="N377" s="249" t="str">
        <f>+input!AC377</f>
        <v/>
      </c>
      <c r="O377" s="249" t="str">
        <f>+input!AD377</f>
        <v/>
      </c>
      <c r="P377" s="251" t="str">
        <f>+input!AE377</f>
        <v/>
      </c>
      <c r="Q377" s="252" t="str">
        <f>+input!AF377</f>
        <v/>
      </c>
      <c r="R377" s="253"/>
      <c r="S377" s="254" t="e">
        <f>VLOOKUP($A377,input!$A$4:$I$1000,7,FALSE)</f>
        <v>#N/A</v>
      </c>
      <c r="T377" s="255" t="e">
        <f>VLOOKUP($A377,input!$A$4:$I$1000,8,FALSE)</f>
        <v>#N/A</v>
      </c>
      <c r="U377" s="255" t="e">
        <f>VLOOKUP($A377,input!$A$4:$L$1000,9,FALSE)</f>
        <v>#N/A</v>
      </c>
      <c r="V377" s="256" t="e">
        <f>IF($C377="initial",input!M377,VLOOKUP($A377,input!$A$4:$L$1000,10,FALSE))</f>
        <v>#N/A</v>
      </c>
      <c r="W377" s="257" t="e">
        <f>IF($C377="initial",input!N377,VLOOKUP($A377,input!$A$4:$L$1000,11,FALSE))</f>
        <v>#N/A</v>
      </c>
      <c r="X377" s="258" t="e">
        <f>IF($C377="initial",input!O377,VLOOKUP($A377,input!$A$4:$L$1000,12,FALSE))</f>
        <v>#N/A</v>
      </c>
      <c r="Y377" s="247" t="e">
        <f t="shared" si="58"/>
        <v>#N/A</v>
      </c>
      <c r="Z377" s="247" t="e">
        <f t="shared" si="59"/>
        <v>#N/A</v>
      </c>
      <c r="AA377" s="247" t="e">
        <f t="shared" si="60"/>
        <v>#N/A</v>
      </c>
      <c r="AB377" s="254" t="e">
        <f t="shared" si="61"/>
        <v>#N/A</v>
      </c>
      <c r="AC377" s="255" t="e">
        <f t="shared" si="62"/>
        <v>#N/A</v>
      </c>
      <c r="AD377" s="261" t="e">
        <f t="shared" si="63"/>
        <v>#N/A</v>
      </c>
      <c r="AE377" s="247" t="e">
        <f>IF($D377="","",IF($C377="initial",input!S377,AN376))</f>
        <v>#N/A</v>
      </c>
      <c r="AF377" s="259" t="e">
        <f>IF($D377="","",IF($C377="initial",input!T377,AO376))</f>
        <v>#N/A</v>
      </c>
      <c r="AG377" s="260" t="e">
        <f>IF($D377="","",IF($C377="initial",input!U377,AP376))</f>
        <v>#N/A</v>
      </c>
      <c r="AH377" s="262"/>
      <c r="AI377" s="263"/>
      <c r="AJ377" s="263"/>
      <c r="AK377" s="262"/>
      <c r="AL377" s="263"/>
      <c r="AM377" s="264"/>
      <c r="AN377" s="249"/>
      <c r="AO377" s="249"/>
      <c r="AP377" s="249"/>
      <c r="AQ377" s="265"/>
      <c r="AR377" s="266"/>
      <c r="AS377" s="267"/>
    </row>
    <row r="378" spans="1:45" x14ac:dyDescent="0.25">
      <c r="A378" s="245">
        <v>375</v>
      </c>
      <c r="B378" s="245"/>
      <c r="C378" s="245" t="e">
        <f>VLOOKUP(A378,input!$A$4:$C$1000,3,FALSE)</f>
        <v>#N/A</v>
      </c>
      <c r="D378" s="246" t="e">
        <f>VLOOKUP($A378,input!$A$4:$I$1000,4,FALSE)</f>
        <v>#N/A</v>
      </c>
      <c r="E378" s="246" t="e">
        <f>VLOOKUP($A378,input!$A$4:$I$1000,5,FALSE)</f>
        <v>#N/A</v>
      </c>
      <c r="F378" s="514" t="e">
        <f>VLOOKUP($A378,input!$A$4:$I$1000,6,FALSE)</f>
        <v>#N/A</v>
      </c>
      <c r="G378" s="248">
        <v>0</v>
      </c>
      <c r="H378" s="249" t="e">
        <f t="shared" si="56"/>
        <v>#N/A</v>
      </c>
      <c r="I378" s="250" t="e">
        <f t="shared" si="57"/>
        <v>#N/A</v>
      </c>
      <c r="J378" s="414">
        <f>+input!Y378</f>
        <v>0</v>
      </c>
      <c r="K378" s="249" t="str">
        <f>+input!Z378</f>
        <v/>
      </c>
      <c r="L378" s="249" t="str">
        <f>+input!AA378</f>
        <v/>
      </c>
      <c r="M378" s="249" t="str">
        <f>+input!AB378</f>
        <v/>
      </c>
      <c r="N378" s="249" t="str">
        <f>+input!AC378</f>
        <v/>
      </c>
      <c r="O378" s="249" t="str">
        <f>+input!AD378</f>
        <v/>
      </c>
      <c r="P378" s="251" t="str">
        <f>+input!AE378</f>
        <v/>
      </c>
      <c r="Q378" s="252" t="str">
        <f>+input!AF378</f>
        <v/>
      </c>
      <c r="R378" s="253"/>
      <c r="S378" s="254" t="e">
        <f>VLOOKUP($A378,input!$A$4:$I$1000,7,FALSE)</f>
        <v>#N/A</v>
      </c>
      <c r="T378" s="255" t="e">
        <f>VLOOKUP($A378,input!$A$4:$I$1000,8,FALSE)</f>
        <v>#N/A</v>
      </c>
      <c r="U378" s="255" t="e">
        <f>VLOOKUP($A378,input!$A$4:$L$1000,9,FALSE)</f>
        <v>#N/A</v>
      </c>
      <c r="V378" s="256" t="e">
        <f>IF($C378="initial",input!M378,VLOOKUP($A378,input!$A$4:$L$1000,10,FALSE))</f>
        <v>#N/A</v>
      </c>
      <c r="W378" s="257" t="e">
        <f>IF($C378="initial",input!N378,VLOOKUP($A378,input!$A$4:$L$1000,11,FALSE))</f>
        <v>#N/A</v>
      </c>
      <c r="X378" s="258" t="e">
        <f>IF($C378="initial",input!O378,VLOOKUP($A378,input!$A$4:$L$1000,12,FALSE))</f>
        <v>#N/A</v>
      </c>
      <c r="Y378" s="247" t="e">
        <f t="shared" si="58"/>
        <v>#N/A</v>
      </c>
      <c r="Z378" s="247" t="e">
        <f t="shared" si="59"/>
        <v>#N/A</v>
      </c>
      <c r="AA378" s="247" t="e">
        <f t="shared" si="60"/>
        <v>#N/A</v>
      </c>
      <c r="AB378" s="254" t="e">
        <f t="shared" si="61"/>
        <v>#N/A</v>
      </c>
      <c r="AC378" s="255" t="e">
        <f t="shared" si="62"/>
        <v>#N/A</v>
      </c>
      <c r="AD378" s="261" t="e">
        <f t="shared" si="63"/>
        <v>#N/A</v>
      </c>
      <c r="AE378" s="247" t="e">
        <f>IF($D378="","",IF($C378="initial",input!S378,AN377))</f>
        <v>#N/A</v>
      </c>
      <c r="AF378" s="259" t="e">
        <f>IF($D378="","",IF($C378="initial",input!T378,AO377))</f>
        <v>#N/A</v>
      </c>
      <c r="AG378" s="260" t="e">
        <f>IF($D378="","",IF($C378="initial",input!U378,AP377))</f>
        <v>#N/A</v>
      </c>
      <c r="AH378" s="262"/>
      <c r="AI378" s="263"/>
      <c r="AJ378" s="263"/>
      <c r="AK378" s="262"/>
      <c r="AL378" s="263"/>
      <c r="AM378" s="264"/>
      <c r="AN378" s="249"/>
      <c r="AO378" s="249"/>
      <c r="AP378" s="249"/>
      <c r="AQ378" s="265"/>
      <c r="AR378" s="266"/>
      <c r="AS378" s="267"/>
    </row>
    <row r="379" spans="1:45" x14ac:dyDescent="0.25">
      <c r="A379" s="245">
        <v>376</v>
      </c>
      <c r="B379" s="245"/>
      <c r="C379" s="245" t="e">
        <f>VLOOKUP(A379,input!$A$4:$C$1000,3,FALSE)</f>
        <v>#N/A</v>
      </c>
      <c r="D379" s="246" t="e">
        <f>VLOOKUP($A379,input!$A$4:$I$1000,4,FALSE)</f>
        <v>#N/A</v>
      </c>
      <c r="E379" s="246" t="e">
        <f>VLOOKUP($A379,input!$A$4:$I$1000,5,FALSE)</f>
        <v>#N/A</v>
      </c>
      <c r="F379" s="514" t="e">
        <f>VLOOKUP($A379,input!$A$4:$I$1000,6,FALSE)</f>
        <v>#N/A</v>
      </c>
      <c r="G379" s="248">
        <v>0</v>
      </c>
      <c r="H379" s="249" t="e">
        <f t="shared" si="56"/>
        <v>#N/A</v>
      </c>
      <c r="I379" s="250" t="e">
        <f t="shared" si="57"/>
        <v>#N/A</v>
      </c>
      <c r="J379" s="414">
        <f>+input!Y379</f>
        <v>0</v>
      </c>
      <c r="K379" s="249" t="str">
        <f>+input!Z379</f>
        <v/>
      </c>
      <c r="L379" s="249" t="str">
        <f>+input!AA379</f>
        <v/>
      </c>
      <c r="M379" s="249" t="str">
        <f>+input!AB379</f>
        <v/>
      </c>
      <c r="N379" s="249" t="str">
        <f>+input!AC379</f>
        <v/>
      </c>
      <c r="O379" s="249" t="str">
        <f>+input!AD379</f>
        <v/>
      </c>
      <c r="P379" s="251" t="str">
        <f>+input!AE379</f>
        <v/>
      </c>
      <c r="Q379" s="252" t="str">
        <f>+input!AF379</f>
        <v/>
      </c>
      <c r="R379" s="253"/>
      <c r="S379" s="254" t="e">
        <f>VLOOKUP($A379,input!$A$4:$I$1000,7,FALSE)</f>
        <v>#N/A</v>
      </c>
      <c r="T379" s="255" t="e">
        <f>VLOOKUP($A379,input!$A$4:$I$1000,8,FALSE)</f>
        <v>#N/A</v>
      </c>
      <c r="U379" s="255" t="e">
        <f>VLOOKUP($A379,input!$A$4:$L$1000,9,FALSE)</f>
        <v>#N/A</v>
      </c>
      <c r="V379" s="256" t="e">
        <f>IF($C379="initial",input!M379,VLOOKUP($A379,input!$A$4:$L$1000,10,FALSE))</f>
        <v>#N/A</v>
      </c>
      <c r="W379" s="257" t="e">
        <f>IF($C379="initial",input!N379,VLOOKUP($A379,input!$A$4:$L$1000,11,FALSE))</f>
        <v>#N/A</v>
      </c>
      <c r="X379" s="258" t="e">
        <f>IF($C379="initial",input!O379,VLOOKUP($A379,input!$A$4:$L$1000,12,FALSE))</f>
        <v>#N/A</v>
      </c>
      <c r="Y379" s="247" t="e">
        <f t="shared" si="58"/>
        <v>#N/A</v>
      </c>
      <c r="Z379" s="247" t="e">
        <f t="shared" si="59"/>
        <v>#N/A</v>
      </c>
      <c r="AA379" s="247" t="e">
        <f t="shared" si="60"/>
        <v>#N/A</v>
      </c>
      <c r="AB379" s="254" t="e">
        <f t="shared" si="61"/>
        <v>#N/A</v>
      </c>
      <c r="AC379" s="255" t="e">
        <f t="shared" si="62"/>
        <v>#N/A</v>
      </c>
      <c r="AD379" s="261" t="e">
        <f t="shared" si="63"/>
        <v>#N/A</v>
      </c>
      <c r="AE379" s="247" t="e">
        <f>IF($D379="","",IF($C379="initial",input!S379,AN378))</f>
        <v>#N/A</v>
      </c>
      <c r="AF379" s="259" t="e">
        <f>IF($D379="","",IF($C379="initial",input!T379,AO378))</f>
        <v>#N/A</v>
      </c>
      <c r="AG379" s="260" t="e">
        <f>IF($D379="","",IF($C379="initial",input!U379,AP378))</f>
        <v>#N/A</v>
      </c>
      <c r="AH379" s="262"/>
      <c r="AI379" s="263"/>
      <c r="AJ379" s="263"/>
      <c r="AK379" s="262"/>
      <c r="AL379" s="263"/>
      <c r="AM379" s="264"/>
      <c r="AN379" s="249"/>
      <c r="AO379" s="249"/>
      <c r="AP379" s="249"/>
      <c r="AQ379" s="265"/>
      <c r="AR379" s="266"/>
      <c r="AS379" s="267"/>
    </row>
    <row r="380" spans="1:45" x14ac:dyDescent="0.25">
      <c r="A380" s="245">
        <v>377</v>
      </c>
      <c r="B380" s="245"/>
      <c r="C380" s="245" t="e">
        <f>VLOOKUP(A380,input!$A$4:$C$1000,3,FALSE)</f>
        <v>#N/A</v>
      </c>
      <c r="D380" s="246" t="e">
        <f>VLOOKUP($A380,input!$A$4:$I$1000,4,FALSE)</f>
        <v>#N/A</v>
      </c>
      <c r="E380" s="246" t="e">
        <f>VLOOKUP($A380,input!$A$4:$I$1000,5,FALSE)</f>
        <v>#N/A</v>
      </c>
      <c r="F380" s="514" t="e">
        <f>VLOOKUP($A380,input!$A$4:$I$1000,6,FALSE)</f>
        <v>#N/A</v>
      </c>
      <c r="G380" s="248">
        <v>0</v>
      </c>
      <c r="H380" s="249" t="e">
        <f t="shared" si="56"/>
        <v>#N/A</v>
      </c>
      <c r="I380" s="250" t="e">
        <f t="shared" si="57"/>
        <v>#N/A</v>
      </c>
      <c r="J380" s="414">
        <f>+input!Y380</f>
        <v>0</v>
      </c>
      <c r="K380" s="249" t="str">
        <f>+input!Z380</f>
        <v/>
      </c>
      <c r="L380" s="249" t="str">
        <f>+input!AA380</f>
        <v/>
      </c>
      <c r="M380" s="249" t="str">
        <f>+input!AB380</f>
        <v/>
      </c>
      <c r="N380" s="249" t="str">
        <f>+input!AC380</f>
        <v/>
      </c>
      <c r="O380" s="249" t="str">
        <f>+input!AD380</f>
        <v/>
      </c>
      <c r="P380" s="251" t="str">
        <f>+input!AE380</f>
        <v/>
      </c>
      <c r="Q380" s="252" t="str">
        <f>+input!AF380</f>
        <v/>
      </c>
      <c r="R380" s="253"/>
      <c r="S380" s="254" t="e">
        <f>VLOOKUP($A380,input!$A$4:$I$1000,7,FALSE)</f>
        <v>#N/A</v>
      </c>
      <c r="T380" s="255" t="e">
        <f>VLOOKUP($A380,input!$A$4:$I$1000,8,FALSE)</f>
        <v>#N/A</v>
      </c>
      <c r="U380" s="255" t="e">
        <f>VLOOKUP($A380,input!$A$4:$L$1000,9,FALSE)</f>
        <v>#N/A</v>
      </c>
      <c r="V380" s="256" t="e">
        <f>IF($C380="initial",input!M380,VLOOKUP($A380,input!$A$4:$L$1000,10,FALSE))</f>
        <v>#N/A</v>
      </c>
      <c r="W380" s="257" t="e">
        <f>IF($C380="initial",input!N380,VLOOKUP($A380,input!$A$4:$L$1000,11,FALSE))</f>
        <v>#N/A</v>
      </c>
      <c r="X380" s="258" t="e">
        <f>IF($C380="initial",input!O380,VLOOKUP($A380,input!$A$4:$L$1000,12,FALSE))</f>
        <v>#N/A</v>
      </c>
      <c r="Y380" s="247" t="e">
        <f t="shared" si="58"/>
        <v>#N/A</v>
      </c>
      <c r="Z380" s="247" t="e">
        <f t="shared" si="59"/>
        <v>#N/A</v>
      </c>
      <c r="AA380" s="247" t="e">
        <f t="shared" si="60"/>
        <v>#N/A</v>
      </c>
      <c r="AB380" s="254" t="e">
        <f t="shared" si="61"/>
        <v>#N/A</v>
      </c>
      <c r="AC380" s="255" t="e">
        <f t="shared" si="62"/>
        <v>#N/A</v>
      </c>
      <c r="AD380" s="261" t="e">
        <f t="shared" si="63"/>
        <v>#N/A</v>
      </c>
      <c r="AE380" s="247" t="e">
        <f>IF($D380="","",IF($C380="initial",input!S380,AN379))</f>
        <v>#N/A</v>
      </c>
      <c r="AF380" s="259" t="e">
        <f>IF($D380="","",IF($C380="initial",input!T380,AO379))</f>
        <v>#N/A</v>
      </c>
      <c r="AG380" s="260" t="e">
        <f>IF($D380="","",IF($C380="initial",input!U380,AP379))</f>
        <v>#N/A</v>
      </c>
      <c r="AH380" s="262"/>
      <c r="AI380" s="263"/>
      <c r="AJ380" s="263"/>
      <c r="AK380" s="262"/>
      <c r="AL380" s="263"/>
      <c r="AM380" s="264"/>
      <c r="AN380" s="249"/>
      <c r="AO380" s="249"/>
      <c r="AP380" s="249"/>
      <c r="AQ380" s="265"/>
      <c r="AR380" s="266"/>
      <c r="AS380" s="267"/>
    </row>
    <row r="381" spans="1:45" x14ac:dyDescent="0.25">
      <c r="A381" s="245">
        <v>378</v>
      </c>
      <c r="B381" s="245"/>
      <c r="C381" s="245" t="e">
        <f>VLOOKUP(A381,input!$A$4:$C$1000,3,FALSE)</f>
        <v>#N/A</v>
      </c>
      <c r="D381" s="246" t="e">
        <f>VLOOKUP($A381,input!$A$4:$I$1000,4,FALSE)</f>
        <v>#N/A</v>
      </c>
      <c r="E381" s="246" t="e">
        <f>VLOOKUP($A381,input!$A$4:$I$1000,5,FALSE)</f>
        <v>#N/A</v>
      </c>
      <c r="F381" s="514" t="e">
        <f>VLOOKUP($A381,input!$A$4:$I$1000,6,FALSE)</f>
        <v>#N/A</v>
      </c>
      <c r="G381" s="248">
        <v>0</v>
      </c>
      <c r="H381" s="249" t="e">
        <f t="shared" si="56"/>
        <v>#N/A</v>
      </c>
      <c r="I381" s="250" t="e">
        <f t="shared" si="57"/>
        <v>#N/A</v>
      </c>
      <c r="J381" s="414">
        <f>+input!Y381</f>
        <v>0</v>
      </c>
      <c r="K381" s="249" t="str">
        <f>+input!Z381</f>
        <v/>
      </c>
      <c r="L381" s="249" t="str">
        <f>+input!AA381</f>
        <v/>
      </c>
      <c r="M381" s="249" t="str">
        <f>+input!AB381</f>
        <v/>
      </c>
      <c r="N381" s="249" t="str">
        <f>+input!AC381</f>
        <v/>
      </c>
      <c r="O381" s="249" t="str">
        <f>+input!AD381</f>
        <v/>
      </c>
      <c r="P381" s="251" t="str">
        <f>+input!AE381</f>
        <v/>
      </c>
      <c r="Q381" s="252" t="str">
        <f>+input!AF381</f>
        <v/>
      </c>
      <c r="R381" s="253"/>
      <c r="S381" s="254" t="e">
        <f>VLOOKUP($A381,input!$A$4:$I$1000,7,FALSE)</f>
        <v>#N/A</v>
      </c>
      <c r="T381" s="255" t="e">
        <f>VLOOKUP($A381,input!$A$4:$I$1000,8,FALSE)</f>
        <v>#N/A</v>
      </c>
      <c r="U381" s="255" t="e">
        <f>VLOOKUP($A381,input!$A$4:$L$1000,9,FALSE)</f>
        <v>#N/A</v>
      </c>
      <c r="V381" s="256" t="e">
        <f>IF($C381="initial",input!M381,VLOOKUP($A381,input!$A$4:$L$1000,10,FALSE))</f>
        <v>#N/A</v>
      </c>
      <c r="W381" s="257" t="e">
        <f>IF($C381="initial",input!N381,VLOOKUP($A381,input!$A$4:$L$1000,11,FALSE))</f>
        <v>#N/A</v>
      </c>
      <c r="X381" s="258" t="e">
        <f>IF($C381="initial",input!O381,VLOOKUP($A381,input!$A$4:$L$1000,12,FALSE))</f>
        <v>#N/A</v>
      </c>
      <c r="Y381" s="247" t="e">
        <f t="shared" si="58"/>
        <v>#N/A</v>
      </c>
      <c r="Z381" s="247" t="e">
        <f t="shared" si="59"/>
        <v>#N/A</v>
      </c>
      <c r="AA381" s="247" t="e">
        <f t="shared" si="60"/>
        <v>#N/A</v>
      </c>
      <c r="AB381" s="254" t="e">
        <f t="shared" si="61"/>
        <v>#N/A</v>
      </c>
      <c r="AC381" s="255" t="e">
        <f t="shared" si="62"/>
        <v>#N/A</v>
      </c>
      <c r="AD381" s="261" t="e">
        <f t="shared" si="63"/>
        <v>#N/A</v>
      </c>
      <c r="AE381" s="247" t="e">
        <f>IF($D381="","",IF($C381="initial",input!S381,AN380))</f>
        <v>#N/A</v>
      </c>
      <c r="AF381" s="259" t="e">
        <f>IF($D381="","",IF($C381="initial",input!T381,AO380))</f>
        <v>#N/A</v>
      </c>
      <c r="AG381" s="260" t="e">
        <f>IF($D381="","",IF($C381="initial",input!U381,AP380))</f>
        <v>#N/A</v>
      </c>
      <c r="AH381" s="262"/>
      <c r="AI381" s="263"/>
      <c r="AJ381" s="263"/>
      <c r="AK381" s="262"/>
      <c r="AL381" s="263"/>
      <c r="AM381" s="264"/>
      <c r="AN381" s="249"/>
      <c r="AO381" s="249"/>
      <c r="AP381" s="249"/>
      <c r="AQ381" s="265"/>
      <c r="AR381" s="266"/>
      <c r="AS381" s="267"/>
    </row>
    <row r="382" spans="1:45" x14ac:dyDescent="0.25">
      <c r="A382" s="245">
        <v>379</v>
      </c>
      <c r="B382" s="245"/>
      <c r="C382" s="245" t="e">
        <f>VLOOKUP(A382,input!$A$4:$C$1000,3,FALSE)</f>
        <v>#N/A</v>
      </c>
      <c r="D382" s="246" t="e">
        <f>VLOOKUP($A382,input!$A$4:$I$1000,4,FALSE)</f>
        <v>#N/A</v>
      </c>
      <c r="E382" s="246" t="e">
        <f>VLOOKUP($A382,input!$A$4:$I$1000,5,FALSE)</f>
        <v>#N/A</v>
      </c>
      <c r="F382" s="514" t="e">
        <f>VLOOKUP($A382,input!$A$4:$I$1000,6,FALSE)</f>
        <v>#N/A</v>
      </c>
      <c r="G382" s="248">
        <v>0</v>
      </c>
      <c r="H382" s="249" t="e">
        <f t="shared" si="56"/>
        <v>#N/A</v>
      </c>
      <c r="I382" s="250" t="e">
        <f t="shared" si="57"/>
        <v>#N/A</v>
      </c>
      <c r="J382" s="414">
        <f>+input!Y382</f>
        <v>0</v>
      </c>
      <c r="K382" s="249" t="str">
        <f>+input!Z382</f>
        <v/>
      </c>
      <c r="L382" s="249" t="str">
        <f>+input!AA382</f>
        <v/>
      </c>
      <c r="M382" s="249" t="str">
        <f>+input!AB382</f>
        <v/>
      </c>
      <c r="N382" s="249" t="str">
        <f>+input!AC382</f>
        <v/>
      </c>
      <c r="O382" s="249" t="str">
        <f>+input!AD382</f>
        <v/>
      </c>
      <c r="P382" s="251" t="str">
        <f>+input!AE382</f>
        <v/>
      </c>
      <c r="Q382" s="252" t="str">
        <f>+input!AF382</f>
        <v/>
      </c>
      <c r="R382" s="253"/>
      <c r="S382" s="254" t="e">
        <f>VLOOKUP($A382,input!$A$4:$I$1000,7,FALSE)</f>
        <v>#N/A</v>
      </c>
      <c r="T382" s="255" t="e">
        <f>VLOOKUP($A382,input!$A$4:$I$1000,8,FALSE)</f>
        <v>#N/A</v>
      </c>
      <c r="U382" s="255" t="e">
        <f>VLOOKUP($A382,input!$A$4:$L$1000,9,FALSE)</f>
        <v>#N/A</v>
      </c>
      <c r="V382" s="256" t="e">
        <f>IF($C382="initial",input!M382,VLOOKUP($A382,input!$A$4:$L$1000,10,FALSE))</f>
        <v>#N/A</v>
      </c>
      <c r="W382" s="257" t="e">
        <f>IF($C382="initial",input!N382,VLOOKUP($A382,input!$A$4:$L$1000,11,FALSE))</f>
        <v>#N/A</v>
      </c>
      <c r="X382" s="258" t="e">
        <f>IF($C382="initial",input!O382,VLOOKUP($A382,input!$A$4:$L$1000,12,FALSE))</f>
        <v>#N/A</v>
      </c>
      <c r="Y382" s="247" t="e">
        <f t="shared" si="58"/>
        <v>#N/A</v>
      </c>
      <c r="Z382" s="247" t="e">
        <f t="shared" si="59"/>
        <v>#N/A</v>
      </c>
      <c r="AA382" s="247" t="e">
        <f t="shared" si="60"/>
        <v>#N/A</v>
      </c>
      <c r="AB382" s="254" t="e">
        <f t="shared" si="61"/>
        <v>#N/A</v>
      </c>
      <c r="AC382" s="255" t="e">
        <f t="shared" si="62"/>
        <v>#N/A</v>
      </c>
      <c r="AD382" s="261" t="e">
        <f t="shared" si="63"/>
        <v>#N/A</v>
      </c>
      <c r="AE382" s="247" t="e">
        <f>IF($D382="","",IF($C382="initial",input!S382,AN381))</f>
        <v>#N/A</v>
      </c>
      <c r="AF382" s="259" t="e">
        <f>IF($D382="","",IF($C382="initial",input!T382,AO381))</f>
        <v>#N/A</v>
      </c>
      <c r="AG382" s="260" t="e">
        <f>IF($D382="","",IF($C382="initial",input!U382,AP381))</f>
        <v>#N/A</v>
      </c>
      <c r="AH382" s="262"/>
      <c r="AI382" s="263"/>
      <c r="AJ382" s="263"/>
      <c r="AK382" s="262"/>
      <c r="AL382" s="263"/>
      <c r="AM382" s="264"/>
      <c r="AN382" s="249"/>
      <c r="AO382" s="249"/>
      <c r="AP382" s="249"/>
      <c r="AQ382" s="265"/>
      <c r="AR382" s="266"/>
      <c r="AS382" s="267"/>
    </row>
    <row r="383" spans="1:45" x14ac:dyDescent="0.25">
      <c r="A383" s="245">
        <v>380</v>
      </c>
      <c r="B383" s="245"/>
      <c r="C383" s="245" t="e">
        <f>VLOOKUP(A383,input!$A$4:$C$1000,3,FALSE)</f>
        <v>#N/A</v>
      </c>
      <c r="D383" s="246" t="e">
        <f>VLOOKUP($A383,input!$A$4:$I$1000,4,FALSE)</f>
        <v>#N/A</v>
      </c>
      <c r="E383" s="246" t="e">
        <f>VLOOKUP($A383,input!$A$4:$I$1000,5,FALSE)</f>
        <v>#N/A</v>
      </c>
      <c r="F383" s="514" t="e">
        <f>VLOOKUP($A383,input!$A$4:$I$1000,6,FALSE)</f>
        <v>#N/A</v>
      </c>
      <c r="G383" s="248">
        <v>0</v>
      </c>
      <c r="H383" s="249" t="e">
        <f t="shared" si="56"/>
        <v>#N/A</v>
      </c>
      <c r="I383" s="250" t="e">
        <f t="shared" si="57"/>
        <v>#N/A</v>
      </c>
      <c r="J383" s="414">
        <f>+input!Y383</f>
        <v>0</v>
      </c>
      <c r="K383" s="249" t="str">
        <f>+input!Z383</f>
        <v/>
      </c>
      <c r="L383" s="249" t="str">
        <f>+input!AA383</f>
        <v/>
      </c>
      <c r="M383" s="249" t="str">
        <f>+input!AB383</f>
        <v/>
      </c>
      <c r="N383" s="249" t="str">
        <f>+input!AC383</f>
        <v/>
      </c>
      <c r="O383" s="249" t="str">
        <f>+input!AD383</f>
        <v/>
      </c>
      <c r="P383" s="251" t="str">
        <f>+input!AE383</f>
        <v/>
      </c>
      <c r="Q383" s="252" t="str">
        <f>+input!AF383</f>
        <v/>
      </c>
      <c r="R383" s="253"/>
      <c r="S383" s="254" t="e">
        <f>VLOOKUP($A383,input!$A$4:$I$1000,7,FALSE)</f>
        <v>#N/A</v>
      </c>
      <c r="T383" s="255" t="e">
        <f>VLOOKUP($A383,input!$A$4:$I$1000,8,FALSE)</f>
        <v>#N/A</v>
      </c>
      <c r="U383" s="255" t="e">
        <f>VLOOKUP($A383,input!$A$4:$L$1000,9,FALSE)</f>
        <v>#N/A</v>
      </c>
      <c r="V383" s="256" t="e">
        <f>IF($C383="initial",input!M383,VLOOKUP($A383,input!$A$4:$L$1000,10,FALSE))</f>
        <v>#N/A</v>
      </c>
      <c r="W383" s="257" t="e">
        <f>IF($C383="initial",input!N383,VLOOKUP($A383,input!$A$4:$L$1000,11,FALSE))</f>
        <v>#N/A</v>
      </c>
      <c r="X383" s="258" t="e">
        <f>IF($C383="initial",input!O383,VLOOKUP($A383,input!$A$4:$L$1000,12,FALSE))</f>
        <v>#N/A</v>
      </c>
      <c r="Y383" s="247" t="e">
        <f t="shared" si="58"/>
        <v>#N/A</v>
      </c>
      <c r="Z383" s="247" t="e">
        <f t="shared" si="59"/>
        <v>#N/A</v>
      </c>
      <c r="AA383" s="247" t="e">
        <f t="shared" si="60"/>
        <v>#N/A</v>
      </c>
      <c r="AB383" s="254" t="e">
        <f t="shared" si="61"/>
        <v>#N/A</v>
      </c>
      <c r="AC383" s="255" t="e">
        <f t="shared" si="62"/>
        <v>#N/A</v>
      </c>
      <c r="AD383" s="261" t="e">
        <f t="shared" si="63"/>
        <v>#N/A</v>
      </c>
      <c r="AE383" s="247" t="e">
        <f>IF($D383="","",IF($C383="initial",input!S383,AN382))</f>
        <v>#N/A</v>
      </c>
      <c r="AF383" s="259" t="e">
        <f>IF($D383="","",IF($C383="initial",input!T383,AO382))</f>
        <v>#N/A</v>
      </c>
      <c r="AG383" s="260" t="e">
        <f>IF($D383="","",IF($C383="initial",input!U383,AP382))</f>
        <v>#N/A</v>
      </c>
      <c r="AH383" s="262"/>
      <c r="AI383" s="263"/>
      <c r="AJ383" s="263"/>
      <c r="AK383" s="262"/>
      <c r="AL383" s="263"/>
      <c r="AM383" s="264"/>
      <c r="AN383" s="249"/>
      <c r="AO383" s="249"/>
      <c r="AP383" s="249"/>
      <c r="AQ383" s="265"/>
      <c r="AR383" s="266"/>
      <c r="AS383" s="267"/>
    </row>
    <row r="384" spans="1:45" x14ac:dyDescent="0.25">
      <c r="A384" s="245">
        <v>381</v>
      </c>
      <c r="B384" s="245"/>
      <c r="C384" s="245" t="e">
        <f>VLOOKUP(A384,input!$A$4:$C$1000,3,FALSE)</f>
        <v>#N/A</v>
      </c>
      <c r="D384" s="246" t="e">
        <f>VLOOKUP($A384,input!$A$4:$I$1000,4,FALSE)</f>
        <v>#N/A</v>
      </c>
      <c r="E384" s="246" t="e">
        <f>VLOOKUP($A384,input!$A$4:$I$1000,5,FALSE)</f>
        <v>#N/A</v>
      </c>
      <c r="F384" s="514" t="e">
        <f>VLOOKUP($A384,input!$A$4:$I$1000,6,FALSE)</f>
        <v>#N/A</v>
      </c>
      <c r="G384" s="248">
        <v>0</v>
      </c>
      <c r="H384" s="249" t="e">
        <f t="shared" si="56"/>
        <v>#N/A</v>
      </c>
      <c r="I384" s="250" t="e">
        <f t="shared" si="57"/>
        <v>#N/A</v>
      </c>
      <c r="J384" s="414">
        <f>+input!Y384</f>
        <v>0</v>
      </c>
      <c r="K384" s="249" t="str">
        <f>+input!Z384</f>
        <v/>
      </c>
      <c r="L384" s="249" t="str">
        <f>+input!AA384</f>
        <v/>
      </c>
      <c r="M384" s="249" t="str">
        <f>+input!AB384</f>
        <v/>
      </c>
      <c r="N384" s="249" t="str">
        <f>+input!AC384</f>
        <v/>
      </c>
      <c r="O384" s="249" t="str">
        <f>+input!AD384</f>
        <v/>
      </c>
      <c r="P384" s="251" t="str">
        <f>+input!AE384</f>
        <v/>
      </c>
      <c r="Q384" s="252" t="str">
        <f>+input!AF384</f>
        <v/>
      </c>
      <c r="R384" s="253"/>
      <c r="S384" s="254" t="e">
        <f>VLOOKUP($A384,input!$A$4:$I$1000,7,FALSE)</f>
        <v>#N/A</v>
      </c>
      <c r="T384" s="255" t="e">
        <f>VLOOKUP($A384,input!$A$4:$I$1000,8,FALSE)</f>
        <v>#N/A</v>
      </c>
      <c r="U384" s="255" t="e">
        <f>VLOOKUP($A384,input!$A$4:$L$1000,9,FALSE)</f>
        <v>#N/A</v>
      </c>
      <c r="V384" s="256" t="e">
        <f>IF($C384="initial",input!M384,VLOOKUP($A384,input!$A$4:$L$1000,10,FALSE))</f>
        <v>#N/A</v>
      </c>
      <c r="W384" s="257" t="e">
        <f>IF($C384="initial",input!N384,VLOOKUP($A384,input!$A$4:$L$1000,11,FALSE))</f>
        <v>#N/A</v>
      </c>
      <c r="X384" s="258" t="e">
        <f>IF($C384="initial",input!O384,VLOOKUP($A384,input!$A$4:$L$1000,12,FALSE))</f>
        <v>#N/A</v>
      </c>
      <c r="Y384" s="247" t="e">
        <f t="shared" si="58"/>
        <v>#N/A</v>
      </c>
      <c r="Z384" s="247" t="e">
        <f t="shared" si="59"/>
        <v>#N/A</v>
      </c>
      <c r="AA384" s="247" t="e">
        <f t="shared" si="60"/>
        <v>#N/A</v>
      </c>
      <c r="AB384" s="254" t="e">
        <f t="shared" si="61"/>
        <v>#N/A</v>
      </c>
      <c r="AC384" s="255" t="e">
        <f t="shared" si="62"/>
        <v>#N/A</v>
      </c>
      <c r="AD384" s="261" t="e">
        <f t="shared" si="63"/>
        <v>#N/A</v>
      </c>
      <c r="AE384" s="247" t="e">
        <f>IF($D384="","",IF($C384="initial",input!S384,AN383))</f>
        <v>#N/A</v>
      </c>
      <c r="AF384" s="259" t="e">
        <f>IF($D384="","",IF($C384="initial",input!T384,AO383))</f>
        <v>#N/A</v>
      </c>
      <c r="AG384" s="260" t="e">
        <f>IF($D384="","",IF($C384="initial",input!U384,AP383))</f>
        <v>#N/A</v>
      </c>
      <c r="AH384" s="262"/>
      <c r="AI384" s="263"/>
      <c r="AJ384" s="263"/>
      <c r="AK384" s="262"/>
      <c r="AL384" s="263"/>
      <c r="AM384" s="264"/>
      <c r="AN384" s="249"/>
      <c r="AO384" s="249"/>
      <c r="AP384" s="249"/>
      <c r="AQ384" s="265"/>
      <c r="AR384" s="266"/>
      <c r="AS384" s="267"/>
    </row>
    <row r="385" spans="1:45" x14ac:dyDescent="0.25">
      <c r="A385" s="245">
        <v>382</v>
      </c>
      <c r="B385" s="245"/>
      <c r="C385" s="245" t="e">
        <f>VLOOKUP(A385,input!$A$4:$C$1000,3,FALSE)</f>
        <v>#N/A</v>
      </c>
      <c r="D385" s="246" t="e">
        <f>VLOOKUP($A385,input!$A$4:$I$1000,4,FALSE)</f>
        <v>#N/A</v>
      </c>
      <c r="E385" s="246" t="e">
        <f>VLOOKUP($A385,input!$A$4:$I$1000,5,FALSE)</f>
        <v>#N/A</v>
      </c>
      <c r="F385" s="514" t="e">
        <f>VLOOKUP($A385,input!$A$4:$I$1000,6,FALSE)</f>
        <v>#N/A</v>
      </c>
      <c r="G385" s="248">
        <v>0</v>
      </c>
      <c r="H385" s="249" t="e">
        <f t="shared" si="56"/>
        <v>#N/A</v>
      </c>
      <c r="I385" s="250" t="e">
        <f t="shared" si="57"/>
        <v>#N/A</v>
      </c>
      <c r="J385" s="414">
        <f>+input!Y385</f>
        <v>0</v>
      </c>
      <c r="K385" s="249" t="str">
        <f>+input!Z385</f>
        <v/>
      </c>
      <c r="L385" s="249" t="str">
        <f>+input!AA385</f>
        <v/>
      </c>
      <c r="M385" s="249" t="str">
        <f>+input!AB385</f>
        <v/>
      </c>
      <c r="N385" s="249" t="str">
        <f>+input!AC385</f>
        <v/>
      </c>
      <c r="O385" s="249" t="str">
        <f>+input!AD385</f>
        <v/>
      </c>
      <c r="P385" s="251" t="str">
        <f>+input!AE385</f>
        <v/>
      </c>
      <c r="Q385" s="252" t="str">
        <f>+input!AF385</f>
        <v/>
      </c>
      <c r="R385" s="253"/>
      <c r="S385" s="254" t="e">
        <f>VLOOKUP($A385,input!$A$4:$I$1000,7,FALSE)</f>
        <v>#N/A</v>
      </c>
      <c r="T385" s="255" t="e">
        <f>VLOOKUP($A385,input!$A$4:$I$1000,8,FALSE)</f>
        <v>#N/A</v>
      </c>
      <c r="U385" s="255" t="e">
        <f>VLOOKUP($A385,input!$A$4:$L$1000,9,FALSE)</f>
        <v>#N/A</v>
      </c>
      <c r="V385" s="256" t="e">
        <f>IF($C385="initial",input!M385,VLOOKUP($A385,input!$A$4:$L$1000,10,FALSE))</f>
        <v>#N/A</v>
      </c>
      <c r="W385" s="257" t="e">
        <f>IF($C385="initial",input!N385,VLOOKUP($A385,input!$A$4:$L$1000,11,FALSE))</f>
        <v>#N/A</v>
      </c>
      <c r="X385" s="258" t="e">
        <f>IF($C385="initial",input!O385,VLOOKUP($A385,input!$A$4:$L$1000,12,FALSE))</f>
        <v>#N/A</v>
      </c>
      <c r="Y385" s="247" t="e">
        <f t="shared" si="58"/>
        <v>#N/A</v>
      </c>
      <c r="Z385" s="247" t="e">
        <f t="shared" si="59"/>
        <v>#N/A</v>
      </c>
      <c r="AA385" s="247" t="e">
        <f t="shared" si="60"/>
        <v>#N/A</v>
      </c>
      <c r="AB385" s="254" t="e">
        <f t="shared" si="61"/>
        <v>#N/A</v>
      </c>
      <c r="AC385" s="255" t="e">
        <f t="shared" si="62"/>
        <v>#N/A</v>
      </c>
      <c r="AD385" s="261" t="e">
        <f t="shared" si="63"/>
        <v>#N/A</v>
      </c>
      <c r="AE385" s="247" t="e">
        <f>IF($D385="","",IF($C385="initial",input!S385,AN384))</f>
        <v>#N/A</v>
      </c>
      <c r="AF385" s="259" t="e">
        <f>IF($D385="","",IF($C385="initial",input!T385,AO384))</f>
        <v>#N/A</v>
      </c>
      <c r="AG385" s="260" t="e">
        <f>IF($D385="","",IF($C385="initial",input!U385,AP384))</f>
        <v>#N/A</v>
      </c>
      <c r="AH385" s="262"/>
      <c r="AI385" s="263"/>
      <c r="AJ385" s="263"/>
      <c r="AK385" s="262"/>
      <c r="AL385" s="263"/>
      <c r="AM385" s="264"/>
      <c r="AN385" s="249"/>
      <c r="AO385" s="249"/>
      <c r="AP385" s="249"/>
      <c r="AQ385" s="265"/>
      <c r="AR385" s="266"/>
      <c r="AS385" s="267"/>
    </row>
    <row r="386" spans="1:45" x14ac:dyDescent="0.25">
      <c r="A386" s="245">
        <v>383</v>
      </c>
      <c r="B386" s="245"/>
      <c r="C386" s="245" t="e">
        <f>VLOOKUP(A386,input!$A$4:$C$1000,3,FALSE)</f>
        <v>#N/A</v>
      </c>
      <c r="D386" s="246" t="e">
        <f>VLOOKUP($A386,input!$A$4:$I$1000,4,FALSE)</f>
        <v>#N/A</v>
      </c>
      <c r="E386" s="246" t="e">
        <f>VLOOKUP($A386,input!$A$4:$I$1000,5,FALSE)</f>
        <v>#N/A</v>
      </c>
      <c r="F386" s="514" t="e">
        <f>VLOOKUP($A386,input!$A$4:$I$1000,6,FALSE)</f>
        <v>#N/A</v>
      </c>
      <c r="G386" s="248">
        <v>0</v>
      </c>
      <c r="H386" s="249" t="e">
        <f t="shared" si="56"/>
        <v>#N/A</v>
      </c>
      <c r="I386" s="250" t="e">
        <f t="shared" si="57"/>
        <v>#N/A</v>
      </c>
      <c r="J386" s="414">
        <f>+input!Y386</f>
        <v>0</v>
      </c>
      <c r="K386" s="249" t="str">
        <f>+input!Z386</f>
        <v/>
      </c>
      <c r="L386" s="249" t="str">
        <f>+input!AA386</f>
        <v/>
      </c>
      <c r="M386" s="249" t="str">
        <f>+input!AB386</f>
        <v/>
      </c>
      <c r="N386" s="249" t="str">
        <f>+input!AC386</f>
        <v/>
      </c>
      <c r="O386" s="249" t="str">
        <f>+input!AD386</f>
        <v/>
      </c>
      <c r="P386" s="251" t="str">
        <f>+input!AE386</f>
        <v/>
      </c>
      <c r="Q386" s="252" t="str">
        <f>+input!AF386</f>
        <v/>
      </c>
      <c r="R386" s="253"/>
      <c r="S386" s="254" t="e">
        <f>VLOOKUP($A386,input!$A$4:$I$1000,7,FALSE)</f>
        <v>#N/A</v>
      </c>
      <c r="T386" s="255" t="e">
        <f>VLOOKUP($A386,input!$A$4:$I$1000,8,FALSE)</f>
        <v>#N/A</v>
      </c>
      <c r="U386" s="255" t="e">
        <f>VLOOKUP($A386,input!$A$4:$L$1000,9,FALSE)</f>
        <v>#N/A</v>
      </c>
      <c r="V386" s="256" t="e">
        <f>IF($C386="initial",input!M386,VLOOKUP($A386,input!$A$4:$L$1000,10,FALSE))</f>
        <v>#N/A</v>
      </c>
      <c r="W386" s="257" t="e">
        <f>IF($C386="initial",input!N386,VLOOKUP($A386,input!$A$4:$L$1000,11,FALSE))</f>
        <v>#N/A</v>
      </c>
      <c r="X386" s="258" t="e">
        <f>IF($C386="initial",input!O386,VLOOKUP($A386,input!$A$4:$L$1000,12,FALSE))</f>
        <v>#N/A</v>
      </c>
      <c r="Y386" s="247" t="e">
        <f t="shared" si="58"/>
        <v>#N/A</v>
      </c>
      <c r="Z386" s="247" t="e">
        <f t="shared" si="59"/>
        <v>#N/A</v>
      </c>
      <c r="AA386" s="247" t="e">
        <f t="shared" si="60"/>
        <v>#N/A</v>
      </c>
      <c r="AB386" s="254" t="e">
        <f t="shared" si="61"/>
        <v>#N/A</v>
      </c>
      <c r="AC386" s="255" t="e">
        <f t="shared" si="62"/>
        <v>#N/A</v>
      </c>
      <c r="AD386" s="261" t="e">
        <f t="shared" si="63"/>
        <v>#N/A</v>
      </c>
      <c r="AE386" s="247" t="e">
        <f>IF($D386="","",IF($C386="initial",input!S386,AN385))</f>
        <v>#N/A</v>
      </c>
      <c r="AF386" s="259" t="e">
        <f>IF($D386="","",IF($C386="initial",input!T386,AO385))</f>
        <v>#N/A</v>
      </c>
      <c r="AG386" s="260" t="e">
        <f>IF($D386="","",IF($C386="initial",input!U386,AP385))</f>
        <v>#N/A</v>
      </c>
      <c r="AH386" s="262"/>
      <c r="AI386" s="263"/>
      <c r="AJ386" s="263"/>
      <c r="AK386" s="262"/>
      <c r="AL386" s="263"/>
      <c r="AM386" s="264"/>
      <c r="AN386" s="249"/>
      <c r="AO386" s="249"/>
      <c r="AP386" s="249"/>
      <c r="AQ386" s="265"/>
      <c r="AR386" s="266"/>
      <c r="AS386" s="267"/>
    </row>
    <row r="387" spans="1:45" x14ac:dyDescent="0.25">
      <c r="A387" s="245">
        <v>384</v>
      </c>
      <c r="B387" s="245"/>
      <c r="C387" s="245" t="e">
        <f>VLOOKUP(A387,input!$A$4:$C$1000,3,FALSE)</f>
        <v>#N/A</v>
      </c>
      <c r="D387" s="246" t="e">
        <f>VLOOKUP($A387,input!$A$4:$I$1000,4,FALSE)</f>
        <v>#N/A</v>
      </c>
      <c r="E387" s="246" t="e">
        <f>VLOOKUP($A387,input!$A$4:$I$1000,5,FALSE)</f>
        <v>#N/A</v>
      </c>
      <c r="F387" s="514" t="e">
        <f>VLOOKUP($A387,input!$A$4:$I$1000,6,FALSE)</f>
        <v>#N/A</v>
      </c>
      <c r="G387" s="248">
        <v>0</v>
      </c>
      <c r="H387" s="249" t="e">
        <f t="shared" si="56"/>
        <v>#N/A</v>
      </c>
      <c r="I387" s="250" t="e">
        <f t="shared" si="57"/>
        <v>#N/A</v>
      </c>
      <c r="J387" s="414">
        <f>+input!Y387</f>
        <v>0</v>
      </c>
      <c r="K387" s="249" t="str">
        <f>+input!Z387</f>
        <v/>
      </c>
      <c r="L387" s="249" t="str">
        <f>+input!AA387</f>
        <v/>
      </c>
      <c r="M387" s="249" t="str">
        <f>+input!AB387</f>
        <v/>
      </c>
      <c r="N387" s="249" t="str">
        <f>+input!AC387</f>
        <v/>
      </c>
      <c r="O387" s="249" t="str">
        <f>+input!AD387</f>
        <v/>
      </c>
      <c r="P387" s="251" t="str">
        <f>+input!AE387</f>
        <v/>
      </c>
      <c r="Q387" s="252" t="str">
        <f>+input!AF387</f>
        <v/>
      </c>
      <c r="R387" s="253"/>
      <c r="S387" s="254" t="e">
        <f>VLOOKUP($A387,input!$A$4:$I$1000,7,FALSE)</f>
        <v>#N/A</v>
      </c>
      <c r="T387" s="255" t="e">
        <f>VLOOKUP($A387,input!$A$4:$I$1000,8,FALSE)</f>
        <v>#N/A</v>
      </c>
      <c r="U387" s="255" t="e">
        <f>VLOOKUP($A387,input!$A$4:$L$1000,9,FALSE)</f>
        <v>#N/A</v>
      </c>
      <c r="V387" s="256" t="e">
        <f>IF($C387="initial",input!M387,VLOOKUP($A387,input!$A$4:$L$1000,10,FALSE))</f>
        <v>#N/A</v>
      </c>
      <c r="W387" s="257" t="e">
        <f>IF($C387="initial",input!N387,VLOOKUP($A387,input!$A$4:$L$1000,11,FALSE))</f>
        <v>#N/A</v>
      </c>
      <c r="X387" s="258" t="e">
        <f>IF($C387="initial",input!O387,VLOOKUP($A387,input!$A$4:$L$1000,12,FALSE))</f>
        <v>#N/A</v>
      </c>
      <c r="Y387" s="247" t="e">
        <f t="shared" si="58"/>
        <v>#N/A</v>
      </c>
      <c r="Z387" s="247" t="e">
        <f t="shared" si="59"/>
        <v>#N/A</v>
      </c>
      <c r="AA387" s="247" t="e">
        <f t="shared" si="60"/>
        <v>#N/A</v>
      </c>
      <c r="AB387" s="254" t="e">
        <f t="shared" si="61"/>
        <v>#N/A</v>
      </c>
      <c r="AC387" s="255" t="e">
        <f t="shared" si="62"/>
        <v>#N/A</v>
      </c>
      <c r="AD387" s="261" t="e">
        <f t="shared" si="63"/>
        <v>#N/A</v>
      </c>
      <c r="AE387" s="247" t="e">
        <f>IF($D387="","",IF($C387="initial",input!S387,AN386))</f>
        <v>#N/A</v>
      </c>
      <c r="AF387" s="259" t="e">
        <f>IF($D387="","",IF($C387="initial",input!T387,AO386))</f>
        <v>#N/A</v>
      </c>
      <c r="AG387" s="260" t="e">
        <f>IF($D387="","",IF($C387="initial",input!U387,AP386))</f>
        <v>#N/A</v>
      </c>
      <c r="AH387" s="262"/>
      <c r="AI387" s="263"/>
      <c r="AJ387" s="263"/>
      <c r="AK387" s="262"/>
      <c r="AL387" s="263"/>
      <c r="AM387" s="264"/>
      <c r="AN387" s="249"/>
      <c r="AO387" s="249"/>
      <c r="AP387" s="249"/>
      <c r="AQ387" s="265"/>
      <c r="AR387" s="266"/>
      <c r="AS387" s="267"/>
    </row>
    <row r="388" spans="1:45" x14ac:dyDescent="0.25">
      <c r="A388" s="245">
        <v>385</v>
      </c>
      <c r="B388" s="245"/>
      <c r="C388" s="245" t="e">
        <f>VLOOKUP(A388,input!$A$4:$C$1000,3,FALSE)</f>
        <v>#N/A</v>
      </c>
      <c r="D388" s="246" t="e">
        <f>VLOOKUP($A388,input!$A$4:$I$1000,4,FALSE)</f>
        <v>#N/A</v>
      </c>
      <c r="E388" s="246" t="e">
        <f>VLOOKUP($A388,input!$A$4:$I$1000,5,FALSE)</f>
        <v>#N/A</v>
      </c>
      <c r="F388" s="514" t="e">
        <f>VLOOKUP($A388,input!$A$4:$I$1000,6,FALSE)</f>
        <v>#N/A</v>
      </c>
      <c r="G388" s="248">
        <v>0</v>
      </c>
      <c r="H388" s="249" t="e">
        <f t="shared" si="56"/>
        <v>#N/A</v>
      </c>
      <c r="I388" s="250" t="e">
        <f t="shared" si="57"/>
        <v>#N/A</v>
      </c>
      <c r="J388" s="414">
        <f>+input!Y388</f>
        <v>0</v>
      </c>
      <c r="K388" s="249" t="str">
        <f>+input!Z388</f>
        <v/>
      </c>
      <c r="L388" s="249" t="str">
        <f>+input!AA388</f>
        <v/>
      </c>
      <c r="M388" s="249" t="str">
        <f>+input!AB388</f>
        <v/>
      </c>
      <c r="N388" s="249" t="str">
        <f>+input!AC388</f>
        <v/>
      </c>
      <c r="O388" s="249" t="str">
        <f>+input!AD388</f>
        <v/>
      </c>
      <c r="P388" s="251" t="str">
        <f>+input!AE388</f>
        <v/>
      </c>
      <c r="Q388" s="252" t="str">
        <f>+input!AF388</f>
        <v/>
      </c>
      <c r="R388" s="253"/>
      <c r="S388" s="254" t="e">
        <f>VLOOKUP($A388,input!$A$4:$I$1000,7,FALSE)</f>
        <v>#N/A</v>
      </c>
      <c r="T388" s="255" t="e">
        <f>VLOOKUP($A388,input!$A$4:$I$1000,8,FALSE)</f>
        <v>#N/A</v>
      </c>
      <c r="U388" s="255" t="e">
        <f>VLOOKUP($A388,input!$A$4:$L$1000,9,FALSE)</f>
        <v>#N/A</v>
      </c>
      <c r="V388" s="256" t="e">
        <f>IF($C388="initial",input!M388,VLOOKUP($A388,input!$A$4:$L$1000,10,FALSE))</f>
        <v>#N/A</v>
      </c>
      <c r="W388" s="257" t="e">
        <f>IF($C388="initial",input!N388,VLOOKUP($A388,input!$A$4:$L$1000,11,FALSE))</f>
        <v>#N/A</v>
      </c>
      <c r="X388" s="258" t="e">
        <f>IF($C388="initial",input!O388,VLOOKUP($A388,input!$A$4:$L$1000,12,FALSE))</f>
        <v>#N/A</v>
      </c>
      <c r="Y388" s="247" t="e">
        <f t="shared" si="58"/>
        <v>#N/A</v>
      </c>
      <c r="Z388" s="247" t="e">
        <f t="shared" si="59"/>
        <v>#N/A</v>
      </c>
      <c r="AA388" s="247" t="e">
        <f t="shared" si="60"/>
        <v>#N/A</v>
      </c>
      <c r="AB388" s="254" t="e">
        <f t="shared" si="61"/>
        <v>#N/A</v>
      </c>
      <c r="AC388" s="255" t="e">
        <f t="shared" si="62"/>
        <v>#N/A</v>
      </c>
      <c r="AD388" s="261" t="e">
        <f t="shared" si="63"/>
        <v>#N/A</v>
      </c>
      <c r="AE388" s="247" t="e">
        <f>IF($D388="","",IF($C388="initial",input!S388,AN387))</f>
        <v>#N/A</v>
      </c>
      <c r="AF388" s="259" t="e">
        <f>IF($D388="","",IF($C388="initial",input!T388,AO387))</f>
        <v>#N/A</v>
      </c>
      <c r="AG388" s="260" t="e">
        <f>IF($D388="","",IF($C388="initial",input!U388,AP387))</f>
        <v>#N/A</v>
      </c>
      <c r="AH388" s="262"/>
      <c r="AI388" s="263"/>
      <c r="AJ388" s="263"/>
      <c r="AK388" s="262"/>
      <c r="AL388" s="263"/>
      <c r="AM388" s="264"/>
      <c r="AN388" s="249"/>
      <c r="AO388" s="249"/>
      <c r="AP388" s="249"/>
      <c r="AQ388" s="265"/>
      <c r="AR388" s="266"/>
      <c r="AS388" s="267"/>
    </row>
    <row r="389" spans="1:45" x14ac:dyDescent="0.25">
      <c r="A389" s="245">
        <v>386</v>
      </c>
      <c r="B389" s="245"/>
      <c r="C389" s="245" t="e">
        <f>VLOOKUP(A389,input!$A$4:$C$1000,3,FALSE)</f>
        <v>#N/A</v>
      </c>
      <c r="D389" s="246" t="e">
        <f>VLOOKUP($A389,input!$A$4:$I$1000,4,FALSE)</f>
        <v>#N/A</v>
      </c>
      <c r="E389" s="246" t="e">
        <f>VLOOKUP($A389,input!$A$4:$I$1000,5,FALSE)</f>
        <v>#N/A</v>
      </c>
      <c r="F389" s="514" t="e">
        <f>VLOOKUP($A389,input!$A$4:$I$1000,6,FALSE)</f>
        <v>#N/A</v>
      </c>
      <c r="G389" s="248">
        <v>0</v>
      </c>
      <c r="H389" s="249" t="e">
        <f t="shared" si="56"/>
        <v>#N/A</v>
      </c>
      <c r="I389" s="250" t="e">
        <f t="shared" si="57"/>
        <v>#N/A</v>
      </c>
      <c r="J389" s="414">
        <f>+input!Y389</f>
        <v>0</v>
      </c>
      <c r="K389" s="249" t="str">
        <f>+input!Z389</f>
        <v/>
      </c>
      <c r="L389" s="249" t="str">
        <f>+input!AA389</f>
        <v/>
      </c>
      <c r="M389" s="249" t="str">
        <f>+input!AB389</f>
        <v/>
      </c>
      <c r="N389" s="249" t="str">
        <f>+input!AC389</f>
        <v/>
      </c>
      <c r="O389" s="249" t="str">
        <f>+input!AD389</f>
        <v/>
      </c>
      <c r="P389" s="251" t="str">
        <f>+input!AE389</f>
        <v/>
      </c>
      <c r="Q389" s="252" t="str">
        <f>+input!AF389</f>
        <v/>
      </c>
      <c r="R389" s="253"/>
      <c r="S389" s="254" t="e">
        <f>VLOOKUP($A389,input!$A$4:$I$1000,7,FALSE)</f>
        <v>#N/A</v>
      </c>
      <c r="T389" s="255" t="e">
        <f>VLOOKUP($A389,input!$A$4:$I$1000,8,FALSE)</f>
        <v>#N/A</v>
      </c>
      <c r="U389" s="255" t="e">
        <f>VLOOKUP($A389,input!$A$4:$L$1000,9,FALSE)</f>
        <v>#N/A</v>
      </c>
      <c r="V389" s="256" t="e">
        <f>IF($C389="initial",input!M389,VLOOKUP($A389,input!$A$4:$L$1000,10,FALSE))</f>
        <v>#N/A</v>
      </c>
      <c r="W389" s="257" t="e">
        <f>IF($C389="initial",input!N389,VLOOKUP($A389,input!$A$4:$L$1000,11,FALSE))</f>
        <v>#N/A</v>
      </c>
      <c r="X389" s="258" t="e">
        <f>IF($C389="initial",input!O389,VLOOKUP($A389,input!$A$4:$L$1000,12,FALSE))</f>
        <v>#N/A</v>
      </c>
      <c r="Y389" s="247" t="e">
        <f t="shared" si="58"/>
        <v>#N/A</v>
      </c>
      <c r="Z389" s="247" t="e">
        <f t="shared" si="59"/>
        <v>#N/A</v>
      </c>
      <c r="AA389" s="247" t="e">
        <f t="shared" si="60"/>
        <v>#N/A</v>
      </c>
      <c r="AB389" s="254" t="e">
        <f t="shared" si="61"/>
        <v>#N/A</v>
      </c>
      <c r="AC389" s="255" t="e">
        <f t="shared" si="62"/>
        <v>#N/A</v>
      </c>
      <c r="AD389" s="261" t="e">
        <f t="shared" si="63"/>
        <v>#N/A</v>
      </c>
      <c r="AE389" s="247" t="e">
        <f>IF($D389="","",IF($C389="initial",input!S389,AN388))</f>
        <v>#N/A</v>
      </c>
      <c r="AF389" s="259" t="e">
        <f>IF($D389="","",IF($C389="initial",input!T389,AO388))</f>
        <v>#N/A</v>
      </c>
      <c r="AG389" s="260" t="e">
        <f>IF($D389="","",IF($C389="initial",input!U389,AP388))</f>
        <v>#N/A</v>
      </c>
      <c r="AH389" s="262"/>
      <c r="AI389" s="263"/>
      <c r="AJ389" s="263"/>
      <c r="AK389" s="262"/>
      <c r="AL389" s="263"/>
      <c r="AM389" s="264"/>
      <c r="AN389" s="249"/>
      <c r="AO389" s="249"/>
      <c r="AP389" s="249"/>
      <c r="AQ389" s="265"/>
      <c r="AR389" s="266"/>
      <c r="AS389" s="267"/>
    </row>
    <row r="390" spans="1:45" x14ac:dyDescent="0.25">
      <c r="A390" s="245">
        <v>387</v>
      </c>
      <c r="B390" s="245"/>
      <c r="C390" s="245" t="e">
        <f>VLOOKUP(A390,input!$A$4:$C$1000,3,FALSE)</f>
        <v>#N/A</v>
      </c>
      <c r="D390" s="246" t="e">
        <f>VLOOKUP($A390,input!$A$4:$I$1000,4,FALSE)</f>
        <v>#N/A</v>
      </c>
      <c r="E390" s="246" t="e">
        <f>VLOOKUP($A390,input!$A$4:$I$1000,5,FALSE)</f>
        <v>#N/A</v>
      </c>
      <c r="F390" s="514" t="e">
        <f>VLOOKUP($A390,input!$A$4:$I$1000,6,FALSE)</f>
        <v>#N/A</v>
      </c>
      <c r="G390" s="248">
        <v>0</v>
      </c>
      <c r="H390" s="249" t="e">
        <f t="shared" ref="H390:H453" si="64">IF(E390&gt;1,1,0)</f>
        <v>#N/A</v>
      </c>
      <c r="I390" s="250" t="e">
        <f t="shared" ref="I390:I453" si="65">IF(E390=3,1,IF(E390=1,0,0))</f>
        <v>#N/A</v>
      </c>
      <c r="J390" s="414">
        <f>+input!Y390</f>
        <v>0</v>
      </c>
      <c r="K390" s="249" t="str">
        <f>+input!Z390</f>
        <v/>
      </c>
      <c r="L390" s="249" t="str">
        <f>+input!AA390</f>
        <v/>
      </c>
      <c r="M390" s="249" t="str">
        <f>+input!AB390</f>
        <v/>
      </c>
      <c r="N390" s="249" t="str">
        <f>+input!AC390</f>
        <v/>
      </c>
      <c r="O390" s="249" t="str">
        <f>+input!AD390</f>
        <v/>
      </c>
      <c r="P390" s="251" t="str">
        <f>+input!AE390</f>
        <v/>
      </c>
      <c r="Q390" s="252" t="str">
        <f>+input!AF390</f>
        <v/>
      </c>
      <c r="R390" s="253"/>
      <c r="S390" s="254" t="e">
        <f>VLOOKUP($A390,input!$A$4:$I$1000,7,FALSE)</f>
        <v>#N/A</v>
      </c>
      <c r="T390" s="255" t="e">
        <f>VLOOKUP($A390,input!$A$4:$I$1000,8,FALSE)</f>
        <v>#N/A</v>
      </c>
      <c r="U390" s="255" t="e">
        <f>VLOOKUP($A390,input!$A$4:$L$1000,9,FALSE)</f>
        <v>#N/A</v>
      </c>
      <c r="V390" s="256" t="e">
        <f>IF($C390="initial",input!M390,VLOOKUP($A390,input!$A$4:$L$1000,10,FALSE))</f>
        <v>#N/A</v>
      </c>
      <c r="W390" s="257" t="e">
        <f>IF($C390="initial",input!N390,VLOOKUP($A390,input!$A$4:$L$1000,11,FALSE))</f>
        <v>#N/A</v>
      </c>
      <c r="X390" s="258" t="e">
        <f>IF($C390="initial",input!O390,VLOOKUP($A390,input!$A$4:$L$1000,12,FALSE))</f>
        <v>#N/A</v>
      </c>
      <c r="Y390" s="247" t="e">
        <f t="shared" ref="Y390:Y453" si="66">IF($D390="","",IF($C390="initial","",AH389))</f>
        <v>#N/A</v>
      </c>
      <c r="Z390" s="247" t="e">
        <f t="shared" ref="Z390:Z453" si="67">IF($D390="","",IF($C390="initial","",AI389))</f>
        <v>#N/A</v>
      </c>
      <c r="AA390" s="247" t="e">
        <f t="shared" ref="AA390:AA453" si="68">IF($D390="","",IF($C390="initial","",AJ389))</f>
        <v>#N/A</v>
      </c>
      <c r="AB390" s="254" t="e">
        <f t="shared" ref="AB390:AB453" si="69">IF($D390="","",IF($C390="initial",1,AK389))</f>
        <v>#N/A</v>
      </c>
      <c r="AC390" s="255" t="e">
        <f t="shared" ref="AC390:AC453" si="70">IF($D390="","",IF($C390="initial",1,AL389))</f>
        <v>#N/A</v>
      </c>
      <c r="AD390" s="261" t="e">
        <f t="shared" ref="AD390:AD453" si="71">IF($D390="","",IF($C390="initial",1,AM389))</f>
        <v>#N/A</v>
      </c>
      <c r="AE390" s="247" t="e">
        <f>IF($D390="","",IF($C390="initial",input!S390,AN389))</f>
        <v>#N/A</v>
      </c>
      <c r="AF390" s="259" t="e">
        <f>IF($D390="","",IF($C390="initial",input!T390,AO389))</f>
        <v>#N/A</v>
      </c>
      <c r="AG390" s="260" t="e">
        <f>IF($D390="","",IF($C390="initial",input!U390,AP389))</f>
        <v>#N/A</v>
      </c>
      <c r="AH390" s="262"/>
      <c r="AI390" s="263"/>
      <c r="AJ390" s="263"/>
      <c r="AK390" s="262"/>
      <c r="AL390" s="263"/>
      <c r="AM390" s="264"/>
      <c r="AN390" s="249"/>
      <c r="AO390" s="249"/>
      <c r="AP390" s="249"/>
      <c r="AQ390" s="265"/>
      <c r="AR390" s="266"/>
      <c r="AS390" s="267"/>
    </row>
    <row r="391" spans="1:45" x14ac:dyDescent="0.25">
      <c r="A391" s="245">
        <v>388</v>
      </c>
      <c r="B391" s="245"/>
      <c r="C391" s="245" t="e">
        <f>VLOOKUP(A391,input!$A$4:$C$1000,3,FALSE)</f>
        <v>#N/A</v>
      </c>
      <c r="D391" s="246" t="e">
        <f>VLOOKUP($A391,input!$A$4:$I$1000,4,FALSE)</f>
        <v>#N/A</v>
      </c>
      <c r="E391" s="246" t="e">
        <f>VLOOKUP($A391,input!$A$4:$I$1000,5,FALSE)</f>
        <v>#N/A</v>
      </c>
      <c r="F391" s="514" t="e">
        <f>VLOOKUP($A391,input!$A$4:$I$1000,6,FALSE)</f>
        <v>#N/A</v>
      </c>
      <c r="G391" s="248">
        <v>0</v>
      </c>
      <c r="H391" s="249" t="e">
        <f t="shared" si="64"/>
        <v>#N/A</v>
      </c>
      <c r="I391" s="250" t="e">
        <f t="shared" si="65"/>
        <v>#N/A</v>
      </c>
      <c r="J391" s="414">
        <f>+input!Y391</f>
        <v>0</v>
      </c>
      <c r="K391" s="249" t="str">
        <f>+input!Z391</f>
        <v/>
      </c>
      <c r="L391" s="249" t="str">
        <f>+input!AA391</f>
        <v/>
      </c>
      <c r="M391" s="249" t="str">
        <f>+input!AB391</f>
        <v/>
      </c>
      <c r="N391" s="249" t="str">
        <f>+input!AC391</f>
        <v/>
      </c>
      <c r="O391" s="249" t="str">
        <f>+input!AD391</f>
        <v/>
      </c>
      <c r="P391" s="251" t="str">
        <f>+input!AE391</f>
        <v/>
      </c>
      <c r="Q391" s="252" t="str">
        <f>+input!AF391</f>
        <v/>
      </c>
      <c r="R391" s="253"/>
      <c r="S391" s="254" t="e">
        <f>VLOOKUP($A391,input!$A$4:$I$1000,7,FALSE)</f>
        <v>#N/A</v>
      </c>
      <c r="T391" s="255" t="e">
        <f>VLOOKUP($A391,input!$A$4:$I$1000,8,FALSE)</f>
        <v>#N/A</v>
      </c>
      <c r="U391" s="255" t="e">
        <f>VLOOKUP($A391,input!$A$4:$L$1000,9,FALSE)</f>
        <v>#N/A</v>
      </c>
      <c r="V391" s="256" t="e">
        <f>IF($C391="initial",input!M391,VLOOKUP($A391,input!$A$4:$L$1000,10,FALSE))</f>
        <v>#N/A</v>
      </c>
      <c r="W391" s="257" t="e">
        <f>IF($C391="initial",input!N391,VLOOKUP($A391,input!$A$4:$L$1000,11,FALSE))</f>
        <v>#N/A</v>
      </c>
      <c r="X391" s="258" t="e">
        <f>IF($C391="initial",input!O391,VLOOKUP($A391,input!$A$4:$L$1000,12,FALSE))</f>
        <v>#N/A</v>
      </c>
      <c r="Y391" s="247" t="e">
        <f t="shared" si="66"/>
        <v>#N/A</v>
      </c>
      <c r="Z391" s="247" t="e">
        <f t="shared" si="67"/>
        <v>#N/A</v>
      </c>
      <c r="AA391" s="247" t="e">
        <f t="shared" si="68"/>
        <v>#N/A</v>
      </c>
      <c r="AB391" s="254" t="e">
        <f t="shared" si="69"/>
        <v>#N/A</v>
      </c>
      <c r="AC391" s="255" t="e">
        <f t="shared" si="70"/>
        <v>#N/A</v>
      </c>
      <c r="AD391" s="261" t="e">
        <f t="shared" si="71"/>
        <v>#N/A</v>
      </c>
      <c r="AE391" s="247" t="e">
        <f>IF($D391="","",IF($C391="initial",input!S391,AN390))</f>
        <v>#N/A</v>
      </c>
      <c r="AF391" s="259" t="e">
        <f>IF($D391="","",IF($C391="initial",input!T391,AO390))</f>
        <v>#N/A</v>
      </c>
      <c r="AG391" s="260" t="e">
        <f>IF($D391="","",IF($C391="initial",input!U391,AP390))</f>
        <v>#N/A</v>
      </c>
      <c r="AH391" s="262"/>
      <c r="AI391" s="263"/>
      <c r="AJ391" s="263"/>
      <c r="AK391" s="262"/>
      <c r="AL391" s="263"/>
      <c r="AM391" s="264"/>
      <c r="AN391" s="249"/>
      <c r="AO391" s="249"/>
      <c r="AP391" s="249"/>
      <c r="AQ391" s="265"/>
      <c r="AR391" s="266"/>
      <c r="AS391" s="267"/>
    </row>
    <row r="392" spans="1:45" x14ac:dyDescent="0.25">
      <c r="A392" s="245">
        <v>389</v>
      </c>
      <c r="B392" s="245"/>
      <c r="C392" s="245" t="e">
        <f>VLOOKUP(A392,input!$A$4:$C$1000,3,FALSE)</f>
        <v>#N/A</v>
      </c>
      <c r="D392" s="246" t="e">
        <f>VLOOKUP($A392,input!$A$4:$I$1000,4,FALSE)</f>
        <v>#N/A</v>
      </c>
      <c r="E392" s="246" t="e">
        <f>VLOOKUP($A392,input!$A$4:$I$1000,5,FALSE)</f>
        <v>#N/A</v>
      </c>
      <c r="F392" s="514" t="e">
        <f>VLOOKUP($A392,input!$A$4:$I$1000,6,FALSE)</f>
        <v>#N/A</v>
      </c>
      <c r="G392" s="248">
        <v>0</v>
      </c>
      <c r="H392" s="249" t="e">
        <f t="shared" si="64"/>
        <v>#N/A</v>
      </c>
      <c r="I392" s="250" t="e">
        <f t="shared" si="65"/>
        <v>#N/A</v>
      </c>
      <c r="J392" s="414">
        <f>+input!Y392</f>
        <v>0</v>
      </c>
      <c r="K392" s="249" t="str">
        <f>+input!Z392</f>
        <v/>
      </c>
      <c r="L392" s="249" t="str">
        <f>+input!AA392</f>
        <v/>
      </c>
      <c r="M392" s="249" t="str">
        <f>+input!AB392</f>
        <v/>
      </c>
      <c r="N392" s="249" t="str">
        <f>+input!AC392</f>
        <v/>
      </c>
      <c r="O392" s="249" t="str">
        <f>+input!AD392</f>
        <v/>
      </c>
      <c r="P392" s="251" t="str">
        <f>+input!AE392</f>
        <v/>
      </c>
      <c r="Q392" s="252" t="str">
        <f>+input!AF392</f>
        <v/>
      </c>
      <c r="R392" s="253"/>
      <c r="S392" s="254" t="e">
        <f>VLOOKUP($A392,input!$A$4:$I$1000,7,FALSE)</f>
        <v>#N/A</v>
      </c>
      <c r="T392" s="255" t="e">
        <f>VLOOKUP($A392,input!$A$4:$I$1000,8,FALSE)</f>
        <v>#N/A</v>
      </c>
      <c r="U392" s="255" t="e">
        <f>VLOOKUP($A392,input!$A$4:$L$1000,9,FALSE)</f>
        <v>#N/A</v>
      </c>
      <c r="V392" s="256" t="e">
        <f>IF($C392="initial",input!M392,VLOOKUP($A392,input!$A$4:$L$1000,10,FALSE))</f>
        <v>#N/A</v>
      </c>
      <c r="W392" s="257" t="e">
        <f>IF($C392="initial",input!N392,VLOOKUP($A392,input!$A$4:$L$1000,11,FALSE))</f>
        <v>#N/A</v>
      </c>
      <c r="X392" s="258" t="e">
        <f>IF($C392="initial",input!O392,VLOOKUP($A392,input!$A$4:$L$1000,12,FALSE))</f>
        <v>#N/A</v>
      </c>
      <c r="Y392" s="247" t="e">
        <f t="shared" si="66"/>
        <v>#N/A</v>
      </c>
      <c r="Z392" s="247" t="e">
        <f t="shared" si="67"/>
        <v>#N/A</v>
      </c>
      <c r="AA392" s="247" t="e">
        <f t="shared" si="68"/>
        <v>#N/A</v>
      </c>
      <c r="AB392" s="254" t="e">
        <f t="shared" si="69"/>
        <v>#N/A</v>
      </c>
      <c r="AC392" s="255" t="e">
        <f t="shared" si="70"/>
        <v>#N/A</v>
      </c>
      <c r="AD392" s="261" t="e">
        <f t="shared" si="71"/>
        <v>#N/A</v>
      </c>
      <c r="AE392" s="247" t="e">
        <f>IF($D392="","",IF($C392="initial",input!S392,AN391))</f>
        <v>#N/A</v>
      </c>
      <c r="AF392" s="259" t="e">
        <f>IF($D392="","",IF($C392="initial",input!T392,AO391))</f>
        <v>#N/A</v>
      </c>
      <c r="AG392" s="260" t="e">
        <f>IF($D392="","",IF($C392="initial",input!U392,AP391))</f>
        <v>#N/A</v>
      </c>
      <c r="AH392" s="262"/>
      <c r="AI392" s="263"/>
      <c r="AJ392" s="263"/>
      <c r="AK392" s="262"/>
      <c r="AL392" s="263"/>
      <c r="AM392" s="264"/>
      <c r="AN392" s="249"/>
      <c r="AO392" s="249"/>
      <c r="AP392" s="249"/>
      <c r="AQ392" s="265"/>
      <c r="AR392" s="266"/>
      <c r="AS392" s="267"/>
    </row>
    <row r="393" spans="1:45" x14ac:dyDescent="0.25">
      <c r="A393" s="245">
        <v>390</v>
      </c>
      <c r="B393" s="245"/>
      <c r="C393" s="245" t="e">
        <f>VLOOKUP(A393,input!$A$4:$C$1000,3,FALSE)</f>
        <v>#N/A</v>
      </c>
      <c r="D393" s="246" t="e">
        <f>VLOOKUP($A393,input!$A$4:$I$1000,4,FALSE)</f>
        <v>#N/A</v>
      </c>
      <c r="E393" s="246" t="e">
        <f>VLOOKUP($A393,input!$A$4:$I$1000,5,FALSE)</f>
        <v>#N/A</v>
      </c>
      <c r="F393" s="514" t="e">
        <f>VLOOKUP($A393,input!$A$4:$I$1000,6,FALSE)</f>
        <v>#N/A</v>
      </c>
      <c r="G393" s="248">
        <v>0</v>
      </c>
      <c r="H393" s="249" t="e">
        <f t="shared" si="64"/>
        <v>#N/A</v>
      </c>
      <c r="I393" s="250" t="e">
        <f t="shared" si="65"/>
        <v>#N/A</v>
      </c>
      <c r="J393" s="414">
        <f>+input!Y393</f>
        <v>0</v>
      </c>
      <c r="K393" s="249" t="str">
        <f>+input!Z393</f>
        <v/>
      </c>
      <c r="L393" s="249" t="str">
        <f>+input!AA393</f>
        <v/>
      </c>
      <c r="M393" s="249" t="str">
        <f>+input!AB393</f>
        <v/>
      </c>
      <c r="N393" s="249" t="str">
        <f>+input!AC393</f>
        <v/>
      </c>
      <c r="O393" s="249" t="str">
        <f>+input!AD393</f>
        <v/>
      </c>
      <c r="P393" s="251" t="str">
        <f>+input!AE393</f>
        <v/>
      </c>
      <c r="Q393" s="252" t="str">
        <f>+input!AF393</f>
        <v/>
      </c>
      <c r="R393" s="253"/>
      <c r="S393" s="254" t="e">
        <f>VLOOKUP($A393,input!$A$4:$I$1000,7,FALSE)</f>
        <v>#N/A</v>
      </c>
      <c r="T393" s="255" t="e">
        <f>VLOOKUP($A393,input!$A$4:$I$1000,8,FALSE)</f>
        <v>#N/A</v>
      </c>
      <c r="U393" s="255" t="e">
        <f>VLOOKUP($A393,input!$A$4:$L$1000,9,FALSE)</f>
        <v>#N/A</v>
      </c>
      <c r="V393" s="256" t="e">
        <f>IF($C393="initial",input!M393,VLOOKUP($A393,input!$A$4:$L$1000,10,FALSE))</f>
        <v>#N/A</v>
      </c>
      <c r="W393" s="257" t="e">
        <f>IF($C393="initial",input!N393,VLOOKUP($A393,input!$A$4:$L$1000,11,FALSE))</f>
        <v>#N/A</v>
      </c>
      <c r="X393" s="258" t="e">
        <f>IF($C393="initial",input!O393,VLOOKUP($A393,input!$A$4:$L$1000,12,FALSE))</f>
        <v>#N/A</v>
      </c>
      <c r="Y393" s="247" t="e">
        <f t="shared" si="66"/>
        <v>#N/A</v>
      </c>
      <c r="Z393" s="247" t="e">
        <f t="shared" si="67"/>
        <v>#N/A</v>
      </c>
      <c r="AA393" s="247" t="e">
        <f t="shared" si="68"/>
        <v>#N/A</v>
      </c>
      <c r="AB393" s="254" t="e">
        <f t="shared" si="69"/>
        <v>#N/A</v>
      </c>
      <c r="AC393" s="255" t="e">
        <f t="shared" si="70"/>
        <v>#N/A</v>
      </c>
      <c r="AD393" s="261" t="e">
        <f t="shared" si="71"/>
        <v>#N/A</v>
      </c>
      <c r="AE393" s="247" t="e">
        <f>IF($D393="","",IF($C393="initial",input!S393,AN392))</f>
        <v>#N/A</v>
      </c>
      <c r="AF393" s="259" t="e">
        <f>IF($D393="","",IF($C393="initial",input!T393,AO392))</f>
        <v>#N/A</v>
      </c>
      <c r="AG393" s="260" t="e">
        <f>IF($D393="","",IF($C393="initial",input!U393,AP392))</f>
        <v>#N/A</v>
      </c>
      <c r="AH393" s="262"/>
      <c r="AI393" s="263"/>
      <c r="AJ393" s="263"/>
      <c r="AK393" s="262"/>
      <c r="AL393" s="263"/>
      <c r="AM393" s="264"/>
      <c r="AN393" s="249"/>
      <c r="AO393" s="249"/>
      <c r="AP393" s="249"/>
      <c r="AQ393" s="265"/>
      <c r="AR393" s="266"/>
      <c r="AS393" s="267"/>
    </row>
    <row r="394" spans="1:45" x14ac:dyDescent="0.25">
      <c r="A394" s="245">
        <v>391</v>
      </c>
      <c r="B394" s="245"/>
      <c r="C394" s="245" t="e">
        <f>VLOOKUP(A394,input!$A$4:$C$1000,3,FALSE)</f>
        <v>#N/A</v>
      </c>
      <c r="D394" s="246" t="e">
        <f>VLOOKUP($A394,input!$A$4:$I$1000,4,FALSE)</f>
        <v>#N/A</v>
      </c>
      <c r="E394" s="246" t="e">
        <f>VLOOKUP($A394,input!$A$4:$I$1000,5,FALSE)</f>
        <v>#N/A</v>
      </c>
      <c r="F394" s="514" t="e">
        <f>VLOOKUP($A394,input!$A$4:$I$1000,6,FALSE)</f>
        <v>#N/A</v>
      </c>
      <c r="G394" s="248">
        <v>0</v>
      </c>
      <c r="H394" s="249" t="e">
        <f t="shared" si="64"/>
        <v>#N/A</v>
      </c>
      <c r="I394" s="250" t="e">
        <f t="shared" si="65"/>
        <v>#N/A</v>
      </c>
      <c r="J394" s="414">
        <f>+input!Y394</f>
        <v>0</v>
      </c>
      <c r="K394" s="249" t="str">
        <f>+input!Z394</f>
        <v/>
      </c>
      <c r="L394" s="249" t="str">
        <f>+input!AA394</f>
        <v/>
      </c>
      <c r="M394" s="249" t="str">
        <f>+input!AB394</f>
        <v/>
      </c>
      <c r="N394" s="249" t="str">
        <f>+input!AC394</f>
        <v/>
      </c>
      <c r="O394" s="249" t="str">
        <f>+input!AD394</f>
        <v/>
      </c>
      <c r="P394" s="251" t="str">
        <f>+input!AE394</f>
        <v/>
      </c>
      <c r="Q394" s="252" t="str">
        <f>+input!AF394</f>
        <v/>
      </c>
      <c r="R394" s="253"/>
      <c r="S394" s="254" t="e">
        <f>VLOOKUP($A394,input!$A$4:$I$1000,7,FALSE)</f>
        <v>#N/A</v>
      </c>
      <c r="T394" s="255" t="e">
        <f>VLOOKUP($A394,input!$A$4:$I$1000,8,FALSE)</f>
        <v>#N/A</v>
      </c>
      <c r="U394" s="255" t="e">
        <f>VLOOKUP($A394,input!$A$4:$L$1000,9,FALSE)</f>
        <v>#N/A</v>
      </c>
      <c r="V394" s="256" t="e">
        <f>IF($C394="initial",input!M394,VLOOKUP($A394,input!$A$4:$L$1000,10,FALSE))</f>
        <v>#N/A</v>
      </c>
      <c r="W394" s="257" t="e">
        <f>IF($C394="initial",input!N394,VLOOKUP($A394,input!$A$4:$L$1000,11,FALSE))</f>
        <v>#N/A</v>
      </c>
      <c r="X394" s="258" t="e">
        <f>IF($C394="initial",input!O394,VLOOKUP($A394,input!$A$4:$L$1000,12,FALSE))</f>
        <v>#N/A</v>
      </c>
      <c r="Y394" s="247" t="e">
        <f t="shared" si="66"/>
        <v>#N/A</v>
      </c>
      <c r="Z394" s="247" t="e">
        <f t="shared" si="67"/>
        <v>#N/A</v>
      </c>
      <c r="AA394" s="247" t="e">
        <f t="shared" si="68"/>
        <v>#N/A</v>
      </c>
      <c r="AB394" s="254" t="e">
        <f t="shared" si="69"/>
        <v>#N/A</v>
      </c>
      <c r="AC394" s="255" t="e">
        <f t="shared" si="70"/>
        <v>#N/A</v>
      </c>
      <c r="AD394" s="261" t="e">
        <f t="shared" si="71"/>
        <v>#N/A</v>
      </c>
      <c r="AE394" s="247" t="e">
        <f>IF($D394="","",IF($C394="initial",input!S394,AN393))</f>
        <v>#N/A</v>
      </c>
      <c r="AF394" s="259" t="e">
        <f>IF($D394="","",IF($C394="initial",input!T394,AO393))</f>
        <v>#N/A</v>
      </c>
      <c r="AG394" s="260" t="e">
        <f>IF($D394="","",IF($C394="initial",input!U394,AP393))</f>
        <v>#N/A</v>
      </c>
      <c r="AH394" s="262"/>
      <c r="AI394" s="263"/>
      <c r="AJ394" s="263"/>
      <c r="AK394" s="262"/>
      <c r="AL394" s="263"/>
      <c r="AM394" s="264"/>
      <c r="AN394" s="249"/>
      <c r="AO394" s="249"/>
      <c r="AP394" s="249"/>
      <c r="AQ394" s="265"/>
      <c r="AR394" s="266"/>
      <c r="AS394" s="267"/>
    </row>
    <row r="395" spans="1:45" x14ac:dyDescent="0.25">
      <c r="A395" s="245">
        <v>392</v>
      </c>
      <c r="B395" s="245"/>
      <c r="C395" s="245" t="e">
        <f>VLOOKUP(A395,input!$A$4:$C$1000,3,FALSE)</f>
        <v>#N/A</v>
      </c>
      <c r="D395" s="246" t="e">
        <f>VLOOKUP($A395,input!$A$4:$I$1000,4,FALSE)</f>
        <v>#N/A</v>
      </c>
      <c r="E395" s="246" t="e">
        <f>VLOOKUP($A395,input!$A$4:$I$1000,5,FALSE)</f>
        <v>#N/A</v>
      </c>
      <c r="F395" s="514" t="e">
        <f>VLOOKUP($A395,input!$A$4:$I$1000,6,FALSE)</f>
        <v>#N/A</v>
      </c>
      <c r="G395" s="248">
        <v>0</v>
      </c>
      <c r="H395" s="249" t="e">
        <f t="shared" si="64"/>
        <v>#N/A</v>
      </c>
      <c r="I395" s="250" t="e">
        <f t="shared" si="65"/>
        <v>#N/A</v>
      </c>
      <c r="J395" s="414">
        <f>+input!Y395</f>
        <v>0</v>
      </c>
      <c r="K395" s="249" t="str">
        <f>+input!Z395</f>
        <v/>
      </c>
      <c r="L395" s="249" t="str">
        <f>+input!AA395</f>
        <v/>
      </c>
      <c r="M395" s="249" t="str">
        <f>+input!AB395</f>
        <v/>
      </c>
      <c r="N395" s="249" t="str">
        <f>+input!AC395</f>
        <v/>
      </c>
      <c r="O395" s="249" t="str">
        <f>+input!AD395</f>
        <v/>
      </c>
      <c r="P395" s="251" t="str">
        <f>+input!AE395</f>
        <v/>
      </c>
      <c r="Q395" s="252" t="str">
        <f>+input!AF395</f>
        <v/>
      </c>
      <c r="R395" s="253"/>
      <c r="S395" s="254" t="e">
        <f>VLOOKUP($A395,input!$A$4:$I$1000,7,FALSE)</f>
        <v>#N/A</v>
      </c>
      <c r="T395" s="255" t="e">
        <f>VLOOKUP($A395,input!$A$4:$I$1000,8,FALSE)</f>
        <v>#N/A</v>
      </c>
      <c r="U395" s="255" t="e">
        <f>VLOOKUP($A395,input!$A$4:$L$1000,9,FALSE)</f>
        <v>#N/A</v>
      </c>
      <c r="V395" s="256" t="e">
        <f>IF($C395="initial",input!M395,VLOOKUP($A395,input!$A$4:$L$1000,10,FALSE))</f>
        <v>#N/A</v>
      </c>
      <c r="W395" s="257" t="e">
        <f>IF($C395="initial",input!N395,VLOOKUP($A395,input!$A$4:$L$1000,11,FALSE))</f>
        <v>#N/A</v>
      </c>
      <c r="X395" s="258" t="e">
        <f>IF($C395="initial",input!O395,VLOOKUP($A395,input!$A$4:$L$1000,12,FALSE))</f>
        <v>#N/A</v>
      </c>
      <c r="Y395" s="247" t="e">
        <f t="shared" si="66"/>
        <v>#N/A</v>
      </c>
      <c r="Z395" s="247" t="e">
        <f t="shared" si="67"/>
        <v>#N/A</v>
      </c>
      <c r="AA395" s="247" t="e">
        <f t="shared" si="68"/>
        <v>#N/A</v>
      </c>
      <c r="AB395" s="254" t="e">
        <f t="shared" si="69"/>
        <v>#N/A</v>
      </c>
      <c r="AC395" s="255" t="e">
        <f t="shared" si="70"/>
        <v>#N/A</v>
      </c>
      <c r="AD395" s="261" t="e">
        <f t="shared" si="71"/>
        <v>#N/A</v>
      </c>
      <c r="AE395" s="247" t="e">
        <f>IF($D395="","",IF($C395="initial",input!S395,AN394))</f>
        <v>#N/A</v>
      </c>
      <c r="AF395" s="259" t="e">
        <f>IF($D395="","",IF($C395="initial",input!T395,AO394))</f>
        <v>#N/A</v>
      </c>
      <c r="AG395" s="260" t="e">
        <f>IF($D395="","",IF($C395="initial",input!U395,AP394))</f>
        <v>#N/A</v>
      </c>
      <c r="AH395" s="262"/>
      <c r="AI395" s="263"/>
      <c r="AJ395" s="263"/>
      <c r="AK395" s="262"/>
      <c r="AL395" s="263"/>
      <c r="AM395" s="264"/>
      <c r="AN395" s="249"/>
      <c r="AO395" s="249"/>
      <c r="AP395" s="249"/>
      <c r="AQ395" s="265"/>
      <c r="AR395" s="266"/>
      <c r="AS395" s="267"/>
    </row>
    <row r="396" spans="1:45" x14ac:dyDescent="0.25">
      <c r="A396" s="245">
        <v>393</v>
      </c>
      <c r="B396" s="245"/>
      <c r="C396" s="245" t="e">
        <f>VLOOKUP(A396,input!$A$4:$C$1000,3,FALSE)</f>
        <v>#N/A</v>
      </c>
      <c r="D396" s="246" t="e">
        <f>VLOOKUP($A396,input!$A$4:$I$1000,4,FALSE)</f>
        <v>#N/A</v>
      </c>
      <c r="E396" s="246" t="e">
        <f>VLOOKUP($A396,input!$A$4:$I$1000,5,FALSE)</f>
        <v>#N/A</v>
      </c>
      <c r="F396" s="514" t="e">
        <f>VLOOKUP($A396,input!$A$4:$I$1000,6,FALSE)</f>
        <v>#N/A</v>
      </c>
      <c r="G396" s="248">
        <v>0</v>
      </c>
      <c r="H396" s="249" t="e">
        <f t="shared" si="64"/>
        <v>#N/A</v>
      </c>
      <c r="I396" s="250" t="e">
        <f t="shared" si="65"/>
        <v>#N/A</v>
      </c>
      <c r="J396" s="414">
        <f>+input!Y396</f>
        <v>0</v>
      </c>
      <c r="K396" s="249" t="str">
        <f>+input!Z396</f>
        <v/>
      </c>
      <c r="L396" s="249" t="str">
        <f>+input!AA396</f>
        <v/>
      </c>
      <c r="M396" s="249" t="str">
        <f>+input!AB396</f>
        <v/>
      </c>
      <c r="N396" s="249" t="str">
        <f>+input!AC396</f>
        <v/>
      </c>
      <c r="O396" s="249" t="str">
        <f>+input!AD396</f>
        <v/>
      </c>
      <c r="P396" s="251" t="str">
        <f>+input!AE396</f>
        <v/>
      </c>
      <c r="Q396" s="252" t="str">
        <f>+input!AF396</f>
        <v/>
      </c>
      <c r="R396" s="253"/>
      <c r="S396" s="254" t="e">
        <f>VLOOKUP($A396,input!$A$4:$I$1000,7,FALSE)</f>
        <v>#N/A</v>
      </c>
      <c r="T396" s="255" t="e">
        <f>VLOOKUP($A396,input!$A$4:$I$1000,8,FALSE)</f>
        <v>#N/A</v>
      </c>
      <c r="U396" s="255" t="e">
        <f>VLOOKUP($A396,input!$A$4:$L$1000,9,FALSE)</f>
        <v>#N/A</v>
      </c>
      <c r="V396" s="256" t="e">
        <f>IF($C396="initial",input!M396,VLOOKUP($A396,input!$A$4:$L$1000,10,FALSE))</f>
        <v>#N/A</v>
      </c>
      <c r="W396" s="257" t="e">
        <f>IF($C396="initial",input!N396,VLOOKUP($A396,input!$A$4:$L$1000,11,FALSE))</f>
        <v>#N/A</v>
      </c>
      <c r="X396" s="258" t="e">
        <f>IF($C396="initial",input!O396,VLOOKUP($A396,input!$A$4:$L$1000,12,FALSE))</f>
        <v>#N/A</v>
      </c>
      <c r="Y396" s="247" t="e">
        <f t="shared" si="66"/>
        <v>#N/A</v>
      </c>
      <c r="Z396" s="247" t="e">
        <f t="shared" si="67"/>
        <v>#N/A</v>
      </c>
      <c r="AA396" s="247" t="e">
        <f t="shared" si="68"/>
        <v>#N/A</v>
      </c>
      <c r="AB396" s="254" t="e">
        <f t="shared" si="69"/>
        <v>#N/A</v>
      </c>
      <c r="AC396" s="255" t="e">
        <f t="shared" si="70"/>
        <v>#N/A</v>
      </c>
      <c r="AD396" s="261" t="e">
        <f t="shared" si="71"/>
        <v>#N/A</v>
      </c>
      <c r="AE396" s="247" t="e">
        <f>IF($D396="","",IF($C396="initial",input!S396,AN395))</f>
        <v>#N/A</v>
      </c>
      <c r="AF396" s="259" t="e">
        <f>IF($D396="","",IF($C396="initial",input!T396,AO395))</f>
        <v>#N/A</v>
      </c>
      <c r="AG396" s="260" t="e">
        <f>IF($D396="","",IF($C396="initial",input!U396,AP395))</f>
        <v>#N/A</v>
      </c>
      <c r="AH396" s="262"/>
      <c r="AI396" s="263"/>
      <c r="AJ396" s="263"/>
      <c r="AK396" s="262"/>
      <c r="AL396" s="263"/>
      <c r="AM396" s="264"/>
      <c r="AN396" s="249"/>
      <c r="AO396" s="249"/>
      <c r="AP396" s="249"/>
      <c r="AQ396" s="265"/>
      <c r="AR396" s="266"/>
      <c r="AS396" s="267"/>
    </row>
    <row r="397" spans="1:45" x14ac:dyDescent="0.25">
      <c r="A397" s="245">
        <v>394</v>
      </c>
      <c r="B397" s="245"/>
      <c r="C397" s="245" t="e">
        <f>VLOOKUP(A397,input!$A$4:$C$1000,3,FALSE)</f>
        <v>#N/A</v>
      </c>
      <c r="D397" s="246" t="e">
        <f>VLOOKUP($A397,input!$A$4:$I$1000,4,FALSE)</f>
        <v>#N/A</v>
      </c>
      <c r="E397" s="246" t="e">
        <f>VLOOKUP($A397,input!$A$4:$I$1000,5,FALSE)</f>
        <v>#N/A</v>
      </c>
      <c r="F397" s="514" t="e">
        <f>VLOOKUP($A397,input!$A$4:$I$1000,6,FALSE)</f>
        <v>#N/A</v>
      </c>
      <c r="G397" s="248">
        <v>0</v>
      </c>
      <c r="H397" s="249" t="e">
        <f t="shared" si="64"/>
        <v>#N/A</v>
      </c>
      <c r="I397" s="250" t="e">
        <f t="shared" si="65"/>
        <v>#N/A</v>
      </c>
      <c r="J397" s="414">
        <f>+input!Y397</f>
        <v>0</v>
      </c>
      <c r="K397" s="249" t="str">
        <f>+input!Z397</f>
        <v/>
      </c>
      <c r="L397" s="249" t="str">
        <f>+input!AA397</f>
        <v/>
      </c>
      <c r="M397" s="249" t="str">
        <f>+input!AB397</f>
        <v/>
      </c>
      <c r="N397" s="249" t="str">
        <f>+input!AC397</f>
        <v/>
      </c>
      <c r="O397" s="249" t="str">
        <f>+input!AD397</f>
        <v/>
      </c>
      <c r="P397" s="251" t="str">
        <f>+input!AE397</f>
        <v/>
      </c>
      <c r="Q397" s="252" t="str">
        <f>+input!AF397</f>
        <v/>
      </c>
      <c r="R397" s="253"/>
      <c r="S397" s="254" t="e">
        <f>VLOOKUP($A397,input!$A$4:$I$1000,7,FALSE)</f>
        <v>#N/A</v>
      </c>
      <c r="T397" s="255" t="e">
        <f>VLOOKUP($A397,input!$A$4:$I$1000,8,FALSE)</f>
        <v>#N/A</v>
      </c>
      <c r="U397" s="255" t="e">
        <f>VLOOKUP($A397,input!$A$4:$L$1000,9,FALSE)</f>
        <v>#N/A</v>
      </c>
      <c r="V397" s="256" t="e">
        <f>IF($C397="initial",input!M397,VLOOKUP($A397,input!$A$4:$L$1000,10,FALSE))</f>
        <v>#N/A</v>
      </c>
      <c r="W397" s="257" t="e">
        <f>IF($C397="initial",input!N397,VLOOKUP($A397,input!$A$4:$L$1000,11,FALSE))</f>
        <v>#N/A</v>
      </c>
      <c r="X397" s="258" t="e">
        <f>IF($C397="initial",input!O397,VLOOKUP($A397,input!$A$4:$L$1000,12,FALSE))</f>
        <v>#N/A</v>
      </c>
      <c r="Y397" s="247" t="e">
        <f t="shared" si="66"/>
        <v>#N/A</v>
      </c>
      <c r="Z397" s="247" t="e">
        <f t="shared" si="67"/>
        <v>#N/A</v>
      </c>
      <c r="AA397" s="247" t="e">
        <f t="shared" si="68"/>
        <v>#N/A</v>
      </c>
      <c r="AB397" s="254" t="e">
        <f t="shared" si="69"/>
        <v>#N/A</v>
      </c>
      <c r="AC397" s="255" t="e">
        <f t="shared" si="70"/>
        <v>#N/A</v>
      </c>
      <c r="AD397" s="261" t="e">
        <f t="shared" si="71"/>
        <v>#N/A</v>
      </c>
      <c r="AE397" s="247" t="e">
        <f>IF($D397="","",IF($C397="initial",input!S397,AN396))</f>
        <v>#N/A</v>
      </c>
      <c r="AF397" s="259" t="e">
        <f>IF($D397="","",IF($C397="initial",input!T397,AO396))</f>
        <v>#N/A</v>
      </c>
      <c r="AG397" s="260" t="e">
        <f>IF($D397="","",IF($C397="initial",input!U397,AP396))</f>
        <v>#N/A</v>
      </c>
      <c r="AH397" s="262"/>
      <c r="AI397" s="263"/>
      <c r="AJ397" s="263"/>
      <c r="AK397" s="262"/>
      <c r="AL397" s="263"/>
      <c r="AM397" s="264"/>
      <c r="AN397" s="249"/>
      <c r="AO397" s="249"/>
      <c r="AP397" s="249"/>
      <c r="AQ397" s="265"/>
      <c r="AR397" s="266"/>
      <c r="AS397" s="267"/>
    </row>
    <row r="398" spans="1:45" x14ac:dyDescent="0.25">
      <c r="A398" s="245">
        <v>395</v>
      </c>
      <c r="B398" s="245"/>
      <c r="C398" s="245" t="e">
        <f>VLOOKUP(A398,input!$A$4:$C$1000,3,FALSE)</f>
        <v>#N/A</v>
      </c>
      <c r="D398" s="246" t="e">
        <f>VLOOKUP($A398,input!$A$4:$I$1000,4,FALSE)</f>
        <v>#N/A</v>
      </c>
      <c r="E398" s="246" t="e">
        <f>VLOOKUP($A398,input!$A$4:$I$1000,5,FALSE)</f>
        <v>#N/A</v>
      </c>
      <c r="F398" s="514" t="e">
        <f>VLOOKUP($A398,input!$A$4:$I$1000,6,FALSE)</f>
        <v>#N/A</v>
      </c>
      <c r="G398" s="248">
        <v>0</v>
      </c>
      <c r="H398" s="249" t="e">
        <f t="shared" si="64"/>
        <v>#N/A</v>
      </c>
      <c r="I398" s="250" t="e">
        <f t="shared" si="65"/>
        <v>#N/A</v>
      </c>
      <c r="J398" s="414">
        <f>+input!Y398</f>
        <v>0</v>
      </c>
      <c r="K398" s="249" t="str">
        <f>+input!Z398</f>
        <v/>
      </c>
      <c r="L398" s="249" t="str">
        <f>+input!AA398</f>
        <v/>
      </c>
      <c r="M398" s="249" t="str">
        <f>+input!AB398</f>
        <v/>
      </c>
      <c r="N398" s="249" t="str">
        <f>+input!AC398</f>
        <v/>
      </c>
      <c r="O398" s="249" t="str">
        <f>+input!AD398</f>
        <v/>
      </c>
      <c r="P398" s="251" t="str">
        <f>+input!AE398</f>
        <v/>
      </c>
      <c r="Q398" s="252" t="str">
        <f>+input!AF398</f>
        <v/>
      </c>
      <c r="R398" s="253"/>
      <c r="S398" s="254" t="e">
        <f>VLOOKUP($A398,input!$A$4:$I$1000,7,FALSE)</f>
        <v>#N/A</v>
      </c>
      <c r="T398" s="255" t="e">
        <f>VLOOKUP($A398,input!$A$4:$I$1000,8,FALSE)</f>
        <v>#N/A</v>
      </c>
      <c r="U398" s="255" t="e">
        <f>VLOOKUP($A398,input!$A$4:$L$1000,9,FALSE)</f>
        <v>#N/A</v>
      </c>
      <c r="V398" s="256" t="e">
        <f>IF($C398="initial",input!M398,VLOOKUP($A398,input!$A$4:$L$1000,10,FALSE))</f>
        <v>#N/A</v>
      </c>
      <c r="W398" s="257" t="e">
        <f>IF($C398="initial",input!N398,VLOOKUP($A398,input!$A$4:$L$1000,11,FALSE))</f>
        <v>#N/A</v>
      </c>
      <c r="X398" s="258" t="e">
        <f>IF($C398="initial",input!O398,VLOOKUP($A398,input!$A$4:$L$1000,12,FALSE))</f>
        <v>#N/A</v>
      </c>
      <c r="Y398" s="247" t="e">
        <f t="shared" si="66"/>
        <v>#N/A</v>
      </c>
      <c r="Z398" s="247" t="e">
        <f t="shared" si="67"/>
        <v>#N/A</v>
      </c>
      <c r="AA398" s="247" t="e">
        <f t="shared" si="68"/>
        <v>#N/A</v>
      </c>
      <c r="AB398" s="254" t="e">
        <f t="shared" si="69"/>
        <v>#N/A</v>
      </c>
      <c r="AC398" s="255" t="e">
        <f t="shared" si="70"/>
        <v>#N/A</v>
      </c>
      <c r="AD398" s="261" t="e">
        <f t="shared" si="71"/>
        <v>#N/A</v>
      </c>
      <c r="AE398" s="247" t="e">
        <f>IF($D398="","",IF($C398="initial",input!S398,AN397))</f>
        <v>#N/A</v>
      </c>
      <c r="AF398" s="259" t="e">
        <f>IF($D398="","",IF($C398="initial",input!T398,AO397))</f>
        <v>#N/A</v>
      </c>
      <c r="AG398" s="260" t="e">
        <f>IF($D398="","",IF($C398="initial",input!U398,AP397))</f>
        <v>#N/A</v>
      </c>
      <c r="AH398" s="262"/>
      <c r="AI398" s="263"/>
      <c r="AJ398" s="263"/>
      <c r="AK398" s="262"/>
      <c r="AL398" s="263"/>
      <c r="AM398" s="264"/>
      <c r="AN398" s="249"/>
      <c r="AO398" s="249"/>
      <c r="AP398" s="249"/>
      <c r="AQ398" s="265"/>
      <c r="AR398" s="266"/>
      <c r="AS398" s="267"/>
    </row>
    <row r="399" spans="1:45" x14ac:dyDescent="0.25">
      <c r="A399" s="245">
        <v>396</v>
      </c>
      <c r="B399" s="245"/>
      <c r="C399" s="245" t="e">
        <f>VLOOKUP(A399,input!$A$4:$C$1000,3,FALSE)</f>
        <v>#N/A</v>
      </c>
      <c r="D399" s="246" t="e">
        <f>VLOOKUP($A399,input!$A$4:$I$1000,4,FALSE)</f>
        <v>#N/A</v>
      </c>
      <c r="E399" s="246" t="e">
        <f>VLOOKUP($A399,input!$A$4:$I$1000,5,FALSE)</f>
        <v>#N/A</v>
      </c>
      <c r="F399" s="514" t="e">
        <f>VLOOKUP($A399,input!$A$4:$I$1000,6,FALSE)</f>
        <v>#N/A</v>
      </c>
      <c r="G399" s="248">
        <v>0</v>
      </c>
      <c r="H399" s="249" t="e">
        <f t="shared" si="64"/>
        <v>#N/A</v>
      </c>
      <c r="I399" s="250" t="e">
        <f t="shared" si="65"/>
        <v>#N/A</v>
      </c>
      <c r="J399" s="414">
        <f>+input!Y399</f>
        <v>0</v>
      </c>
      <c r="K399" s="249" t="str">
        <f>+input!Z399</f>
        <v/>
      </c>
      <c r="L399" s="249" t="str">
        <f>+input!AA399</f>
        <v/>
      </c>
      <c r="M399" s="249" t="str">
        <f>+input!AB399</f>
        <v/>
      </c>
      <c r="N399" s="249" t="str">
        <f>+input!AC399</f>
        <v/>
      </c>
      <c r="O399" s="249" t="str">
        <f>+input!AD399</f>
        <v/>
      </c>
      <c r="P399" s="251" t="str">
        <f>+input!AE399</f>
        <v/>
      </c>
      <c r="Q399" s="252" t="str">
        <f>+input!AF399</f>
        <v/>
      </c>
      <c r="R399" s="253"/>
      <c r="S399" s="254" t="e">
        <f>VLOOKUP($A399,input!$A$4:$I$1000,7,FALSE)</f>
        <v>#N/A</v>
      </c>
      <c r="T399" s="255" t="e">
        <f>VLOOKUP($A399,input!$A$4:$I$1000,8,FALSE)</f>
        <v>#N/A</v>
      </c>
      <c r="U399" s="255" t="e">
        <f>VLOOKUP($A399,input!$A$4:$L$1000,9,FALSE)</f>
        <v>#N/A</v>
      </c>
      <c r="V399" s="256" t="e">
        <f>IF($C399="initial",input!M399,VLOOKUP($A399,input!$A$4:$L$1000,10,FALSE))</f>
        <v>#N/A</v>
      </c>
      <c r="W399" s="257" t="e">
        <f>IF($C399="initial",input!N399,VLOOKUP($A399,input!$A$4:$L$1000,11,FALSE))</f>
        <v>#N/A</v>
      </c>
      <c r="X399" s="258" t="e">
        <f>IF($C399="initial",input!O399,VLOOKUP($A399,input!$A$4:$L$1000,12,FALSE))</f>
        <v>#N/A</v>
      </c>
      <c r="Y399" s="247" t="e">
        <f t="shared" si="66"/>
        <v>#N/A</v>
      </c>
      <c r="Z399" s="247" t="e">
        <f t="shared" si="67"/>
        <v>#N/A</v>
      </c>
      <c r="AA399" s="247" t="e">
        <f t="shared" si="68"/>
        <v>#N/A</v>
      </c>
      <c r="AB399" s="254" t="e">
        <f t="shared" si="69"/>
        <v>#N/A</v>
      </c>
      <c r="AC399" s="255" t="e">
        <f t="shared" si="70"/>
        <v>#N/A</v>
      </c>
      <c r="AD399" s="261" t="e">
        <f t="shared" si="71"/>
        <v>#N/A</v>
      </c>
      <c r="AE399" s="247" t="e">
        <f>IF($D399="","",IF($C399="initial",input!S399,AN398))</f>
        <v>#N/A</v>
      </c>
      <c r="AF399" s="259" t="e">
        <f>IF($D399="","",IF($C399="initial",input!T399,AO398))</f>
        <v>#N/A</v>
      </c>
      <c r="AG399" s="260" t="e">
        <f>IF($D399="","",IF($C399="initial",input!U399,AP398))</f>
        <v>#N/A</v>
      </c>
      <c r="AH399" s="262"/>
      <c r="AI399" s="263"/>
      <c r="AJ399" s="263"/>
      <c r="AK399" s="262"/>
      <c r="AL399" s="263"/>
      <c r="AM399" s="264"/>
      <c r="AN399" s="249"/>
      <c r="AO399" s="249"/>
      <c r="AP399" s="249"/>
      <c r="AQ399" s="265"/>
      <c r="AR399" s="266"/>
      <c r="AS399" s="267"/>
    </row>
    <row r="400" spans="1:45" x14ac:dyDescent="0.25">
      <c r="A400" s="245">
        <v>397</v>
      </c>
      <c r="B400" s="245"/>
      <c r="C400" s="245" t="e">
        <f>VLOOKUP(A400,input!$A$4:$C$1000,3,FALSE)</f>
        <v>#N/A</v>
      </c>
      <c r="D400" s="246" t="e">
        <f>VLOOKUP($A400,input!$A$4:$I$1000,4,FALSE)</f>
        <v>#N/A</v>
      </c>
      <c r="E400" s="246" t="e">
        <f>VLOOKUP($A400,input!$A$4:$I$1000,5,FALSE)</f>
        <v>#N/A</v>
      </c>
      <c r="F400" s="514" t="e">
        <f>VLOOKUP($A400,input!$A$4:$I$1000,6,FALSE)</f>
        <v>#N/A</v>
      </c>
      <c r="G400" s="248">
        <v>0</v>
      </c>
      <c r="H400" s="249" t="e">
        <f t="shared" si="64"/>
        <v>#N/A</v>
      </c>
      <c r="I400" s="250" t="e">
        <f t="shared" si="65"/>
        <v>#N/A</v>
      </c>
      <c r="J400" s="414">
        <f>+input!Y400</f>
        <v>0</v>
      </c>
      <c r="K400" s="249" t="str">
        <f>+input!Z400</f>
        <v/>
      </c>
      <c r="L400" s="249" t="str">
        <f>+input!AA400</f>
        <v/>
      </c>
      <c r="M400" s="249" t="str">
        <f>+input!AB400</f>
        <v/>
      </c>
      <c r="N400" s="249" t="str">
        <f>+input!AC400</f>
        <v/>
      </c>
      <c r="O400" s="249" t="str">
        <f>+input!AD400</f>
        <v/>
      </c>
      <c r="P400" s="251" t="str">
        <f>+input!AE400</f>
        <v/>
      </c>
      <c r="Q400" s="252" t="str">
        <f>+input!AF400</f>
        <v/>
      </c>
      <c r="R400" s="253"/>
      <c r="S400" s="254" t="e">
        <f>VLOOKUP($A400,input!$A$4:$I$1000,7,FALSE)</f>
        <v>#N/A</v>
      </c>
      <c r="T400" s="255" t="e">
        <f>VLOOKUP($A400,input!$A$4:$I$1000,8,FALSE)</f>
        <v>#N/A</v>
      </c>
      <c r="U400" s="255" t="e">
        <f>VLOOKUP($A400,input!$A$4:$L$1000,9,FALSE)</f>
        <v>#N/A</v>
      </c>
      <c r="V400" s="256" t="e">
        <f>IF($C400="initial",input!M400,VLOOKUP($A400,input!$A$4:$L$1000,10,FALSE))</f>
        <v>#N/A</v>
      </c>
      <c r="W400" s="257" t="e">
        <f>IF($C400="initial",input!N400,VLOOKUP($A400,input!$A$4:$L$1000,11,FALSE))</f>
        <v>#N/A</v>
      </c>
      <c r="X400" s="258" t="e">
        <f>IF($C400="initial",input!O400,VLOOKUP($A400,input!$A$4:$L$1000,12,FALSE))</f>
        <v>#N/A</v>
      </c>
      <c r="Y400" s="247" t="e">
        <f t="shared" si="66"/>
        <v>#N/A</v>
      </c>
      <c r="Z400" s="247" t="e">
        <f t="shared" si="67"/>
        <v>#N/A</v>
      </c>
      <c r="AA400" s="247" t="e">
        <f t="shared" si="68"/>
        <v>#N/A</v>
      </c>
      <c r="AB400" s="254" t="e">
        <f t="shared" si="69"/>
        <v>#N/A</v>
      </c>
      <c r="AC400" s="255" t="e">
        <f t="shared" si="70"/>
        <v>#N/A</v>
      </c>
      <c r="AD400" s="261" t="e">
        <f t="shared" si="71"/>
        <v>#N/A</v>
      </c>
      <c r="AE400" s="247" t="e">
        <f>IF($D400="","",IF($C400="initial",input!S400,AN399))</f>
        <v>#N/A</v>
      </c>
      <c r="AF400" s="259" t="e">
        <f>IF($D400="","",IF($C400="initial",input!T400,AO399))</f>
        <v>#N/A</v>
      </c>
      <c r="AG400" s="260" t="e">
        <f>IF($D400="","",IF($C400="initial",input!U400,AP399))</f>
        <v>#N/A</v>
      </c>
      <c r="AH400" s="262"/>
      <c r="AI400" s="263"/>
      <c r="AJ400" s="263"/>
      <c r="AK400" s="262"/>
      <c r="AL400" s="263"/>
      <c r="AM400" s="264"/>
      <c r="AN400" s="249"/>
      <c r="AO400" s="249"/>
      <c r="AP400" s="249"/>
      <c r="AQ400" s="265"/>
      <c r="AR400" s="266"/>
      <c r="AS400" s="267"/>
    </row>
    <row r="401" spans="1:45" x14ac:dyDescent="0.25">
      <c r="A401" s="245">
        <v>398</v>
      </c>
      <c r="B401" s="245"/>
      <c r="C401" s="245" t="e">
        <f>VLOOKUP(A401,input!$A$4:$C$1000,3,FALSE)</f>
        <v>#N/A</v>
      </c>
      <c r="D401" s="246" t="e">
        <f>VLOOKUP($A401,input!$A$4:$I$1000,4,FALSE)</f>
        <v>#N/A</v>
      </c>
      <c r="E401" s="246" t="e">
        <f>VLOOKUP($A401,input!$A$4:$I$1000,5,FALSE)</f>
        <v>#N/A</v>
      </c>
      <c r="F401" s="514" t="e">
        <f>VLOOKUP($A401,input!$A$4:$I$1000,6,FALSE)</f>
        <v>#N/A</v>
      </c>
      <c r="G401" s="248">
        <v>0</v>
      </c>
      <c r="H401" s="249" t="e">
        <f t="shared" si="64"/>
        <v>#N/A</v>
      </c>
      <c r="I401" s="250" t="e">
        <f t="shared" si="65"/>
        <v>#N/A</v>
      </c>
      <c r="J401" s="414">
        <f>+input!Y401</f>
        <v>0</v>
      </c>
      <c r="K401" s="249" t="str">
        <f>+input!Z401</f>
        <v/>
      </c>
      <c r="L401" s="249" t="str">
        <f>+input!AA401</f>
        <v/>
      </c>
      <c r="M401" s="249" t="str">
        <f>+input!AB401</f>
        <v/>
      </c>
      <c r="N401" s="249" t="str">
        <f>+input!AC401</f>
        <v/>
      </c>
      <c r="O401" s="249" t="str">
        <f>+input!AD401</f>
        <v/>
      </c>
      <c r="P401" s="251" t="str">
        <f>+input!AE401</f>
        <v/>
      </c>
      <c r="Q401" s="252" t="str">
        <f>+input!AF401</f>
        <v/>
      </c>
      <c r="R401" s="253"/>
      <c r="S401" s="254" t="e">
        <f>VLOOKUP($A401,input!$A$4:$I$1000,7,FALSE)</f>
        <v>#N/A</v>
      </c>
      <c r="T401" s="255" t="e">
        <f>VLOOKUP($A401,input!$A$4:$I$1000,8,FALSE)</f>
        <v>#N/A</v>
      </c>
      <c r="U401" s="255" t="e">
        <f>VLOOKUP($A401,input!$A$4:$L$1000,9,FALSE)</f>
        <v>#N/A</v>
      </c>
      <c r="V401" s="256" t="e">
        <f>IF($C401="initial",input!M401,VLOOKUP($A401,input!$A$4:$L$1000,10,FALSE))</f>
        <v>#N/A</v>
      </c>
      <c r="W401" s="257" t="e">
        <f>IF($C401="initial",input!N401,VLOOKUP($A401,input!$A$4:$L$1000,11,FALSE))</f>
        <v>#N/A</v>
      </c>
      <c r="X401" s="258" t="e">
        <f>IF($C401="initial",input!O401,VLOOKUP($A401,input!$A$4:$L$1000,12,FALSE))</f>
        <v>#N/A</v>
      </c>
      <c r="Y401" s="247" t="e">
        <f t="shared" si="66"/>
        <v>#N/A</v>
      </c>
      <c r="Z401" s="247" t="e">
        <f t="shared" si="67"/>
        <v>#N/A</v>
      </c>
      <c r="AA401" s="247" t="e">
        <f t="shared" si="68"/>
        <v>#N/A</v>
      </c>
      <c r="AB401" s="254" t="e">
        <f t="shared" si="69"/>
        <v>#N/A</v>
      </c>
      <c r="AC401" s="255" t="e">
        <f t="shared" si="70"/>
        <v>#N/A</v>
      </c>
      <c r="AD401" s="261" t="e">
        <f t="shared" si="71"/>
        <v>#N/A</v>
      </c>
      <c r="AE401" s="247" t="e">
        <f>IF($D401="","",IF($C401="initial",input!S401,AN400))</f>
        <v>#N/A</v>
      </c>
      <c r="AF401" s="259" t="e">
        <f>IF($D401="","",IF($C401="initial",input!T401,AO400))</f>
        <v>#N/A</v>
      </c>
      <c r="AG401" s="260" t="e">
        <f>IF($D401="","",IF($C401="initial",input!U401,AP400))</f>
        <v>#N/A</v>
      </c>
      <c r="AH401" s="262"/>
      <c r="AI401" s="263"/>
      <c r="AJ401" s="263"/>
      <c r="AK401" s="262"/>
      <c r="AL401" s="263"/>
      <c r="AM401" s="264"/>
      <c r="AN401" s="249"/>
      <c r="AO401" s="249"/>
      <c r="AP401" s="249"/>
      <c r="AQ401" s="265"/>
      <c r="AR401" s="266"/>
      <c r="AS401" s="267"/>
    </row>
    <row r="402" spans="1:45" x14ac:dyDescent="0.25">
      <c r="A402" s="245">
        <v>399</v>
      </c>
      <c r="B402" s="245"/>
      <c r="C402" s="245" t="e">
        <f>VLOOKUP(A402,input!$A$4:$C$1000,3,FALSE)</f>
        <v>#N/A</v>
      </c>
      <c r="D402" s="246" t="e">
        <f>VLOOKUP($A402,input!$A$4:$I$1000,4,FALSE)</f>
        <v>#N/A</v>
      </c>
      <c r="E402" s="246" t="e">
        <f>VLOOKUP($A402,input!$A$4:$I$1000,5,FALSE)</f>
        <v>#N/A</v>
      </c>
      <c r="F402" s="514" t="e">
        <f>VLOOKUP($A402,input!$A$4:$I$1000,6,FALSE)</f>
        <v>#N/A</v>
      </c>
      <c r="G402" s="248">
        <v>0</v>
      </c>
      <c r="H402" s="249" t="e">
        <f t="shared" si="64"/>
        <v>#N/A</v>
      </c>
      <c r="I402" s="250" t="e">
        <f t="shared" si="65"/>
        <v>#N/A</v>
      </c>
      <c r="J402" s="414">
        <f>+input!Y402</f>
        <v>0</v>
      </c>
      <c r="K402" s="249" t="str">
        <f>+input!Z402</f>
        <v/>
      </c>
      <c r="L402" s="249" t="str">
        <f>+input!AA402</f>
        <v/>
      </c>
      <c r="M402" s="249" t="str">
        <f>+input!AB402</f>
        <v/>
      </c>
      <c r="N402" s="249" t="str">
        <f>+input!AC402</f>
        <v/>
      </c>
      <c r="O402" s="249" t="str">
        <f>+input!AD402</f>
        <v/>
      </c>
      <c r="P402" s="251" t="str">
        <f>+input!AE402</f>
        <v/>
      </c>
      <c r="Q402" s="252" t="str">
        <f>+input!AF402</f>
        <v/>
      </c>
      <c r="R402" s="253"/>
      <c r="S402" s="254" t="e">
        <f>VLOOKUP($A402,input!$A$4:$I$1000,7,FALSE)</f>
        <v>#N/A</v>
      </c>
      <c r="T402" s="255" t="e">
        <f>VLOOKUP($A402,input!$A$4:$I$1000,8,FALSE)</f>
        <v>#N/A</v>
      </c>
      <c r="U402" s="255" t="e">
        <f>VLOOKUP($A402,input!$A$4:$L$1000,9,FALSE)</f>
        <v>#N/A</v>
      </c>
      <c r="V402" s="256" t="e">
        <f>IF($C402="initial",input!M402,VLOOKUP($A402,input!$A$4:$L$1000,10,FALSE))</f>
        <v>#N/A</v>
      </c>
      <c r="W402" s="257" t="e">
        <f>IF($C402="initial",input!N402,VLOOKUP($A402,input!$A$4:$L$1000,11,FALSE))</f>
        <v>#N/A</v>
      </c>
      <c r="X402" s="258" t="e">
        <f>IF($C402="initial",input!O402,VLOOKUP($A402,input!$A$4:$L$1000,12,FALSE))</f>
        <v>#N/A</v>
      </c>
      <c r="Y402" s="247" t="e">
        <f t="shared" si="66"/>
        <v>#N/A</v>
      </c>
      <c r="Z402" s="247" t="e">
        <f t="shared" si="67"/>
        <v>#N/A</v>
      </c>
      <c r="AA402" s="247" t="e">
        <f t="shared" si="68"/>
        <v>#N/A</v>
      </c>
      <c r="AB402" s="254" t="e">
        <f t="shared" si="69"/>
        <v>#N/A</v>
      </c>
      <c r="AC402" s="255" t="e">
        <f t="shared" si="70"/>
        <v>#N/A</v>
      </c>
      <c r="AD402" s="261" t="e">
        <f t="shared" si="71"/>
        <v>#N/A</v>
      </c>
      <c r="AE402" s="247" t="e">
        <f>IF($D402="","",IF($C402="initial",input!S402,AN401))</f>
        <v>#N/A</v>
      </c>
      <c r="AF402" s="259" t="e">
        <f>IF($D402="","",IF($C402="initial",input!T402,AO401))</f>
        <v>#N/A</v>
      </c>
      <c r="AG402" s="260" t="e">
        <f>IF($D402="","",IF($C402="initial",input!U402,AP401))</f>
        <v>#N/A</v>
      </c>
      <c r="AH402" s="262"/>
      <c r="AI402" s="263"/>
      <c r="AJ402" s="263"/>
      <c r="AK402" s="262"/>
      <c r="AL402" s="263"/>
      <c r="AM402" s="264"/>
      <c r="AN402" s="249"/>
      <c r="AO402" s="249"/>
      <c r="AP402" s="249"/>
      <c r="AQ402" s="265"/>
      <c r="AR402" s="266"/>
      <c r="AS402" s="267"/>
    </row>
    <row r="403" spans="1:45" x14ac:dyDescent="0.25">
      <c r="A403" s="245">
        <v>400</v>
      </c>
      <c r="B403" s="245"/>
      <c r="C403" s="245" t="e">
        <f>VLOOKUP(A403,input!$A$4:$C$1000,3,FALSE)</f>
        <v>#N/A</v>
      </c>
      <c r="D403" s="246" t="e">
        <f>VLOOKUP($A403,input!$A$4:$I$1000,4,FALSE)</f>
        <v>#N/A</v>
      </c>
      <c r="E403" s="246" t="e">
        <f>VLOOKUP($A403,input!$A$4:$I$1000,5,FALSE)</f>
        <v>#N/A</v>
      </c>
      <c r="F403" s="514" t="e">
        <f>VLOOKUP($A403,input!$A$4:$I$1000,6,FALSE)</f>
        <v>#N/A</v>
      </c>
      <c r="G403" s="248">
        <v>0</v>
      </c>
      <c r="H403" s="249" t="e">
        <f t="shared" si="64"/>
        <v>#N/A</v>
      </c>
      <c r="I403" s="250" t="e">
        <f t="shared" si="65"/>
        <v>#N/A</v>
      </c>
      <c r="J403" s="414">
        <f>+input!Y403</f>
        <v>0</v>
      </c>
      <c r="K403" s="249" t="str">
        <f>+input!Z403</f>
        <v/>
      </c>
      <c r="L403" s="249" t="str">
        <f>+input!AA403</f>
        <v/>
      </c>
      <c r="M403" s="249" t="str">
        <f>+input!AB403</f>
        <v/>
      </c>
      <c r="N403" s="249" t="str">
        <f>+input!AC403</f>
        <v/>
      </c>
      <c r="O403" s="249" t="str">
        <f>+input!AD403</f>
        <v/>
      </c>
      <c r="P403" s="251" t="str">
        <f>+input!AE403</f>
        <v/>
      </c>
      <c r="Q403" s="252" t="str">
        <f>+input!AF403</f>
        <v/>
      </c>
      <c r="R403" s="253"/>
      <c r="S403" s="254" t="e">
        <f>VLOOKUP($A403,input!$A$4:$I$1000,7,FALSE)</f>
        <v>#N/A</v>
      </c>
      <c r="T403" s="255" t="e">
        <f>VLOOKUP($A403,input!$A$4:$I$1000,8,FALSE)</f>
        <v>#N/A</v>
      </c>
      <c r="U403" s="255" t="e">
        <f>VLOOKUP($A403,input!$A$4:$L$1000,9,FALSE)</f>
        <v>#N/A</v>
      </c>
      <c r="V403" s="256" t="e">
        <f>IF($C403="initial",input!M403,VLOOKUP($A403,input!$A$4:$L$1000,10,FALSE))</f>
        <v>#N/A</v>
      </c>
      <c r="W403" s="257" t="e">
        <f>IF($C403="initial",input!N403,VLOOKUP($A403,input!$A$4:$L$1000,11,FALSE))</f>
        <v>#N/A</v>
      </c>
      <c r="X403" s="258" t="e">
        <f>IF($C403="initial",input!O403,VLOOKUP($A403,input!$A$4:$L$1000,12,FALSE))</f>
        <v>#N/A</v>
      </c>
      <c r="Y403" s="247" t="e">
        <f t="shared" si="66"/>
        <v>#N/A</v>
      </c>
      <c r="Z403" s="247" t="e">
        <f t="shared" si="67"/>
        <v>#N/A</v>
      </c>
      <c r="AA403" s="247" t="e">
        <f t="shared" si="68"/>
        <v>#N/A</v>
      </c>
      <c r="AB403" s="254" t="e">
        <f t="shared" si="69"/>
        <v>#N/A</v>
      </c>
      <c r="AC403" s="255" t="e">
        <f t="shared" si="70"/>
        <v>#N/A</v>
      </c>
      <c r="AD403" s="261" t="e">
        <f t="shared" si="71"/>
        <v>#N/A</v>
      </c>
      <c r="AE403" s="247" t="e">
        <f>IF($D403="","",IF($C403="initial",input!S403,AN402))</f>
        <v>#N/A</v>
      </c>
      <c r="AF403" s="259" t="e">
        <f>IF($D403="","",IF($C403="initial",input!T403,AO402))</f>
        <v>#N/A</v>
      </c>
      <c r="AG403" s="260" t="e">
        <f>IF($D403="","",IF($C403="initial",input!U403,AP402))</f>
        <v>#N/A</v>
      </c>
      <c r="AH403" s="262"/>
      <c r="AI403" s="263"/>
      <c r="AJ403" s="263"/>
      <c r="AK403" s="262"/>
      <c r="AL403" s="263"/>
      <c r="AM403" s="264"/>
      <c r="AN403" s="249"/>
      <c r="AO403" s="249"/>
      <c r="AP403" s="249"/>
      <c r="AQ403" s="265"/>
      <c r="AR403" s="266"/>
      <c r="AS403" s="267"/>
    </row>
    <row r="404" spans="1:45" x14ac:dyDescent="0.25">
      <c r="A404" s="245">
        <v>401</v>
      </c>
      <c r="B404" s="245"/>
      <c r="C404" s="245" t="e">
        <f>VLOOKUP(A404,input!$A$4:$C$1000,3,FALSE)</f>
        <v>#N/A</v>
      </c>
      <c r="D404" s="246" t="e">
        <f>VLOOKUP($A404,input!$A$4:$I$1000,4,FALSE)</f>
        <v>#N/A</v>
      </c>
      <c r="E404" s="246" t="e">
        <f>VLOOKUP($A404,input!$A$4:$I$1000,5,FALSE)</f>
        <v>#N/A</v>
      </c>
      <c r="F404" s="514" t="e">
        <f>VLOOKUP($A404,input!$A$4:$I$1000,6,FALSE)</f>
        <v>#N/A</v>
      </c>
      <c r="G404" s="248">
        <v>0</v>
      </c>
      <c r="H404" s="249" t="e">
        <f t="shared" si="64"/>
        <v>#N/A</v>
      </c>
      <c r="I404" s="250" t="e">
        <f t="shared" si="65"/>
        <v>#N/A</v>
      </c>
      <c r="J404" s="414">
        <f>+input!Y404</f>
        <v>0</v>
      </c>
      <c r="K404" s="249" t="str">
        <f>+input!Z404</f>
        <v/>
      </c>
      <c r="L404" s="249" t="str">
        <f>+input!AA404</f>
        <v/>
      </c>
      <c r="M404" s="249" t="str">
        <f>+input!AB404</f>
        <v/>
      </c>
      <c r="N404" s="249" t="str">
        <f>+input!AC404</f>
        <v/>
      </c>
      <c r="O404" s="249" t="str">
        <f>+input!AD404</f>
        <v/>
      </c>
      <c r="P404" s="251" t="str">
        <f>+input!AE404</f>
        <v/>
      </c>
      <c r="Q404" s="252" t="str">
        <f>+input!AF404</f>
        <v/>
      </c>
      <c r="R404" s="253"/>
      <c r="S404" s="254" t="e">
        <f>VLOOKUP($A404,input!$A$4:$I$1000,7,FALSE)</f>
        <v>#N/A</v>
      </c>
      <c r="T404" s="255" t="e">
        <f>VLOOKUP($A404,input!$A$4:$I$1000,8,FALSE)</f>
        <v>#N/A</v>
      </c>
      <c r="U404" s="255" t="e">
        <f>VLOOKUP($A404,input!$A$4:$L$1000,9,FALSE)</f>
        <v>#N/A</v>
      </c>
      <c r="V404" s="256" t="e">
        <f>IF($C404="initial",input!M404,VLOOKUP($A404,input!$A$4:$L$1000,10,FALSE))</f>
        <v>#N/A</v>
      </c>
      <c r="W404" s="257" t="e">
        <f>IF($C404="initial",input!N404,VLOOKUP($A404,input!$A$4:$L$1000,11,FALSE))</f>
        <v>#N/A</v>
      </c>
      <c r="X404" s="258" t="e">
        <f>IF($C404="initial",input!O404,VLOOKUP($A404,input!$A$4:$L$1000,12,FALSE))</f>
        <v>#N/A</v>
      </c>
      <c r="Y404" s="247" t="e">
        <f t="shared" si="66"/>
        <v>#N/A</v>
      </c>
      <c r="Z404" s="247" t="e">
        <f t="shared" si="67"/>
        <v>#N/A</v>
      </c>
      <c r="AA404" s="247" t="e">
        <f t="shared" si="68"/>
        <v>#N/A</v>
      </c>
      <c r="AB404" s="254" t="e">
        <f t="shared" si="69"/>
        <v>#N/A</v>
      </c>
      <c r="AC404" s="255" t="e">
        <f t="shared" si="70"/>
        <v>#N/A</v>
      </c>
      <c r="AD404" s="261" t="e">
        <f t="shared" si="71"/>
        <v>#N/A</v>
      </c>
      <c r="AE404" s="247" t="e">
        <f>IF($D404="","",IF($C404="initial",input!S404,AN403))</f>
        <v>#N/A</v>
      </c>
      <c r="AF404" s="259" t="e">
        <f>IF($D404="","",IF($C404="initial",input!T404,AO403))</f>
        <v>#N/A</v>
      </c>
      <c r="AG404" s="260" t="e">
        <f>IF($D404="","",IF($C404="initial",input!U404,AP403))</f>
        <v>#N/A</v>
      </c>
      <c r="AH404" s="262"/>
      <c r="AI404" s="263"/>
      <c r="AJ404" s="263"/>
      <c r="AK404" s="262"/>
      <c r="AL404" s="263"/>
      <c r="AM404" s="264"/>
      <c r="AN404" s="249"/>
      <c r="AO404" s="249"/>
      <c r="AP404" s="249"/>
      <c r="AQ404" s="265"/>
      <c r="AR404" s="266"/>
      <c r="AS404" s="267"/>
    </row>
    <row r="405" spans="1:45" x14ac:dyDescent="0.25">
      <c r="A405" s="245">
        <v>402</v>
      </c>
      <c r="B405" s="245"/>
      <c r="C405" s="245" t="e">
        <f>VLOOKUP(A405,input!$A$4:$C$1000,3,FALSE)</f>
        <v>#N/A</v>
      </c>
      <c r="D405" s="246" t="e">
        <f>VLOOKUP($A405,input!$A$4:$I$1000,4,FALSE)</f>
        <v>#N/A</v>
      </c>
      <c r="E405" s="246" t="e">
        <f>VLOOKUP($A405,input!$A$4:$I$1000,5,FALSE)</f>
        <v>#N/A</v>
      </c>
      <c r="F405" s="514" t="e">
        <f>VLOOKUP($A405,input!$A$4:$I$1000,6,FALSE)</f>
        <v>#N/A</v>
      </c>
      <c r="G405" s="248">
        <v>0</v>
      </c>
      <c r="H405" s="249" t="e">
        <f t="shared" si="64"/>
        <v>#N/A</v>
      </c>
      <c r="I405" s="250" t="e">
        <f t="shared" si="65"/>
        <v>#N/A</v>
      </c>
      <c r="J405" s="414">
        <f>+input!Y405</f>
        <v>0</v>
      </c>
      <c r="K405" s="249" t="str">
        <f>+input!Z405</f>
        <v/>
      </c>
      <c r="L405" s="249" t="str">
        <f>+input!AA405</f>
        <v/>
      </c>
      <c r="M405" s="249" t="str">
        <f>+input!AB405</f>
        <v/>
      </c>
      <c r="N405" s="249" t="str">
        <f>+input!AC405</f>
        <v/>
      </c>
      <c r="O405" s="249" t="str">
        <f>+input!AD405</f>
        <v/>
      </c>
      <c r="P405" s="251" t="str">
        <f>+input!AE405</f>
        <v/>
      </c>
      <c r="Q405" s="252" t="str">
        <f>+input!AF405</f>
        <v/>
      </c>
      <c r="R405" s="253"/>
      <c r="S405" s="254" t="e">
        <f>VLOOKUP($A405,input!$A$4:$I$1000,7,FALSE)</f>
        <v>#N/A</v>
      </c>
      <c r="T405" s="255" t="e">
        <f>VLOOKUP($A405,input!$A$4:$I$1000,8,FALSE)</f>
        <v>#N/A</v>
      </c>
      <c r="U405" s="255" t="e">
        <f>VLOOKUP($A405,input!$A$4:$L$1000,9,FALSE)</f>
        <v>#N/A</v>
      </c>
      <c r="V405" s="256" t="e">
        <f>IF($C405="initial",input!M405,VLOOKUP($A405,input!$A$4:$L$1000,10,FALSE))</f>
        <v>#N/A</v>
      </c>
      <c r="W405" s="257" t="e">
        <f>IF($C405="initial",input!N405,VLOOKUP($A405,input!$A$4:$L$1000,11,FALSE))</f>
        <v>#N/A</v>
      </c>
      <c r="X405" s="258" t="e">
        <f>IF($C405="initial",input!O405,VLOOKUP($A405,input!$A$4:$L$1000,12,FALSE))</f>
        <v>#N/A</v>
      </c>
      <c r="Y405" s="247" t="e">
        <f t="shared" si="66"/>
        <v>#N/A</v>
      </c>
      <c r="Z405" s="247" t="e">
        <f t="shared" si="67"/>
        <v>#N/A</v>
      </c>
      <c r="AA405" s="247" t="e">
        <f t="shared" si="68"/>
        <v>#N/A</v>
      </c>
      <c r="AB405" s="254" t="e">
        <f t="shared" si="69"/>
        <v>#N/A</v>
      </c>
      <c r="AC405" s="255" t="e">
        <f t="shared" si="70"/>
        <v>#N/A</v>
      </c>
      <c r="AD405" s="261" t="e">
        <f t="shared" si="71"/>
        <v>#N/A</v>
      </c>
      <c r="AE405" s="247" t="e">
        <f>IF($D405="","",IF($C405="initial",input!S405,AN404))</f>
        <v>#N/A</v>
      </c>
      <c r="AF405" s="259" t="e">
        <f>IF($D405="","",IF($C405="initial",input!T405,AO404))</f>
        <v>#N/A</v>
      </c>
      <c r="AG405" s="260" t="e">
        <f>IF($D405="","",IF($C405="initial",input!U405,AP404))</f>
        <v>#N/A</v>
      </c>
      <c r="AH405" s="262"/>
      <c r="AI405" s="263"/>
      <c r="AJ405" s="263"/>
      <c r="AK405" s="262"/>
      <c r="AL405" s="263"/>
      <c r="AM405" s="264"/>
      <c r="AN405" s="249"/>
      <c r="AO405" s="249"/>
      <c r="AP405" s="249"/>
      <c r="AQ405" s="265"/>
      <c r="AR405" s="266"/>
      <c r="AS405" s="267"/>
    </row>
    <row r="406" spans="1:45" x14ac:dyDescent="0.25">
      <c r="A406" s="245">
        <v>403</v>
      </c>
      <c r="B406" s="245"/>
      <c r="C406" s="245" t="e">
        <f>VLOOKUP(A406,input!$A$4:$C$1000,3,FALSE)</f>
        <v>#N/A</v>
      </c>
      <c r="D406" s="246" t="e">
        <f>VLOOKUP($A406,input!$A$4:$I$1000,4,FALSE)</f>
        <v>#N/A</v>
      </c>
      <c r="E406" s="246" t="e">
        <f>VLOOKUP($A406,input!$A$4:$I$1000,5,FALSE)</f>
        <v>#N/A</v>
      </c>
      <c r="F406" s="514" t="e">
        <f>VLOOKUP($A406,input!$A$4:$I$1000,6,FALSE)</f>
        <v>#N/A</v>
      </c>
      <c r="G406" s="248">
        <v>0</v>
      </c>
      <c r="H406" s="249" t="e">
        <f t="shared" si="64"/>
        <v>#N/A</v>
      </c>
      <c r="I406" s="250" t="e">
        <f t="shared" si="65"/>
        <v>#N/A</v>
      </c>
      <c r="J406" s="414">
        <f>+input!Y406</f>
        <v>0</v>
      </c>
      <c r="K406" s="249" t="str">
        <f>+input!Z406</f>
        <v/>
      </c>
      <c r="L406" s="249" t="str">
        <f>+input!AA406</f>
        <v/>
      </c>
      <c r="M406" s="249" t="str">
        <f>+input!AB406</f>
        <v/>
      </c>
      <c r="N406" s="249" t="str">
        <f>+input!AC406</f>
        <v/>
      </c>
      <c r="O406" s="249" t="str">
        <f>+input!AD406</f>
        <v/>
      </c>
      <c r="P406" s="251" t="str">
        <f>+input!AE406</f>
        <v/>
      </c>
      <c r="Q406" s="252" t="str">
        <f>+input!AF406</f>
        <v/>
      </c>
      <c r="R406" s="253"/>
      <c r="S406" s="254" t="e">
        <f>VLOOKUP($A406,input!$A$4:$I$1000,7,FALSE)</f>
        <v>#N/A</v>
      </c>
      <c r="T406" s="255" t="e">
        <f>VLOOKUP($A406,input!$A$4:$I$1000,8,FALSE)</f>
        <v>#N/A</v>
      </c>
      <c r="U406" s="255" t="e">
        <f>VLOOKUP($A406,input!$A$4:$L$1000,9,FALSE)</f>
        <v>#N/A</v>
      </c>
      <c r="V406" s="256" t="e">
        <f>IF($C406="initial",input!M406,VLOOKUP($A406,input!$A$4:$L$1000,10,FALSE))</f>
        <v>#N/A</v>
      </c>
      <c r="W406" s="257" t="e">
        <f>IF($C406="initial",input!N406,VLOOKUP($A406,input!$A$4:$L$1000,11,FALSE))</f>
        <v>#N/A</v>
      </c>
      <c r="X406" s="258" t="e">
        <f>IF($C406="initial",input!O406,VLOOKUP($A406,input!$A$4:$L$1000,12,FALSE))</f>
        <v>#N/A</v>
      </c>
      <c r="Y406" s="247" t="e">
        <f t="shared" si="66"/>
        <v>#N/A</v>
      </c>
      <c r="Z406" s="247" t="e">
        <f t="shared" si="67"/>
        <v>#N/A</v>
      </c>
      <c r="AA406" s="247" t="e">
        <f t="shared" si="68"/>
        <v>#N/A</v>
      </c>
      <c r="AB406" s="254" t="e">
        <f t="shared" si="69"/>
        <v>#N/A</v>
      </c>
      <c r="AC406" s="255" t="e">
        <f t="shared" si="70"/>
        <v>#N/A</v>
      </c>
      <c r="AD406" s="261" t="e">
        <f t="shared" si="71"/>
        <v>#N/A</v>
      </c>
      <c r="AE406" s="247" t="e">
        <f>IF($D406="","",IF($C406="initial",input!S406,AN405))</f>
        <v>#N/A</v>
      </c>
      <c r="AF406" s="259" t="e">
        <f>IF($D406="","",IF($C406="initial",input!T406,AO405))</f>
        <v>#N/A</v>
      </c>
      <c r="AG406" s="260" t="e">
        <f>IF($D406="","",IF($C406="initial",input!U406,AP405))</f>
        <v>#N/A</v>
      </c>
      <c r="AH406" s="262"/>
      <c r="AI406" s="263"/>
      <c r="AJ406" s="263"/>
      <c r="AK406" s="262"/>
      <c r="AL406" s="263"/>
      <c r="AM406" s="264"/>
      <c r="AN406" s="249"/>
      <c r="AO406" s="249"/>
      <c r="AP406" s="249"/>
      <c r="AQ406" s="265"/>
      <c r="AR406" s="266"/>
      <c r="AS406" s="267"/>
    </row>
    <row r="407" spans="1:45" x14ac:dyDescent="0.25">
      <c r="A407" s="245">
        <v>404</v>
      </c>
      <c r="B407" s="245"/>
      <c r="C407" s="245" t="e">
        <f>VLOOKUP(A407,input!$A$4:$C$1000,3,FALSE)</f>
        <v>#N/A</v>
      </c>
      <c r="D407" s="246" t="e">
        <f>VLOOKUP($A407,input!$A$4:$I$1000,4,FALSE)</f>
        <v>#N/A</v>
      </c>
      <c r="E407" s="246" t="e">
        <f>VLOOKUP($A407,input!$A$4:$I$1000,5,FALSE)</f>
        <v>#N/A</v>
      </c>
      <c r="F407" s="514" t="e">
        <f>VLOOKUP($A407,input!$A$4:$I$1000,6,FALSE)</f>
        <v>#N/A</v>
      </c>
      <c r="G407" s="248">
        <v>0</v>
      </c>
      <c r="H407" s="249" t="e">
        <f t="shared" si="64"/>
        <v>#N/A</v>
      </c>
      <c r="I407" s="250" t="e">
        <f t="shared" si="65"/>
        <v>#N/A</v>
      </c>
      <c r="J407" s="414">
        <f>+input!Y407</f>
        <v>0</v>
      </c>
      <c r="K407" s="249" t="str">
        <f>+input!Z407</f>
        <v/>
      </c>
      <c r="L407" s="249" t="str">
        <f>+input!AA407</f>
        <v/>
      </c>
      <c r="M407" s="249" t="str">
        <f>+input!AB407</f>
        <v/>
      </c>
      <c r="N407" s="249" t="str">
        <f>+input!AC407</f>
        <v/>
      </c>
      <c r="O407" s="249" t="str">
        <f>+input!AD407</f>
        <v/>
      </c>
      <c r="P407" s="251" t="str">
        <f>+input!AE407</f>
        <v/>
      </c>
      <c r="Q407" s="252" t="str">
        <f>+input!AF407</f>
        <v/>
      </c>
      <c r="R407" s="253"/>
      <c r="S407" s="254" t="e">
        <f>VLOOKUP($A407,input!$A$4:$I$1000,7,FALSE)</f>
        <v>#N/A</v>
      </c>
      <c r="T407" s="255" t="e">
        <f>VLOOKUP($A407,input!$A$4:$I$1000,8,FALSE)</f>
        <v>#N/A</v>
      </c>
      <c r="U407" s="255" t="e">
        <f>VLOOKUP($A407,input!$A$4:$L$1000,9,FALSE)</f>
        <v>#N/A</v>
      </c>
      <c r="V407" s="256" t="e">
        <f>IF($C407="initial",input!M407,VLOOKUP($A407,input!$A$4:$L$1000,10,FALSE))</f>
        <v>#N/A</v>
      </c>
      <c r="W407" s="257" t="e">
        <f>IF($C407="initial",input!N407,VLOOKUP($A407,input!$A$4:$L$1000,11,FALSE))</f>
        <v>#N/A</v>
      </c>
      <c r="X407" s="258" t="e">
        <f>IF($C407="initial",input!O407,VLOOKUP($A407,input!$A$4:$L$1000,12,FALSE))</f>
        <v>#N/A</v>
      </c>
      <c r="Y407" s="247" t="e">
        <f t="shared" si="66"/>
        <v>#N/A</v>
      </c>
      <c r="Z407" s="247" t="e">
        <f t="shared" si="67"/>
        <v>#N/A</v>
      </c>
      <c r="AA407" s="247" t="e">
        <f t="shared" si="68"/>
        <v>#N/A</v>
      </c>
      <c r="AB407" s="254" t="e">
        <f t="shared" si="69"/>
        <v>#N/A</v>
      </c>
      <c r="AC407" s="255" t="e">
        <f t="shared" si="70"/>
        <v>#N/A</v>
      </c>
      <c r="AD407" s="261" t="e">
        <f t="shared" si="71"/>
        <v>#N/A</v>
      </c>
      <c r="AE407" s="247" t="e">
        <f>IF($D407="","",IF($C407="initial",input!S407,AN406))</f>
        <v>#N/A</v>
      </c>
      <c r="AF407" s="259" t="e">
        <f>IF($D407="","",IF($C407="initial",input!T407,AO406))</f>
        <v>#N/A</v>
      </c>
      <c r="AG407" s="260" t="e">
        <f>IF($D407="","",IF($C407="initial",input!U407,AP406))</f>
        <v>#N/A</v>
      </c>
      <c r="AH407" s="262"/>
      <c r="AI407" s="263"/>
      <c r="AJ407" s="263"/>
      <c r="AK407" s="262"/>
      <c r="AL407" s="263"/>
      <c r="AM407" s="264"/>
      <c r="AN407" s="249"/>
      <c r="AO407" s="249"/>
      <c r="AP407" s="249"/>
      <c r="AQ407" s="265"/>
      <c r="AR407" s="266"/>
      <c r="AS407" s="267"/>
    </row>
    <row r="408" spans="1:45" x14ac:dyDescent="0.25">
      <c r="A408" s="245">
        <v>405</v>
      </c>
      <c r="B408" s="245"/>
      <c r="C408" s="245" t="e">
        <f>VLOOKUP(A408,input!$A$4:$C$1000,3,FALSE)</f>
        <v>#N/A</v>
      </c>
      <c r="D408" s="246" t="e">
        <f>VLOOKUP($A408,input!$A$4:$I$1000,4,FALSE)</f>
        <v>#N/A</v>
      </c>
      <c r="E408" s="246" t="e">
        <f>VLOOKUP($A408,input!$A$4:$I$1000,5,FALSE)</f>
        <v>#N/A</v>
      </c>
      <c r="F408" s="514" t="e">
        <f>VLOOKUP($A408,input!$A$4:$I$1000,6,FALSE)</f>
        <v>#N/A</v>
      </c>
      <c r="G408" s="248">
        <v>0</v>
      </c>
      <c r="H408" s="249" t="e">
        <f t="shared" si="64"/>
        <v>#N/A</v>
      </c>
      <c r="I408" s="250" t="e">
        <f t="shared" si="65"/>
        <v>#N/A</v>
      </c>
      <c r="J408" s="414">
        <f>+input!Y408</f>
        <v>0</v>
      </c>
      <c r="K408" s="249" t="str">
        <f>+input!Z408</f>
        <v/>
      </c>
      <c r="L408" s="249" t="str">
        <f>+input!AA408</f>
        <v/>
      </c>
      <c r="M408" s="249" t="str">
        <f>+input!AB408</f>
        <v/>
      </c>
      <c r="N408" s="249" t="str">
        <f>+input!AC408</f>
        <v/>
      </c>
      <c r="O408" s="249" t="str">
        <f>+input!AD408</f>
        <v/>
      </c>
      <c r="P408" s="251" t="str">
        <f>+input!AE408</f>
        <v/>
      </c>
      <c r="Q408" s="252" t="str">
        <f>+input!AF408</f>
        <v/>
      </c>
      <c r="R408" s="253"/>
      <c r="S408" s="254" t="e">
        <f>VLOOKUP($A408,input!$A$4:$I$1000,7,FALSE)</f>
        <v>#N/A</v>
      </c>
      <c r="T408" s="255" t="e">
        <f>VLOOKUP($A408,input!$A$4:$I$1000,8,FALSE)</f>
        <v>#N/A</v>
      </c>
      <c r="U408" s="255" t="e">
        <f>VLOOKUP($A408,input!$A$4:$L$1000,9,FALSE)</f>
        <v>#N/A</v>
      </c>
      <c r="V408" s="256" t="e">
        <f>IF($C408="initial",input!M408,VLOOKUP($A408,input!$A$4:$L$1000,10,FALSE))</f>
        <v>#N/A</v>
      </c>
      <c r="W408" s="257" t="e">
        <f>IF($C408="initial",input!N408,VLOOKUP($A408,input!$A$4:$L$1000,11,FALSE))</f>
        <v>#N/A</v>
      </c>
      <c r="X408" s="258" t="e">
        <f>IF($C408="initial",input!O408,VLOOKUP($A408,input!$A$4:$L$1000,12,FALSE))</f>
        <v>#N/A</v>
      </c>
      <c r="Y408" s="247" t="e">
        <f t="shared" si="66"/>
        <v>#N/A</v>
      </c>
      <c r="Z408" s="247" t="e">
        <f t="shared" si="67"/>
        <v>#N/A</v>
      </c>
      <c r="AA408" s="247" t="e">
        <f t="shared" si="68"/>
        <v>#N/A</v>
      </c>
      <c r="AB408" s="254" t="e">
        <f t="shared" si="69"/>
        <v>#N/A</v>
      </c>
      <c r="AC408" s="255" t="e">
        <f t="shared" si="70"/>
        <v>#N/A</v>
      </c>
      <c r="AD408" s="261" t="e">
        <f t="shared" si="71"/>
        <v>#N/A</v>
      </c>
      <c r="AE408" s="247" t="e">
        <f>IF($D408="","",IF($C408="initial",input!S408,AN407))</f>
        <v>#N/A</v>
      </c>
      <c r="AF408" s="259" t="e">
        <f>IF($D408="","",IF($C408="initial",input!T408,AO407))</f>
        <v>#N/A</v>
      </c>
      <c r="AG408" s="260" t="e">
        <f>IF($D408="","",IF($C408="initial",input!U408,AP407))</f>
        <v>#N/A</v>
      </c>
      <c r="AH408" s="262"/>
      <c r="AI408" s="263"/>
      <c r="AJ408" s="263"/>
      <c r="AK408" s="262"/>
      <c r="AL408" s="263"/>
      <c r="AM408" s="264"/>
      <c r="AN408" s="249"/>
      <c r="AO408" s="249"/>
      <c r="AP408" s="249"/>
      <c r="AQ408" s="265"/>
      <c r="AR408" s="266"/>
      <c r="AS408" s="267"/>
    </row>
    <row r="409" spans="1:45" x14ac:dyDescent="0.25">
      <c r="A409" s="245">
        <v>406</v>
      </c>
      <c r="B409" s="245"/>
      <c r="C409" s="245" t="e">
        <f>VLOOKUP(A409,input!$A$4:$C$1000,3,FALSE)</f>
        <v>#N/A</v>
      </c>
      <c r="D409" s="246" t="e">
        <f>VLOOKUP($A409,input!$A$4:$I$1000,4,FALSE)</f>
        <v>#N/A</v>
      </c>
      <c r="E409" s="246" t="e">
        <f>VLOOKUP($A409,input!$A$4:$I$1000,5,FALSE)</f>
        <v>#N/A</v>
      </c>
      <c r="F409" s="514" t="e">
        <f>VLOOKUP($A409,input!$A$4:$I$1000,6,FALSE)</f>
        <v>#N/A</v>
      </c>
      <c r="G409" s="248">
        <v>0</v>
      </c>
      <c r="H409" s="249" t="e">
        <f t="shared" si="64"/>
        <v>#N/A</v>
      </c>
      <c r="I409" s="250" t="e">
        <f t="shared" si="65"/>
        <v>#N/A</v>
      </c>
      <c r="J409" s="414">
        <f>+input!Y409</f>
        <v>0</v>
      </c>
      <c r="K409" s="249" t="str">
        <f>+input!Z409</f>
        <v/>
      </c>
      <c r="L409" s="249" t="str">
        <f>+input!AA409</f>
        <v/>
      </c>
      <c r="M409" s="249" t="str">
        <f>+input!AB409</f>
        <v/>
      </c>
      <c r="N409" s="249" t="str">
        <f>+input!AC409</f>
        <v/>
      </c>
      <c r="O409" s="249" t="str">
        <f>+input!AD409</f>
        <v/>
      </c>
      <c r="P409" s="251" t="str">
        <f>+input!AE409</f>
        <v/>
      </c>
      <c r="Q409" s="252" t="str">
        <f>+input!AF409</f>
        <v/>
      </c>
      <c r="R409" s="253"/>
      <c r="S409" s="254" t="e">
        <f>VLOOKUP($A409,input!$A$4:$I$1000,7,FALSE)</f>
        <v>#N/A</v>
      </c>
      <c r="T409" s="255" t="e">
        <f>VLOOKUP($A409,input!$A$4:$I$1000,8,FALSE)</f>
        <v>#N/A</v>
      </c>
      <c r="U409" s="255" t="e">
        <f>VLOOKUP($A409,input!$A$4:$L$1000,9,FALSE)</f>
        <v>#N/A</v>
      </c>
      <c r="V409" s="256" t="e">
        <f>IF($C409="initial",input!M409,VLOOKUP($A409,input!$A$4:$L$1000,10,FALSE))</f>
        <v>#N/A</v>
      </c>
      <c r="W409" s="257" t="e">
        <f>IF($C409="initial",input!N409,VLOOKUP($A409,input!$A$4:$L$1000,11,FALSE))</f>
        <v>#N/A</v>
      </c>
      <c r="X409" s="258" t="e">
        <f>IF($C409="initial",input!O409,VLOOKUP($A409,input!$A$4:$L$1000,12,FALSE))</f>
        <v>#N/A</v>
      </c>
      <c r="Y409" s="247" t="e">
        <f t="shared" si="66"/>
        <v>#N/A</v>
      </c>
      <c r="Z409" s="247" t="e">
        <f t="shared" si="67"/>
        <v>#N/A</v>
      </c>
      <c r="AA409" s="247" t="e">
        <f t="shared" si="68"/>
        <v>#N/A</v>
      </c>
      <c r="AB409" s="254" t="e">
        <f t="shared" si="69"/>
        <v>#N/A</v>
      </c>
      <c r="AC409" s="255" t="e">
        <f t="shared" si="70"/>
        <v>#N/A</v>
      </c>
      <c r="AD409" s="261" t="e">
        <f t="shared" si="71"/>
        <v>#N/A</v>
      </c>
      <c r="AE409" s="247" t="e">
        <f>IF($D409="","",IF($C409="initial",input!S409,AN408))</f>
        <v>#N/A</v>
      </c>
      <c r="AF409" s="259" t="e">
        <f>IF($D409="","",IF($C409="initial",input!T409,AO408))</f>
        <v>#N/A</v>
      </c>
      <c r="AG409" s="260" t="e">
        <f>IF($D409="","",IF($C409="initial",input!U409,AP408))</f>
        <v>#N/A</v>
      </c>
      <c r="AH409" s="262"/>
      <c r="AI409" s="263"/>
      <c r="AJ409" s="263"/>
      <c r="AK409" s="262"/>
      <c r="AL409" s="263"/>
      <c r="AM409" s="264"/>
      <c r="AN409" s="249"/>
      <c r="AO409" s="249"/>
      <c r="AP409" s="249"/>
      <c r="AQ409" s="265"/>
      <c r="AR409" s="266"/>
      <c r="AS409" s="267"/>
    </row>
    <row r="410" spans="1:45" x14ac:dyDescent="0.25">
      <c r="A410" s="245">
        <v>407</v>
      </c>
      <c r="B410" s="245"/>
      <c r="C410" s="245" t="e">
        <f>VLOOKUP(A410,input!$A$4:$C$1000,3,FALSE)</f>
        <v>#N/A</v>
      </c>
      <c r="D410" s="246" t="e">
        <f>VLOOKUP($A410,input!$A$4:$I$1000,4,FALSE)</f>
        <v>#N/A</v>
      </c>
      <c r="E410" s="246" t="e">
        <f>VLOOKUP($A410,input!$A$4:$I$1000,5,FALSE)</f>
        <v>#N/A</v>
      </c>
      <c r="F410" s="514" t="e">
        <f>VLOOKUP($A410,input!$A$4:$I$1000,6,FALSE)</f>
        <v>#N/A</v>
      </c>
      <c r="G410" s="248">
        <v>0</v>
      </c>
      <c r="H410" s="249" t="e">
        <f t="shared" si="64"/>
        <v>#N/A</v>
      </c>
      <c r="I410" s="250" t="e">
        <f t="shared" si="65"/>
        <v>#N/A</v>
      </c>
      <c r="J410" s="414">
        <f>+input!Y410</f>
        <v>0</v>
      </c>
      <c r="K410" s="249" t="str">
        <f>+input!Z410</f>
        <v/>
      </c>
      <c r="L410" s="249" t="str">
        <f>+input!AA410</f>
        <v/>
      </c>
      <c r="M410" s="249" t="str">
        <f>+input!AB410</f>
        <v/>
      </c>
      <c r="N410" s="249" t="str">
        <f>+input!AC410</f>
        <v/>
      </c>
      <c r="O410" s="249" t="str">
        <f>+input!AD410</f>
        <v/>
      </c>
      <c r="P410" s="251" t="str">
        <f>+input!AE410</f>
        <v/>
      </c>
      <c r="Q410" s="252" t="str">
        <f>+input!AF410</f>
        <v/>
      </c>
      <c r="R410" s="253"/>
      <c r="S410" s="254" t="e">
        <f>VLOOKUP($A410,input!$A$4:$I$1000,7,FALSE)</f>
        <v>#N/A</v>
      </c>
      <c r="T410" s="255" t="e">
        <f>VLOOKUP($A410,input!$A$4:$I$1000,8,FALSE)</f>
        <v>#N/A</v>
      </c>
      <c r="U410" s="255" t="e">
        <f>VLOOKUP($A410,input!$A$4:$L$1000,9,FALSE)</f>
        <v>#N/A</v>
      </c>
      <c r="V410" s="256" t="e">
        <f>IF($C410="initial",input!M410,VLOOKUP($A410,input!$A$4:$L$1000,10,FALSE))</f>
        <v>#N/A</v>
      </c>
      <c r="W410" s="257" t="e">
        <f>IF($C410="initial",input!N410,VLOOKUP($A410,input!$A$4:$L$1000,11,FALSE))</f>
        <v>#N/A</v>
      </c>
      <c r="X410" s="258" t="e">
        <f>IF($C410="initial",input!O410,VLOOKUP($A410,input!$A$4:$L$1000,12,FALSE))</f>
        <v>#N/A</v>
      </c>
      <c r="Y410" s="247" t="e">
        <f t="shared" si="66"/>
        <v>#N/A</v>
      </c>
      <c r="Z410" s="247" t="e">
        <f t="shared" si="67"/>
        <v>#N/A</v>
      </c>
      <c r="AA410" s="247" t="e">
        <f t="shared" si="68"/>
        <v>#N/A</v>
      </c>
      <c r="AB410" s="254" t="e">
        <f t="shared" si="69"/>
        <v>#N/A</v>
      </c>
      <c r="AC410" s="255" t="e">
        <f t="shared" si="70"/>
        <v>#N/A</v>
      </c>
      <c r="AD410" s="261" t="e">
        <f t="shared" si="71"/>
        <v>#N/A</v>
      </c>
      <c r="AE410" s="247" t="e">
        <f>IF($D410="","",IF($C410="initial",input!S410,AN409))</f>
        <v>#N/A</v>
      </c>
      <c r="AF410" s="259" t="e">
        <f>IF($D410="","",IF($C410="initial",input!T410,AO409))</f>
        <v>#N/A</v>
      </c>
      <c r="AG410" s="260" t="e">
        <f>IF($D410="","",IF($C410="initial",input!U410,AP409))</f>
        <v>#N/A</v>
      </c>
      <c r="AH410" s="262"/>
      <c r="AI410" s="263"/>
      <c r="AJ410" s="263"/>
      <c r="AK410" s="262"/>
      <c r="AL410" s="263"/>
      <c r="AM410" s="264"/>
      <c r="AN410" s="249"/>
      <c r="AO410" s="249"/>
      <c r="AP410" s="249"/>
      <c r="AQ410" s="265"/>
      <c r="AR410" s="266"/>
      <c r="AS410" s="267"/>
    </row>
    <row r="411" spans="1:45" x14ac:dyDescent="0.25">
      <c r="A411" s="245">
        <v>408</v>
      </c>
      <c r="B411" s="245"/>
      <c r="C411" s="245" t="e">
        <f>VLOOKUP(A411,input!$A$4:$C$1000,3,FALSE)</f>
        <v>#N/A</v>
      </c>
      <c r="D411" s="246" t="e">
        <f>VLOOKUP($A411,input!$A$4:$I$1000,4,FALSE)</f>
        <v>#N/A</v>
      </c>
      <c r="E411" s="246" t="e">
        <f>VLOOKUP($A411,input!$A$4:$I$1000,5,FALSE)</f>
        <v>#N/A</v>
      </c>
      <c r="F411" s="514" t="e">
        <f>VLOOKUP($A411,input!$A$4:$I$1000,6,FALSE)</f>
        <v>#N/A</v>
      </c>
      <c r="G411" s="248">
        <v>0</v>
      </c>
      <c r="H411" s="249" t="e">
        <f t="shared" si="64"/>
        <v>#N/A</v>
      </c>
      <c r="I411" s="250" t="e">
        <f t="shared" si="65"/>
        <v>#N/A</v>
      </c>
      <c r="J411" s="414">
        <f>+input!Y411</f>
        <v>0</v>
      </c>
      <c r="K411" s="249" t="str">
        <f>+input!Z411</f>
        <v/>
      </c>
      <c r="L411" s="249" t="str">
        <f>+input!AA411</f>
        <v/>
      </c>
      <c r="M411" s="249" t="str">
        <f>+input!AB411</f>
        <v/>
      </c>
      <c r="N411" s="249" t="str">
        <f>+input!AC411</f>
        <v/>
      </c>
      <c r="O411" s="249" t="str">
        <f>+input!AD411</f>
        <v/>
      </c>
      <c r="P411" s="251" t="str">
        <f>+input!AE411</f>
        <v/>
      </c>
      <c r="Q411" s="252" t="str">
        <f>+input!AF411</f>
        <v/>
      </c>
      <c r="R411" s="253"/>
      <c r="S411" s="254" t="e">
        <f>VLOOKUP($A411,input!$A$4:$I$1000,7,FALSE)</f>
        <v>#N/A</v>
      </c>
      <c r="T411" s="255" t="e">
        <f>VLOOKUP($A411,input!$A$4:$I$1000,8,FALSE)</f>
        <v>#N/A</v>
      </c>
      <c r="U411" s="255" t="e">
        <f>VLOOKUP($A411,input!$A$4:$L$1000,9,FALSE)</f>
        <v>#N/A</v>
      </c>
      <c r="V411" s="256" t="e">
        <f>IF($C411="initial",input!M411,VLOOKUP($A411,input!$A$4:$L$1000,10,FALSE))</f>
        <v>#N/A</v>
      </c>
      <c r="W411" s="257" t="e">
        <f>IF($C411="initial",input!N411,VLOOKUP($A411,input!$A$4:$L$1000,11,FALSE))</f>
        <v>#N/A</v>
      </c>
      <c r="X411" s="258" t="e">
        <f>IF($C411="initial",input!O411,VLOOKUP($A411,input!$A$4:$L$1000,12,FALSE))</f>
        <v>#N/A</v>
      </c>
      <c r="Y411" s="247" t="e">
        <f t="shared" si="66"/>
        <v>#N/A</v>
      </c>
      <c r="Z411" s="247" t="e">
        <f t="shared" si="67"/>
        <v>#N/A</v>
      </c>
      <c r="AA411" s="247" t="e">
        <f t="shared" si="68"/>
        <v>#N/A</v>
      </c>
      <c r="AB411" s="254" t="e">
        <f t="shared" si="69"/>
        <v>#N/A</v>
      </c>
      <c r="AC411" s="255" t="e">
        <f t="shared" si="70"/>
        <v>#N/A</v>
      </c>
      <c r="AD411" s="261" t="e">
        <f t="shared" si="71"/>
        <v>#N/A</v>
      </c>
      <c r="AE411" s="247" t="e">
        <f>IF($D411="","",IF($C411="initial",input!S411,AN410))</f>
        <v>#N/A</v>
      </c>
      <c r="AF411" s="259" t="e">
        <f>IF($D411="","",IF($C411="initial",input!T411,AO410))</f>
        <v>#N/A</v>
      </c>
      <c r="AG411" s="260" t="e">
        <f>IF($D411="","",IF($C411="initial",input!U411,AP410))</f>
        <v>#N/A</v>
      </c>
      <c r="AH411" s="262"/>
      <c r="AI411" s="263"/>
      <c r="AJ411" s="263"/>
      <c r="AK411" s="262"/>
      <c r="AL411" s="263"/>
      <c r="AM411" s="264"/>
      <c r="AN411" s="249"/>
      <c r="AO411" s="249"/>
      <c r="AP411" s="249"/>
      <c r="AQ411" s="265"/>
      <c r="AR411" s="266"/>
      <c r="AS411" s="267"/>
    </row>
    <row r="412" spans="1:45" x14ac:dyDescent="0.25">
      <c r="A412" s="245">
        <v>409</v>
      </c>
      <c r="B412" s="245"/>
      <c r="C412" s="245" t="e">
        <f>VLOOKUP(A412,input!$A$4:$C$1000,3,FALSE)</f>
        <v>#N/A</v>
      </c>
      <c r="D412" s="246" t="e">
        <f>VLOOKUP($A412,input!$A$4:$I$1000,4,FALSE)</f>
        <v>#N/A</v>
      </c>
      <c r="E412" s="246" t="e">
        <f>VLOOKUP($A412,input!$A$4:$I$1000,5,FALSE)</f>
        <v>#N/A</v>
      </c>
      <c r="F412" s="514" t="e">
        <f>VLOOKUP($A412,input!$A$4:$I$1000,6,FALSE)</f>
        <v>#N/A</v>
      </c>
      <c r="G412" s="248">
        <v>0</v>
      </c>
      <c r="H412" s="249" t="e">
        <f t="shared" si="64"/>
        <v>#N/A</v>
      </c>
      <c r="I412" s="250" t="e">
        <f t="shared" si="65"/>
        <v>#N/A</v>
      </c>
      <c r="J412" s="414">
        <f>+input!Y412</f>
        <v>0</v>
      </c>
      <c r="K412" s="249" t="str">
        <f>+input!Z412</f>
        <v/>
      </c>
      <c r="L412" s="249" t="str">
        <f>+input!AA412</f>
        <v/>
      </c>
      <c r="M412" s="249" t="str">
        <f>+input!AB412</f>
        <v/>
      </c>
      <c r="N412" s="249" t="str">
        <f>+input!AC412</f>
        <v/>
      </c>
      <c r="O412" s="249" t="str">
        <f>+input!AD412</f>
        <v/>
      </c>
      <c r="P412" s="251" t="str">
        <f>+input!AE412</f>
        <v/>
      </c>
      <c r="Q412" s="252" t="str">
        <f>+input!AF412</f>
        <v/>
      </c>
      <c r="R412" s="253"/>
      <c r="S412" s="254" t="e">
        <f>VLOOKUP($A412,input!$A$4:$I$1000,7,FALSE)</f>
        <v>#N/A</v>
      </c>
      <c r="T412" s="255" t="e">
        <f>VLOOKUP($A412,input!$A$4:$I$1000,8,FALSE)</f>
        <v>#N/A</v>
      </c>
      <c r="U412" s="255" t="e">
        <f>VLOOKUP($A412,input!$A$4:$L$1000,9,FALSE)</f>
        <v>#N/A</v>
      </c>
      <c r="V412" s="256" t="e">
        <f>IF($C412="initial",input!M412,VLOOKUP($A412,input!$A$4:$L$1000,10,FALSE))</f>
        <v>#N/A</v>
      </c>
      <c r="W412" s="257" t="e">
        <f>IF($C412="initial",input!N412,VLOOKUP($A412,input!$A$4:$L$1000,11,FALSE))</f>
        <v>#N/A</v>
      </c>
      <c r="X412" s="258" t="e">
        <f>IF($C412="initial",input!O412,VLOOKUP($A412,input!$A$4:$L$1000,12,FALSE))</f>
        <v>#N/A</v>
      </c>
      <c r="Y412" s="247" t="e">
        <f t="shared" si="66"/>
        <v>#N/A</v>
      </c>
      <c r="Z412" s="247" t="e">
        <f t="shared" si="67"/>
        <v>#N/A</v>
      </c>
      <c r="AA412" s="247" t="e">
        <f t="shared" si="68"/>
        <v>#N/A</v>
      </c>
      <c r="AB412" s="254" t="e">
        <f t="shared" si="69"/>
        <v>#N/A</v>
      </c>
      <c r="AC412" s="255" t="e">
        <f t="shared" si="70"/>
        <v>#N/A</v>
      </c>
      <c r="AD412" s="261" t="e">
        <f t="shared" si="71"/>
        <v>#N/A</v>
      </c>
      <c r="AE412" s="247" t="e">
        <f>IF($D412="","",IF($C412="initial",input!S412,AN411))</f>
        <v>#N/A</v>
      </c>
      <c r="AF412" s="259" t="e">
        <f>IF($D412="","",IF($C412="initial",input!T412,AO411))</f>
        <v>#N/A</v>
      </c>
      <c r="AG412" s="260" t="e">
        <f>IF($D412="","",IF($C412="initial",input!U412,AP411))</f>
        <v>#N/A</v>
      </c>
      <c r="AH412" s="262"/>
      <c r="AI412" s="263"/>
      <c r="AJ412" s="263"/>
      <c r="AK412" s="262"/>
      <c r="AL412" s="263"/>
      <c r="AM412" s="264"/>
      <c r="AN412" s="249"/>
      <c r="AO412" s="249"/>
      <c r="AP412" s="249"/>
      <c r="AQ412" s="265"/>
      <c r="AR412" s="266"/>
      <c r="AS412" s="267"/>
    </row>
    <row r="413" spans="1:45" x14ac:dyDescent="0.25">
      <c r="A413" s="245">
        <v>410</v>
      </c>
      <c r="B413" s="245"/>
      <c r="C413" s="245" t="e">
        <f>VLOOKUP(A413,input!$A$4:$C$1000,3,FALSE)</f>
        <v>#N/A</v>
      </c>
      <c r="D413" s="246" t="e">
        <f>VLOOKUP($A413,input!$A$4:$I$1000,4,FALSE)</f>
        <v>#N/A</v>
      </c>
      <c r="E413" s="246" t="e">
        <f>VLOOKUP($A413,input!$A$4:$I$1000,5,FALSE)</f>
        <v>#N/A</v>
      </c>
      <c r="F413" s="514" t="e">
        <f>VLOOKUP($A413,input!$A$4:$I$1000,6,FALSE)</f>
        <v>#N/A</v>
      </c>
      <c r="G413" s="248">
        <v>0</v>
      </c>
      <c r="H413" s="249" t="e">
        <f t="shared" si="64"/>
        <v>#N/A</v>
      </c>
      <c r="I413" s="250" t="e">
        <f t="shared" si="65"/>
        <v>#N/A</v>
      </c>
      <c r="J413" s="414">
        <f>+input!Y413</f>
        <v>0</v>
      </c>
      <c r="K413" s="249" t="str">
        <f>+input!Z413</f>
        <v/>
      </c>
      <c r="L413" s="249" t="str">
        <f>+input!AA413</f>
        <v/>
      </c>
      <c r="M413" s="249" t="str">
        <f>+input!AB413</f>
        <v/>
      </c>
      <c r="N413" s="249" t="str">
        <f>+input!AC413</f>
        <v/>
      </c>
      <c r="O413" s="249" t="str">
        <f>+input!AD413</f>
        <v/>
      </c>
      <c r="P413" s="251" t="str">
        <f>+input!AE413</f>
        <v/>
      </c>
      <c r="Q413" s="252" t="str">
        <f>+input!AF413</f>
        <v/>
      </c>
      <c r="R413" s="253"/>
      <c r="S413" s="254" t="e">
        <f>VLOOKUP($A413,input!$A$4:$I$1000,7,FALSE)</f>
        <v>#N/A</v>
      </c>
      <c r="T413" s="255" t="e">
        <f>VLOOKUP($A413,input!$A$4:$I$1000,8,FALSE)</f>
        <v>#N/A</v>
      </c>
      <c r="U413" s="255" t="e">
        <f>VLOOKUP($A413,input!$A$4:$L$1000,9,FALSE)</f>
        <v>#N/A</v>
      </c>
      <c r="V413" s="256" t="e">
        <f>IF($C413="initial",input!M413,VLOOKUP($A413,input!$A$4:$L$1000,10,FALSE))</f>
        <v>#N/A</v>
      </c>
      <c r="W413" s="257" t="e">
        <f>IF($C413="initial",input!N413,VLOOKUP($A413,input!$A$4:$L$1000,11,FALSE))</f>
        <v>#N/A</v>
      </c>
      <c r="X413" s="258" t="e">
        <f>IF($C413="initial",input!O413,VLOOKUP($A413,input!$A$4:$L$1000,12,FALSE))</f>
        <v>#N/A</v>
      </c>
      <c r="Y413" s="247" t="e">
        <f t="shared" si="66"/>
        <v>#N/A</v>
      </c>
      <c r="Z413" s="247" t="e">
        <f t="shared" si="67"/>
        <v>#N/A</v>
      </c>
      <c r="AA413" s="247" t="e">
        <f t="shared" si="68"/>
        <v>#N/A</v>
      </c>
      <c r="AB413" s="254" t="e">
        <f t="shared" si="69"/>
        <v>#N/A</v>
      </c>
      <c r="AC413" s="255" t="e">
        <f t="shared" si="70"/>
        <v>#N/A</v>
      </c>
      <c r="AD413" s="261" t="e">
        <f t="shared" si="71"/>
        <v>#N/A</v>
      </c>
      <c r="AE413" s="247" t="e">
        <f>IF($D413="","",IF($C413="initial",input!S413,AN412))</f>
        <v>#N/A</v>
      </c>
      <c r="AF413" s="259" t="e">
        <f>IF($D413="","",IF($C413="initial",input!T413,AO412))</f>
        <v>#N/A</v>
      </c>
      <c r="AG413" s="260" t="e">
        <f>IF($D413="","",IF($C413="initial",input!U413,AP412))</f>
        <v>#N/A</v>
      </c>
      <c r="AH413" s="262"/>
      <c r="AI413" s="263"/>
      <c r="AJ413" s="263"/>
      <c r="AK413" s="262"/>
      <c r="AL413" s="263"/>
      <c r="AM413" s="264"/>
      <c r="AN413" s="249"/>
      <c r="AO413" s="249"/>
      <c r="AP413" s="249"/>
      <c r="AQ413" s="265"/>
      <c r="AR413" s="266"/>
      <c r="AS413" s="267"/>
    </row>
    <row r="414" spans="1:45" x14ac:dyDescent="0.25">
      <c r="A414" s="245">
        <v>411</v>
      </c>
      <c r="B414" s="245"/>
      <c r="C414" s="245" t="e">
        <f>VLOOKUP(A414,input!$A$4:$C$1000,3,FALSE)</f>
        <v>#N/A</v>
      </c>
      <c r="D414" s="246" t="e">
        <f>VLOOKUP($A414,input!$A$4:$I$1000,4,FALSE)</f>
        <v>#N/A</v>
      </c>
      <c r="E414" s="246" t="e">
        <f>VLOOKUP($A414,input!$A$4:$I$1000,5,FALSE)</f>
        <v>#N/A</v>
      </c>
      <c r="F414" s="514" t="e">
        <f>VLOOKUP($A414,input!$A$4:$I$1000,6,FALSE)</f>
        <v>#N/A</v>
      </c>
      <c r="G414" s="248">
        <v>0</v>
      </c>
      <c r="H414" s="249" t="e">
        <f t="shared" si="64"/>
        <v>#N/A</v>
      </c>
      <c r="I414" s="250" t="e">
        <f t="shared" si="65"/>
        <v>#N/A</v>
      </c>
      <c r="J414" s="414">
        <f>+input!Y414</f>
        <v>0</v>
      </c>
      <c r="K414" s="249" t="str">
        <f>+input!Z414</f>
        <v/>
      </c>
      <c r="L414" s="249" t="str">
        <f>+input!AA414</f>
        <v/>
      </c>
      <c r="M414" s="249" t="str">
        <f>+input!AB414</f>
        <v/>
      </c>
      <c r="N414" s="249" t="str">
        <f>+input!AC414</f>
        <v/>
      </c>
      <c r="O414" s="249" t="str">
        <f>+input!AD414</f>
        <v/>
      </c>
      <c r="P414" s="251" t="str">
        <f>+input!AE414</f>
        <v/>
      </c>
      <c r="Q414" s="252" t="str">
        <f>+input!AF414</f>
        <v/>
      </c>
      <c r="R414" s="253"/>
      <c r="S414" s="254" t="e">
        <f>VLOOKUP($A414,input!$A$4:$I$1000,7,FALSE)</f>
        <v>#N/A</v>
      </c>
      <c r="T414" s="255" t="e">
        <f>VLOOKUP($A414,input!$A$4:$I$1000,8,FALSE)</f>
        <v>#N/A</v>
      </c>
      <c r="U414" s="255" t="e">
        <f>VLOOKUP($A414,input!$A$4:$L$1000,9,FALSE)</f>
        <v>#N/A</v>
      </c>
      <c r="V414" s="256" t="e">
        <f>IF($C414="initial",input!M414,VLOOKUP($A414,input!$A$4:$L$1000,10,FALSE))</f>
        <v>#N/A</v>
      </c>
      <c r="W414" s="257" t="e">
        <f>IF($C414="initial",input!N414,VLOOKUP($A414,input!$A$4:$L$1000,11,FALSE))</f>
        <v>#N/A</v>
      </c>
      <c r="X414" s="258" t="e">
        <f>IF($C414="initial",input!O414,VLOOKUP($A414,input!$A$4:$L$1000,12,FALSE))</f>
        <v>#N/A</v>
      </c>
      <c r="Y414" s="247" t="e">
        <f t="shared" si="66"/>
        <v>#N/A</v>
      </c>
      <c r="Z414" s="247" t="e">
        <f t="shared" si="67"/>
        <v>#N/A</v>
      </c>
      <c r="AA414" s="247" t="e">
        <f t="shared" si="68"/>
        <v>#N/A</v>
      </c>
      <c r="AB414" s="254" t="e">
        <f t="shared" si="69"/>
        <v>#N/A</v>
      </c>
      <c r="AC414" s="255" t="e">
        <f t="shared" si="70"/>
        <v>#N/A</v>
      </c>
      <c r="AD414" s="261" t="e">
        <f t="shared" si="71"/>
        <v>#N/A</v>
      </c>
      <c r="AE414" s="247" t="e">
        <f>IF($D414="","",IF($C414="initial",input!S414,AN413))</f>
        <v>#N/A</v>
      </c>
      <c r="AF414" s="259" t="e">
        <f>IF($D414="","",IF($C414="initial",input!T414,AO413))</f>
        <v>#N/A</v>
      </c>
      <c r="AG414" s="260" t="e">
        <f>IF($D414="","",IF($C414="initial",input!U414,AP413))</f>
        <v>#N/A</v>
      </c>
      <c r="AH414" s="262"/>
      <c r="AI414" s="263"/>
      <c r="AJ414" s="263"/>
      <c r="AK414" s="262"/>
      <c r="AL414" s="263"/>
      <c r="AM414" s="264"/>
      <c r="AN414" s="249"/>
      <c r="AO414" s="249"/>
      <c r="AP414" s="249"/>
      <c r="AQ414" s="265"/>
      <c r="AR414" s="266"/>
      <c r="AS414" s="267"/>
    </row>
    <row r="415" spans="1:45" x14ac:dyDescent="0.25">
      <c r="A415" s="245">
        <v>412</v>
      </c>
      <c r="B415" s="245"/>
      <c r="C415" s="245" t="e">
        <f>VLOOKUP(A415,input!$A$4:$C$1000,3,FALSE)</f>
        <v>#N/A</v>
      </c>
      <c r="D415" s="246" t="e">
        <f>VLOOKUP($A415,input!$A$4:$I$1000,4,FALSE)</f>
        <v>#N/A</v>
      </c>
      <c r="E415" s="246" t="e">
        <f>VLOOKUP($A415,input!$A$4:$I$1000,5,FALSE)</f>
        <v>#N/A</v>
      </c>
      <c r="F415" s="514" t="e">
        <f>VLOOKUP($A415,input!$A$4:$I$1000,6,FALSE)</f>
        <v>#N/A</v>
      </c>
      <c r="G415" s="248">
        <v>0</v>
      </c>
      <c r="H415" s="249" t="e">
        <f t="shared" si="64"/>
        <v>#N/A</v>
      </c>
      <c r="I415" s="250" t="e">
        <f t="shared" si="65"/>
        <v>#N/A</v>
      </c>
      <c r="J415" s="414">
        <f>+input!Y415</f>
        <v>0</v>
      </c>
      <c r="K415" s="249" t="str">
        <f>+input!Z415</f>
        <v/>
      </c>
      <c r="L415" s="249" t="str">
        <f>+input!AA415</f>
        <v/>
      </c>
      <c r="M415" s="249" t="str">
        <f>+input!AB415</f>
        <v/>
      </c>
      <c r="N415" s="249" t="str">
        <f>+input!AC415</f>
        <v/>
      </c>
      <c r="O415" s="249" t="str">
        <f>+input!AD415</f>
        <v/>
      </c>
      <c r="P415" s="251" t="str">
        <f>+input!AE415</f>
        <v/>
      </c>
      <c r="Q415" s="252" t="str">
        <f>+input!AF415</f>
        <v/>
      </c>
      <c r="R415" s="253"/>
      <c r="S415" s="254" t="e">
        <f>VLOOKUP($A415,input!$A$4:$I$1000,7,FALSE)</f>
        <v>#N/A</v>
      </c>
      <c r="T415" s="255" t="e">
        <f>VLOOKUP($A415,input!$A$4:$I$1000,8,FALSE)</f>
        <v>#N/A</v>
      </c>
      <c r="U415" s="255" t="e">
        <f>VLOOKUP($A415,input!$A$4:$L$1000,9,FALSE)</f>
        <v>#N/A</v>
      </c>
      <c r="V415" s="256" t="e">
        <f>IF($C415="initial",input!M415,VLOOKUP($A415,input!$A$4:$L$1000,10,FALSE))</f>
        <v>#N/A</v>
      </c>
      <c r="W415" s="257" t="e">
        <f>IF($C415="initial",input!N415,VLOOKUP($A415,input!$A$4:$L$1000,11,FALSE))</f>
        <v>#N/A</v>
      </c>
      <c r="X415" s="258" t="e">
        <f>IF($C415="initial",input!O415,VLOOKUP($A415,input!$A$4:$L$1000,12,FALSE))</f>
        <v>#N/A</v>
      </c>
      <c r="Y415" s="247" t="e">
        <f t="shared" si="66"/>
        <v>#N/A</v>
      </c>
      <c r="Z415" s="247" t="e">
        <f t="shared" si="67"/>
        <v>#N/A</v>
      </c>
      <c r="AA415" s="247" t="e">
        <f t="shared" si="68"/>
        <v>#N/A</v>
      </c>
      <c r="AB415" s="254" t="e">
        <f t="shared" si="69"/>
        <v>#N/A</v>
      </c>
      <c r="AC415" s="255" t="e">
        <f t="shared" si="70"/>
        <v>#N/A</v>
      </c>
      <c r="AD415" s="261" t="e">
        <f t="shared" si="71"/>
        <v>#N/A</v>
      </c>
      <c r="AE415" s="247" t="e">
        <f>IF($D415="","",IF($C415="initial",input!S415,AN414))</f>
        <v>#N/A</v>
      </c>
      <c r="AF415" s="259" t="e">
        <f>IF($D415="","",IF($C415="initial",input!T415,AO414))</f>
        <v>#N/A</v>
      </c>
      <c r="AG415" s="260" t="e">
        <f>IF($D415="","",IF($C415="initial",input!U415,AP414))</f>
        <v>#N/A</v>
      </c>
      <c r="AH415" s="262"/>
      <c r="AI415" s="263"/>
      <c r="AJ415" s="263"/>
      <c r="AK415" s="262"/>
      <c r="AL415" s="263"/>
      <c r="AM415" s="264"/>
      <c r="AN415" s="249"/>
      <c r="AO415" s="249"/>
      <c r="AP415" s="249"/>
      <c r="AQ415" s="265"/>
      <c r="AR415" s="266"/>
      <c r="AS415" s="267"/>
    </row>
    <row r="416" spans="1:45" x14ac:dyDescent="0.25">
      <c r="A416" s="245">
        <v>413</v>
      </c>
      <c r="B416" s="245"/>
      <c r="C416" s="245" t="e">
        <f>VLOOKUP(A416,input!$A$4:$C$1000,3,FALSE)</f>
        <v>#N/A</v>
      </c>
      <c r="D416" s="246" t="e">
        <f>VLOOKUP($A416,input!$A$4:$I$1000,4,FALSE)</f>
        <v>#N/A</v>
      </c>
      <c r="E416" s="246" t="e">
        <f>VLOOKUP($A416,input!$A$4:$I$1000,5,FALSE)</f>
        <v>#N/A</v>
      </c>
      <c r="F416" s="514" t="e">
        <f>VLOOKUP($A416,input!$A$4:$I$1000,6,FALSE)</f>
        <v>#N/A</v>
      </c>
      <c r="G416" s="248">
        <v>0</v>
      </c>
      <c r="H416" s="249" t="e">
        <f t="shared" si="64"/>
        <v>#N/A</v>
      </c>
      <c r="I416" s="250" t="e">
        <f t="shared" si="65"/>
        <v>#N/A</v>
      </c>
      <c r="J416" s="414">
        <f>+input!Y416</f>
        <v>0</v>
      </c>
      <c r="K416" s="249" t="str">
        <f>+input!Z416</f>
        <v/>
      </c>
      <c r="L416" s="249" t="str">
        <f>+input!AA416</f>
        <v/>
      </c>
      <c r="M416" s="249" t="str">
        <f>+input!AB416</f>
        <v/>
      </c>
      <c r="N416" s="249" t="str">
        <f>+input!AC416</f>
        <v/>
      </c>
      <c r="O416" s="249" t="str">
        <f>+input!AD416</f>
        <v/>
      </c>
      <c r="P416" s="251" t="str">
        <f>+input!AE416</f>
        <v/>
      </c>
      <c r="Q416" s="252" t="str">
        <f>+input!AF416</f>
        <v/>
      </c>
      <c r="R416" s="253"/>
      <c r="S416" s="254" t="e">
        <f>VLOOKUP($A416,input!$A$4:$I$1000,7,FALSE)</f>
        <v>#N/A</v>
      </c>
      <c r="T416" s="255" t="e">
        <f>VLOOKUP($A416,input!$A$4:$I$1000,8,FALSE)</f>
        <v>#N/A</v>
      </c>
      <c r="U416" s="255" t="e">
        <f>VLOOKUP($A416,input!$A$4:$L$1000,9,FALSE)</f>
        <v>#N/A</v>
      </c>
      <c r="V416" s="256" t="e">
        <f>IF($C416="initial",input!M416,VLOOKUP($A416,input!$A$4:$L$1000,10,FALSE))</f>
        <v>#N/A</v>
      </c>
      <c r="W416" s="257" t="e">
        <f>IF($C416="initial",input!N416,VLOOKUP($A416,input!$A$4:$L$1000,11,FALSE))</f>
        <v>#N/A</v>
      </c>
      <c r="X416" s="258" t="e">
        <f>IF($C416="initial",input!O416,VLOOKUP($A416,input!$A$4:$L$1000,12,FALSE))</f>
        <v>#N/A</v>
      </c>
      <c r="Y416" s="247" t="e">
        <f t="shared" si="66"/>
        <v>#N/A</v>
      </c>
      <c r="Z416" s="247" t="e">
        <f t="shared" si="67"/>
        <v>#N/A</v>
      </c>
      <c r="AA416" s="247" t="e">
        <f t="shared" si="68"/>
        <v>#N/A</v>
      </c>
      <c r="AB416" s="254" t="e">
        <f t="shared" si="69"/>
        <v>#N/A</v>
      </c>
      <c r="AC416" s="255" t="e">
        <f t="shared" si="70"/>
        <v>#N/A</v>
      </c>
      <c r="AD416" s="261" t="e">
        <f t="shared" si="71"/>
        <v>#N/A</v>
      </c>
      <c r="AE416" s="247" t="e">
        <f>IF($D416="","",IF($C416="initial",input!S416,AN415))</f>
        <v>#N/A</v>
      </c>
      <c r="AF416" s="259" t="e">
        <f>IF($D416="","",IF($C416="initial",input!T416,AO415))</f>
        <v>#N/A</v>
      </c>
      <c r="AG416" s="260" t="e">
        <f>IF($D416="","",IF($C416="initial",input!U416,AP415))</f>
        <v>#N/A</v>
      </c>
      <c r="AH416" s="262"/>
      <c r="AI416" s="263"/>
      <c r="AJ416" s="263"/>
      <c r="AK416" s="262"/>
      <c r="AL416" s="263"/>
      <c r="AM416" s="264"/>
      <c r="AN416" s="249"/>
      <c r="AO416" s="249"/>
      <c r="AP416" s="249"/>
      <c r="AQ416" s="265"/>
      <c r="AR416" s="266"/>
      <c r="AS416" s="267"/>
    </row>
    <row r="417" spans="1:45" x14ac:dyDescent="0.25">
      <c r="A417" s="245">
        <v>414</v>
      </c>
      <c r="B417" s="245"/>
      <c r="C417" s="245" t="e">
        <f>VLOOKUP(A417,input!$A$4:$C$1000,3,FALSE)</f>
        <v>#N/A</v>
      </c>
      <c r="D417" s="246" t="e">
        <f>VLOOKUP($A417,input!$A$4:$I$1000,4,FALSE)</f>
        <v>#N/A</v>
      </c>
      <c r="E417" s="246" t="e">
        <f>VLOOKUP($A417,input!$A$4:$I$1000,5,FALSE)</f>
        <v>#N/A</v>
      </c>
      <c r="F417" s="514" t="e">
        <f>VLOOKUP($A417,input!$A$4:$I$1000,6,FALSE)</f>
        <v>#N/A</v>
      </c>
      <c r="G417" s="248">
        <v>0</v>
      </c>
      <c r="H417" s="249" t="e">
        <f t="shared" si="64"/>
        <v>#N/A</v>
      </c>
      <c r="I417" s="250" t="e">
        <f t="shared" si="65"/>
        <v>#N/A</v>
      </c>
      <c r="J417" s="414">
        <f>+input!Y417</f>
        <v>0</v>
      </c>
      <c r="K417" s="249" t="str">
        <f>+input!Z417</f>
        <v/>
      </c>
      <c r="L417" s="249" t="str">
        <f>+input!AA417</f>
        <v/>
      </c>
      <c r="M417" s="249" t="str">
        <f>+input!AB417</f>
        <v/>
      </c>
      <c r="N417" s="249" t="str">
        <f>+input!AC417</f>
        <v/>
      </c>
      <c r="O417" s="249" t="str">
        <f>+input!AD417</f>
        <v/>
      </c>
      <c r="P417" s="251" t="str">
        <f>+input!AE417</f>
        <v/>
      </c>
      <c r="Q417" s="252" t="str">
        <f>+input!AF417</f>
        <v/>
      </c>
      <c r="R417" s="253"/>
      <c r="S417" s="254" t="e">
        <f>VLOOKUP($A417,input!$A$4:$I$1000,7,FALSE)</f>
        <v>#N/A</v>
      </c>
      <c r="T417" s="255" t="e">
        <f>VLOOKUP($A417,input!$A$4:$I$1000,8,FALSE)</f>
        <v>#N/A</v>
      </c>
      <c r="U417" s="255" t="e">
        <f>VLOOKUP($A417,input!$A$4:$L$1000,9,FALSE)</f>
        <v>#N/A</v>
      </c>
      <c r="V417" s="256" t="e">
        <f>IF($C417="initial",input!M417,VLOOKUP($A417,input!$A$4:$L$1000,10,FALSE))</f>
        <v>#N/A</v>
      </c>
      <c r="W417" s="257" t="e">
        <f>IF($C417="initial",input!N417,VLOOKUP($A417,input!$A$4:$L$1000,11,FALSE))</f>
        <v>#N/A</v>
      </c>
      <c r="X417" s="258" t="e">
        <f>IF($C417="initial",input!O417,VLOOKUP($A417,input!$A$4:$L$1000,12,FALSE))</f>
        <v>#N/A</v>
      </c>
      <c r="Y417" s="247" t="e">
        <f t="shared" si="66"/>
        <v>#N/A</v>
      </c>
      <c r="Z417" s="247" t="e">
        <f t="shared" si="67"/>
        <v>#N/A</v>
      </c>
      <c r="AA417" s="247" t="e">
        <f t="shared" si="68"/>
        <v>#N/A</v>
      </c>
      <c r="AB417" s="254" t="e">
        <f t="shared" si="69"/>
        <v>#N/A</v>
      </c>
      <c r="AC417" s="255" t="e">
        <f t="shared" si="70"/>
        <v>#N/A</v>
      </c>
      <c r="AD417" s="261" t="e">
        <f t="shared" si="71"/>
        <v>#N/A</v>
      </c>
      <c r="AE417" s="247" t="e">
        <f>IF($D417="","",IF($C417="initial",input!S417,AN416))</f>
        <v>#N/A</v>
      </c>
      <c r="AF417" s="259" t="e">
        <f>IF($D417="","",IF($C417="initial",input!T417,AO416))</f>
        <v>#N/A</v>
      </c>
      <c r="AG417" s="260" t="e">
        <f>IF($D417="","",IF($C417="initial",input!U417,AP416))</f>
        <v>#N/A</v>
      </c>
      <c r="AH417" s="262"/>
      <c r="AI417" s="263"/>
      <c r="AJ417" s="263"/>
      <c r="AK417" s="262"/>
      <c r="AL417" s="263"/>
      <c r="AM417" s="264"/>
      <c r="AN417" s="249"/>
      <c r="AO417" s="249"/>
      <c r="AP417" s="249"/>
      <c r="AQ417" s="265"/>
      <c r="AR417" s="266"/>
      <c r="AS417" s="267"/>
    </row>
    <row r="418" spans="1:45" x14ac:dyDescent="0.25">
      <c r="A418" s="245">
        <v>415</v>
      </c>
      <c r="B418" s="245"/>
      <c r="C418" s="245" t="e">
        <f>VLOOKUP(A418,input!$A$4:$C$1000,3,FALSE)</f>
        <v>#N/A</v>
      </c>
      <c r="D418" s="246" t="e">
        <f>VLOOKUP($A418,input!$A$4:$I$1000,4,FALSE)</f>
        <v>#N/A</v>
      </c>
      <c r="E418" s="246" t="e">
        <f>VLOOKUP($A418,input!$A$4:$I$1000,5,FALSE)</f>
        <v>#N/A</v>
      </c>
      <c r="F418" s="514" t="e">
        <f>VLOOKUP($A418,input!$A$4:$I$1000,6,FALSE)</f>
        <v>#N/A</v>
      </c>
      <c r="G418" s="248">
        <v>0</v>
      </c>
      <c r="H418" s="249" t="e">
        <f t="shared" si="64"/>
        <v>#N/A</v>
      </c>
      <c r="I418" s="250" t="e">
        <f t="shared" si="65"/>
        <v>#N/A</v>
      </c>
      <c r="J418" s="414">
        <f>+input!Y418</f>
        <v>0</v>
      </c>
      <c r="K418" s="249" t="str">
        <f>+input!Z418</f>
        <v/>
      </c>
      <c r="L418" s="249" t="str">
        <f>+input!AA418</f>
        <v/>
      </c>
      <c r="M418" s="249" t="str">
        <f>+input!AB418</f>
        <v/>
      </c>
      <c r="N418" s="249" t="str">
        <f>+input!AC418</f>
        <v/>
      </c>
      <c r="O418" s="249" t="str">
        <f>+input!AD418</f>
        <v/>
      </c>
      <c r="P418" s="251" t="str">
        <f>+input!AE418</f>
        <v/>
      </c>
      <c r="Q418" s="252" t="str">
        <f>+input!AF418</f>
        <v/>
      </c>
      <c r="R418" s="253"/>
      <c r="S418" s="254" t="e">
        <f>VLOOKUP($A418,input!$A$4:$I$1000,7,FALSE)</f>
        <v>#N/A</v>
      </c>
      <c r="T418" s="255" t="e">
        <f>VLOOKUP($A418,input!$A$4:$I$1000,8,FALSE)</f>
        <v>#N/A</v>
      </c>
      <c r="U418" s="255" t="e">
        <f>VLOOKUP($A418,input!$A$4:$L$1000,9,FALSE)</f>
        <v>#N/A</v>
      </c>
      <c r="V418" s="256" t="e">
        <f>IF($C418="initial",input!M418,VLOOKUP($A418,input!$A$4:$L$1000,10,FALSE))</f>
        <v>#N/A</v>
      </c>
      <c r="W418" s="257" t="e">
        <f>IF($C418="initial",input!N418,VLOOKUP($A418,input!$A$4:$L$1000,11,FALSE))</f>
        <v>#N/A</v>
      </c>
      <c r="X418" s="258" t="e">
        <f>IF($C418="initial",input!O418,VLOOKUP($A418,input!$A$4:$L$1000,12,FALSE))</f>
        <v>#N/A</v>
      </c>
      <c r="Y418" s="247" t="e">
        <f t="shared" si="66"/>
        <v>#N/A</v>
      </c>
      <c r="Z418" s="247" t="e">
        <f t="shared" si="67"/>
        <v>#N/A</v>
      </c>
      <c r="AA418" s="247" t="e">
        <f t="shared" si="68"/>
        <v>#N/A</v>
      </c>
      <c r="AB418" s="254" t="e">
        <f t="shared" si="69"/>
        <v>#N/A</v>
      </c>
      <c r="AC418" s="255" t="e">
        <f t="shared" si="70"/>
        <v>#N/A</v>
      </c>
      <c r="AD418" s="261" t="e">
        <f t="shared" si="71"/>
        <v>#N/A</v>
      </c>
      <c r="AE418" s="247" t="e">
        <f>IF($D418="","",IF($C418="initial",input!S418,AN417))</f>
        <v>#N/A</v>
      </c>
      <c r="AF418" s="259" t="e">
        <f>IF($D418="","",IF($C418="initial",input!T418,AO417))</f>
        <v>#N/A</v>
      </c>
      <c r="AG418" s="260" t="e">
        <f>IF($D418="","",IF($C418="initial",input!U418,AP417))</f>
        <v>#N/A</v>
      </c>
      <c r="AH418" s="262"/>
      <c r="AI418" s="263"/>
      <c r="AJ418" s="263"/>
      <c r="AK418" s="262"/>
      <c r="AL418" s="263"/>
      <c r="AM418" s="264"/>
      <c r="AN418" s="249"/>
      <c r="AO418" s="249"/>
      <c r="AP418" s="249"/>
      <c r="AQ418" s="265"/>
      <c r="AR418" s="266"/>
      <c r="AS418" s="267"/>
    </row>
    <row r="419" spans="1:45" x14ac:dyDescent="0.25">
      <c r="A419" s="245">
        <v>416</v>
      </c>
      <c r="B419" s="245"/>
      <c r="C419" s="245" t="e">
        <f>VLOOKUP(A419,input!$A$4:$C$1000,3,FALSE)</f>
        <v>#N/A</v>
      </c>
      <c r="D419" s="246" t="e">
        <f>VLOOKUP($A419,input!$A$4:$I$1000,4,FALSE)</f>
        <v>#N/A</v>
      </c>
      <c r="E419" s="246" t="e">
        <f>VLOOKUP($A419,input!$A$4:$I$1000,5,FALSE)</f>
        <v>#N/A</v>
      </c>
      <c r="F419" s="514" t="e">
        <f>VLOOKUP($A419,input!$A$4:$I$1000,6,FALSE)</f>
        <v>#N/A</v>
      </c>
      <c r="G419" s="248">
        <v>0</v>
      </c>
      <c r="H419" s="249" t="e">
        <f t="shared" si="64"/>
        <v>#N/A</v>
      </c>
      <c r="I419" s="250" t="e">
        <f t="shared" si="65"/>
        <v>#N/A</v>
      </c>
      <c r="J419" s="414">
        <f>+input!Y419</f>
        <v>0</v>
      </c>
      <c r="K419" s="249" t="str">
        <f>+input!Z419</f>
        <v/>
      </c>
      <c r="L419" s="249" t="str">
        <f>+input!AA419</f>
        <v/>
      </c>
      <c r="M419" s="249" t="str">
        <f>+input!AB419</f>
        <v/>
      </c>
      <c r="N419" s="249" t="str">
        <f>+input!AC419</f>
        <v/>
      </c>
      <c r="O419" s="249" t="str">
        <f>+input!AD419</f>
        <v/>
      </c>
      <c r="P419" s="251" t="str">
        <f>+input!AE419</f>
        <v/>
      </c>
      <c r="Q419" s="252" t="str">
        <f>+input!AF419</f>
        <v/>
      </c>
      <c r="R419" s="253"/>
      <c r="S419" s="254" t="e">
        <f>VLOOKUP($A419,input!$A$4:$I$1000,7,FALSE)</f>
        <v>#N/A</v>
      </c>
      <c r="T419" s="255" t="e">
        <f>VLOOKUP($A419,input!$A$4:$I$1000,8,FALSE)</f>
        <v>#N/A</v>
      </c>
      <c r="U419" s="255" t="e">
        <f>VLOOKUP($A419,input!$A$4:$L$1000,9,FALSE)</f>
        <v>#N/A</v>
      </c>
      <c r="V419" s="256" t="e">
        <f>IF($C419="initial",input!M419,VLOOKUP($A419,input!$A$4:$L$1000,10,FALSE))</f>
        <v>#N/A</v>
      </c>
      <c r="W419" s="257" t="e">
        <f>IF($C419="initial",input!N419,VLOOKUP($A419,input!$A$4:$L$1000,11,FALSE))</f>
        <v>#N/A</v>
      </c>
      <c r="X419" s="258" t="e">
        <f>IF($C419="initial",input!O419,VLOOKUP($A419,input!$A$4:$L$1000,12,FALSE))</f>
        <v>#N/A</v>
      </c>
      <c r="Y419" s="247" t="e">
        <f t="shared" si="66"/>
        <v>#N/A</v>
      </c>
      <c r="Z419" s="247" t="e">
        <f t="shared" si="67"/>
        <v>#N/A</v>
      </c>
      <c r="AA419" s="247" t="e">
        <f t="shared" si="68"/>
        <v>#N/A</v>
      </c>
      <c r="AB419" s="254" t="e">
        <f t="shared" si="69"/>
        <v>#N/A</v>
      </c>
      <c r="AC419" s="255" t="e">
        <f t="shared" si="70"/>
        <v>#N/A</v>
      </c>
      <c r="AD419" s="261" t="e">
        <f t="shared" si="71"/>
        <v>#N/A</v>
      </c>
      <c r="AE419" s="247" t="e">
        <f>IF($D419="","",IF($C419="initial",input!S419,AN418))</f>
        <v>#N/A</v>
      </c>
      <c r="AF419" s="259" t="e">
        <f>IF($D419="","",IF($C419="initial",input!T419,AO418))</f>
        <v>#N/A</v>
      </c>
      <c r="AG419" s="260" t="e">
        <f>IF($D419="","",IF($C419="initial",input!U419,AP418))</f>
        <v>#N/A</v>
      </c>
      <c r="AH419" s="262"/>
      <c r="AI419" s="263"/>
      <c r="AJ419" s="263"/>
      <c r="AK419" s="262"/>
      <c r="AL419" s="263"/>
      <c r="AM419" s="264"/>
      <c r="AN419" s="249"/>
      <c r="AO419" s="249"/>
      <c r="AP419" s="249"/>
      <c r="AQ419" s="265"/>
      <c r="AR419" s="266"/>
      <c r="AS419" s="267"/>
    </row>
    <row r="420" spans="1:45" x14ac:dyDescent="0.25">
      <c r="A420" s="245">
        <v>417</v>
      </c>
      <c r="B420" s="245"/>
      <c r="C420" s="245" t="e">
        <f>VLOOKUP(A420,input!$A$4:$C$1000,3,FALSE)</f>
        <v>#N/A</v>
      </c>
      <c r="D420" s="246" t="e">
        <f>VLOOKUP($A420,input!$A$4:$I$1000,4,FALSE)</f>
        <v>#N/A</v>
      </c>
      <c r="E420" s="246" t="e">
        <f>VLOOKUP($A420,input!$A$4:$I$1000,5,FALSE)</f>
        <v>#N/A</v>
      </c>
      <c r="F420" s="514" t="e">
        <f>VLOOKUP($A420,input!$A$4:$I$1000,6,FALSE)</f>
        <v>#N/A</v>
      </c>
      <c r="G420" s="248">
        <v>0</v>
      </c>
      <c r="H420" s="249" t="e">
        <f t="shared" si="64"/>
        <v>#N/A</v>
      </c>
      <c r="I420" s="250" t="e">
        <f t="shared" si="65"/>
        <v>#N/A</v>
      </c>
      <c r="J420" s="414">
        <f>+input!Y420</f>
        <v>0</v>
      </c>
      <c r="K420" s="249" t="str">
        <f>+input!Z420</f>
        <v/>
      </c>
      <c r="L420" s="249" t="str">
        <f>+input!AA420</f>
        <v/>
      </c>
      <c r="M420" s="249" t="str">
        <f>+input!AB420</f>
        <v/>
      </c>
      <c r="N420" s="249" t="str">
        <f>+input!AC420</f>
        <v/>
      </c>
      <c r="O420" s="249" t="str">
        <f>+input!AD420</f>
        <v/>
      </c>
      <c r="P420" s="251" t="str">
        <f>+input!AE420</f>
        <v/>
      </c>
      <c r="Q420" s="252" t="str">
        <f>+input!AF420</f>
        <v/>
      </c>
      <c r="R420" s="253"/>
      <c r="S420" s="254" t="e">
        <f>VLOOKUP($A420,input!$A$4:$I$1000,7,FALSE)</f>
        <v>#N/A</v>
      </c>
      <c r="T420" s="255" t="e">
        <f>VLOOKUP($A420,input!$A$4:$I$1000,8,FALSE)</f>
        <v>#N/A</v>
      </c>
      <c r="U420" s="255" t="e">
        <f>VLOOKUP($A420,input!$A$4:$L$1000,9,FALSE)</f>
        <v>#N/A</v>
      </c>
      <c r="V420" s="256" t="e">
        <f>IF($C420="initial",input!M420,VLOOKUP($A420,input!$A$4:$L$1000,10,FALSE))</f>
        <v>#N/A</v>
      </c>
      <c r="W420" s="257" t="e">
        <f>IF($C420="initial",input!N420,VLOOKUP($A420,input!$A$4:$L$1000,11,FALSE))</f>
        <v>#N/A</v>
      </c>
      <c r="X420" s="258" t="e">
        <f>IF($C420="initial",input!O420,VLOOKUP($A420,input!$A$4:$L$1000,12,FALSE))</f>
        <v>#N/A</v>
      </c>
      <c r="Y420" s="247" t="e">
        <f t="shared" si="66"/>
        <v>#N/A</v>
      </c>
      <c r="Z420" s="247" t="e">
        <f t="shared" si="67"/>
        <v>#N/A</v>
      </c>
      <c r="AA420" s="247" t="e">
        <f t="shared" si="68"/>
        <v>#N/A</v>
      </c>
      <c r="AB420" s="254" t="e">
        <f t="shared" si="69"/>
        <v>#N/A</v>
      </c>
      <c r="AC420" s="255" t="e">
        <f t="shared" si="70"/>
        <v>#N/A</v>
      </c>
      <c r="AD420" s="261" t="e">
        <f t="shared" si="71"/>
        <v>#N/A</v>
      </c>
      <c r="AE420" s="247" t="e">
        <f>IF($D420="","",IF($C420="initial",input!S420,AN419))</f>
        <v>#N/A</v>
      </c>
      <c r="AF420" s="259" t="e">
        <f>IF($D420="","",IF($C420="initial",input!T420,AO419))</f>
        <v>#N/A</v>
      </c>
      <c r="AG420" s="260" t="e">
        <f>IF($D420="","",IF($C420="initial",input!U420,AP419))</f>
        <v>#N/A</v>
      </c>
      <c r="AH420" s="262"/>
      <c r="AI420" s="263"/>
      <c r="AJ420" s="263"/>
      <c r="AK420" s="262"/>
      <c r="AL420" s="263"/>
      <c r="AM420" s="264"/>
      <c r="AN420" s="249"/>
      <c r="AO420" s="249"/>
      <c r="AP420" s="249"/>
      <c r="AQ420" s="265"/>
      <c r="AR420" s="266"/>
      <c r="AS420" s="267"/>
    </row>
    <row r="421" spans="1:45" x14ac:dyDescent="0.25">
      <c r="A421" s="245">
        <v>418</v>
      </c>
      <c r="B421" s="245"/>
      <c r="C421" s="245" t="e">
        <f>VLOOKUP(A421,input!$A$4:$C$1000,3,FALSE)</f>
        <v>#N/A</v>
      </c>
      <c r="D421" s="246" t="e">
        <f>VLOOKUP($A421,input!$A$4:$I$1000,4,FALSE)</f>
        <v>#N/A</v>
      </c>
      <c r="E421" s="246" t="e">
        <f>VLOOKUP($A421,input!$A$4:$I$1000,5,FALSE)</f>
        <v>#N/A</v>
      </c>
      <c r="F421" s="514" t="e">
        <f>VLOOKUP($A421,input!$A$4:$I$1000,6,FALSE)</f>
        <v>#N/A</v>
      </c>
      <c r="G421" s="248">
        <v>0</v>
      </c>
      <c r="H421" s="249" t="e">
        <f t="shared" si="64"/>
        <v>#N/A</v>
      </c>
      <c r="I421" s="250" t="e">
        <f t="shared" si="65"/>
        <v>#N/A</v>
      </c>
      <c r="J421" s="414">
        <f>+input!Y421</f>
        <v>0</v>
      </c>
      <c r="K421" s="249" t="str">
        <f>+input!Z421</f>
        <v/>
      </c>
      <c r="L421" s="249" t="str">
        <f>+input!AA421</f>
        <v/>
      </c>
      <c r="M421" s="249" t="str">
        <f>+input!AB421</f>
        <v/>
      </c>
      <c r="N421" s="249" t="str">
        <f>+input!AC421</f>
        <v/>
      </c>
      <c r="O421" s="249" t="str">
        <f>+input!AD421</f>
        <v/>
      </c>
      <c r="P421" s="251" t="str">
        <f>+input!AE421</f>
        <v/>
      </c>
      <c r="Q421" s="252" t="str">
        <f>+input!AF421</f>
        <v/>
      </c>
      <c r="R421" s="253"/>
      <c r="S421" s="254" t="e">
        <f>VLOOKUP($A421,input!$A$4:$I$1000,7,FALSE)</f>
        <v>#N/A</v>
      </c>
      <c r="T421" s="255" t="e">
        <f>VLOOKUP($A421,input!$A$4:$I$1000,8,FALSE)</f>
        <v>#N/A</v>
      </c>
      <c r="U421" s="255" t="e">
        <f>VLOOKUP($A421,input!$A$4:$L$1000,9,FALSE)</f>
        <v>#N/A</v>
      </c>
      <c r="V421" s="256" t="e">
        <f>IF($C421="initial",input!M421,VLOOKUP($A421,input!$A$4:$L$1000,10,FALSE))</f>
        <v>#N/A</v>
      </c>
      <c r="W421" s="257" t="e">
        <f>IF($C421="initial",input!N421,VLOOKUP($A421,input!$A$4:$L$1000,11,FALSE))</f>
        <v>#N/A</v>
      </c>
      <c r="X421" s="258" t="e">
        <f>IF($C421="initial",input!O421,VLOOKUP($A421,input!$A$4:$L$1000,12,FALSE))</f>
        <v>#N/A</v>
      </c>
      <c r="Y421" s="247" t="e">
        <f t="shared" si="66"/>
        <v>#N/A</v>
      </c>
      <c r="Z421" s="247" t="e">
        <f t="shared" si="67"/>
        <v>#N/A</v>
      </c>
      <c r="AA421" s="247" t="e">
        <f t="shared" si="68"/>
        <v>#N/A</v>
      </c>
      <c r="AB421" s="254" t="e">
        <f t="shared" si="69"/>
        <v>#N/A</v>
      </c>
      <c r="AC421" s="255" t="e">
        <f t="shared" si="70"/>
        <v>#N/A</v>
      </c>
      <c r="AD421" s="261" t="e">
        <f t="shared" si="71"/>
        <v>#N/A</v>
      </c>
      <c r="AE421" s="247" t="e">
        <f>IF($D421="","",IF($C421="initial",input!S421,AN420))</f>
        <v>#N/A</v>
      </c>
      <c r="AF421" s="259" t="e">
        <f>IF($D421="","",IF($C421="initial",input!T421,AO420))</f>
        <v>#N/A</v>
      </c>
      <c r="AG421" s="260" t="e">
        <f>IF($D421="","",IF($C421="initial",input!U421,AP420))</f>
        <v>#N/A</v>
      </c>
      <c r="AH421" s="262"/>
      <c r="AI421" s="263"/>
      <c r="AJ421" s="263"/>
      <c r="AK421" s="262"/>
      <c r="AL421" s="263"/>
      <c r="AM421" s="264"/>
      <c r="AN421" s="249"/>
      <c r="AO421" s="249"/>
      <c r="AP421" s="249"/>
      <c r="AQ421" s="265"/>
      <c r="AR421" s="266"/>
      <c r="AS421" s="267"/>
    </row>
    <row r="422" spans="1:45" x14ac:dyDescent="0.25">
      <c r="A422" s="245">
        <v>419</v>
      </c>
      <c r="B422" s="245"/>
      <c r="C422" s="245" t="e">
        <f>VLOOKUP(A422,input!$A$4:$C$1000,3,FALSE)</f>
        <v>#N/A</v>
      </c>
      <c r="D422" s="246" t="e">
        <f>VLOOKUP($A422,input!$A$4:$I$1000,4,FALSE)</f>
        <v>#N/A</v>
      </c>
      <c r="E422" s="246" t="e">
        <f>VLOOKUP($A422,input!$A$4:$I$1000,5,FALSE)</f>
        <v>#N/A</v>
      </c>
      <c r="F422" s="514" t="e">
        <f>VLOOKUP($A422,input!$A$4:$I$1000,6,FALSE)</f>
        <v>#N/A</v>
      </c>
      <c r="G422" s="248">
        <v>0</v>
      </c>
      <c r="H422" s="249" t="e">
        <f t="shared" si="64"/>
        <v>#N/A</v>
      </c>
      <c r="I422" s="250" t="e">
        <f t="shared" si="65"/>
        <v>#N/A</v>
      </c>
      <c r="J422" s="414">
        <f>+input!Y422</f>
        <v>0</v>
      </c>
      <c r="K422" s="249" t="str">
        <f>+input!Z422</f>
        <v/>
      </c>
      <c r="L422" s="249" t="str">
        <f>+input!AA422</f>
        <v/>
      </c>
      <c r="M422" s="249" t="str">
        <f>+input!AB422</f>
        <v/>
      </c>
      <c r="N422" s="249" t="str">
        <f>+input!AC422</f>
        <v/>
      </c>
      <c r="O422" s="249" t="str">
        <f>+input!AD422</f>
        <v/>
      </c>
      <c r="P422" s="251" t="str">
        <f>+input!AE422</f>
        <v/>
      </c>
      <c r="Q422" s="252" t="str">
        <f>+input!AF422</f>
        <v/>
      </c>
      <c r="R422" s="253"/>
      <c r="S422" s="254" t="e">
        <f>VLOOKUP($A422,input!$A$4:$I$1000,7,FALSE)</f>
        <v>#N/A</v>
      </c>
      <c r="T422" s="255" t="e">
        <f>VLOOKUP($A422,input!$A$4:$I$1000,8,FALSE)</f>
        <v>#N/A</v>
      </c>
      <c r="U422" s="255" t="e">
        <f>VLOOKUP($A422,input!$A$4:$L$1000,9,FALSE)</f>
        <v>#N/A</v>
      </c>
      <c r="V422" s="256" t="e">
        <f>IF($C422="initial",input!M422,VLOOKUP($A422,input!$A$4:$L$1000,10,FALSE))</f>
        <v>#N/A</v>
      </c>
      <c r="W422" s="257" t="e">
        <f>IF($C422="initial",input!N422,VLOOKUP($A422,input!$A$4:$L$1000,11,FALSE))</f>
        <v>#N/A</v>
      </c>
      <c r="X422" s="258" t="e">
        <f>IF($C422="initial",input!O422,VLOOKUP($A422,input!$A$4:$L$1000,12,FALSE))</f>
        <v>#N/A</v>
      </c>
      <c r="Y422" s="247" t="e">
        <f t="shared" si="66"/>
        <v>#N/A</v>
      </c>
      <c r="Z422" s="247" t="e">
        <f t="shared" si="67"/>
        <v>#N/A</v>
      </c>
      <c r="AA422" s="247" t="e">
        <f t="shared" si="68"/>
        <v>#N/A</v>
      </c>
      <c r="AB422" s="254" t="e">
        <f t="shared" si="69"/>
        <v>#N/A</v>
      </c>
      <c r="AC422" s="255" t="e">
        <f t="shared" si="70"/>
        <v>#N/A</v>
      </c>
      <c r="AD422" s="261" t="e">
        <f t="shared" si="71"/>
        <v>#N/A</v>
      </c>
      <c r="AE422" s="247" t="e">
        <f>IF($D422="","",IF($C422="initial",input!S422,AN421))</f>
        <v>#N/A</v>
      </c>
      <c r="AF422" s="259" t="e">
        <f>IF($D422="","",IF($C422="initial",input!T422,AO421))</f>
        <v>#N/A</v>
      </c>
      <c r="AG422" s="260" t="e">
        <f>IF($D422="","",IF($C422="initial",input!U422,AP421))</f>
        <v>#N/A</v>
      </c>
      <c r="AH422" s="262"/>
      <c r="AI422" s="263"/>
      <c r="AJ422" s="263"/>
      <c r="AK422" s="262"/>
      <c r="AL422" s="263"/>
      <c r="AM422" s="264"/>
      <c r="AN422" s="249"/>
      <c r="AO422" s="249"/>
      <c r="AP422" s="249"/>
      <c r="AQ422" s="265"/>
      <c r="AR422" s="266"/>
      <c r="AS422" s="267"/>
    </row>
    <row r="423" spans="1:45" x14ac:dyDescent="0.25">
      <c r="A423" s="245">
        <v>420</v>
      </c>
      <c r="B423" s="245"/>
      <c r="C423" s="245" t="e">
        <f>VLOOKUP(A423,input!$A$4:$C$1000,3,FALSE)</f>
        <v>#N/A</v>
      </c>
      <c r="D423" s="246" t="e">
        <f>VLOOKUP($A423,input!$A$4:$I$1000,4,FALSE)</f>
        <v>#N/A</v>
      </c>
      <c r="E423" s="246" t="e">
        <f>VLOOKUP($A423,input!$A$4:$I$1000,5,FALSE)</f>
        <v>#N/A</v>
      </c>
      <c r="F423" s="514" t="e">
        <f>VLOOKUP($A423,input!$A$4:$I$1000,6,FALSE)</f>
        <v>#N/A</v>
      </c>
      <c r="G423" s="248">
        <v>0</v>
      </c>
      <c r="H423" s="249" t="e">
        <f t="shared" si="64"/>
        <v>#N/A</v>
      </c>
      <c r="I423" s="250" t="e">
        <f t="shared" si="65"/>
        <v>#N/A</v>
      </c>
      <c r="J423" s="414">
        <f>+input!Y423</f>
        <v>0</v>
      </c>
      <c r="K423" s="249" t="str">
        <f>+input!Z423</f>
        <v/>
      </c>
      <c r="L423" s="249" t="str">
        <f>+input!AA423</f>
        <v/>
      </c>
      <c r="M423" s="249" t="str">
        <f>+input!AB423</f>
        <v/>
      </c>
      <c r="N423" s="249" t="str">
        <f>+input!AC423</f>
        <v/>
      </c>
      <c r="O423" s="249" t="str">
        <f>+input!AD423</f>
        <v/>
      </c>
      <c r="P423" s="251" t="str">
        <f>+input!AE423</f>
        <v/>
      </c>
      <c r="Q423" s="252" t="str">
        <f>+input!AF423</f>
        <v/>
      </c>
      <c r="R423" s="253"/>
      <c r="S423" s="254" t="e">
        <f>VLOOKUP($A423,input!$A$4:$I$1000,7,FALSE)</f>
        <v>#N/A</v>
      </c>
      <c r="T423" s="255" t="e">
        <f>VLOOKUP($A423,input!$A$4:$I$1000,8,FALSE)</f>
        <v>#N/A</v>
      </c>
      <c r="U423" s="255" t="e">
        <f>VLOOKUP($A423,input!$A$4:$L$1000,9,FALSE)</f>
        <v>#N/A</v>
      </c>
      <c r="V423" s="256" t="e">
        <f>IF($C423="initial",input!M423,VLOOKUP($A423,input!$A$4:$L$1000,10,FALSE))</f>
        <v>#N/A</v>
      </c>
      <c r="W423" s="257" t="e">
        <f>IF($C423="initial",input!N423,VLOOKUP($A423,input!$A$4:$L$1000,11,FALSE))</f>
        <v>#N/A</v>
      </c>
      <c r="X423" s="258" t="e">
        <f>IF($C423="initial",input!O423,VLOOKUP($A423,input!$A$4:$L$1000,12,FALSE))</f>
        <v>#N/A</v>
      </c>
      <c r="Y423" s="247" t="e">
        <f t="shared" si="66"/>
        <v>#N/A</v>
      </c>
      <c r="Z423" s="247" t="e">
        <f t="shared" si="67"/>
        <v>#N/A</v>
      </c>
      <c r="AA423" s="247" t="e">
        <f t="shared" si="68"/>
        <v>#N/A</v>
      </c>
      <c r="AB423" s="254" t="e">
        <f t="shared" si="69"/>
        <v>#N/A</v>
      </c>
      <c r="AC423" s="255" t="e">
        <f t="shared" si="70"/>
        <v>#N/A</v>
      </c>
      <c r="AD423" s="261" t="e">
        <f t="shared" si="71"/>
        <v>#N/A</v>
      </c>
      <c r="AE423" s="247" t="e">
        <f>IF($D423="","",IF($C423="initial",input!S423,AN422))</f>
        <v>#N/A</v>
      </c>
      <c r="AF423" s="259" t="e">
        <f>IF($D423="","",IF($C423="initial",input!T423,AO422))</f>
        <v>#N/A</v>
      </c>
      <c r="AG423" s="260" t="e">
        <f>IF($D423="","",IF($C423="initial",input!U423,AP422))</f>
        <v>#N/A</v>
      </c>
      <c r="AH423" s="262"/>
      <c r="AI423" s="263"/>
      <c r="AJ423" s="263"/>
      <c r="AK423" s="262"/>
      <c r="AL423" s="263"/>
      <c r="AM423" s="264"/>
      <c r="AN423" s="249"/>
      <c r="AO423" s="249"/>
      <c r="AP423" s="249"/>
      <c r="AQ423" s="265"/>
      <c r="AR423" s="266"/>
      <c r="AS423" s="267"/>
    </row>
    <row r="424" spans="1:45" x14ac:dyDescent="0.25">
      <c r="A424" s="245">
        <v>421</v>
      </c>
      <c r="B424" s="245"/>
      <c r="C424" s="245" t="e">
        <f>VLOOKUP(A424,input!$A$4:$C$1000,3,FALSE)</f>
        <v>#N/A</v>
      </c>
      <c r="D424" s="246" t="e">
        <f>VLOOKUP($A424,input!$A$4:$I$1000,4,FALSE)</f>
        <v>#N/A</v>
      </c>
      <c r="E424" s="246" t="e">
        <f>VLOOKUP($A424,input!$A$4:$I$1000,5,FALSE)</f>
        <v>#N/A</v>
      </c>
      <c r="F424" s="514" t="e">
        <f>VLOOKUP($A424,input!$A$4:$I$1000,6,FALSE)</f>
        <v>#N/A</v>
      </c>
      <c r="G424" s="248">
        <v>0</v>
      </c>
      <c r="H424" s="249" t="e">
        <f t="shared" si="64"/>
        <v>#N/A</v>
      </c>
      <c r="I424" s="250" t="e">
        <f t="shared" si="65"/>
        <v>#N/A</v>
      </c>
      <c r="J424" s="414">
        <f>+input!Y424</f>
        <v>0</v>
      </c>
      <c r="K424" s="249" t="str">
        <f>+input!Z424</f>
        <v/>
      </c>
      <c r="L424" s="249" t="str">
        <f>+input!AA424</f>
        <v/>
      </c>
      <c r="M424" s="249" t="str">
        <f>+input!AB424</f>
        <v/>
      </c>
      <c r="N424" s="249" t="str">
        <f>+input!AC424</f>
        <v/>
      </c>
      <c r="O424" s="249" t="str">
        <f>+input!AD424</f>
        <v/>
      </c>
      <c r="P424" s="251" t="str">
        <f>+input!AE424</f>
        <v/>
      </c>
      <c r="Q424" s="252" t="str">
        <f>+input!AF424</f>
        <v/>
      </c>
      <c r="R424" s="253"/>
      <c r="S424" s="254" t="e">
        <f>VLOOKUP($A424,input!$A$4:$I$1000,7,FALSE)</f>
        <v>#N/A</v>
      </c>
      <c r="T424" s="255" t="e">
        <f>VLOOKUP($A424,input!$A$4:$I$1000,8,FALSE)</f>
        <v>#N/A</v>
      </c>
      <c r="U424" s="255" t="e">
        <f>VLOOKUP($A424,input!$A$4:$L$1000,9,FALSE)</f>
        <v>#N/A</v>
      </c>
      <c r="V424" s="256" t="e">
        <f>IF($C424="initial",input!M424,VLOOKUP($A424,input!$A$4:$L$1000,10,FALSE))</f>
        <v>#N/A</v>
      </c>
      <c r="W424" s="257" t="e">
        <f>IF($C424="initial",input!N424,VLOOKUP($A424,input!$A$4:$L$1000,11,FALSE))</f>
        <v>#N/A</v>
      </c>
      <c r="X424" s="258" t="e">
        <f>IF($C424="initial",input!O424,VLOOKUP($A424,input!$A$4:$L$1000,12,FALSE))</f>
        <v>#N/A</v>
      </c>
      <c r="Y424" s="247" t="e">
        <f t="shared" si="66"/>
        <v>#N/A</v>
      </c>
      <c r="Z424" s="247" t="e">
        <f t="shared" si="67"/>
        <v>#N/A</v>
      </c>
      <c r="AA424" s="247" t="e">
        <f t="shared" si="68"/>
        <v>#N/A</v>
      </c>
      <c r="AB424" s="254" t="e">
        <f t="shared" si="69"/>
        <v>#N/A</v>
      </c>
      <c r="AC424" s="255" t="e">
        <f t="shared" si="70"/>
        <v>#N/A</v>
      </c>
      <c r="AD424" s="261" t="e">
        <f t="shared" si="71"/>
        <v>#N/A</v>
      </c>
      <c r="AE424" s="247" t="e">
        <f>IF($D424="","",IF($C424="initial",input!S424,AN423))</f>
        <v>#N/A</v>
      </c>
      <c r="AF424" s="259" t="e">
        <f>IF($D424="","",IF($C424="initial",input!T424,AO423))</f>
        <v>#N/A</v>
      </c>
      <c r="AG424" s="260" t="e">
        <f>IF($D424="","",IF($C424="initial",input!U424,AP423))</f>
        <v>#N/A</v>
      </c>
      <c r="AH424" s="262"/>
      <c r="AI424" s="263"/>
      <c r="AJ424" s="263"/>
      <c r="AK424" s="262"/>
      <c r="AL424" s="263"/>
      <c r="AM424" s="264"/>
      <c r="AN424" s="249"/>
      <c r="AO424" s="249"/>
      <c r="AP424" s="249"/>
      <c r="AQ424" s="265"/>
      <c r="AR424" s="266"/>
      <c r="AS424" s="267"/>
    </row>
    <row r="425" spans="1:45" x14ac:dyDescent="0.25">
      <c r="A425" s="245">
        <v>422</v>
      </c>
      <c r="B425" s="245"/>
      <c r="C425" s="245" t="e">
        <f>VLOOKUP(A425,input!$A$4:$C$1000,3,FALSE)</f>
        <v>#N/A</v>
      </c>
      <c r="D425" s="246" t="e">
        <f>VLOOKUP($A425,input!$A$4:$I$1000,4,FALSE)</f>
        <v>#N/A</v>
      </c>
      <c r="E425" s="246" t="e">
        <f>VLOOKUP($A425,input!$A$4:$I$1000,5,FALSE)</f>
        <v>#N/A</v>
      </c>
      <c r="F425" s="514" t="e">
        <f>VLOOKUP($A425,input!$A$4:$I$1000,6,FALSE)</f>
        <v>#N/A</v>
      </c>
      <c r="G425" s="248">
        <v>0</v>
      </c>
      <c r="H425" s="249" t="e">
        <f t="shared" si="64"/>
        <v>#N/A</v>
      </c>
      <c r="I425" s="250" t="e">
        <f t="shared" si="65"/>
        <v>#N/A</v>
      </c>
      <c r="J425" s="414">
        <f>+input!Y425</f>
        <v>0</v>
      </c>
      <c r="K425" s="249" t="str">
        <f>+input!Z425</f>
        <v/>
      </c>
      <c r="L425" s="249" t="str">
        <f>+input!AA425</f>
        <v/>
      </c>
      <c r="M425" s="249" t="str">
        <f>+input!AB425</f>
        <v/>
      </c>
      <c r="N425" s="249" t="str">
        <f>+input!AC425</f>
        <v/>
      </c>
      <c r="O425" s="249" t="str">
        <f>+input!AD425</f>
        <v/>
      </c>
      <c r="P425" s="251" t="str">
        <f>+input!AE425</f>
        <v/>
      </c>
      <c r="Q425" s="252" t="str">
        <f>+input!AF425</f>
        <v/>
      </c>
      <c r="R425" s="253"/>
      <c r="S425" s="254" t="e">
        <f>VLOOKUP($A425,input!$A$4:$I$1000,7,FALSE)</f>
        <v>#N/A</v>
      </c>
      <c r="T425" s="255" t="e">
        <f>VLOOKUP($A425,input!$A$4:$I$1000,8,FALSE)</f>
        <v>#N/A</v>
      </c>
      <c r="U425" s="255" t="e">
        <f>VLOOKUP($A425,input!$A$4:$L$1000,9,FALSE)</f>
        <v>#N/A</v>
      </c>
      <c r="V425" s="256" t="e">
        <f>IF($C425="initial",input!M425,VLOOKUP($A425,input!$A$4:$L$1000,10,FALSE))</f>
        <v>#N/A</v>
      </c>
      <c r="W425" s="257" t="e">
        <f>IF($C425="initial",input!N425,VLOOKUP($A425,input!$A$4:$L$1000,11,FALSE))</f>
        <v>#N/A</v>
      </c>
      <c r="X425" s="258" t="e">
        <f>IF($C425="initial",input!O425,VLOOKUP($A425,input!$A$4:$L$1000,12,FALSE))</f>
        <v>#N/A</v>
      </c>
      <c r="Y425" s="247" t="e">
        <f t="shared" si="66"/>
        <v>#N/A</v>
      </c>
      <c r="Z425" s="247" t="e">
        <f t="shared" si="67"/>
        <v>#N/A</v>
      </c>
      <c r="AA425" s="247" t="e">
        <f t="shared" si="68"/>
        <v>#N/A</v>
      </c>
      <c r="AB425" s="254" t="e">
        <f t="shared" si="69"/>
        <v>#N/A</v>
      </c>
      <c r="AC425" s="255" t="e">
        <f t="shared" si="70"/>
        <v>#N/A</v>
      </c>
      <c r="AD425" s="261" t="e">
        <f t="shared" si="71"/>
        <v>#N/A</v>
      </c>
      <c r="AE425" s="247" t="e">
        <f>IF($D425="","",IF($C425="initial",input!S425,AN424))</f>
        <v>#N/A</v>
      </c>
      <c r="AF425" s="259" t="e">
        <f>IF($D425="","",IF($C425="initial",input!T425,AO424))</f>
        <v>#N/A</v>
      </c>
      <c r="AG425" s="260" t="e">
        <f>IF($D425="","",IF($C425="initial",input!U425,AP424))</f>
        <v>#N/A</v>
      </c>
      <c r="AH425" s="262"/>
      <c r="AI425" s="263"/>
      <c r="AJ425" s="263"/>
      <c r="AK425" s="262"/>
      <c r="AL425" s="263"/>
      <c r="AM425" s="264"/>
      <c r="AN425" s="249"/>
      <c r="AO425" s="249"/>
      <c r="AP425" s="249"/>
      <c r="AQ425" s="265"/>
      <c r="AR425" s="266"/>
      <c r="AS425" s="267"/>
    </row>
    <row r="426" spans="1:45" x14ac:dyDescent="0.25">
      <c r="A426" s="245">
        <v>423</v>
      </c>
      <c r="B426" s="245"/>
      <c r="C426" s="245" t="e">
        <f>VLOOKUP(A426,input!$A$4:$C$1000,3,FALSE)</f>
        <v>#N/A</v>
      </c>
      <c r="D426" s="246" t="e">
        <f>VLOOKUP($A426,input!$A$4:$I$1000,4,FALSE)</f>
        <v>#N/A</v>
      </c>
      <c r="E426" s="246" t="e">
        <f>VLOOKUP($A426,input!$A$4:$I$1000,5,FALSE)</f>
        <v>#N/A</v>
      </c>
      <c r="F426" s="514" t="e">
        <f>VLOOKUP($A426,input!$A$4:$I$1000,6,FALSE)</f>
        <v>#N/A</v>
      </c>
      <c r="G426" s="248">
        <v>0</v>
      </c>
      <c r="H426" s="249" t="e">
        <f t="shared" si="64"/>
        <v>#N/A</v>
      </c>
      <c r="I426" s="250" t="e">
        <f t="shared" si="65"/>
        <v>#N/A</v>
      </c>
      <c r="J426" s="414">
        <f>+input!Y426</f>
        <v>0</v>
      </c>
      <c r="K426" s="249" t="str">
        <f>+input!Z426</f>
        <v/>
      </c>
      <c r="L426" s="249" t="str">
        <f>+input!AA426</f>
        <v/>
      </c>
      <c r="M426" s="249" t="str">
        <f>+input!AB426</f>
        <v/>
      </c>
      <c r="N426" s="249" t="str">
        <f>+input!AC426</f>
        <v/>
      </c>
      <c r="O426" s="249" t="str">
        <f>+input!AD426</f>
        <v/>
      </c>
      <c r="P426" s="251" t="str">
        <f>+input!AE426</f>
        <v/>
      </c>
      <c r="Q426" s="252" t="str">
        <f>+input!AF426</f>
        <v/>
      </c>
      <c r="R426" s="253"/>
      <c r="S426" s="254" t="e">
        <f>VLOOKUP($A426,input!$A$4:$I$1000,7,FALSE)</f>
        <v>#N/A</v>
      </c>
      <c r="T426" s="255" t="e">
        <f>VLOOKUP($A426,input!$A$4:$I$1000,8,FALSE)</f>
        <v>#N/A</v>
      </c>
      <c r="U426" s="255" t="e">
        <f>VLOOKUP($A426,input!$A$4:$L$1000,9,FALSE)</f>
        <v>#N/A</v>
      </c>
      <c r="V426" s="256" t="e">
        <f>IF($C426="initial",input!M426,VLOOKUP($A426,input!$A$4:$L$1000,10,FALSE))</f>
        <v>#N/A</v>
      </c>
      <c r="W426" s="257" t="e">
        <f>IF($C426="initial",input!N426,VLOOKUP($A426,input!$A$4:$L$1000,11,FALSE))</f>
        <v>#N/A</v>
      </c>
      <c r="X426" s="258" t="e">
        <f>IF($C426="initial",input!O426,VLOOKUP($A426,input!$A$4:$L$1000,12,FALSE))</f>
        <v>#N/A</v>
      </c>
      <c r="Y426" s="247" t="e">
        <f t="shared" si="66"/>
        <v>#N/A</v>
      </c>
      <c r="Z426" s="247" t="e">
        <f t="shared" si="67"/>
        <v>#N/A</v>
      </c>
      <c r="AA426" s="247" t="e">
        <f t="shared" si="68"/>
        <v>#N/A</v>
      </c>
      <c r="AB426" s="254" t="e">
        <f t="shared" si="69"/>
        <v>#N/A</v>
      </c>
      <c r="AC426" s="255" t="e">
        <f t="shared" si="70"/>
        <v>#N/A</v>
      </c>
      <c r="AD426" s="261" t="e">
        <f t="shared" si="71"/>
        <v>#N/A</v>
      </c>
      <c r="AE426" s="247" t="e">
        <f>IF($D426="","",IF($C426="initial",input!S426,AN425))</f>
        <v>#N/A</v>
      </c>
      <c r="AF426" s="259" t="e">
        <f>IF($D426="","",IF($C426="initial",input!T426,AO425))</f>
        <v>#N/A</v>
      </c>
      <c r="AG426" s="260" t="e">
        <f>IF($D426="","",IF($C426="initial",input!U426,AP425))</f>
        <v>#N/A</v>
      </c>
      <c r="AH426" s="262"/>
      <c r="AI426" s="263"/>
      <c r="AJ426" s="263"/>
      <c r="AK426" s="262"/>
      <c r="AL426" s="263"/>
      <c r="AM426" s="264"/>
      <c r="AN426" s="249"/>
      <c r="AO426" s="249"/>
      <c r="AP426" s="249"/>
      <c r="AQ426" s="265"/>
      <c r="AR426" s="266"/>
      <c r="AS426" s="267"/>
    </row>
    <row r="427" spans="1:45" x14ac:dyDescent="0.25">
      <c r="A427" s="245">
        <v>424</v>
      </c>
      <c r="B427" s="245"/>
      <c r="C427" s="245" t="e">
        <f>VLOOKUP(A427,input!$A$4:$C$1000,3,FALSE)</f>
        <v>#N/A</v>
      </c>
      <c r="D427" s="246" t="e">
        <f>VLOOKUP($A427,input!$A$4:$I$1000,4,FALSE)</f>
        <v>#N/A</v>
      </c>
      <c r="E427" s="246" t="e">
        <f>VLOOKUP($A427,input!$A$4:$I$1000,5,FALSE)</f>
        <v>#N/A</v>
      </c>
      <c r="F427" s="514" t="e">
        <f>VLOOKUP($A427,input!$A$4:$I$1000,6,FALSE)</f>
        <v>#N/A</v>
      </c>
      <c r="G427" s="248">
        <v>0</v>
      </c>
      <c r="H427" s="249" t="e">
        <f t="shared" si="64"/>
        <v>#N/A</v>
      </c>
      <c r="I427" s="250" t="e">
        <f t="shared" si="65"/>
        <v>#N/A</v>
      </c>
      <c r="J427" s="414">
        <f>+input!Y427</f>
        <v>0</v>
      </c>
      <c r="K427" s="249" t="str">
        <f>+input!Z427</f>
        <v/>
      </c>
      <c r="L427" s="249" t="str">
        <f>+input!AA427</f>
        <v/>
      </c>
      <c r="M427" s="249" t="str">
        <f>+input!AB427</f>
        <v/>
      </c>
      <c r="N427" s="249" t="str">
        <f>+input!AC427</f>
        <v/>
      </c>
      <c r="O427" s="249" t="str">
        <f>+input!AD427</f>
        <v/>
      </c>
      <c r="P427" s="251" t="str">
        <f>+input!AE427</f>
        <v/>
      </c>
      <c r="Q427" s="252" t="str">
        <f>+input!AF427</f>
        <v/>
      </c>
      <c r="R427" s="253"/>
      <c r="S427" s="254" t="e">
        <f>VLOOKUP($A427,input!$A$4:$I$1000,7,FALSE)</f>
        <v>#N/A</v>
      </c>
      <c r="T427" s="255" t="e">
        <f>VLOOKUP($A427,input!$A$4:$I$1000,8,FALSE)</f>
        <v>#N/A</v>
      </c>
      <c r="U427" s="255" t="e">
        <f>VLOOKUP($A427,input!$A$4:$L$1000,9,FALSE)</f>
        <v>#N/A</v>
      </c>
      <c r="V427" s="256" t="e">
        <f>IF($C427="initial",input!M427,VLOOKUP($A427,input!$A$4:$L$1000,10,FALSE))</f>
        <v>#N/A</v>
      </c>
      <c r="W427" s="257" t="e">
        <f>IF($C427="initial",input!N427,VLOOKUP($A427,input!$A$4:$L$1000,11,FALSE))</f>
        <v>#N/A</v>
      </c>
      <c r="X427" s="258" t="e">
        <f>IF($C427="initial",input!O427,VLOOKUP($A427,input!$A$4:$L$1000,12,FALSE))</f>
        <v>#N/A</v>
      </c>
      <c r="Y427" s="247" t="e">
        <f t="shared" si="66"/>
        <v>#N/A</v>
      </c>
      <c r="Z427" s="247" t="e">
        <f t="shared" si="67"/>
        <v>#N/A</v>
      </c>
      <c r="AA427" s="247" t="e">
        <f t="shared" si="68"/>
        <v>#N/A</v>
      </c>
      <c r="AB427" s="254" t="e">
        <f t="shared" si="69"/>
        <v>#N/A</v>
      </c>
      <c r="AC427" s="255" t="e">
        <f t="shared" si="70"/>
        <v>#N/A</v>
      </c>
      <c r="AD427" s="261" t="e">
        <f t="shared" si="71"/>
        <v>#N/A</v>
      </c>
      <c r="AE427" s="247" t="e">
        <f>IF($D427="","",IF($C427="initial",input!S427,AN426))</f>
        <v>#N/A</v>
      </c>
      <c r="AF427" s="259" t="e">
        <f>IF($D427="","",IF($C427="initial",input!T427,AO426))</f>
        <v>#N/A</v>
      </c>
      <c r="AG427" s="260" t="e">
        <f>IF($D427="","",IF($C427="initial",input!U427,AP426))</f>
        <v>#N/A</v>
      </c>
      <c r="AH427" s="262"/>
      <c r="AI427" s="263"/>
      <c r="AJ427" s="263"/>
      <c r="AK427" s="262"/>
      <c r="AL427" s="263"/>
      <c r="AM427" s="264"/>
      <c r="AN427" s="249"/>
      <c r="AO427" s="249"/>
      <c r="AP427" s="249"/>
      <c r="AQ427" s="265"/>
      <c r="AR427" s="266"/>
      <c r="AS427" s="267"/>
    </row>
    <row r="428" spans="1:45" x14ac:dyDescent="0.25">
      <c r="A428" s="245">
        <v>425</v>
      </c>
      <c r="B428" s="245"/>
      <c r="C428" s="245" t="e">
        <f>VLOOKUP(A428,input!$A$4:$C$1000,3,FALSE)</f>
        <v>#N/A</v>
      </c>
      <c r="D428" s="246" t="e">
        <f>VLOOKUP($A428,input!$A$4:$I$1000,4,FALSE)</f>
        <v>#N/A</v>
      </c>
      <c r="E428" s="246" t="e">
        <f>VLOOKUP($A428,input!$A$4:$I$1000,5,FALSE)</f>
        <v>#N/A</v>
      </c>
      <c r="F428" s="514" t="e">
        <f>VLOOKUP($A428,input!$A$4:$I$1000,6,FALSE)</f>
        <v>#N/A</v>
      </c>
      <c r="G428" s="248">
        <v>0</v>
      </c>
      <c r="H428" s="249" t="e">
        <f t="shared" si="64"/>
        <v>#N/A</v>
      </c>
      <c r="I428" s="250" t="e">
        <f t="shared" si="65"/>
        <v>#N/A</v>
      </c>
      <c r="J428" s="414">
        <f>+input!Y428</f>
        <v>0</v>
      </c>
      <c r="K428" s="249" t="str">
        <f>+input!Z428</f>
        <v/>
      </c>
      <c r="L428" s="249" t="str">
        <f>+input!AA428</f>
        <v/>
      </c>
      <c r="M428" s="249" t="str">
        <f>+input!AB428</f>
        <v/>
      </c>
      <c r="N428" s="249" t="str">
        <f>+input!AC428</f>
        <v/>
      </c>
      <c r="O428" s="249" t="str">
        <f>+input!AD428</f>
        <v/>
      </c>
      <c r="P428" s="251" t="str">
        <f>+input!AE428</f>
        <v/>
      </c>
      <c r="Q428" s="252" t="str">
        <f>+input!AF428</f>
        <v/>
      </c>
      <c r="R428" s="253"/>
      <c r="S428" s="254" t="e">
        <f>VLOOKUP($A428,input!$A$4:$I$1000,7,FALSE)</f>
        <v>#N/A</v>
      </c>
      <c r="T428" s="255" t="e">
        <f>VLOOKUP($A428,input!$A$4:$I$1000,8,FALSE)</f>
        <v>#N/A</v>
      </c>
      <c r="U428" s="255" t="e">
        <f>VLOOKUP($A428,input!$A$4:$L$1000,9,FALSE)</f>
        <v>#N/A</v>
      </c>
      <c r="V428" s="256" t="e">
        <f>IF($C428="initial",input!M428,VLOOKUP($A428,input!$A$4:$L$1000,10,FALSE))</f>
        <v>#N/A</v>
      </c>
      <c r="W428" s="257" t="e">
        <f>IF($C428="initial",input!N428,VLOOKUP($A428,input!$A$4:$L$1000,11,FALSE))</f>
        <v>#N/A</v>
      </c>
      <c r="X428" s="258" t="e">
        <f>IF($C428="initial",input!O428,VLOOKUP($A428,input!$A$4:$L$1000,12,FALSE))</f>
        <v>#N/A</v>
      </c>
      <c r="Y428" s="247" t="e">
        <f t="shared" si="66"/>
        <v>#N/A</v>
      </c>
      <c r="Z428" s="247" t="e">
        <f t="shared" si="67"/>
        <v>#N/A</v>
      </c>
      <c r="AA428" s="247" t="e">
        <f t="shared" si="68"/>
        <v>#N/A</v>
      </c>
      <c r="AB428" s="254" t="e">
        <f t="shared" si="69"/>
        <v>#N/A</v>
      </c>
      <c r="AC428" s="255" t="e">
        <f t="shared" si="70"/>
        <v>#N/A</v>
      </c>
      <c r="AD428" s="261" t="e">
        <f t="shared" si="71"/>
        <v>#N/A</v>
      </c>
      <c r="AE428" s="247" t="e">
        <f>IF($D428="","",IF($C428="initial",input!S428,AN427))</f>
        <v>#N/A</v>
      </c>
      <c r="AF428" s="259" t="e">
        <f>IF($D428="","",IF($C428="initial",input!T428,AO427))</f>
        <v>#N/A</v>
      </c>
      <c r="AG428" s="260" t="e">
        <f>IF($D428="","",IF($C428="initial",input!U428,AP427))</f>
        <v>#N/A</v>
      </c>
      <c r="AH428" s="262"/>
      <c r="AI428" s="263"/>
      <c r="AJ428" s="263"/>
      <c r="AK428" s="262"/>
      <c r="AL428" s="263"/>
      <c r="AM428" s="264"/>
      <c r="AN428" s="249"/>
      <c r="AO428" s="249"/>
      <c r="AP428" s="249"/>
      <c r="AQ428" s="265"/>
      <c r="AR428" s="266"/>
      <c r="AS428" s="267"/>
    </row>
    <row r="429" spans="1:45" x14ac:dyDescent="0.25">
      <c r="A429" s="245">
        <v>426</v>
      </c>
      <c r="B429" s="245"/>
      <c r="C429" s="245" t="e">
        <f>VLOOKUP(A429,input!$A$4:$C$1000,3,FALSE)</f>
        <v>#N/A</v>
      </c>
      <c r="D429" s="246" t="e">
        <f>VLOOKUP($A429,input!$A$4:$I$1000,4,FALSE)</f>
        <v>#N/A</v>
      </c>
      <c r="E429" s="246" t="e">
        <f>VLOOKUP($A429,input!$A$4:$I$1000,5,FALSE)</f>
        <v>#N/A</v>
      </c>
      <c r="F429" s="514" t="e">
        <f>VLOOKUP($A429,input!$A$4:$I$1000,6,FALSE)</f>
        <v>#N/A</v>
      </c>
      <c r="G429" s="248">
        <v>0</v>
      </c>
      <c r="H429" s="249" t="e">
        <f t="shared" si="64"/>
        <v>#N/A</v>
      </c>
      <c r="I429" s="250" t="e">
        <f t="shared" si="65"/>
        <v>#N/A</v>
      </c>
      <c r="J429" s="414">
        <f>+input!Y429</f>
        <v>0</v>
      </c>
      <c r="K429" s="249" t="str">
        <f>+input!Z429</f>
        <v/>
      </c>
      <c r="L429" s="249" t="str">
        <f>+input!AA429</f>
        <v/>
      </c>
      <c r="M429" s="249" t="str">
        <f>+input!AB429</f>
        <v/>
      </c>
      <c r="N429" s="249" t="str">
        <f>+input!AC429</f>
        <v/>
      </c>
      <c r="O429" s="249" t="str">
        <f>+input!AD429</f>
        <v/>
      </c>
      <c r="P429" s="251" t="str">
        <f>+input!AE429</f>
        <v/>
      </c>
      <c r="Q429" s="252" t="str">
        <f>+input!AF429</f>
        <v/>
      </c>
      <c r="R429" s="253"/>
      <c r="S429" s="254" t="e">
        <f>VLOOKUP($A429,input!$A$4:$I$1000,7,FALSE)</f>
        <v>#N/A</v>
      </c>
      <c r="T429" s="255" t="e">
        <f>VLOOKUP($A429,input!$A$4:$I$1000,8,FALSE)</f>
        <v>#N/A</v>
      </c>
      <c r="U429" s="255" t="e">
        <f>VLOOKUP($A429,input!$A$4:$L$1000,9,FALSE)</f>
        <v>#N/A</v>
      </c>
      <c r="V429" s="256" t="e">
        <f>IF($C429="initial",input!M429,VLOOKUP($A429,input!$A$4:$L$1000,10,FALSE))</f>
        <v>#N/A</v>
      </c>
      <c r="W429" s="257" t="e">
        <f>IF($C429="initial",input!N429,VLOOKUP($A429,input!$A$4:$L$1000,11,FALSE))</f>
        <v>#N/A</v>
      </c>
      <c r="X429" s="258" t="e">
        <f>IF($C429="initial",input!O429,VLOOKUP($A429,input!$A$4:$L$1000,12,FALSE))</f>
        <v>#N/A</v>
      </c>
      <c r="Y429" s="247" t="e">
        <f t="shared" si="66"/>
        <v>#N/A</v>
      </c>
      <c r="Z429" s="247" t="e">
        <f t="shared" si="67"/>
        <v>#N/A</v>
      </c>
      <c r="AA429" s="247" t="e">
        <f t="shared" si="68"/>
        <v>#N/A</v>
      </c>
      <c r="AB429" s="254" t="e">
        <f t="shared" si="69"/>
        <v>#N/A</v>
      </c>
      <c r="AC429" s="255" t="e">
        <f t="shared" si="70"/>
        <v>#N/A</v>
      </c>
      <c r="AD429" s="261" t="e">
        <f t="shared" si="71"/>
        <v>#N/A</v>
      </c>
      <c r="AE429" s="247" t="e">
        <f>IF($D429="","",IF($C429="initial",input!S429,AN428))</f>
        <v>#N/A</v>
      </c>
      <c r="AF429" s="259" t="e">
        <f>IF($D429="","",IF($C429="initial",input!T429,AO428))</f>
        <v>#N/A</v>
      </c>
      <c r="AG429" s="260" t="e">
        <f>IF($D429="","",IF($C429="initial",input!U429,AP428))</f>
        <v>#N/A</v>
      </c>
      <c r="AH429" s="262"/>
      <c r="AI429" s="263"/>
      <c r="AJ429" s="263"/>
      <c r="AK429" s="262"/>
      <c r="AL429" s="263"/>
      <c r="AM429" s="264"/>
      <c r="AN429" s="249"/>
      <c r="AO429" s="249"/>
      <c r="AP429" s="249"/>
      <c r="AQ429" s="265"/>
      <c r="AR429" s="266"/>
      <c r="AS429" s="267"/>
    </row>
    <row r="430" spans="1:45" x14ac:dyDescent="0.25">
      <c r="A430" s="245">
        <v>427</v>
      </c>
      <c r="B430" s="245"/>
      <c r="C430" s="245" t="e">
        <f>VLOOKUP(A430,input!$A$4:$C$1000,3,FALSE)</f>
        <v>#N/A</v>
      </c>
      <c r="D430" s="246" t="e">
        <f>VLOOKUP($A430,input!$A$4:$I$1000,4,FALSE)</f>
        <v>#N/A</v>
      </c>
      <c r="E430" s="246" t="e">
        <f>VLOOKUP($A430,input!$A$4:$I$1000,5,FALSE)</f>
        <v>#N/A</v>
      </c>
      <c r="F430" s="514" t="e">
        <f>VLOOKUP($A430,input!$A$4:$I$1000,6,FALSE)</f>
        <v>#N/A</v>
      </c>
      <c r="G430" s="248">
        <v>0</v>
      </c>
      <c r="H430" s="249" t="e">
        <f t="shared" si="64"/>
        <v>#N/A</v>
      </c>
      <c r="I430" s="250" t="e">
        <f t="shared" si="65"/>
        <v>#N/A</v>
      </c>
      <c r="J430" s="414">
        <f>+input!Y430</f>
        <v>0</v>
      </c>
      <c r="K430" s="249" t="str">
        <f>+input!Z430</f>
        <v/>
      </c>
      <c r="L430" s="249" t="str">
        <f>+input!AA430</f>
        <v/>
      </c>
      <c r="M430" s="249" t="str">
        <f>+input!AB430</f>
        <v/>
      </c>
      <c r="N430" s="249" t="str">
        <f>+input!AC430</f>
        <v/>
      </c>
      <c r="O430" s="249" t="str">
        <f>+input!AD430</f>
        <v/>
      </c>
      <c r="P430" s="251" t="str">
        <f>+input!AE430</f>
        <v/>
      </c>
      <c r="Q430" s="252" t="str">
        <f>+input!AF430</f>
        <v/>
      </c>
      <c r="R430" s="253"/>
      <c r="S430" s="254" t="e">
        <f>VLOOKUP($A430,input!$A$4:$I$1000,7,FALSE)</f>
        <v>#N/A</v>
      </c>
      <c r="T430" s="255" t="e">
        <f>VLOOKUP($A430,input!$A$4:$I$1000,8,FALSE)</f>
        <v>#N/A</v>
      </c>
      <c r="U430" s="255" t="e">
        <f>VLOOKUP($A430,input!$A$4:$L$1000,9,FALSE)</f>
        <v>#N/A</v>
      </c>
      <c r="V430" s="256" t="e">
        <f>IF($C430="initial",input!M430,VLOOKUP($A430,input!$A$4:$L$1000,10,FALSE))</f>
        <v>#N/A</v>
      </c>
      <c r="W430" s="257" t="e">
        <f>IF($C430="initial",input!N430,VLOOKUP($A430,input!$A$4:$L$1000,11,FALSE))</f>
        <v>#N/A</v>
      </c>
      <c r="X430" s="258" t="e">
        <f>IF($C430="initial",input!O430,VLOOKUP($A430,input!$A$4:$L$1000,12,FALSE))</f>
        <v>#N/A</v>
      </c>
      <c r="Y430" s="247" t="e">
        <f t="shared" si="66"/>
        <v>#N/A</v>
      </c>
      <c r="Z430" s="247" t="e">
        <f t="shared" si="67"/>
        <v>#N/A</v>
      </c>
      <c r="AA430" s="247" t="e">
        <f t="shared" si="68"/>
        <v>#N/A</v>
      </c>
      <c r="AB430" s="254" t="e">
        <f t="shared" si="69"/>
        <v>#N/A</v>
      </c>
      <c r="AC430" s="255" t="e">
        <f t="shared" si="70"/>
        <v>#N/A</v>
      </c>
      <c r="AD430" s="261" t="e">
        <f t="shared" si="71"/>
        <v>#N/A</v>
      </c>
      <c r="AE430" s="247" t="e">
        <f>IF($D430="","",IF($C430="initial",input!S430,AN429))</f>
        <v>#N/A</v>
      </c>
      <c r="AF430" s="259" t="e">
        <f>IF($D430="","",IF($C430="initial",input!T430,AO429))</f>
        <v>#N/A</v>
      </c>
      <c r="AG430" s="260" t="e">
        <f>IF($D430="","",IF($C430="initial",input!U430,AP429))</f>
        <v>#N/A</v>
      </c>
      <c r="AH430" s="262"/>
      <c r="AI430" s="263"/>
      <c r="AJ430" s="263"/>
      <c r="AK430" s="262"/>
      <c r="AL430" s="263"/>
      <c r="AM430" s="264"/>
      <c r="AN430" s="249"/>
      <c r="AO430" s="249"/>
      <c r="AP430" s="249"/>
      <c r="AQ430" s="265"/>
      <c r="AR430" s="266"/>
      <c r="AS430" s="267"/>
    </row>
    <row r="431" spans="1:45" x14ac:dyDescent="0.25">
      <c r="A431" s="245">
        <v>428</v>
      </c>
      <c r="B431" s="245"/>
      <c r="C431" s="245" t="e">
        <f>VLOOKUP(A431,input!$A$4:$C$1000,3,FALSE)</f>
        <v>#N/A</v>
      </c>
      <c r="D431" s="246" t="e">
        <f>VLOOKUP($A431,input!$A$4:$I$1000,4,FALSE)</f>
        <v>#N/A</v>
      </c>
      <c r="E431" s="246" t="e">
        <f>VLOOKUP($A431,input!$A$4:$I$1000,5,FALSE)</f>
        <v>#N/A</v>
      </c>
      <c r="F431" s="514" t="e">
        <f>VLOOKUP($A431,input!$A$4:$I$1000,6,FALSE)</f>
        <v>#N/A</v>
      </c>
      <c r="G431" s="248">
        <v>0</v>
      </c>
      <c r="H431" s="249" t="e">
        <f t="shared" si="64"/>
        <v>#N/A</v>
      </c>
      <c r="I431" s="250" t="e">
        <f t="shared" si="65"/>
        <v>#N/A</v>
      </c>
      <c r="J431" s="414">
        <f>+input!Y431</f>
        <v>0</v>
      </c>
      <c r="K431" s="249" t="str">
        <f>+input!Z431</f>
        <v/>
      </c>
      <c r="L431" s="249" t="str">
        <f>+input!AA431</f>
        <v/>
      </c>
      <c r="M431" s="249" t="str">
        <f>+input!AB431</f>
        <v/>
      </c>
      <c r="N431" s="249" t="str">
        <f>+input!AC431</f>
        <v/>
      </c>
      <c r="O431" s="249" t="str">
        <f>+input!AD431</f>
        <v/>
      </c>
      <c r="P431" s="251" t="str">
        <f>+input!AE431</f>
        <v/>
      </c>
      <c r="Q431" s="252" t="str">
        <f>+input!AF431</f>
        <v/>
      </c>
      <c r="R431" s="253"/>
      <c r="S431" s="254" t="e">
        <f>VLOOKUP($A431,input!$A$4:$I$1000,7,FALSE)</f>
        <v>#N/A</v>
      </c>
      <c r="T431" s="255" t="e">
        <f>VLOOKUP($A431,input!$A$4:$I$1000,8,FALSE)</f>
        <v>#N/A</v>
      </c>
      <c r="U431" s="255" t="e">
        <f>VLOOKUP($A431,input!$A$4:$L$1000,9,FALSE)</f>
        <v>#N/A</v>
      </c>
      <c r="V431" s="256" t="e">
        <f>IF($C431="initial",input!M431,VLOOKUP($A431,input!$A$4:$L$1000,10,FALSE))</f>
        <v>#N/A</v>
      </c>
      <c r="W431" s="257" t="e">
        <f>IF($C431="initial",input!N431,VLOOKUP($A431,input!$A$4:$L$1000,11,FALSE))</f>
        <v>#N/A</v>
      </c>
      <c r="X431" s="258" t="e">
        <f>IF($C431="initial",input!O431,VLOOKUP($A431,input!$A$4:$L$1000,12,FALSE))</f>
        <v>#N/A</v>
      </c>
      <c r="Y431" s="247" t="e">
        <f t="shared" si="66"/>
        <v>#N/A</v>
      </c>
      <c r="Z431" s="247" t="e">
        <f t="shared" si="67"/>
        <v>#N/A</v>
      </c>
      <c r="AA431" s="247" t="e">
        <f t="shared" si="68"/>
        <v>#N/A</v>
      </c>
      <c r="AB431" s="254" t="e">
        <f t="shared" si="69"/>
        <v>#N/A</v>
      </c>
      <c r="AC431" s="255" t="e">
        <f t="shared" si="70"/>
        <v>#N/A</v>
      </c>
      <c r="AD431" s="261" t="e">
        <f t="shared" si="71"/>
        <v>#N/A</v>
      </c>
      <c r="AE431" s="247" t="e">
        <f>IF($D431="","",IF($C431="initial",input!S431,AN430))</f>
        <v>#N/A</v>
      </c>
      <c r="AF431" s="259" t="e">
        <f>IF($D431="","",IF($C431="initial",input!T431,AO430))</f>
        <v>#N/A</v>
      </c>
      <c r="AG431" s="260" t="e">
        <f>IF($D431="","",IF($C431="initial",input!U431,AP430))</f>
        <v>#N/A</v>
      </c>
      <c r="AH431" s="262"/>
      <c r="AI431" s="263"/>
      <c r="AJ431" s="263"/>
      <c r="AK431" s="262"/>
      <c r="AL431" s="263"/>
      <c r="AM431" s="264"/>
      <c r="AN431" s="249"/>
      <c r="AO431" s="249"/>
      <c r="AP431" s="249"/>
      <c r="AQ431" s="265"/>
      <c r="AR431" s="266"/>
      <c r="AS431" s="267"/>
    </row>
    <row r="432" spans="1:45" x14ac:dyDescent="0.25">
      <c r="A432" s="245">
        <v>429</v>
      </c>
      <c r="B432" s="245"/>
      <c r="C432" s="245" t="e">
        <f>VLOOKUP(A432,input!$A$4:$C$1000,3,FALSE)</f>
        <v>#N/A</v>
      </c>
      <c r="D432" s="246" t="e">
        <f>VLOOKUP($A432,input!$A$4:$I$1000,4,FALSE)</f>
        <v>#N/A</v>
      </c>
      <c r="E432" s="246" t="e">
        <f>VLOOKUP($A432,input!$A$4:$I$1000,5,FALSE)</f>
        <v>#N/A</v>
      </c>
      <c r="F432" s="514" t="e">
        <f>VLOOKUP($A432,input!$A$4:$I$1000,6,FALSE)</f>
        <v>#N/A</v>
      </c>
      <c r="G432" s="248">
        <v>0</v>
      </c>
      <c r="H432" s="249" t="e">
        <f t="shared" si="64"/>
        <v>#N/A</v>
      </c>
      <c r="I432" s="250" t="e">
        <f t="shared" si="65"/>
        <v>#N/A</v>
      </c>
      <c r="J432" s="414">
        <f>+input!Y432</f>
        <v>0</v>
      </c>
      <c r="K432" s="249" t="str">
        <f>+input!Z432</f>
        <v/>
      </c>
      <c r="L432" s="249" t="str">
        <f>+input!AA432</f>
        <v/>
      </c>
      <c r="M432" s="249" t="str">
        <f>+input!AB432</f>
        <v/>
      </c>
      <c r="N432" s="249" t="str">
        <f>+input!AC432</f>
        <v/>
      </c>
      <c r="O432" s="249" t="str">
        <f>+input!AD432</f>
        <v/>
      </c>
      <c r="P432" s="251" t="str">
        <f>+input!AE432</f>
        <v/>
      </c>
      <c r="Q432" s="252" t="str">
        <f>+input!AF432</f>
        <v/>
      </c>
      <c r="R432" s="253"/>
      <c r="S432" s="254" t="e">
        <f>VLOOKUP($A432,input!$A$4:$I$1000,7,FALSE)</f>
        <v>#N/A</v>
      </c>
      <c r="T432" s="255" t="e">
        <f>VLOOKUP($A432,input!$A$4:$I$1000,8,FALSE)</f>
        <v>#N/A</v>
      </c>
      <c r="U432" s="255" t="e">
        <f>VLOOKUP($A432,input!$A$4:$L$1000,9,FALSE)</f>
        <v>#N/A</v>
      </c>
      <c r="V432" s="256" t="e">
        <f>IF($C432="initial",input!M432,VLOOKUP($A432,input!$A$4:$L$1000,10,FALSE))</f>
        <v>#N/A</v>
      </c>
      <c r="W432" s="257" t="e">
        <f>IF($C432="initial",input!N432,VLOOKUP($A432,input!$A$4:$L$1000,11,FALSE))</f>
        <v>#N/A</v>
      </c>
      <c r="X432" s="258" t="e">
        <f>IF($C432="initial",input!O432,VLOOKUP($A432,input!$A$4:$L$1000,12,FALSE))</f>
        <v>#N/A</v>
      </c>
      <c r="Y432" s="247" t="e">
        <f t="shared" si="66"/>
        <v>#N/A</v>
      </c>
      <c r="Z432" s="247" t="e">
        <f t="shared" si="67"/>
        <v>#N/A</v>
      </c>
      <c r="AA432" s="247" t="e">
        <f t="shared" si="68"/>
        <v>#N/A</v>
      </c>
      <c r="AB432" s="254" t="e">
        <f t="shared" si="69"/>
        <v>#N/A</v>
      </c>
      <c r="AC432" s="255" t="e">
        <f t="shared" si="70"/>
        <v>#N/A</v>
      </c>
      <c r="AD432" s="261" t="e">
        <f t="shared" si="71"/>
        <v>#N/A</v>
      </c>
      <c r="AE432" s="247" t="e">
        <f>IF($D432="","",IF($C432="initial",input!S432,AN431))</f>
        <v>#N/A</v>
      </c>
      <c r="AF432" s="259" t="e">
        <f>IF($D432="","",IF($C432="initial",input!T432,AO431))</f>
        <v>#N/A</v>
      </c>
      <c r="AG432" s="260" t="e">
        <f>IF($D432="","",IF($C432="initial",input!U432,AP431))</f>
        <v>#N/A</v>
      </c>
      <c r="AH432" s="262"/>
      <c r="AI432" s="263"/>
      <c r="AJ432" s="263"/>
      <c r="AK432" s="262"/>
      <c r="AL432" s="263"/>
      <c r="AM432" s="264"/>
      <c r="AN432" s="249"/>
      <c r="AO432" s="249"/>
      <c r="AP432" s="249"/>
      <c r="AQ432" s="265"/>
      <c r="AR432" s="266"/>
      <c r="AS432" s="267"/>
    </row>
    <row r="433" spans="1:45" x14ac:dyDescent="0.25">
      <c r="A433" s="245">
        <v>430</v>
      </c>
      <c r="B433" s="245"/>
      <c r="C433" s="245" t="e">
        <f>VLOOKUP(A433,input!$A$4:$C$1000,3,FALSE)</f>
        <v>#N/A</v>
      </c>
      <c r="D433" s="246" t="e">
        <f>VLOOKUP($A433,input!$A$4:$I$1000,4,FALSE)</f>
        <v>#N/A</v>
      </c>
      <c r="E433" s="246" t="e">
        <f>VLOOKUP($A433,input!$A$4:$I$1000,5,FALSE)</f>
        <v>#N/A</v>
      </c>
      <c r="F433" s="514" t="e">
        <f>VLOOKUP($A433,input!$A$4:$I$1000,6,FALSE)</f>
        <v>#N/A</v>
      </c>
      <c r="G433" s="248">
        <v>0</v>
      </c>
      <c r="H433" s="249" t="e">
        <f t="shared" si="64"/>
        <v>#N/A</v>
      </c>
      <c r="I433" s="250" t="e">
        <f t="shared" si="65"/>
        <v>#N/A</v>
      </c>
      <c r="J433" s="414">
        <f>+input!Y433</f>
        <v>0</v>
      </c>
      <c r="K433" s="249" t="str">
        <f>+input!Z433</f>
        <v/>
      </c>
      <c r="L433" s="249" t="str">
        <f>+input!AA433</f>
        <v/>
      </c>
      <c r="M433" s="249" t="str">
        <f>+input!AB433</f>
        <v/>
      </c>
      <c r="N433" s="249" t="str">
        <f>+input!AC433</f>
        <v/>
      </c>
      <c r="O433" s="249" t="str">
        <f>+input!AD433</f>
        <v/>
      </c>
      <c r="P433" s="251" t="str">
        <f>+input!AE433</f>
        <v/>
      </c>
      <c r="Q433" s="252" t="str">
        <f>+input!AF433</f>
        <v/>
      </c>
      <c r="R433" s="253"/>
      <c r="S433" s="254" t="e">
        <f>VLOOKUP($A433,input!$A$4:$I$1000,7,FALSE)</f>
        <v>#N/A</v>
      </c>
      <c r="T433" s="255" t="e">
        <f>VLOOKUP($A433,input!$A$4:$I$1000,8,FALSE)</f>
        <v>#N/A</v>
      </c>
      <c r="U433" s="255" t="e">
        <f>VLOOKUP($A433,input!$A$4:$L$1000,9,FALSE)</f>
        <v>#N/A</v>
      </c>
      <c r="V433" s="256" t="e">
        <f>IF($C433="initial",input!M433,VLOOKUP($A433,input!$A$4:$L$1000,10,FALSE))</f>
        <v>#N/A</v>
      </c>
      <c r="W433" s="257" t="e">
        <f>IF($C433="initial",input!N433,VLOOKUP($A433,input!$A$4:$L$1000,11,FALSE))</f>
        <v>#N/A</v>
      </c>
      <c r="X433" s="258" t="e">
        <f>IF($C433="initial",input!O433,VLOOKUP($A433,input!$A$4:$L$1000,12,FALSE))</f>
        <v>#N/A</v>
      </c>
      <c r="Y433" s="247" t="e">
        <f t="shared" si="66"/>
        <v>#N/A</v>
      </c>
      <c r="Z433" s="247" t="e">
        <f t="shared" si="67"/>
        <v>#N/A</v>
      </c>
      <c r="AA433" s="247" t="e">
        <f t="shared" si="68"/>
        <v>#N/A</v>
      </c>
      <c r="AB433" s="254" t="e">
        <f t="shared" si="69"/>
        <v>#N/A</v>
      </c>
      <c r="AC433" s="255" t="e">
        <f t="shared" si="70"/>
        <v>#N/A</v>
      </c>
      <c r="AD433" s="261" t="e">
        <f t="shared" si="71"/>
        <v>#N/A</v>
      </c>
      <c r="AE433" s="247" t="e">
        <f>IF($D433="","",IF($C433="initial",input!S433,AN432))</f>
        <v>#N/A</v>
      </c>
      <c r="AF433" s="259" t="e">
        <f>IF($D433="","",IF($C433="initial",input!T433,AO432))</f>
        <v>#N/A</v>
      </c>
      <c r="AG433" s="260" t="e">
        <f>IF($D433="","",IF($C433="initial",input!U433,AP432))</f>
        <v>#N/A</v>
      </c>
      <c r="AH433" s="262"/>
      <c r="AI433" s="263"/>
      <c r="AJ433" s="263"/>
      <c r="AK433" s="262"/>
      <c r="AL433" s="263"/>
      <c r="AM433" s="264"/>
      <c r="AN433" s="249"/>
      <c r="AO433" s="249"/>
      <c r="AP433" s="249"/>
      <c r="AQ433" s="265"/>
      <c r="AR433" s="266"/>
      <c r="AS433" s="267"/>
    </row>
    <row r="434" spans="1:45" x14ac:dyDescent="0.25">
      <c r="A434" s="245">
        <v>431</v>
      </c>
      <c r="B434" s="245"/>
      <c r="C434" s="245" t="e">
        <f>VLOOKUP(A434,input!$A$4:$C$1000,3,FALSE)</f>
        <v>#N/A</v>
      </c>
      <c r="D434" s="246" t="e">
        <f>VLOOKUP($A434,input!$A$4:$I$1000,4,FALSE)</f>
        <v>#N/A</v>
      </c>
      <c r="E434" s="246" t="e">
        <f>VLOOKUP($A434,input!$A$4:$I$1000,5,FALSE)</f>
        <v>#N/A</v>
      </c>
      <c r="F434" s="514" t="e">
        <f>VLOOKUP($A434,input!$A$4:$I$1000,6,FALSE)</f>
        <v>#N/A</v>
      </c>
      <c r="G434" s="248">
        <v>0</v>
      </c>
      <c r="H434" s="249" t="e">
        <f t="shared" si="64"/>
        <v>#N/A</v>
      </c>
      <c r="I434" s="250" t="e">
        <f t="shared" si="65"/>
        <v>#N/A</v>
      </c>
      <c r="J434" s="414">
        <f>+input!Y434</f>
        <v>0</v>
      </c>
      <c r="K434" s="249" t="str">
        <f>+input!Z434</f>
        <v/>
      </c>
      <c r="L434" s="249" t="str">
        <f>+input!AA434</f>
        <v/>
      </c>
      <c r="M434" s="249" t="str">
        <f>+input!AB434</f>
        <v/>
      </c>
      <c r="N434" s="249" t="str">
        <f>+input!AC434</f>
        <v/>
      </c>
      <c r="O434" s="249" t="str">
        <f>+input!AD434</f>
        <v/>
      </c>
      <c r="P434" s="251" t="str">
        <f>+input!AE434</f>
        <v/>
      </c>
      <c r="Q434" s="252" t="str">
        <f>+input!AF434</f>
        <v/>
      </c>
      <c r="R434" s="253"/>
      <c r="S434" s="254" t="e">
        <f>VLOOKUP($A434,input!$A$4:$I$1000,7,FALSE)</f>
        <v>#N/A</v>
      </c>
      <c r="T434" s="255" t="e">
        <f>VLOOKUP($A434,input!$A$4:$I$1000,8,FALSE)</f>
        <v>#N/A</v>
      </c>
      <c r="U434" s="255" t="e">
        <f>VLOOKUP($A434,input!$A$4:$L$1000,9,FALSE)</f>
        <v>#N/A</v>
      </c>
      <c r="V434" s="256" t="e">
        <f>IF($C434="initial",input!M434,VLOOKUP($A434,input!$A$4:$L$1000,10,FALSE))</f>
        <v>#N/A</v>
      </c>
      <c r="W434" s="257" t="e">
        <f>IF($C434="initial",input!N434,VLOOKUP($A434,input!$A$4:$L$1000,11,FALSE))</f>
        <v>#N/A</v>
      </c>
      <c r="X434" s="258" t="e">
        <f>IF($C434="initial",input!O434,VLOOKUP($A434,input!$A$4:$L$1000,12,FALSE))</f>
        <v>#N/A</v>
      </c>
      <c r="Y434" s="247" t="e">
        <f t="shared" si="66"/>
        <v>#N/A</v>
      </c>
      <c r="Z434" s="247" t="e">
        <f t="shared" si="67"/>
        <v>#N/A</v>
      </c>
      <c r="AA434" s="247" t="e">
        <f t="shared" si="68"/>
        <v>#N/A</v>
      </c>
      <c r="AB434" s="254" t="e">
        <f t="shared" si="69"/>
        <v>#N/A</v>
      </c>
      <c r="AC434" s="255" t="e">
        <f t="shared" si="70"/>
        <v>#N/A</v>
      </c>
      <c r="AD434" s="261" t="e">
        <f t="shared" si="71"/>
        <v>#N/A</v>
      </c>
      <c r="AE434" s="247" t="e">
        <f>IF($D434="","",IF($C434="initial",input!S434,AN433))</f>
        <v>#N/A</v>
      </c>
      <c r="AF434" s="259" t="e">
        <f>IF($D434="","",IF($C434="initial",input!T434,AO433))</f>
        <v>#N/A</v>
      </c>
      <c r="AG434" s="260" t="e">
        <f>IF($D434="","",IF($C434="initial",input!U434,AP433))</f>
        <v>#N/A</v>
      </c>
      <c r="AH434" s="262"/>
      <c r="AI434" s="263"/>
      <c r="AJ434" s="263"/>
      <c r="AK434" s="262"/>
      <c r="AL434" s="263"/>
      <c r="AM434" s="264"/>
      <c r="AN434" s="249"/>
      <c r="AO434" s="249"/>
      <c r="AP434" s="249"/>
      <c r="AQ434" s="265"/>
      <c r="AR434" s="266"/>
      <c r="AS434" s="267"/>
    </row>
    <row r="435" spans="1:45" x14ac:dyDescent="0.25">
      <c r="A435" s="245">
        <v>432</v>
      </c>
      <c r="B435" s="245"/>
      <c r="C435" s="245" t="e">
        <f>VLOOKUP(A435,input!$A$4:$C$1000,3,FALSE)</f>
        <v>#N/A</v>
      </c>
      <c r="D435" s="246" t="e">
        <f>VLOOKUP($A435,input!$A$4:$I$1000,4,FALSE)</f>
        <v>#N/A</v>
      </c>
      <c r="E435" s="246" t="e">
        <f>VLOOKUP($A435,input!$A$4:$I$1000,5,FALSE)</f>
        <v>#N/A</v>
      </c>
      <c r="F435" s="514" t="e">
        <f>VLOOKUP($A435,input!$A$4:$I$1000,6,FALSE)</f>
        <v>#N/A</v>
      </c>
      <c r="G435" s="248">
        <v>0</v>
      </c>
      <c r="H435" s="249" t="e">
        <f t="shared" si="64"/>
        <v>#N/A</v>
      </c>
      <c r="I435" s="250" t="e">
        <f t="shared" si="65"/>
        <v>#N/A</v>
      </c>
      <c r="J435" s="414">
        <f>+input!Y435</f>
        <v>0</v>
      </c>
      <c r="K435" s="249" t="str">
        <f>+input!Z435</f>
        <v/>
      </c>
      <c r="L435" s="249" t="str">
        <f>+input!AA435</f>
        <v/>
      </c>
      <c r="M435" s="249" t="str">
        <f>+input!AB435</f>
        <v/>
      </c>
      <c r="N435" s="249" t="str">
        <f>+input!AC435</f>
        <v/>
      </c>
      <c r="O435" s="249" t="str">
        <f>+input!AD435</f>
        <v/>
      </c>
      <c r="P435" s="251" t="str">
        <f>+input!AE435</f>
        <v/>
      </c>
      <c r="Q435" s="252" t="str">
        <f>+input!AF435</f>
        <v/>
      </c>
      <c r="R435" s="253"/>
      <c r="S435" s="254" t="e">
        <f>VLOOKUP($A435,input!$A$4:$I$1000,7,FALSE)</f>
        <v>#N/A</v>
      </c>
      <c r="T435" s="255" t="e">
        <f>VLOOKUP($A435,input!$A$4:$I$1000,8,FALSE)</f>
        <v>#N/A</v>
      </c>
      <c r="U435" s="255" t="e">
        <f>VLOOKUP($A435,input!$A$4:$L$1000,9,FALSE)</f>
        <v>#N/A</v>
      </c>
      <c r="V435" s="256" t="e">
        <f>IF($C435="initial",input!M435,VLOOKUP($A435,input!$A$4:$L$1000,10,FALSE))</f>
        <v>#N/A</v>
      </c>
      <c r="W435" s="257" t="e">
        <f>IF($C435="initial",input!N435,VLOOKUP($A435,input!$A$4:$L$1000,11,FALSE))</f>
        <v>#N/A</v>
      </c>
      <c r="X435" s="258" t="e">
        <f>IF($C435="initial",input!O435,VLOOKUP($A435,input!$A$4:$L$1000,12,FALSE))</f>
        <v>#N/A</v>
      </c>
      <c r="Y435" s="247" t="e">
        <f t="shared" si="66"/>
        <v>#N/A</v>
      </c>
      <c r="Z435" s="247" t="e">
        <f t="shared" si="67"/>
        <v>#N/A</v>
      </c>
      <c r="AA435" s="247" t="e">
        <f t="shared" si="68"/>
        <v>#N/A</v>
      </c>
      <c r="AB435" s="254" t="e">
        <f t="shared" si="69"/>
        <v>#N/A</v>
      </c>
      <c r="AC435" s="255" t="e">
        <f t="shared" si="70"/>
        <v>#N/A</v>
      </c>
      <c r="AD435" s="261" t="e">
        <f t="shared" si="71"/>
        <v>#N/A</v>
      </c>
      <c r="AE435" s="247" t="e">
        <f>IF($D435="","",IF($C435="initial",input!S435,AN434))</f>
        <v>#N/A</v>
      </c>
      <c r="AF435" s="259" t="e">
        <f>IF($D435="","",IF($C435="initial",input!T435,AO434))</f>
        <v>#N/A</v>
      </c>
      <c r="AG435" s="260" t="e">
        <f>IF($D435="","",IF($C435="initial",input!U435,AP434))</f>
        <v>#N/A</v>
      </c>
      <c r="AH435" s="262"/>
      <c r="AI435" s="263"/>
      <c r="AJ435" s="263"/>
      <c r="AK435" s="262"/>
      <c r="AL435" s="263"/>
      <c r="AM435" s="264"/>
      <c r="AN435" s="249"/>
      <c r="AO435" s="249"/>
      <c r="AP435" s="249"/>
      <c r="AQ435" s="265"/>
      <c r="AR435" s="266"/>
      <c r="AS435" s="267"/>
    </row>
    <row r="436" spans="1:45" x14ac:dyDescent="0.25">
      <c r="A436" s="245">
        <v>433</v>
      </c>
      <c r="B436" s="245"/>
      <c r="C436" s="245" t="e">
        <f>VLOOKUP(A436,input!$A$4:$C$1000,3,FALSE)</f>
        <v>#N/A</v>
      </c>
      <c r="D436" s="246" t="e">
        <f>VLOOKUP($A436,input!$A$4:$I$1000,4,FALSE)</f>
        <v>#N/A</v>
      </c>
      <c r="E436" s="246" t="e">
        <f>VLOOKUP($A436,input!$A$4:$I$1000,5,FALSE)</f>
        <v>#N/A</v>
      </c>
      <c r="F436" s="514" t="e">
        <f>VLOOKUP($A436,input!$A$4:$I$1000,6,FALSE)</f>
        <v>#N/A</v>
      </c>
      <c r="G436" s="248">
        <v>0</v>
      </c>
      <c r="H436" s="249" t="e">
        <f t="shared" si="64"/>
        <v>#N/A</v>
      </c>
      <c r="I436" s="250" t="e">
        <f t="shared" si="65"/>
        <v>#N/A</v>
      </c>
      <c r="J436" s="414">
        <f>+input!Y436</f>
        <v>0</v>
      </c>
      <c r="K436" s="249" t="str">
        <f>+input!Z436</f>
        <v/>
      </c>
      <c r="L436" s="249" t="str">
        <f>+input!AA436</f>
        <v/>
      </c>
      <c r="M436" s="249" t="str">
        <f>+input!AB436</f>
        <v/>
      </c>
      <c r="N436" s="249" t="str">
        <f>+input!AC436</f>
        <v/>
      </c>
      <c r="O436" s="249" t="str">
        <f>+input!AD436</f>
        <v/>
      </c>
      <c r="P436" s="251" t="str">
        <f>+input!AE436</f>
        <v/>
      </c>
      <c r="Q436" s="252" t="str">
        <f>+input!AF436</f>
        <v/>
      </c>
      <c r="R436" s="253"/>
      <c r="S436" s="254" t="e">
        <f>VLOOKUP($A436,input!$A$4:$I$1000,7,FALSE)</f>
        <v>#N/A</v>
      </c>
      <c r="T436" s="255" t="e">
        <f>VLOOKUP($A436,input!$A$4:$I$1000,8,FALSE)</f>
        <v>#N/A</v>
      </c>
      <c r="U436" s="255" t="e">
        <f>VLOOKUP($A436,input!$A$4:$L$1000,9,FALSE)</f>
        <v>#N/A</v>
      </c>
      <c r="V436" s="256" t="e">
        <f>IF($C436="initial",input!M436,VLOOKUP($A436,input!$A$4:$L$1000,10,FALSE))</f>
        <v>#N/A</v>
      </c>
      <c r="W436" s="257" t="e">
        <f>IF($C436="initial",input!N436,VLOOKUP($A436,input!$A$4:$L$1000,11,FALSE))</f>
        <v>#N/A</v>
      </c>
      <c r="X436" s="258" t="e">
        <f>IF($C436="initial",input!O436,VLOOKUP($A436,input!$A$4:$L$1000,12,FALSE))</f>
        <v>#N/A</v>
      </c>
      <c r="Y436" s="247" t="e">
        <f t="shared" si="66"/>
        <v>#N/A</v>
      </c>
      <c r="Z436" s="247" t="e">
        <f t="shared" si="67"/>
        <v>#N/A</v>
      </c>
      <c r="AA436" s="247" t="e">
        <f t="shared" si="68"/>
        <v>#N/A</v>
      </c>
      <c r="AB436" s="254" t="e">
        <f t="shared" si="69"/>
        <v>#N/A</v>
      </c>
      <c r="AC436" s="255" t="e">
        <f t="shared" si="70"/>
        <v>#N/A</v>
      </c>
      <c r="AD436" s="261" t="e">
        <f t="shared" si="71"/>
        <v>#N/A</v>
      </c>
      <c r="AE436" s="247" t="e">
        <f>IF($D436="","",IF($C436="initial",input!S436,AN435))</f>
        <v>#N/A</v>
      </c>
      <c r="AF436" s="259" t="e">
        <f>IF($D436="","",IF($C436="initial",input!T436,AO435))</f>
        <v>#N/A</v>
      </c>
      <c r="AG436" s="260" t="e">
        <f>IF($D436="","",IF($C436="initial",input!U436,AP435))</f>
        <v>#N/A</v>
      </c>
      <c r="AH436" s="262"/>
      <c r="AI436" s="263"/>
      <c r="AJ436" s="263"/>
      <c r="AK436" s="262"/>
      <c r="AL436" s="263"/>
      <c r="AM436" s="264"/>
      <c r="AN436" s="249"/>
      <c r="AO436" s="249"/>
      <c r="AP436" s="249"/>
      <c r="AQ436" s="265"/>
      <c r="AR436" s="266"/>
      <c r="AS436" s="267"/>
    </row>
    <row r="437" spans="1:45" x14ac:dyDescent="0.25">
      <c r="A437" s="245">
        <v>434</v>
      </c>
      <c r="B437" s="245"/>
      <c r="C437" s="245" t="e">
        <f>VLOOKUP(A437,input!$A$4:$C$1000,3,FALSE)</f>
        <v>#N/A</v>
      </c>
      <c r="D437" s="246" t="e">
        <f>VLOOKUP($A437,input!$A$4:$I$1000,4,FALSE)</f>
        <v>#N/A</v>
      </c>
      <c r="E437" s="246" t="e">
        <f>VLOOKUP($A437,input!$A$4:$I$1000,5,FALSE)</f>
        <v>#N/A</v>
      </c>
      <c r="F437" s="514" t="e">
        <f>VLOOKUP($A437,input!$A$4:$I$1000,6,FALSE)</f>
        <v>#N/A</v>
      </c>
      <c r="G437" s="248">
        <v>0</v>
      </c>
      <c r="H437" s="249" t="e">
        <f t="shared" si="64"/>
        <v>#N/A</v>
      </c>
      <c r="I437" s="250" t="e">
        <f t="shared" si="65"/>
        <v>#N/A</v>
      </c>
      <c r="J437" s="414">
        <f>+input!Y437</f>
        <v>0</v>
      </c>
      <c r="K437" s="249" t="str">
        <f>+input!Z437</f>
        <v/>
      </c>
      <c r="L437" s="249" t="str">
        <f>+input!AA437</f>
        <v/>
      </c>
      <c r="M437" s="249" t="str">
        <f>+input!AB437</f>
        <v/>
      </c>
      <c r="N437" s="249" t="str">
        <f>+input!AC437</f>
        <v/>
      </c>
      <c r="O437" s="249" t="str">
        <f>+input!AD437</f>
        <v/>
      </c>
      <c r="P437" s="251" t="str">
        <f>+input!AE437</f>
        <v/>
      </c>
      <c r="Q437" s="252" t="str">
        <f>+input!AF437</f>
        <v/>
      </c>
      <c r="R437" s="253"/>
      <c r="S437" s="254" t="e">
        <f>VLOOKUP($A437,input!$A$4:$I$1000,7,FALSE)</f>
        <v>#N/A</v>
      </c>
      <c r="T437" s="255" t="e">
        <f>VLOOKUP($A437,input!$A$4:$I$1000,8,FALSE)</f>
        <v>#N/A</v>
      </c>
      <c r="U437" s="255" t="e">
        <f>VLOOKUP($A437,input!$A$4:$L$1000,9,FALSE)</f>
        <v>#N/A</v>
      </c>
      <c r="V437" s="256" t="e">
        <f>IF($C437="initial",input!M437,VLOOKUP($A437,input!$A$4:$L$1000,10,FALSE))</f>
        <v>#N/A</v>
      </c>
      <c r="W437" s="257" t="e">
        <f>IF($C437="initial",input!N437,VLOOKUP($A437,input!$A$4:$L$1000,11,FALSE))</f>
        <v>#N/A</v>
      </c>
      <c r="X437" s="258" t="e">
        <f>IF($C437="initial",input!O437,VLOOKUP($A437,input!$A$4:$L$1000,12,FALSE))</f>
        <v>#N/A</v>
      </c>
      <c r="Y437" s="247" t="e">
        <f t="shared" si="66"/>
        <v>#N/A</v>
      </c>
      <c r="Z437" s="247" t="e">
        <f t="shared" si="67"/>
        <v>#N/A</v>
      </c>
      <c r="AA437" s="247" t="e">
        <f t="shared" si="68"/>
        <v>#N/A</v>
      </c>
      <c r="AB437" s="254" t="e">
        <f t="shared" si="69"/>
        <v>#N/A</v>
      </c>
      <c r="AC437" s="255" t="e">
        <f t="shared" si="70"/>
        <v>#N/A</v>
      </c>
      <c r="AD437" s="261" t="e">
        <f t="shared" si="71"/>
        <v>#N/A</v>
      </c>
      <c r="AE437" s="247" t="e">
        <f>IF($D437="","",IF($C437="initial",input!S437,AN436))</f>
        <v>#N/A</v>
      </c>
      <c r="AF437" s="259" t="e">
        <f>IF($D437="","",IF($C437="initial",input!T437,AO436))</f>
        <v>#N/A</v>
      </c>
      <c r="AG437" s="260" t="e">
        <f>IF($D437="","",IF($C437="initial",input!U437,AP436))</f>
        <v>#N/A</v>
      </c>
      <c r="AH437" s="262"/>
      <c r="AI437" s="263"/>
      <c r="AJ437" s="263"/>
      <c r="AK437" s="262"/>
      <c r="AL437" s="263"/>
      <c r="AM437" s="264"/>
      <c r="AN437" s="249"/>
      <c r="AO437" s="249"/>
      <c r="AP437" s="249"/>
      <c r="AQ437" s="265"/>
      <c r="AR437" s="266"/>
      <c r="AS437" s="267"/>
    </row>
    <row r="438" spans="1:45" x14ac:dyDescent="0.25">
      <c r="A438" s="245">
        <v>435</v>
      </c>
      <c r="B438" s="245"/>
      <c r="C438" s="245" t="e">
        <f>VLOOKUP(A438,input!$A$4:$C$1000,3,FALSE)</f>
        <v>#N/A</v>
      </c>
      <c r="D438" s="246" t="e">
        <f>VLOOKUP($A438,input!$A$4:$I$1000,4,FALSE)</f>
        <v>#N/A</v>
      </c>
      <c r="E438" s="246" t="e">
        <f>VLOOKUP($A438,input!$A$4:$I$1000,5,FALSE)</f>
        <v>#N/A</v>
      </c>
      <c r="F438" s="514" t="e">
        <f>VLOOKUP($A438,input!$A$4:$I$1000,6,FALSE)</f>
        <v>#N/A</v>
      </c>
      <c r="G438" s="248">
        <v>0</v>
      </c>
      <c r="H438" s="249" t="e">
        <f t="shared" si="64"/>
        <v>#N/A</v>
      </c>
      <c r="I438" s="250" t="e">
        <f t="shared" si="65"/>
        <v>#N/A</v>
      </c>
      <c r="J438" s="414">
        <f>+input!Y438</f>
        <v>0</v>
      </c>
      <c r="K438" s="249" t="str">
        <f>+input!Z438</f>
        <v/>
      </c>
      <c r="L438" s="249" t="str">
        <f>+input!AA438</f>
        <v/>
      </c>
      <c r="M438" s="249" t="str">
        <f>+input!AB438</f>
        <v/>
      </c>
      <c r="N438" s="249" t="str">
        <f>+input!AC438</f>
        <v/>
      </c>
      <c r="O438" s="249" t="str">
        <f>+input!AD438</f>
        <v/>
      </c>
      <c r="P438" s="251" t="str">
        <f>+input!AE438</f>
        <v/>
      </c>
      <c r="Q438" s="252" t="str">
        <f>+input!AF438</f>
        <v/>
      </c>
      <c r="R438" s="253"/>
      <c r="S438" s="254" t="e">
        <f>VLOOKUP($A438,input!$A$4:$I$1000,7,FALSE)</f>
        <v>#N/A</v>
      </c>
      <c r="T438" s="255" t="e">
        <f>VLOOKUP($A438,input!$A$4:$I$1000,8,FALSE)</f>
        <v>#N/A</v>
      </c>
      <c r="U438" s="255" t="e">
        <f>VLOOKUP($A438,input!$A$4:$L$1000,9,FALSE)</f>
        <v>#N/A</v>
      </c>
      <c r="V438" s="256" t="e">
        <f>IF($C438="initial",input!M438,VLOOKUP($A438,input!$A$4:$L$1000,10,FALSE))</f>
        <v>#N/A</v>
      </c>
      <c r="W438" s="257" t="e">
        <f>IF($C438="initial",input!N438,VLOOKUP($A438,input!$A$4:$L$1000,11,FALSE))</f>
        <v>#N/A</v>
      </c>
      <c r="X438" s="258" t="e">
        <f>IF($C438="initial",input!O438,VLOOKUP($A438,input!$A$4:$L$1000,12,FALSE))</f>
        <v>#N/A</v>
      </c>
      <c r="Y438" s="247" t="e">
        <f t="shared" si="66"/>
        <v>#N/A</v>
      </c>
      <c r="Z438" s="247" t="e">
        <f t="shared" si="67"/>
        <v>#N/A</v>
      </c>
      <c r="AA438" s="247" t="e">
        <f t="shared" si="68"/>
        <v>#N/A</v>
      </c>
      <c r="AB438" s="254" t="e">
        <f t="shared" si="69"/>
        <v>#N/A</v>
      </c>
      <c r="AC438" s="255" t="e">
        <f t="shared" si="70"/>
        <v>#N/A</v>
      </c>
      <c r="AD438" s="261" t="e">
        <f t="shared" si="71"/>
        <v>#N/A</v>
      </c>
      <c r="AE438" s="247" t="e">
        <f>IF($D438="","",IF($C438="initial",input!S438,AN437))</f>
        <v>#N/A</v>
      </c>
      <c r="AF438" s="259" t="e">
        <f>IF($D438="","",IF($C438="initial",input!T438,AO437))</f>
        <v>#N/A</v>
      </c>
      <c r="AG438" s="260" t="e">
        <f>IF($D438="","",IF($C438="initial",input!U438,AP437))</f>
        <v>#N/A</v>
      </c>
      <c r="AH438" s="262"/>
      <c r="AI438" s="263"/>
      <c r="AJ438" s="263"/>
      <c r="AK438" s="262"/>
      <c r="AL438" s="263"/>
      <c r="AM438" s="264"/>
      <c r="AN438" s="249"/>
      <c r="AO438" s="249"/>
      <c r="AP438" s="249"/>
      <c r="AQ438" s="265"/>
      <c r="AR438" s="266"/>
      <c r="AS438" s="267"/>
    </row>
    <row r="439" spans="1:45" x14ac:dyDescent="0.25">
      <c r="A439" s="245">
        <v>436</v>
      </c>
      <c r="B439" s="245"/>
      <c r="C439" s="245" t="e">
        <f>VLOOKUP(A439,input!$A$4:$C$1000,3,FALSE)</f>
        <v>#N/A</v>
      </c>
      <c r="D439" s="246" t="e">
        <f>VLOOKUP($A439,input!$A$4:$I$1000,4,FALSE)</f>
        <v>#N/A</v>
      </c>
      <c r="E439" s="246" t="e">
        <f>VLOOKUP($A439,input!$A$4:$I$1000,5,FALSE)</f>
        <v>#N/A</v>
      </c>
      <c r="F439" s="514" t="e">
        <f>VLOOKUP($A439,input!$A$4:$I$1000,6,FALSE)</f>
        <v>#N/A</v>
      </c>
      <c r="G439" s="248">
        <v>0</v>
      </c>
      <c r="H439" s="249" t="e">
        <f t="shared" si="64"/>
        <v>#N/A</v>
      </c>
      <c r="I439" s="250" t="e">
        <f t="shared" si="65"/>
        <v>#N/A</v>
      </c>
      <c r="J439" s="414">
        <f>+input!Y439</f>
        <v>0</v>
      </c>
      <c r="K439" s="249" t="str">
        <f>+input!Z439</f>
        <v/>
      </c>
      <c r="L439" s="249" t="str">
        <f>+input!AA439</f>
        <v/>
      </c>
      <c r="M439" s="249" t="str">
        <f>+input!AB439</f>
        <v/>
      </c>
      <c r="N439" s="249" t="str">
        <f>+input!AC439</f>
        <v/>
      </c>
      <c r="O439" s="249" t="str">
        <f>+input!AD439</f>
        <v/>
      </c>
      <c r="P439" s="251" t="str">
        <f>+input!AE439</f>
        <v/>
      </c>
      <c r="Q439" s="252" t="str">
        <f>+input!AF439</f>
        <v/>
      </c>
      <c r="R439" s="253"/>
      <c r="S439" s="254" t="e">
        <f>VLOOKUP($A439,input!$A$4:$I$1000,7,FALSE)</f>
        <v>#N/A</v>
      </c>
      <c r="T439" s="255" t="e">
        <f>VLOOKUP($A439,input!$A$4:$I$1000,8,FALSE)</f>
        <v>#N/A</v>
      </c>
      <c r="U439" s="255" t="e">
        <f>VLOOKUP($A439,input!$A$4:$L$1000,9,FALSE)</f>
        <v>#N/A</v>
      </c>
      <c r="V439" s="256" t="e">
        <f>IF($C439="initial",input!M439,VLOOKUP($A439,input!$A$4:$L$1000,10,FALSE))</f>
        <v>#N/A</v>
      </c>
      <c r="W439" s="257" t="e">
        <f>IF($C439="initial",input!N439,VLOOKUP($A439,input!$A$4:$L$1000,11,FALSE))</f>
        <v>#N/A</v>
      </c>
      <c r="X439" s="258" t="e">
        <f>IF($C439="initial",input!O439,VLOOKUP($A439,input!$A$4:$L$1000,12,FALSE))</f>
        <v>#N/A</v>
      </c>
      <c r="Y439" s="247" t="e">
        <f t="shared" si="66"/>
        <v>#N/A</v>
      </c>
      <c r="Z439" s="247" t="e">
        <f t="shared" si="67"/>
        <v>#N/A</v>
      </c>
      <c r="AA439" s="247" t="e">
        <f t="shared" si="68"/>
        <v>#N/A</v>
      </c>
      <c r="AB439" s="254" t="e">
        <f t="shared" si="69"/>
        <v>#N/A</v>
      </c>
      <c r="AC439" s="255" t="e">
        <f t="shared" si="70"/>
        <v>#N/A</v>
      </c>
      <c r="AD439" s="261" t="e">
        <f t="shared" si="71"/>
        <v>#N/A</v>
      </c>
      <c r="AE439" s="247" t="e">
        <f>IF($D439="","",IF($C439="initial",input!S439,AN438))</f>
        <v>#N/A</v>
      </c>
      <c r="AF439" s="259" t="e">
        <f>IF($D439="","",IF($C439="initial",input!T439,AO438))</f>
        <v>#N/A</v>
      </c>
      <c r="AG439" s="260" t="e">
        <f>IF($D439="","",IF($C439="initial",input!U439,AP438))</f>
        <v>#N/A</v>
      </c>
      <c r="AH439" s="262"/>
      <c r="AI439" s="263"/>
      <c r="AJ439" s="263"/>
      <c r="AK439" s="262"/>
      <c r="AL439" s="263"/>
      <c r="AM439" s="264"/>
      <c r="AN439" s="249"/>
      <c r="AO439" s="249"/>
      <c r="AP439" s="249"/>
      <c r="AQ439" s="265"/>
      <c r="AR439" s="266"/>
      <c r="AS439" s="267"/>
    </row>
    <row r="440" spans="1:45" x14ac:dyDescent="0.25">
      <c r="A440" s="245">
        <v>437</v>
      </c>
      <c r="B440" s="245"/>
      <c r="C440" s="245" t="e">
        <f>VLOOKUP(A440,input!$A$4:$C$1000,3,FALSE)</f>
        <v>#N/A</v>
      </c>
      <c r="D440" s="246" t="e">
        <f>VLOOKUP($A440,input!$A$4:$I$1000,4,FALSE)</f>
        <v>#N/A</v>
      </c>
      <c r="E440" s="246" t="e">
        <f>VLOOKUP($A440,input!$A$4:$I$1000,5,FALSE)</f>
        <v>#N/A</v>
      </c>
      <c r="F440" s="514" t="e">
        <f>VLOOKUP($A440,input!$A$4:$I$1000,6,FALSE)</f>
        <v>#N/A</v>
      </c>
      <c r="G440" s="248">
        <v>0</v>
      </c>
      <c r="H440" s="249" t="e">
        <f t="shared" si="64"/>
        <v>#N/A</v>
      </c>
      <c r="I440" s="250" t="e">
        <f t="shared" si="65"/>
        <v>#N/A</v>
      </c>
      <c r="J440" s="414">
        <f>+input!Y440</f>
        <v>0</v>
      </c>
      <c r="K440" s="249" t="str">
        <f>+input!Z440</f>
        <v/>
      </c>
      <c r="L440" s="249" t="str">
        <f>+input!AA440</f>
        <v/>
      </c>
      <c r="M440" s="249" t="str">
        <f>+input!AB440</f>
        <v/>
      </c>
      <c r="N440" s="249" t="str">
        <f>+input!AC440</f>
        <v/>
      </c>
      <c r="O440" s="249" t="str">
        <f>+input!AD440</f>
        <v/>
      </c>
      <c r="P440" s="251" t="str">
        <f>+input!AE440</f>
        <v/>
      </c>
      <c r="Q440" s="252" t="str">
        <f>+input!AF440</f>
        <v/>
      </c>
      <c r="R440" s="253"/>
      <c r="S440" s="254" t="e">
        <f>VLOOKUP($A440,input!$A$4:$I$1000,7,FALSE)</f>
        <v>#N/A</v>
      </c>
      <c r="T440" s="255" t="e">
        <f>VLOOKUP($A440,input!$A$4:$I$1000,8,FALSE)</f>
        <v>#N/A</v>
      </c>
      <c r="U440" s="255" t="e">
        <f>VLOOKUP($A440,input!$A$4:$L$1000,9,FALSE)</f>
        <v>#N/A</v>
      </c>
      <c r="V440" s="256" t="e">
        <f>IF($C440="initial",input!M440,VLOOKUP($A440,input!$A$4:$L$1000,10,FALSE))</f>
        <v>#N/A</v>
      </c>
      <c r="W440" s="257" t="e">
        <f>IF($C440="initial",input!N440,VLOOKUP($A440,input!$A$4:$L$1000,11,FALSE))</f>
        <v>#N/A</v>
      </c>
      <c r="X440" s="258" t="e">
        <f>IF($C440="initial",input!O440,VLOOKUP($A440,input!$A$4:$L$1000,12,FALSE))</f>
        <v>#N/A</v>
      </c>
      <c r="Y440" s="247" t="e">
        <f t="shared" si="66"/>
        <v>#N/A</v>
      </c>
      <c r="Z440" s="247" t="e">
        <f t="shared" si="67"/>
        <v>#N/A</v>
      </c>
      <c r="AA440" s="247" t="e">
        <f t="shared" si="68"/>
        <v>#N/A</v>
      </c>
      <c r="AB440" s="254" t="e">
        <f t="shared" si="69"/>
        <v>#N/A</v>
      </c>
      <c r="AC440" s="255" t="e">
        <f t="shared" si="70"/>
        <v>#N/A</v>
      </c>
      <c r="AD440" s="261" t="e">
        <f t="shared" si="71"/>
        <v>#N/A</v>
      </c>
      <c r="AE440" s="247" t="e">
        <f>IF($D440="","",IF($C440="initial",input!S440,AN439))</f>
        <v>#N/A</v>
      </c>
      <c r="AF440" s="259" t="e">
        <f>IF($D440="","",IF($C440="initial",input!T440,AO439))</f>
        <v>#N/A</v>
      </c>
      <c r="AG440" s="260" t="e">
        <f>IF($D440="","",IF($C440="initial",input!U440,AP439))</f>
        <v>#N/A</v>
      </c>
      <c r="AH440" s="262"/>
      <c r="AI440" s="263"/>
      <c r="AJ440" s="263"/>
      <c r="AK440" s="262"/>
      <c r="AL440" s="263"/>
      <c r="AM440" s="264"/>
      <c r="AN440" s="249"/>
      <c r="AO440" s="249"/>
      <c r="AP440" s="249"/>
      <c r="AQ440" s="265"/>
      <c r="AR440" s="266"/>
      <c r="AS440" s="267"/>
    </row>
    <row r="441" spans="1:45" x14ac:dyDescent="0.25">
      <c r="A441" s="245">
        <v>438</v>
      </c>
      <c r="B441" s="245"/>
      <c r="C441" s="245" t="e">
        <f>VLOOKUP(A441,input!$A$4:$C$1000,3,FALSE)</f>
        <v>#N/A</v>
      </c>
      <c r="D441" s="246" t="e">
        <f>VLOOKUP($A441,input!$A$4:$I$1000,4,FALSE)</f>
        <v>#N/A</v>
      </c>
      <c r="E441" s="246" t="e">
        <f>VLOOKUP($A441,input!$A$4:$I$1000,5,FALSE)</f>
        <v>#N/A</v>
      </c>
      <c r="F441" s="514" t="e">
        <f>VLOOKUP($A441,input!$A$4:$I$1000,6,FALSE)</f>
        <v>#N/A</v>
      </c>
      <c r="G441" s="248">
        <v>0</v>
      </c>
      <c r="H441" s="249" t="e">
        <f t="shared" si="64"/>
        <v>#N/A</v>
      </c>
      <c r="I441" s="250" t="e">
        <f t="shared" si="65"/>
        <v>#N/A</v>
      </c>
      <c r="J441" s="414">
        <f>+input!Y441</f>
        <v>0</v>
      </c>
      <c r="K441" s="249" t="str">
        <f>+input!Z441</f>
        <v/>
      </c>
      <c r="L441" s="249" t="str">
        <f>+input!AA441</f>
        <v/>
      </c>
      <c r="M441" s="249" t="str">
        <f>+input!AB441</f>
        <v/>
      </c>
      <c r="N441" s="249" t="str">
        <f>+input!AC441</f>
        <v/>
      </c>
      <c r="O441" s="249" t="str">
        <f>+input!AD441</f>
        <v/>
      </c>
      <c r="P441" s="251" t="str">
        <f>+input!AE441</f>
        <v/>
      </c>
      <c r="Q441" s="252" t="str">
        <f>+input!AF441</f>
        <v/>
      </c>
      <c r="R441" s="253"/>
      <c r="S441" s="254" t="e">
        <f>VLOOKUP($A441,input!$A$4:$I$1000,7,FALSE)</f>
        <v>#N/A</v>
      </c>
      <c r="T441" s="255" t="e">
        <f>VLOOKUP($A441,input!$A$4:$I$1000,8,FALSE)</f>
        <v>#N/A</v>
      </c>
      <c r="U441" s="255" t="e">
        <f>VLOOKUP($A441,input!$A$4:$L$1000,9,FALSE)</f>
        <v>#N/A</v>
      </c>
      <c r="V441" s="256" t="e">
        <f>IF($C441="initial",input!M441,VLOOKUP($A441,input!$A$4:$L$1000,10,FALSE))</f>
        <v>#N/A</v>
      </c>
      <c r="W441" s="257" t="e">
        <f>IF($C441="initial",input!N441,VLOOKUP($A441,input!$A$4:$L$1000,11,FALSE))</f>
        <v>#N/A</v>
      </c>
      <c r="X441" s="258" t="e">
        <f>IF($C441="initial",input!O441,VLOOKUP($A441,input!$A$4:$L$1000,12,FALSE))</f>
        <v>#N/A</v>
      </c>
      <c r="Y441" s="247" t="e">
        <f t="shared" si="66"/>
        <v>#N/A</v>
      </c>
      <c r="Z441" s="247" t="e">
        <f t="shared" si="67"/>
        <v>#N/A</v>
      </c>
      <c r="AA441" s="247" t="e">
        <f t="shared" si="68"/>
        <v>#N/A</v>
      </c>
      <c r="AB441" s="254" t="e">
        <f t="shared" si="69"/>
        <v>#N/A</v>
      </c>
      <c r="AC441" s="255" t="e">
        <f t="shared" si="70"/>
        <v>#N/A</v>
      </c>
      <c r="AD441" s="261" t="e">
        <f t="shared" si="71"/>
        <v>#N/A</v>
      </c>
      <c r="AE441" s="247" t="e">
        <f>IF($D441="","",IF($C441="initial",input!S441,AN440))</f>
        <v>#N/A</v>
      </c>
      <c r="AF441" s="259" t="e">
        <f>IF($D441="","",IF($C441="initial",input!T441,AO440))</f>
        <v>#N/A</v>
      </c>
      <c r="AG441" s="260" t="e">
        <f>IF($D441="","",IF($C441="initial",input!U441,AP440))</f>
        <v>#N/A</v>
      </c>
      <c r="AH441" s="262"/>
      <c r="AI441" s="263"/>
      <c r="AJ441" s="263"/>
      <c r="AK441" s="262"/>
      <c r="AL441" s="263"/>
      <c r="AM441" s="264"/>
      <c r="AN441" s="249"/>
      <c r="AO441" s="249"/>
      <c r="AP441" s="249"/>
      <c r="AQ441" s="265"/>
      <c r="AR441" s="266"/>
      <c r="AS441" s="267"/>
    </row>
    <row r="442" spans="1:45" x14ac:dyDescent="0.25">
      <c r="A442" s="245">
        <v>439</v>
      </c>
      <c r="B442" s="245"/>
      <c r="C442" s="245" t="e">
        <f>VLOOKUP(A442,input!$A$4:$C$1000,3,FALSE)</f>
        <v>#N/A</v>
      </c>
      <c r="D442" s="246" t="e">
        <f>VLOOKUP($A442,input!$A$4:$I$1000,4,FALSE)</f>
        <v>#N/A</v>
      </c>
      <c r="E442" s="246" t="e">
        <f>VLOOKUP($A442,input!$A$4:$I$1000,5,FALSE)</f>
        <v>#N/A</v>
      </c>
      <c r="F442" s="514" t="e">
        <f>VLOOKUP($A442,input!$A$4:$I$1000,6,FALSE)</f>
        <v>#N/A</v>
      </c>
      <c r="G442" s="248">
        <v>0</v>
      </c>
      <c r="H442" s="249" t="e">
        <f t="shared" si="64"/>
        <v>#N/A</v>
      </c>
      <c r="I442" s="250" t="e">
        <f t="shared" si="65"/>
        <v>#N/A</v>
      </c>
      <c r="J442" s="414">
        <f>+input!Y442</f>
        <v>0</v>
      </c>
      <c r="K442" s="249" t="str">
        <f>+input!Z442</f>
        <v/>
      </c>
      <c r="L442" s="249" t="str">
        <f>+input!AA442</f>
        <v/>
      </c>
      <c r="M442" s="249" t="str">
        <f>+input!AB442</f>
        <v/>
      </c>
      <c r="N442" s="249" t="str">
        <f>+input!AC442</f>
        <v/>
      </c>
      <c r="O442" s="249" t="str">
        <f>+input!AD442</f>
        <v/>
      </c>
      <c r="P442" s="251" t="str">
        <f>+input!AE442</f>
        <v/>
      </c>
      <c r="Q442" s="252" t="str">
        <f>+input!AF442</f>
        <v/>
      </c>
      <c r="R442" s="253"/>
      <c r="S442" s="254" t="e">
        <f>VLOOKUP($A442,input!$A$4:$I$1000,7,FALSE)</f>
        <v>#N/A</v>
      </c>
      <c r="T442" s="255" t="e">
        <f>VLOOKUP($A442,input!$A$4:$I$1000,8,FALSE)</f>
        <v>#N/A</v>
      </c>
      <c r="U442" s="255" t="e">
        <f>VLOOKUP($A442,input!$A$4:$L$1000,9,FALSE)</f>
        <v>#N/A</v>
      </c>
      <c r="V442" s="256" t="e">
        <f>IF($C442="initial",input!M442,VLOOKUP($A442,input!$A$4:$L$1000,10,FALSE))</f>
        <v>#N/A</v>
      </c>
      <c r="W442" s="257" t="e">
        <f>IF($C442="initial",input!N442,VLOOKUP($A442,input!$A$4:$L$1000,11,FALSE))</f>
        <v>#N/A</v>
      </c>
      <c r="X442" s="258" t="e">
        <f>IF($C442="initial",input!O442,VLOOKUP($A442,input!$A$4:$L$1000,12,FALSE))</f>
        <v>#N/A</v>
      </c>
      <c r="Y442" s="247" t="e">
        <f t="shared" si="66"/>
        <v>#N/A</v>
      </c>
      <c r="Z442" s="247" t="e">
        <f t="shared" si="67"/>
        <v>#N/A</v>
      </c>
      <c r="AA442" s="247" t="e">
        <f t="shared" si="68"/>
        <v>#N/A</v>
      </c>
      <c r="AB442" s="254" t="e">
        <f t="shared" si="69"/>
        <v>#N/A</v>
      </c>
      <c r="AC442" s="255" t="e">
        <f t="shared" si="70"/>
        <v>#N/A</v>
      </c>
      <c r="AD442" s="261" t="e">
        <f t="shared" si="71"/>
        <v>#N/A</v>
      </c>
      <c r="AE442" s="247" t="e">
        <f>IF($D442="","",IF($C442="initial",input!S442,AN441))</f>
        <v>#N/A</v>
      </c>
      <c r="AF442" s="259" t="e">
        <f>IF($D442="","",IF($C442="initial",input!T442,AO441))</f>
        <v>#N/A</v>
      </c>
      <c r="AG442" s="260" t="e">
        <f>IF($D442="","",IF($C442="initial",input!U442,AP441))</f>
        <v>#N/A</v>
      </c>
      <c r="AH442" s="262"/>
      <c r="AI442" s="263"/>
      <c r="AJ442" s="263"/>
      <c r="AK442" s="262"/>
      <c r="AL442" s="263"/>
      <c r="AM442" s="264"/>
      <c r="AN442" s="249"/>
      <c r="AO442" s="249"/>
      <c r="AP442" s="249"/>
      <c r="AQ442" s="265"/>
      <c r="AR442" s="266"/>
      <c r="AS442" s="267"/>
    </row>
    <row r="443" spans="1:45" x14ac:dyDescent="0.25">
      <c r="A443" s="245">
        <v>440</v>
      </c>
      <c r="B443" s="245"/>
      <c r="C443" s="245" t="e">
        <f>VLOOKUP(A443,input!$A$4:$C$1000,3,FALSE)</f>
        <v>#N/A</v>
      </c>
      <c r="D443" s="246" t="e">
        <f>VLOOKUP($A443,input!$A$4:$I$1000,4,FALSE)</f>
        <v>#N/A</v>
      </c>
      <c r="E443" s="246" t="e">
        <f>VLOOKUP($A443,input!$A$4:$I$1000,5,FALSE)</f>
        <v>#N/A</v>
      </c>
      <c r="F443" s="514" t="e">
        <f>VLOOKUP($A443,input!$A$4:$I$1000,6,FALSE)</f>
        <v>#N/A</v>
      </c>
      <c r="G443" s="248">
        <v>0</v>
      </c>
      <c r="H443" s="249" t="e">
        <f t="shared" si="64"/>
        <v>#N/A</v>
      </c>
      <c r="I443" s="250" t="e">
        <f t="shared" si="65"/>
        <v>#N/A</v>
      </c>
      <c r="J443" s="414">
        <f>+input!Y443</f>
        <v>0</v>
      </c>
      <c r="K443" s="249" t="str">
        <f>+input!Z443</f>
        <v/>
      </c>
      <c r="L443" s="249" t="str">
        <f>+input!AA443</f>
        <v/>
      </c>
      <c r="M443" s="249" t="str">
        <f>+input!AB443</f>
        <v/>
      </c>
      <c r="N443" s="249" t="str">
        <f>+input!AC443</f>
        <v/>
      </c>
      <c r="O443" s="249" t="str">
        <f>+input!AD443</f>
        <v/>
      </c>
      <c r="P443" s="251" t="str">
        <f>+input!AE443</f>
        <v/>
      </c>
      <c r="Q443" s="252" t="str">
        <f>+input!AF443</f>
        <v/>
      </c>
      <c r="R443" s="253"/>
      <c r="S443" s="254" t="e">
        <f>VLOOKUP($A443,input!$A$4:$I$1000,7,FALSE)</f>
        <v>#N/A</v>
      </c>
      <c r="T443" s="255" t="e">
        <f>VLOOKUP($A443,input!$A$4:$I$1000,8,FALSE)</f>
        <v>#N/A</v>
      </c>
      <c r="U443" s="255" t="e">
        <f>VLOOKUP($A443,input!$A$4:$L$1000,9,FALSE)</f>
        <v>#N/A</v>
      </c>
      <c r="V443" s="256" t="e">
        <f>IF($C443="initial",input!M443,VLOOKUP($A443,input!$A$4:$L$1000,10,FALSE))</f>
        <v>#N/A</v>
      </c>
      <c r="W443" s="257" t="e">
        <f>IF($C443="initial",input!N443,VLOOKUP($A443,input!$A$4:$L$1000,11,FALSE))</f>
        <v>#N/A</v>
      </c>
      <c r="X443" s="258" t="e">
        <f>IF($C443="initial",input!O443,VLOOKUP($A443,input!$A$4:$L$1000,12,FALSE))</f>
        <v>#N/A</v>
      </c>
      <c r="Y443" s="247" t="e">
        <f t="shared" si="66"/>
        <v>#N/A</v>
      </c>
      <c r="Z443" s="247" t="e">
        <f t="shared" si="67"/>
        <v>#N/A</v>
      </c>
      <c r="AA443" s="247" t="e">
        <f t="shared" si="68"/>
        <v>#N/A</v>
      </c>
      <c r="AB443" s="254" t="e">
        <f t="shared" si="69"/>
        <v>#N/A</v>
      </c>
      <c r="AC443" s="255" t="e">
        <f t="shared" si="70"/>
        <v>#N/A</v>
      </c>
      <c r="AD443" s="261" t="e">
        <f t="shared" si="71"/>
        <v>#N/A</v>
      </c>
      <c r="AE443" s="247" t="e">
        <f>IF($D443="","",IF($C443="initial",input!S443,AN442))</f>
        <v>#N/A</v>
      </c>
      <c r="AF443" s="259" t="e">
        <f>IF($D443="","",IF($C443="initial",input!T443,AO442))</f>
        <v>#N/A</v>
      </c>
      <c r="AG443" s="260" t="e">
        <f>IF($D443="","",IF($C443="initial",input!U443,AP442))</f>
        <v>#N/A</v>
      </c>
      <c r="AH443" s="262"/>
      <c r="AI443" s="263"/>
      <c r="AJ443" s="263"/>
      <c r="AK443" s="262"/>
      <c r="AL443" s="263"/>
      <c r="AM443" s="264"/>
      <c r="AN443" s="249"/>
      <c r="AO443" s="249"/>
      <c r="AP443" s="249"/>
      <c r="AQ443" s="265"/>
      <c r="AR443" s="266"/>
      <c r="AS443" s="267"/>
    </row>
    <row r="444" spans="1:45" x14ac:dyDescent="0.25">
      <c r="A444" s="245">
        <v>441</v>
      </c>
      <c r="B444" s="245"/>
      <c r="C444" s="245" t="e">
        <f>VLOOKUP(A444,input!$A$4:$C$1000,3,FALSE)</f>
        <v>#N/A</v>
      </c>
      <c r="D444" s="246" t="e">
        <f>VLOOKUP($A444,input!$A$4:$I$1000,4,FALSE)</f>
        <v>#N/A</v>
      </c>
      <c r="E444" s="246" t="e">
        <f>VLOOKUP($A444,input!$A$4:$I$1000,5,FALSE)</f>
        <v>#N/A</v>
      </c>
      <c r="F444" s="514" t="e">
        <f>VLOOKUP($A444,input!$A$4:$I$1000,6,FALSE)</f>
        <v>#N/A</v>
      </c>
      <c r="G444" s="248">
        <v>0</v>
      </c>
      <c r="H444" s="249" t="e">
        <f t="shared" si="64"/>
        <v>#N/A</v>
      </c>
      <c r="I444" s="250" t="e">
        <f t="shared" si="65"/>
        <v>#N/A</v>
      </c>
      <c r="J444" s="414">
        <f>+input!Y444</f>
        <v>0</v>
      </c>
      <c r="K444" s="249" t="str">
        <f>+input!Z444</f>
        <v/>
      </c>
      <c r="L444" s="249" t="str">
        <f>+input!AA444</f>
        <v/>
      </c>
      <c r="M444" s="249" t="str">
        <f>+input!AB444</f>
        <v/>
      </c>
      <c r="N444" s="249" t="str">
        <f>+input!AC444</f>
        <v/>
      </c>
      <c r="O444" s="249" t="str">
        <f>+input!AD444</f>
        <v/>
      </c>
      <c r="P444" s="251" t="str">
        <f>+input!AE444</f>
        <v/>
      </c>
      <c r="Q444" s="252" t="str">
        <f>+input!AF444</f>
        <v/>
      </c>
      <c r="R444" s="253"/>
      <c r="S444" s="254" t="e">
        <f>VLOOKUP($A444,input!$A$4:$I$1000,7,FALSE)</f>
        <v>#N/A</v>
      </c>
      <c r="T444" s="255" t="e">
        <f>VLOOKUP($A444,input!$A$4:$I$1000,8,FALSE)</f>
        <v>#N/A</v>
      </c>
      <c r="U444" s="255" t="e">
        <f>VLOOKUP($A444,input!$A$4:$L$1000,9,FALSE)</f>
        <v>#N/A</v>
      </c>
      <c r="V444" s="256" t="e">
        <f>IF($C444="initial",input!M444,VLOOKUP($A444,input!$A$4:$L$1000,10,FALSE))</f>
        <v>#N/A</v>
      </c>
      <c r="W444" s="257" t="e">
        <f>IF($C444="initial",input!N444,VLOOKUP($A444,input!$A$4:$L$1000,11,FALSE))</f>
        <v>#N/A</v>
      </c>
      <c r="X444" s="258" t="e">
        <f>IF($C444="initial",input!O444,VLOOKUP($A444,input!$A$4:$L$1000,12,FALSE))</f>
        <v>#N/A</v>
      </c>
      <c r="Y444" s="247" t="e">
        <f t="shared" si="66"/>
        <v>#N/A</v>
      </c>
      <c r="Z444" s="247" t="e">
        <f t="shared" si="67"/>
        <v>#N/A</v>
      </c>
      <c r="AA444" s="247" t="e">
        <f t="shared" si="68"/>
        <v>#N/A</v>
      </c>
      <c r="AB444" s="254" t="e">
        <f t="shared" si="69"/>
        <v>#N/A</v>
      </c>
      <c r="AC444" s="255" t="e">
        <f t="shared" si="70"/>
        <v>#N/A</v>
      </c>
      <c r="AD444" s="261" t="e">
        <f t="shared" si="71"/>
        <v>#N/A</v>
      </c>
      <c r="AE444" s="247" t="e">
        <f>IF($D444="","",IF($C444="initial",input!S444,AN443))</f>
        <v>#N/A</v>
      </c>
      <c r="AF444" s="259" t="e">
        <f>IF($D444="","",IF($C444="initial",input!T444,AO443))</f>
        <v>#N/A</v>
      </c>
      <c r="AG444" s="260" t="e">
        <f>IF($D444="","",IF($C444="initial",input!U444,AP443))</f>
        <v>#N/A</v>
      </c>
      <c r="AH444" s="262"/>
      <c r="AI444" s="263"/>
      <c r="AJ444" s="263"/>
      <c r="AK444" s="262"/>
      <c r="AL444" s="263"/>
      <c r="AM444" s="264"/>
      <c r="AN444" s="249"/>
      <c r="AO444" s="249"/>
      <c r="AP444" s="249"/>
      <c r="AQ444" s="265"/>
      <c r="AR444" s="266"/>
      <c r="AS444" s="267"/>
    </row>
    <row r="445" spans="1:45" x14ac:dyDescent="0.25">
      <c r="A445" s="245">
        <v>442</v>
      </c>
      <c r="B445" s="245"/>
      <c r="C445" s="245" t="e">
        <f>VLOOKUP(A445,input!$A$4:$C$1000,3,FALSE)</f>
        <v>#N/A</v>
      </c>
      <c r="D445" s="246" t="e">
        <f>VLOOKUP($A445,input!$A$4:$I$1000,4,FALSE)</f>
        <v>#N/A</v>
      </c>
      <c r="E445" s="246" t="e">
        <f>VLOOKUP($A445,input!$A$4:$I$1000,5,FALSE)</f>
        <v>#N/A</v>
      </c>
      <c r="F445" s="514" t="e">
        <f>VLOOKUP($A445,input!$A$4:$I$1000,6,FALSE)</f>
        <v>#N/A</v>
      </c>
      <c r="G445" s="248">
        <v>0</v>
      </c>
      <c r="H445" s="249" t="e">
        <f t="shared" si="64"/>
        <v>#N/A</v>
      </c>
      <c r="I445" s="250" t="e">
        <f t="shared" si="65"/>
        <v>#N/A</v>
      </c>
      <c r="J445" s="414">
        <f>+input!Y445</f>
        <v>0</v>
      </c>
      <c r="K445" s="249" t="str">
        <f>+input!Z445</f>
        <v/>
      </c>
      <c r="L445" s="249" t="str">
        <f>+input!AA445</f>
        <v/>
      </c>
      <c r="M445" s="249" t="str">
        <f>+input!AB445</f>
        <v/>
      </c>
      <c r="N445" s="249" t="str">
        <f>+input!AC445</f>
        <v/>
      </c>
      <c r="O445" s="249" t="str">
        <f>+input!AD445</f>
        <v/>
      </c>
      <c r="P445" s="251" t="str">
        <f>+input!AE445</f>
        <v/>
      </c>
      <c r="Q445" s="252" t="str">
        <f>+input!AF445</f>
        <v/>
      </c>
      <c r="R445" s="253"/>
      <c r="S445" s="254" t="e">
        <f>VLOOKUP($A445,input!$A$4:$I$1000,7,FALSE)</f>
        <v>#N/A</v>
      </c>
      <c r="T445" s="255" t="e">
        <f>VLOOKUP($A445,input!$A$4:$I$1000,8,FALSE)</f>
        <v>#N/A</v>
      </c>
      <c r="U445" s="255" t="e">
        <f>VLOOKUP($A445,input!$A$4:$L$1000,9,FALSE)</f>
        <v>#N/A</v>
      </c>
      <c r="V445" s="256" t="e">
        <f>IF($C445="initial",input!M445,VLOOKUP($A445,input!$A$4:$L$1000,10,FALSE))</f>
        <v>#N/A</v>
      </c>
      <c r="W445" s="257" t="e">
        <f>IF($C445="initial",input!N445,VLOOKUP($A445,input!$A$4:$L$1000,11,FALSE))</f>
        <v>#N/A</v>
      </c>
      <c r="X445" s="258" t="e">
        <f>IF($C445="initial",input!O445,VLOOKUP($A445,input!$A$4:$L$1000,12,FALSE))</f>
        <v>#N/A</v>
      </c>
      <c r="Y445" s="247" t="e">
        <f t="shared" si="66"/>
        <v>#N/A</v>
      </c>
      <c r="Z445" s="247" t="e">
        <f t="shared" si="67"/>
        <v>#N/A</v>
      </c>
      <c r="AA445" s="247" t="e">
        <f t="shared" si="68"/>
        <v>#N/A</v>
      </c>
      <c r="AB445" s="254" t="e">
        <f t="shared" si="69"/>
        <v>#N/A</v>
      </c>
      <c r="AC445" s="255" t="e">
        <f t="shared" si="70"/>
        <v>#N/A</v>
      </c>
      <c r="AD445" s="261" t="e">
        <f t="shared" si="71"/>
        <v>#N/A</v>
      </c>
      <c r="AE445" s="247" t="e">
        <f>IF($D445="","",IF($C445="initial",input!S445,AN444))</f>
        <v>#N/A</v>
      </c>
      <c r="AF445" s="259" t="e">
        <f>IF($D445="","",IF($C445="initial",input!T445,AO444))</f>
        <v>#N/A</v>
      </c>
      <c r="AG445" s="260" t="e">
        <f>IF($D445="","",IF($C445="initial",input!U445,AP444))</f>
        <v>#N/A</v>
      </c>
      <c r="AH445" s="262"/>
      <c r="AI445" s="263"/>
      <c r="AJ445" s="263"/>
      <c r="AK445" s="262"/>
      <c r="AL445" s="263"/>
      <c r="AM445" s="264"/>
      <c r="AN445" s="249"/>
      <c r="AO445" s="249"/>
      <c r="AP445" s="249"/>
      <c r="AQ445" s="265"/>
      <c r="AR445" s="266"/>
      <c r="AS445" s="267"/>
    </row>
    <row r="446" spans="1:45" x14ac:dyDescent="0.25">
      <c r="A446" s="245">
        <v>443</v>
      </c>
      <c r="B446" s="245"/>
      <c r="C446" s="245" t="e">
        <f>VLOOKUP(A446,input!$A$4:$C$1000,3,FALSE)</f>
        <v>#N/A</v>
      </c>
      <c r="D446" s="246" t="e">
        <f>VLOOKUP($A446,input!$A$4:$I$1000,4,FALSE)</f>
        <v>#N/A</v>
      </c>
      <c r="E446" s="246" t="e">
        <f>VLOOKUP($A446,input!$A$4:$I$1000,5,FALSE)</f>
        <v>#N/A</v>
      </c>
      <c r="F446" s="514" t="e">
        <f>VLOOKUP($A446,input!$A$4:$I$1000,6,FALSE)</f>
        <v>#N/A</v>
      </c>
      <c r="G446" s="248">
        <v>0</v>
      </c>
      <c r="H446" s="249" t="e">
        <f t="shared" si="64"/>
        <v>#N/A</v>
      </c>
      <c r="I446" s="250" t="e">
        <f t="shared" si="65"/>
        <v>#N/A</v>
      </c>
      <c r="J446" s="414">
        <f>+input!Y446</f>
        <v>0</v>
      </c>
      <c r="K446" s="249" t="str">
        <f>+input!Z446</f>
        <v/>
      </c>
      <c r="L446" s="249" t="str">
        <f>+input!AA446</f>
        <v/>
      </c>
      <c r="M446" s="249" t="str">
        <f>+input!AB446</f>
        <v/>
      </c>
      <c r="N446" s="249" t="str">
        <f>+input!AC446</f>
        <v/>
      </c>
      <c r="O446" s="249" t="str">
        <f>+input!AD446</f>
        <v/>
      </c>
      <c r="P446" s="251" t="str">
        <f>+input!AE446</f>
        <v/>
      </c>
      <c r="Q446" s="252" t="str">
        <f>+input!AF446</f>
        <v/>
      </c>
      <c r="R446" s="253"/>
      <c r="S446" s="254" t="e">
        <f>VLOOKUP($A446,input!$A$4:$I$1000,7,FALSE)</f>
        <v>#N/A</v>
      </c>
      <c r="T446" s="255" t="e">
        <f>VLOOKUP($A446,input!$A$4:$I$1000,8,FALSE)</f>
        <v>#N/A</v>
      </c>
      <c r="U446" s="255" t="e">
        <f>VLOOKUP($A446,input!$A$4:$L$1000,9,FALSE)</f>
        <v>#N/A</v>
      </c>
      <c r="V446" s="256" t="e">
        <f>IF($C446="initial",input!M446,VLOOKUP($A446,input!$A$4:$L$1000,10,FALSE))</f>
        <v>#N/A</v>
      </c>
      <c r="W446" s="257" t="e">
        <f>IF($C446="initial",input!N446,VLOOKUP($A446,input!$A$4:$L$1000,11,FALSE))</f>
        <v>#N/A</v>
      </c>
      <c r="X446" s="258" t="e">
        <f>IF($C446="initial",input!O446,VLOOKUP($A446,input!$A$4:$L$1000,12,FALSE))</f>
        <v>#N/A</v>
      </c>
      <c r="Y446" s="247" t="e">
        <f t="shared" si="66"/>
        <v>#N/A</v>
      </c>
      <c r="Z446" s="247" t="e">
        <f t="shared" si="67"/>
        <v>#N/A</v>
      </c>
      <c r="AA446" s="247" t="e">
        <f t="shared" si="68"/>
        <v>#N/A</v>
      </c>
      <c r="AB446" s="254" t="e">
        <f t="shared" si="69"/>
        <v>#N/A</v>
      </c>
      <c r="AC446" s="255" t="e">
        <f t="shared" si="70"/>
        <v>#N/A</v>
      </c>
      <c r="AD446" s="261" t="e">
        <f t="shared" si="71"/>
        <v>#N/A</v>
      </c>
      <c r="AE446" s="247" t="e">
        <f>IF($D446="","",IF($C446="initial",input!S446,AN445))</f>
        <v>#N/A</v>
      </c>
      <c r="AF446" s="259" t="e">
        <f>IF($D446="","",IF($C446="initial",input!T446,AO445))</f>
        <v>#N/A</v>
      </c>
      <c r="AG446" s="260" t="e">
        <f>IF($D446="","",IF($C446="initial",input!U446,AP445))</f>
        <v>#N/A</v>
      </c>
      <c r="AH446" s="262"/>
      <c r="AI446" s="263"/>
      <c r="AJ446" s="263"/>
      <c r="AK446" s="262"/>
      <c r="AL446" s="263"/>
      <c r="AM446" s="264"/>
      <c r="AN446" s="249"/>
      <c r="AO446" s="249"/>
      <c r="AP446" s="249"/>
      <c r="AQ446" s="265"/>
      <c r="AR446" s="266"/>
      <c r="AS446" s="267"/>
    </row>
    <row r="447" spans="1:45" x14ac:dyDescent="0.25">
      <c r="A447" s="245">
        <v>444</v>
      </c>
      <c r="B447" s="245"/>
      <c r="C447" s="245" t="e">
        <f>VLOOKUP(A447,input!$A$4:$C$1000,3,FALSE)</f>
        <v>#N/A</v>
      </c>
      <c r="D447" s="246" t="e">
        <f>VLOOKUP($A447,input!$A$4:$I$1000,4,FALSE)</f>
        <v>#N/A</v>
      </c>
      <c r="E447" s="246" t="e">
        <f>VLOOKUP($A447,input!$A$4:$I$1000,5,FALSE)</f>
        <v>#N/A</v>
      </c>
      <c r="F447" s="514" t="e">
        <f>VLOOKUP($A447,input!$A$4:$I$1000,6,FALSE)</f>
        <v>#N/A</v>
      </c>
      <c r="G447" s="248">
        <v>0</v>
      </c>
      <c r="H447" s="249" t="e">
        <f t="shared" si="64"/>
        <v>#N/A</v>
      </c>
      <c r="I447" s="250" t="e">
        <f t="shared" si="65"/>
        <v>#N/A</v>
      </c>
      <c r="J447" s="414">
        <f>+input!Y447</f>
        <v>0</v>
      </c>
      <c r="K447" s="249" t="str">
        <f>+input!Z447</f>
        <v/>
      </c>
      <c r="L447" s="249" t="str">
        <f>+input!AA447</f>
        <v/>
      </c>
      <c r="M447" s="249" t="str">
        <f>+input!AB447</f>
        <v/>
      </c>
      <c r="N447" s="249" t="str">
        <f>+input!AC447</f>
        <v/>
      </c>
      <c r="O447" s="249" t="str">
        <f>+input!AD447</f>
        <v/>
      </c>
      <c r="P447" s="251" t="str">
        <f>+input!AE447</f>
        <v/>
      </c>
      <c r="Q447" s="252" t="str">
        <f>+input!AF447</f>
        <v/>
      </c>
      <c r="R447" s="253"/>
      <c r="S447" s="254" t="e">
        <f>VLOOKUP($A447,input!$A$4:$I$1000,7,FALSE)</f>
        <v>#N/A</v>
      </c>
      <c r="T447" s="255" t="e">
        <f>VLOOKUP($A447,input!$A$4:$I$1000,8,FALSE)</f>
        <v>#N/A</v>
      </c>
      <c r="U447" s="255" t="e">
        <f>VLOOKUP($A447,input!$A$4:$L$1000,9,FALSE)</f>
        <v>#N/A</v>
      </c>
      <c r="V447" s="256" t="e">
        <f>IF($C447="initial",input!M447,VLOOKUP($A447,input!$A$4:$L$1000,10,FALSE))</f>
        <v>#N/A</v>
      </c>
      <c r="W447" s="257" t="e">
        <f>IF($C447="initial",input!N447,VLOOKUP($A447,input!$A$4:$L$1000,11,FALSE))</f>
        <v>#N/A</v>
      </c>
      <c r="X447" s="258" t="e">
        <f>IF($C447="initial",input!O447,VLOOKUP($A447,input!$A$4:$L$1000,12,FALSE))</f>
        <v>#N/A</v>
      </c>
      <c r="Y447" s="247" t="e">
        <f t="shared" si="66"/>
        <v>#N/A</v>
      </c>
      <c r="Z447" s="247" t="e">
        <f t="shared" si="67"/>
        <v>#N/A</v>
      </c>
      <c r="AA447" s="247" t="e">
        <f t="shared" si="68"/>
        <v>#N/A</v>
      </c>
      <c r="AB447" s="254" t="e">
        <f t="shared" si="69"/>
        <v>#N/A</v>
      </c>
      <c r="AC447" s="255" t="e">
        <f t="shared" si="70"/>
        <v>#N/A</v>
      </c>
      <c r="AD447" s="261" t="e">
        <f t="shared" si="71"/>
        <v>#N/A</v>
      </c>
      <c r="AE447" s="247" t="e">
        <f>IF($D447="","",IF($C447="initial",input!S447,AN446))</f>
        <v>#N/A</v>
      </c>
      <c r="AF447" s="259" t="e">
        <f>IF($D447="","",IF($C447="initial",input!T447,AO446))</f>
        <v>#N/A</v>
      </c>
      <c r="AG447" s="260" t="e">
        <f>IF($D447="","",IF($C447="initial",input!U447,AP446))</f>
        <v>#N/A</v>
      </c>
      <c r="AH447" s="262"/>
      <c r="AI447" s="263"/>
      <c r="AJ447" s="263"/>
      <c r="AK447" s="262"/>
      <c r="AL447" s="263"/>
      <c r="AM447" s="264"/>
      <c r="AN447" s="249"/>
      <c r="AO447" s="249"/>
      <c r="AP447" s="249"/>
      <c r="AQ447" s="265"/>
      <c r="AR447" s="266"/>
      <c r="AS447" s="267"/>
    </row>
    <row r="448" spans="1:45" x14ac:dyDescent="0.25">
      <c r="A448" s="245">
        <v>445</v>
      </c>
      <c r="B448" s="245"/>
      <c r="C448" s="245" t="e">
        <f>VLOOKUP(A448,input!$A$4:$C$1000,3,FALSE)</f>
        <v>#N/A</v>
      </c>
      <c r="D448" s="246" t="e">
        <f>VLOOKUP($A448,input!$A$4:$I$1000,4,FALSE)</f>
        <v>#N/A</v>
      </c>
      <c r="E448" s="246" t="e">
        <f>VLOOKUP($A448,input!$A$4:$I$1000,5,FALSE)</f>
        <v>#N/A</v>
      </c>
      <c r="F448" s="514" t="e">
        <f>VLOOKUP($A448,input!$A$4:$I$1000,6,FALSE)</f>
        <v>#N/A</v>
      </c>
      <c r="G448" s="248">
        <v>0</v>
      </c>
      <c r="H448" s="249" t="e">
        <f t="shared" si="64"/>
        <v>#N/A</v>
      </c>
      <c r="I448" s="250" t="e">
        <f t="shared" si="65"/>
        <v>#N/A</v>
      </c>
      <c r="J448" s="414">
        <f>+input!Y448</f>
        <v>0</v>
      </c>
      <c r="K448" s="249" t="str">
        <f>+input!Z448</f>
        <v/>
      </c>
      <c r="L448" s="249" t="str">
        <f>+input!AA448</f>
        <v/>
      </c>
      <c r="M448" s="249" t="str">
        <f>+input!AB448</f>
        <v/>
      </c>
      <c r="N448" s="249" t="str">
        <f>+input!AC448</f>
        <v/>
      </c>
      <c r="O448" s="249" t="str">
        <f>+input!AD448</f>
        <v/>
      </c>
      <c r="P448" s="251" t="str">
        <f>+input!AE448</f>
        <v/>
      </c>
      <c r="Q448" s="252" t="str">
        <f>+input!AF448</f>
        <v/>
      </c>
      <c r="R448" s="253"/>
      <c r="S448" s="254" t="e">
        <f>VLOOKUP($A448,input!$A$4:$I$1000,7,FALSE)</f>
        <v>#N/A</v>
      </c>
      <c r="T448" s="255" t="e">
        <f>VLOOKUP($A448,input!$A$4:$I$1000,8,FALSE)</f>
        <v>#N/A</v>
      </c>
      <c r="U448" s="255" t="e">
        <f>VLOOKUP($A448,input!$A$4:$L$1000,9,FALSE)</f>
        <v>#N/A</v>
      </c>
      <c r="V448" s="256" t="e">
        <f>IF($C448="initial",input!M448,VLOOKUP($A448,input!$A$4:$L$1000,10,FALSE))</f>
        <v>#N/A</v>
      </c>
      <c r="W448" s="257" t="e">
        <f>IF($C448="initial",input!N448,VLOOKUP($A448,input!$A$4:$L$1000,11,FALSE))</f>
        <v>#N/A</v>
      </c>
      <c r="X448" s="258" t="e">
        <f>IF($C448="initial",input!O448,VLOOKUP($A448,input!$A$4:$L$1000,12,FALSE))</f>
        <v>#N/A</v>
      </c>
      <c r="Y448" s="247" t="e">
        <f t="shared" si="66"/>
        <v>#N/A</v>
      </c>
      <c r="Z448" s="247" t="e">
        <f t="shared" si="67"/>
        <v>#N/A</v>
      </c>
      <c r="AA448" s="247" t="e">
        <f t="shared" si="68"/>
        <v>#N/A</v>
      </c>
      <c r="AB448" s="254" t="e">
        <f t="shared" si="69"/>
        <v>#N/A</v>
      </c>
      <c r="AC448" s="255" t="e">
        <f t="shared" si="70"/>
        <v>#N/A</v>
      </c>
      <c r="AD448" s="261" t="e">
        <f t="shared" si="71"/>
        <v>#N/A</v>
      </c>
      <c r="AE448" s="247" t="e">
        <f>IF($D448="","",IF($C448="initial",input!S448,AN447))</f>
        <v>#N/A</v>
      </c>
      <c r="AF448" s="259" t="e">
        <f>IF($D448="","",IF($C448="initial",input!T448,AO447))</f>
        <v>#N/A</v>
      </c>
      <c r="AG448" s="260" t="e">
        <f>IF($D448="","",IF($C448="initial",input!U448,AP447))</f>
        <v>#N/A</v>
      </c>
      <c r="AH448" s="262"/>
      <c r="AI448" s="263"/>
      <c r="AJ448" s="263"/>
      <c r="AK448" s="262"/>
      <c r="AL448" s="263"/>
      <c r="AM448" s="264"/>
      <c r="AN448" s="249"/>
      <c r="AO448" s="249"/>
      <c r="AP448" s="249"/>
      <c r="AQ448" s="265"/>
      <c r="AR448" s="266"/>
      <c r="AS448" s="267"/>
    </row>
    <row r="449" spans="1:45" x14ac:dyDescent="0.25">
      <c r="A449" s="245">
        <v>446</v>
      </c>
      <c r="B449" s="245"/>
      <c r="C449" s="245" t="e">
        <f>VLOOKUP(A449,input!$A$4:$C$1000,3,FALSE)</f>
        <v>#N/A</v>
      </c>
      <c r="D449" s="246" t="e">
        <f>VLOOKUP($A449,input!$A$4:$I$1000,4,FALSE)</f>
        <v>#N/A</v>
      </c>
      <c r="E449" s="246" t="e">
        <f>VLOOKUP($A449,input!$A$4:$I$1000,5,FALSE)</f>
        <v>#N/A</v>
      </c>
      <c r="F449" s="514" t="e">
        <f>VLOOKUP($A449,input!$A$4:$I$1000,6,FALSE)</f>
        <v>#N/A</v>
      </c>
      <c r="G449" s="248">
        <v>0</v>
      </c>
      <c r="H449" s="249" t="e">
        <f t="shared" si="64"/>
        <v>#N/A</v>
      </c>
      <c r="I449" s="250" t="e">
        <f t="shared" si="65"/>
        <v>#N/A</v>
      </c>
      <c r="J449" s="414">
        <f>+input!Y449</f>
        <v>0</v>
      </c>
      <c r="K449" s="249" t="str">
        <f>+input!Z449</f>
        <v/>
      </c>
      <c r="L449" s="249" t="str">
        <f>+input!AA449</f>
        <v/>
      </c>
      <c r="M449" s="249" t="str">
        <f>+input!AB449</f>
        <v/>
      </c>
      <c r="N449" s="249" t="str">
        <f>+input!AC449</f>
        <v/>
      </c>
      <c r="O449" s="249" t="str">
        <f>+input!AD449</f>
        <v/>
      </c>
      <c r="P449" s="251" t="str">
        <f>+input!AE449</f>
        <v/>
      </c>
      <c r="Q449" s="252" t="str">
        <f>+input!AF449</f>
        <v/>
      </c>
      <c r="R449" s="253"/>
      <c r="S449" s="254" t="e">
        <f>VLOOKUP($A449,input!$A$4:$I$1000,7,FALSE)</f>
        <v>#N/A</v>
      </c>
      <c r="T449" s="255" t="e">
        <f>VLOOKUP($A449,input!$A$4:$I$1000,8,FALSE)</f>
        <v>#N/A</v>
      </c>
      <c r="U449" s="255" t="e">
        <f>VLOOKUP($A449,input!$A$4:$L$1000,9,FALSE)</f>
        <v>#N/A</v>
      </c>
      <c r="V449" s="256" t="e">
        <f>IF($C449="initial",input!M449,VLOOKUP($A449,input!$A$4:$L$1000,10,FALSE))</f>
        <v>#N/A</v>
      </c>
      <c r="W449" s="257" t="e">
        <f>IF($C449="initial",input!N449,VLOOKUP($A449,input!$A$4:$L$1000,11,FALSE))</f>
        <v>#N/A</v>
      </c>
      <c r="X449" s="258" t="e">
        <f>IF($C449="initial",input!O449,VLOOKUP($A449,input!$A$4:$L$1000,12,FALSE))</f>
        <v>#N/A</v>
      </c>
      <c r="Y449" s="247" t="e">
        <f t="shared" si="66"/>
        <v>#N/A</v>
      </c>
      <c r="Z449" s="247" t="e">
        <f t="shared" si="67"/>
        <v>#N/A</v>
      </c>
      <c r="AA449" s="247" t="e">
        <f t="shared" si="68"/>
        <v>#N/A</v>
      </c>
      <c r="AB449" s="254" t="e">
        <f t="shared" si="69"/>
        <v>#N/A</v>
      </c>
      <c r="AC449" s="255" t="e">
        <f t="shared" si="70"/>
        <v>#N/A</v>
      </c>
      <c r="AD449" s="261" t="e">
        <f t="shared" si="71"/>
        <v>#N/A</v>
      </c>
      <c r="AE449" s="247" t="e">
        <f>IF($D449="","",IF($C449="initial",input!S449,AN448))</f>
        <v>#N/A</v>
      </c>
      <c r="AF449" s="259" t="e">
        <f>IF($D449="","",IF($C449="initial",input!T449,AO448))</f>
        <v>#N/A</v>
      </c>
      <c r="AG449" s="260" t="e">
        <f>IF($D449="","",IF($C449="initial",input!U449,AP448))</f>
        <v>#N/A</v>
      </c>
      <c r="AH449" s="262"/>
      <c r="AI449" s="263"/>
      <c r="AJ449" s="263"/>
      <c r="AK449" s="262"/>
      <c r="AL449" s="263"/>
      <c r="AM449" s="264"/>
      <c r="AN449" s="249"/>
      <c r="AO449" s="249"/>
      <c r="AP449" s="249"/>
      <c r="AQ449" s="265"/>
      <c r="AR449" s="266"/>
      <c r="AS449" s="267"/>
    </row>
    <row r="450" spans="1:45" x14ac:dyDescent="0.25">
      <c r="A450" s="245">
        <v>447</v>
      </c>
      <c r="B450" s="245"/>
      <c r="C450" s="245" t="e">
        <f>VLOOKUP(A450,input!$A$4:$C$1000,3,FALSE)</f>
        <v>#N/A</v>
      </c>
      <c r="D450" s="246" t="e">
        <f>VLOOKUP($A450,input!$A$4:$I$1000,4,FALSE)</f>
        <v>#N/A</v>
      </c>
      <c r="E450" s="246" t="e">
        <f>VLOOKUP($A450,input!$A$4:$I$1000,5,FALSE)</f>
        <v>#N/A</v>
      </c>
      <c r="F450" s="514" t="e">
        <f>VLOOKUP($A450,input!$A$4:$I$1000,6,FALSE)</f>
        <v>#N/A</v>
      </c>
      <c r="G450" s="248">
        <v>0</v>
      </c>
      <c r="H450" s="249" t="e">
        <f t="shared" si="64"/>
        <v>#N/A</v>
      </c>
      <c r="I450" s="250" t="e">
        <f t="shared" si="65"/>
        <v>#N/A</v>
      </c>
      <c r="J450" s="414">
        <f>+input!Y450</f>
        <v>0</v>
      </c>
      <c r="K450" s="249" t="str">
        <f>+input!Z450</f>
        <v/>
      </c>
      <c r="L450" s="249" t="str">
        <f>+input!AA450</f>
        <v/>
      </c>
      <c r="M450" s="249" t="str">
        <f>+input!AB450</f>
        <v/>
      </c>
      <c r="N450" s="249" t="str">
        <f>+input!AC450</f>
        <v/>
      </c>
      <c r="O450" s="249" t="str">
        <f>+input!AD450</f>
        <v/>
      </c>
      <c r="P450" s="251" t="str">
        <f>+input!AE450</f>
        <v/>
      </c>
      <c r="Q450" s="252" t="str">
        <f>+input!AF450</f>
        <v/>
      </c>
      <c r="R450" s="253"/>
      <c r="S450" s="254" t="e">
        <f>VLOOKUP($A450,input!$A$4:$I$1000,7,FALSE)</f>
        <v>#N/A</v>
      </c>
      <c r="T450" s="255" t="e">
        <f>VLOOKUP($A450,input!$A$4:$I$1000,8,FALSE)</f>
        <v>#N/A</v>
      </c>
      <c r="U450" s="255" t="e">
        <f>VLOOKUP($A450,input!$A$4:$L$1000,9,FALSE)</f>
        <v>#N/A</v>
      </c>
      <c r="V450" s="256" t="e">
        <f>IF($C450="initial",input!M450,VLOOKUP($A450,input!$A$4:$L$1000,10,FALSE))</f>
        <v>#N/A</v>
      </c>
      <c r="W450" s="257" t="e">
        <f>IF($C450="initial",input!N450,VLOOKUP($A450,input!$A$4:$L$1000,11,FALSE))</f>
        <v>#N/A</v>
      </c>
      <c r="X450" s="258" t="e">
        <f>IF($C450="initial",input!O450,VLOOKUP($A450,input!$A$4:$L$1000,12,FALSE))</f>
        <v>#N/A</v>
      </c>
      <c r="Y450" s="247" t="e">
        <f t="shared" si="66"/>
        <v>#N/A</v>
      </c>
      <c r="Z450" s="247" t="e">
        <f t="shared" si="67"/>
        <v>#N/A</v>
      </c>
      <c r="AA450" s="247" t="e">
        <f t="shared" si="68"/>
        <v>#N/A</v>
      </c>
      <c r="AB450" s="254" t="e">
        <f t="shared" si="69"/>
        <v>#N/A</v>
      </c>
      <c r="AC450" s="255" t="e">
        <f t="shared" si="70"/>
        <v>#N/A</v>
      </c>
      <c r="AD450" s="261" t="e">
        <f t="shared" si="71"/>
        <v>#N/A</v>
      </c>
      <c r="AE450" s="247" t="e">
        <f>IF($D450="","",IF($C450="initial",input!S450,AN449))</f>
        <v>#N/A</v>
      </c>
      <c r="AF450" s="259" t="e">
        <f>IF($D450="","",IF($C450="initial",input!T450,AO449))</f>
        <v>#N/A</v>
      </c>
      <c r="AG450" s="260" t="e">
        <f>IF($D450="","",IF($C450="initial",input!U450,AP449))</f>
        <v>#N/A</v>
      </c>
      <c r="AH450" s="262"/>
      <c r="AI450" s="263"/>
      <c r="AJ450" s="263"/>
      <c r="AK450" s="262"/>
      <c r="AL450" s="263"/>
      <c r="AM450" s="264"/>
      <c r="AN450" s="249"/>
      <c r="AO450" s="249"/>
      <c r="AP450" s="249"/>
      <c r="AQ450" s="265"/>
      <c r="AR450" s="266"/>
      <c r="AS450" s="267"/>
    </row>
    <row r="451" spans="1:45" x14ac:dyDescent="0.25">
      <c r="A451" s="245">
        <v>448</v>
      </c>
      <c r="B451" s="245"/>
      <c r="C451" s="245" t="e">
        <f>VLOOKUP(A451,input!$A$4:$C$1000,3,FALSE)</f>
        <v>#N/A</v>
      </c>
      <c r="D451" s="246" t="e">
        <f>VLOOKUP($A451,input!$A$4:$I$1000,4,FALSE)</f>
        <v>#N/A</v>
      </c>
      <c r="E451" s="246" t="e">
        <f>VLOOKUP($A451,input!$A$4:$I$1000,5,FALSE)</f>
        <v>#N/A</v>
      </c>
      <c r="F451" s="514" t="e">
        <f>VLOOKUP($A451,input!$A$4:$I$1000,6,FALSE)</f>
        <v>#N/A</v>
      </c>
      <c r="G451" s="248">
        <v>0</v>
      </c>
      <c r="H451" s="249" t="e">
        <f t="shared" si="64"/>
        <v>#N/A</v>
      </c>
      <c r="I451" s="250" t="e">
        <f t="shared" si="65"/>
        <v>#N/A</v>
      </c>
      <c r="J451" s="414">
        <f>+input!Y451</f>
        <v>0</v>
      </c>
      <c r="K451" s="249" t="str">
        <f>+input!Z451</f>
        <v/>
      </c>
      <c r="L451" s="249" t="str">
        <f>+input!AA451</f>
        <v/>
      </c>
      <c r="M451" s="249" t="str">
        <f>+input!AB451</f>
        <v/>
      </c>
      <c r="N451" s="249" t="str">
        <f>+input!AC451</f>
        <v/>
      </c>
      <c r="O451" s="249" t="str">
        <f>+input!AD451</f>
        <v/>
      </c>
      <c r="P451" s="251" t="str">
        <f>+input!AE451</f>
        <v/>
      </c>
      <c r="Q451" s="252" t="str">
        <f>+input!AF451</f>
        <v/>
      </c>
      <c r="R451" s="253"/>
      <c r="S451" s="254" t="e">
        <f>VLOOKUP($A451,input!$A$4:$I$1000,7,FALSE)</f>
        <v>#N/A</v>
      </c>
      <c r="T451" s="255" t="e">
        <f>VLOOKUP($A451,input!$A$4:$I$1000,8,FALSE)</f>
        <v>#N/A</v>
      </c>
      <c r="U451" s="255" t="e">
        <f>VLOOKUP($A451,input!$A$4:$L$1000,9,FALSE)</f>
        <v>#N/A</v>
      </c>
      <c r="V451" s="256" t="e">
        <f>IF($C451="initial",input!M451,VLOOKUP($A451,input!$A$4:$L$1000,10,FALSE))</f>
        <v>#N/A</v>
      </c>
      <c r="W451" s="257" t="e">
        <f>IF($C451="initial",input!N451,VLOOKUP($A451,input!$A$4:$L$1000,11,FALSE))</f>
        <v>#N/A</v>
      </c>
      <c r="X451" s="258" t="e">
        <f>IF($C451="initial",input!O451,VLOOKUP($A451,input!$A$4:$L$1000,12,FALSE))</f>
        <v>#N/A</v>
      </c>
      <c r="Y451" s="247" t="e">
        <f t="shared" si="66"/>
        <v>#N/A</v>
      </c>
      <c r="Z451" s="247" t="e">
        <f t="shared" si="67"/>
        <v>#N/A</v>
      </c>
      <c r="AA451" s="247" t="e">
        <f t="shared" si="68"/>
        <v>#N/A</v>
      </c>
      <c r="AB451" s="254" t="e">
        <f t="shared" si="69"/>
        <v>#N/A</v>
      </c>
      <c r="AC451" s="255" t="e">
        <f t="shared" si="70"/>
        <v>#N/A</v>
      </c>
      <c r="AD451" s="261" t="e">
        <f t="shared" si="71"/>
        <v>#N/A</v>
      </c>
      <c r="AE451" s="247" t="e">
        <f>IF($D451="","",IF($C451="initial",input!S451,AN450))</f>
        <v>#N/A</v>
      </c>
      <c r="AF451" s="259" t="e">
        <f>IF($D451="","",IF($C451="initial",input!T451,AO450))</f>
        <v>#N/A</v>
      </c>
      <c r="AG451" s="260" t="e">
        <f>IF($D451="","",IF($C451="initial",input!U451,AP450))</f>
        <v>#N/A</v>
      </c>
      <c r="AH451" s="262"/>
      <c r="AI451" s="263"/>
      <c r="AJ451" s="263"/>
      <c r="AK451" s="262"/>
      <c r="AL451" s="263"/>
      <c r="AM451" s="264"/>
      <c r="AN451" s="249"/>
      <c r="AO451" s="249"/>
      <c r="AP451" s="249"/>
      <c r="AQ451" s="265"/>
      <c r="AR451" s="266"/>
      <c r="AS451" s="267"/>
    </row>
    <row r="452" spans="1:45" x14ac:dyDescent="0.25">
      <c r="A452" s="245">
        <v>449</v>
      </c>
      <c r="B452" s="245"/>
      <c r="C452" s="245" t="e">
        <f>VLOOKUP(A452,input!$A$4:$C$1000,3,FALSE)</f>
        <v>#N/A</v>
      </c>
      <c r="D452" s="246" t="e">
        <f>VLOOKUP($A452,input!$A$4:$I$1000,4,FALSE)</f>
        <v>#N/A</v>
      </c>
      <c r="E452" s="246" t="e">
        <f>VLOOKUP($A452,input!$A$4:$I$1000,5,FALSE)</f>
        <v>#N/A</v>
      </c>
      <c r="F452" s="514" t="e">
        <f>VLOOKUP($A452,input!$A$4:$I$1000,6,FALSE)</f>
        <v>#N/A</v>
      </c>
      <c r="G452" s="248">
        <v>0</v>
      </c>
      <c r="H452" s="249" t="e">
        <f t="shared" si="64"/>
        <v>#N/A</v>
      </c>
      <c r="I452" s="250" t="e">
        <f t="shared" si="65"/>
        <v>#N/A</v>
      </c>
      <c r="J452" s="414">
        <f>+input!Y452</f>
        <v>0</v>
      </c>
      <c r="K452" s="249" t="str">
        <f>+input!Z452</f>
        <v/>
      </c>
      <c r="L452" s="249" t="str">
        <f>+input!AA452</f>
        <v/>
      </c>
      <c r="M452" s="249" t="str">
        <f>+input!AB452</f>
        <v/>
      </c>
      <c r="N452" s="249" t="str">
        <f>+input!AC452</f>
        <v/>
      </c>
      <c r="O452" s="249" t="str">
        <f>+input!AD452</f>
        <v/>
      </c>
      <c r="P452" s="251" t="str">
        <f>+input!AE452</f>
        <v/>
      </c>
      <c r="Q452" s="252" t="str">
        <f>+input!AF452</f>
        <v/>
      </c>
      <c r="R452" s="253"/>
      <c r="S452" s="254" t="e">
        <f>VLOOKUP($A452,input!$A$4:$I$1000,7,FALSE)</f>
        <v>#N/A</v>
      </c>
      <c r="T452" s="255" t="e">
        <f>VLOOKUP($A452,input!$A$4:$I$1000,8,FALSE)</f>
        <v>#N/A</v>
      </c>
      <c r="U452" s="255" t="e">
        <f>VLOOKUP($A452,input!$A$4:$L$1000,9,FALSE)</f>
        <v>#N/A</v>
      </c>
      <c r="V452" s="256" t="e">
        <f>IF($C452="initial",input!M452,VLOOKUP($A452,input!$A$4:$L$1000,10,FALSE))</f>
        <v>#N/A</v>
      </c>
      <c r="W452" s="257" t="e">
        <f>IF($C452="initial",input!N452,VLOOKUP($A452,input!$A$4:$L$1000,11,FALSE))</f>
        <v>#N/A</v>
      </c>
      <c r="X452" s="258" t="e">
        <f>IF($C452="initial",input!O452,VLOOKUP($A452,input!$A$4:$L$1000,12,FALSE))</f>
        <v>#N/A</v>
      </c>
      <c r="Y452" s="247" t="e">
        <f t="shared" si="66"/>
        <v>#N/A</v>
      </c>
      <c r="Z452" s="247" t="e">
        <f t="shared" si="67"/>
        <v>#N/A</v>
      </c>
      <c r="AA452" s="247" t="e">
        <f t="shared" si="68"/>
        <v>#N/A</v>
      </c>
      <c r="AB452" s="254" t="e">
        <f t="shared" si="69"/>
        <v>#N/A</v>
      </c>
      <c r="AC452" s="255" t="e">
        <f t="shared" si="70"/>
        <v>#N/A</v>
      </c>
      <c r="AD452" s="261" t="e">
        <f t="shared" si="71"/>
        <v>#N/A</v>
      </c>
      <c r="AE452" s="247" t="e">
        <f>IF($D452="","",IF($C452="initial",input!S452,AN451))</f>
        <v>#N/A</v>
      </c>
      <c r="AF452" s="259" t="e">
        <f>IF($D452="","",IF($C452="initial",input!T452,AO451))</f>
        <v>#N/A</v>
      </c>
      <c r="AG452" s="260" t="e">
        <f>IF($D452="","",IF($C452="initial",input!U452,AP451))</f>
        <v>#N/A</v>
      </c>
      <c r="AH452" s="262"/>
      <c r="AI452" s="263"/>
      <c r="AJ452" s="263"/>
      <c r="AK452" s="262"/>
      <c r="AL452" s="263"/>
      <c r="AM452" s="264"/>
      <c r="AN452" s="249"/>
      <c r="AO452" s="249"/>
      <c r="AP452" s="249"/>
      <c r="AQ452" s="265"/>
      <c r="AR452" s="266"/>
      <c r="AS452" s="267"/>
    </row>
    <row r="453" spans="1:45" x14ac:dyDescent="0.25">
      <c r="A453" s="245">
        <v>450</v>
      </c>
      <c r="B453" s="245"/>
      <c r="C453" s="245" t="e">
        <f>VLOOKUP(A453,input!$A$4:$C$1000,3,FALSE)</f>
        <v>#N/A</v>
      </c>
      <c r="D453" s="246" t="e">
        <f>VLOOKUP($A453,input!$A$4:$I$1000,4,FALSE)</f>
        <v>#N/A</v>
      </c>
      <c r="E453" s="246" t="e">
        <f>VLOOKUP($A453,input!$A$4:$I$1000,5,FALSE)</f>
        <v>#N/A</v>
      </c>
      <c r="F453" s="514" t="e">
        <f>VLOOKUP($A453,input!$A$4:$I$1000,6,FALSE)</f>
        <v>#N/A</v>
      </c>
      <c r="G453" s="248">
        <v>0</v>
      </c>
      <c r="H453" s="249" t="e">
        <f t="shared" si="64"/>
        <v>#N/A</v>
      </c>
      <c r="I453" s="250" t="e">
        <f t="shared" si="65"/>
        <v>#N/A</v>
      </c>
      <c r="J453" s="414">
        <f>+input!Y453</f>
        <v>0</v>
      </c>
      <c r="K453" s="249" t="str">
        <f>+input!Z453</f>
        <v/>
      </c>
      <c r="L453" s="249" t="str">
        <f>+input!AA453</f>
        <v/>
      </c>
      <c r="M453" s="249" t="str">
        <f>+input!AB453</f>
        <v/>
      </c>
      <c r="N453" s="249" t="str">
        <f>+input!AC453</f>
        <v/>
      </c>
      <c r="O453" s="249" t="str">
        <f>+input!AD453</f>
        <v/>
      </c>
      <c r="P453" s="251" t="str">
        <f>+input!AE453</f>
        <v/>
      </c>
      <c r="Q453" s="252" t="str">
        <f>+input!AF453</f>
        <v/>
      </c>
      <c r="R453" s="253"/>
      <c r="S453" s="254" t="e">
        <f>VLOOKUP($A453,input!$A$4:$I$1000,7,FALSE)</f>
        <v>#N/A</v>
      </c>
      <c r="T453" s="255" t="e">
        <f>VLOOKUP($A453,input!$A$4:$I$1000,8,FALSE)</f>
        <v>#N/A</v>
      </c>
      <c r="U453" s="255" t="e">
        <f>VLOOKUP($A453,input!$A$4:$L$1000,9,FALSE)</f>
        <v>#N/A</v>
      </c>
      <c r="V453" s="256" t="e">
        <f>IF($C453="initial",input!M453,VLOOKUP($A453,input!$A$4:$L$1000,10,FALSE))</f>
        <v>#N/A</v>
      </c>
      <c r="W453" s="257" t="e">
        <f>IF($C453="initial",input!N453,VLOOKUP($A453,input!$A$4:$L$1000,11,FALSE))</f>
        <v>#N/A</v>
      </c>
      <c r="X453" s="258" t="e">
        <f>IF($C453="initial",input!O453,VLOOKUP($A453,input!$A$4:$L$1000,12,FALSE))</f>
        <v>#N/A</v>
      </c>
      <c r="Y453" s="247" t="e">
        <f t="shared" si="66"/>
        <v>#N/A</v>
      </c>
      <c r="Z453" s="247" t="e">
        <f t="shared" si="67"/>
        <v>#N/A</v>
      </c>
      <c r="AA453" s="247" t="e">
        <f t="shared" si="68"/>
        <v>#N/A</v>
      </c>
      <c r="AB453" s="254" t="e">
        <f t="shared" si="69"/>
        <v>#N/A</v>
      </c>
      <c r="AC453" s="255" t="e">
        <f t="shared" si="70"/>
        <v>#N/A</v>
      </c>
      <c r="AD453" s="261" t="e">
        <f t="shared" si="71"/>
        <v>#N/A</v>
      </c>
      <c r="AE453" s="247" t="e">
        <f>IF($D453="","",IF($C453="initial",input!S453,AN452))</f>
        <v>#N/A</v>
      </c>
      <c r="AF453" s="259" t="e">
        <f>IF($D453="","",IF($C453="initial",input!T453,AO452))</f>
        <v>#N/A</v>
      </c>
      <c r="AG453" s="260" t="e">
        <f>IF($D453="","",IF($C453="initial",input!U453,AP452))</f>
        <v>#N/A</v>
      </c>
      <c r="AH453" s="262"/>
      <c r="AI453" s="263"/>
      <c r="AJ453" s="263"/>
      <c r="AK453" s="262"/>
      <c r="AL453" s="263"/>
      <c r="AM453" s="264"/>
      <c r="AN453" s="249"/>
      <c r="AO453" s="249"/>
      <c r="AP453" s="249"/>
      <c r="AQ453" s="265"/>
      <c r="AR453" s="266"/>
      <c r="AS453" s="267"/>
    </row>
    <row r="454" spans="1:45" x14ac:dyDescent="0.25">
      <c r="A454" s="245">
        <v>451</v>
      </c>
      <c r="B454" s="245"/>
      <c r="C454" s="245" t="e">
        <f>VLOOKUP(A454,input!$A$4:$C$1000,3,FALSE)</f>
        <v>#N/A</v>
      </c>
      <c r="D454" s="246" t="e">
        <f>VLOOKUP($A454,input!$A$4:$I$1000,4,FALSE)</f>
        <v>#N/A</v>
      </c>
      <c r="E454" s="246" t="e">
        <f>VLOOKUP($A454,input!$A$4:$I$1000,5,FALSE)</f>
        <v>#N/A</v>
      </c>
      <c r="F454" s="514" t="e">
        <f>VLOOKUP($A454,input!$A$4:$I$1000,6,FALSE)</f>
        <v>#N/A</v>
      </c>
      <c r="G454" s="248">
        <v>0</v>
      </c>
      <c r="H454" s="249" t="e">
        <f t="shared" ref="H454:H517" si="72">IF(E454&gt;1,1,0)</f>
        <v>#N/A</v>
      </c>
      <c r="I454" s="250" t="e">
        <f t="shared" ref="I454:I517" si="73">IF(E454=3,1,IF(E454=1,0,0))</f>
        <v>#N/A</v>
      </c>
      <c r="J454" s="414">
        <f>+input!Y454</f>
        <v>0</v>
      </c>
      <c r="K454" s="249" t="str">
        <f>+input!Z454</f>
        <v/>
      </c>
      <c r="L454" s="249" t="str">
        <f>+input!AA454</f>
        <v/>
      </c>
      <c r="M454" s="249" t="str">
        <f>+input!AB454</f>
        <v/>
      </c>
      <c r="N454" s="249" t="str">
        <f>+input!AC454</f>
        <v/>
      </c>
      <c r="O454" s="249" t="str">
        <f>+input!AD454</f>
        <v/>
      </c>
      <c r="P454" s="251" t="str">
        <f>+input!AE454</f>
        <v/>
      </c>
      <c r="Q454" s="252" t="str">
        <f>+input!AF454</f>
        <v/>
      </c>
      <c r="R454" s="253"/>
      <c r="S454" s="254" t="e">
        <f>VLOOKUP($A454,input!$A$4:$I$1000,7,FALSE)</f>
        <v>#N/A</v>
      </c>
      <c r="T454" s="255" t="e">
        <f>VLOOKUP($A454,input!$A$4:$I$1000,8,FALSE)</f>
        <v>#N/A</v>
      </c>
      <c r="U454" s="255" t="e">
        <f>VLOOKUP($A454,input!$A$4:$L$1000,9,FALSE)</f>
        <v>#N/A</v>
      </c>
      <c r="V454" s="256" t="e">
        <f>IF($C454="initial",input!M454,VLOOKUP($A454,input!$A$4:$L$1000,10,FALSE))</f>
        <v>#N/A</v>
      </c>
      <c r="W454" s="257" t="e">
        <f>IF($C454="initial",input!N454,VLOOKUP($A454,input!$A$4:$L$1000,11,FALSE))</f>
        <v>#N/A</v>
      </c>
      <c r="X454" s="258" t="e">
        <f>IF($C454="initial",input!O454,VLOOKUP($A454,input!$A$4:$L$1000,12,FALSE))</f>
        <v>#N/A</v>
      </c>
      <c r="Y454" s="247" t="e">
        <f t="shared" ref="Y454:Y517" si="74">IF($D454="","",IF($C454="initial","",AH453))</f>
        <v>#N/A</v>
      </c>
      <c r="Z454" s="247" t="e">
        <f t="shared" ref="Z454:Z517" si="75">IF($D454="","",IF($C454="initial","",AI453))</f>
        <v>#N/A</v>
      </c>
      <c r="AA454" s="247" t="e">
        <f t="shared" ref="AA454:AA517" si="76">IF($D454="","",IF($C454="initial","",AJ453))</f>
        <v>#N/A</v>
      </c>
      <c r="AB454" s="254" t="e">
        <f t="shared" ref="AB454:AB517" si="77">IF($D454="","",IF($C454="initial",1,AK453))</f>
        <v>#N/A</v>
      </c>
      <c r="AC454" s="255" t="e">
        <f t="shared" ref="AC454:AC517" si="78">IF($D454="","",IF($C454="initial",1,AL453))</f>
        <v>#N/A</v>
      </c>
      <c r="AD454" s="261" t="e">
        <f t="shared" ref="AD454:AD517" si="79">IF($D454="","",IF($C454="initial",1,AM453))</f>
        <v>#N/A</v>
      </c>
      <c r="AE454" s="247" t="e">
        <f>IF($D454="","",IF($C454="initial",input!S454,AN453))</f>
        <v>#N/A</v>
      </c>
      <c r="AF454" s="259" t="e">
        <f>IF($D454="","",IF($C454="initial",input!T454,AO453))</f>
        <v>#N/A</v>
      </c>
      <c r="AG454" s="260" t="e">
        <f>IF($D454="","",IF($C454="initial",input!U454,AP453))</f>
        <v>#N/A</v>
      </c>
      <c r="AH454" s="262"/>
      <c r="AI454" s="263"/>
      <c r="AJ454" s="263"/>
      <c r="AK454" s="262"/>
      <c r="AL454" s="263"/>
      <c r="AM454" s="264"/>
      <c r="AN454" s="249"/>
      <c r="AO454" s="249"/>
      <c r="AP454" s="249"/>
      <c r="AQ454" s="265"/>
      <c r="AR454" s="266"/>
      <c r="AS454" s="267"/>
    </row>
    <row r="455" spans="1:45" x14ac:dyDescent="0.25">
      <c r="A455" s="245">
        <v>452</v>
      </c>
      <c r="B455" s="245"/>
      <c r="C455" s="245" t="e">
        <f>VLOOKUP(A455,input!$A$4:$C$1000,3,FALSE)</f>
        <v>#N/A</v>
      </c>
      <c r="D455" s="246" t="e">
        <f>VLOOKUP($A455,input!$A$4:$I$1000,4,FALSE)</f>
        <v>#N/A</v>
      </c>
      <c r="E455" s="246" t="e">
        <f>VLOOKUP($A455,input!$A$4:$I$1000,5,FALSE)</f>
        <v>#N/A</v>
      </c>
      <c r="F455" s="514" t="e">
        <f>VLOOKUP($A455,input!$A$4:$I$1000,6,FALSE)</f>
        <v>#N/A</v>
      </c>
      <c r="G455" s="248">
        <v>0</v>
      </c>
      <c r="H455" s="249" t="e">
        <f t="shared" si="72"/>
        <v>#N/A</v>
      </c>
      <c r="I455" s="250" t="e">
        <f t="shared" si="73"/>
        <v>#N/A</v>
      </c>
      <c r="J455" s="414">
        <f>+input!Y455</f>
        <v>0</v>
      </c>
      <c r="K455" s="249" t="str">
        <f>+input!Z455</f>
        <v/>
      </c>
      <c r="L455" s="249" t="str">
        <f>+input!AA455</f>
        <v/>
      </c>
      <c r="M455" s="249" t="str">
        <f>+input!AB455</f>
        <v/>
      </c>
      <c r="N455" s="249" t="str">
        <f>+input!AC455</f>
        <v/>
      </c>
      <c r="O455" s="249" t="str">
        <f>+input!AD455</f>
        <v/>
      </c>
      <c r="P455" s="251" t="str">
        <f>+input!AE455</f>
        <v/>
      </c>
      <c r="Q455" s="252" t="str">
        <f>+input!AF455</f>
        <v/>
      </c>
      <c r="R455" s="253"/>
      <c r="S455" s="254" t="e">
        <f>VLOOKUP($A455,input!$A$4:$I$1000,7,FALSE)</f>
        <v>#N/A</v>
      </c>
      <c r="T455" s="255" t="e">
        <f>VLOOKUP($A455,input!$A$4:$I$1000,8,FALSE)</f>
        <v>#N/A</v>
      </c>
      <c r="U455" s="255" t="e">
        <f>VLOOKUP($A455,input!$A$4:$L$1000,9,FALSE)</f>
        <v>#N/A</v>
      </c>
      <c r="V455" s="256" t="e">
        <f>IF($C455="initial",input!M455,VLOOKUP($A455,input!$A$4:$L$1000,10,FALSE))</f>
        <v>#N/A</v>
      </c>
      <c r="W455" s="257" t="e">
        <f>IF($C455="initial",input!N455,VLOOKUP($A455,input!$A$4:$L$1000,11,FALSE))</f>
        <v>#N/A</v>
      </c>
      <c r="X455" s="258" t="e">
        <f>IF($C455="initial",input!O455,VLOOKUP($A455,input!$A$4:$L$1000,12,FALSE))</f>
        <v>#N/A</v>
      </c>
      <c r="Y455" s="247" t="e">
        <f t="shared" si="74"/>
        <v>#N/A</v>
      </c>
      <c r="Z455" s="247" t="e">
        <f t="shared" si="75"/>
        <v>#N/A</v>
      </c>
      <c r="AA455" s="247" t="e">
        <f t="shared" si="76"/>
        <v>#N/A</v>
      </c>
      <c r="AB455" s="254" t="e">
        <f t="shared" si="77"/>
        <v>#N/A</v>
      </c>
      <c r="AC455" s="255" t="e">
        <f t="shared" si="78"/>
        <v>#N/A</v>
      </c>
      <c r="AD455" s="261" t="e">
        <f t="shared" si="79"/>
        <v>#N/A</v>
      </c>
      <c r="AE455" s="247" t="e">
        <f>IF($D455="","",IF($C455="initial",input!S455,AN454))</f>
        <v>#N/A</v>
      </c>
      <c r="AF455" s="259" t="e">
        <f>IF($D455="","",IF($C455="initial",input!T455,AO454))</f>
        <v>#N/A</v>
      </c>
      <c r="AG455" s="260" t="e">
        <f>IF($D455="","",IF($C455="initial",input!U455,AP454))</f>
        <v>#N/A</v>
      </c>
      <c r="AH455" s="262"/>
      <c r="AI455" s="263"/>
      <c r="AJ455" s="263"/>
      <c r="AK455" s="262"/>
      <c r="AL455" s="263"/>
      <c r="AM455" s="264"/>
      <c r="AN455" s="249"/>
      <c r="AO455" s="249"/>
      <c r="AP455" s="249"/>
      <c r="AQ455" s="265"/>
      <c r="AR455" s="266"/>
      <c r="AS455" s="267"/>
    </row>
    <row r="456" spans="1:45" x14ac:dyDescent="0.25">
      <c r="A456" s="245">
        <v>453</v>
      </c>
      <c r="B456" s="245"/>
      <c r="C456" s="245" t="e">
        <f>VLOOKUP(A456,input!$A$4:$C$1000,3,FALSE)</f>
        <v>#N/A</v>
      </c>
      <c r="D456" s="246" t="e">
        <f>VLOOKUP($A456,input!$A$4:$I$1000,4,FALSE)</f>
        <v>#N/A</v>
      </c>
      <c r="E456" s="246" t="e">
        <f>VLOOKUP($A456,input!$A$4:$I$1000,5,FALSE)</f>
        <v>#N/A</v>
      </c>
      <c r="F456" s="514" t="e">
        <f>VLOOKUP($A456,input!$A$4:$I$1000,6,FALSE)</f>
        <v>#N/A</v>
      </c>
      <c r="G456" s="248">
        <v>0</v>
      </c>
      <c r="H456" s="249" t="e">
        <f t="shared" si="72"/>
        <v>#N/A</v>
      </c>
      <c r="I456" s="250" t="e">
        <f t="shared" si="73"/>
        <v>#N/A</v>
      </c>
      <c r="J456" s="414">
        <f>+input!Y456</f>
        <v>0</v>
      </c>
      <c r="K456" s="249" t="str">
        <f>+input!Z456</f>
        <v/>
      </c>
      <c r="L456" s="249" t="str">
        <f>+input!AA456</f>
        <v/>
      </c>
      <c r="M456" s="249" t="str">
        <f>+input!AB456</f>
        <v/>
      </c>
      <c r="N456" s="249" t="str">
        <f>+input!AC456</f>
        <v/>
      </c>
      <c r="O456" s="249" t="str">
        <f>+input!AD456</f>
        <v/>
      </c>
      <c r="P456" s="251" t="str">
        <f>+input!AE456</f>
        <v/>
      </c>
      <c r="Q456" s="252" t="str">
        <f>+input!AF456</f>
        <v/>
      </c>
      <c r="R456" s="253"/>
      <c r="S456" s="254" t="e">
        <f>VLOOKUP($A456,input!$A$4:$I$1000,7,FALSE)</f>
        <v>#N/A</v>
      </c>
      <c r="T456" s="255" t="e">
        <f>VLOOKUP($A456,input!$A$4:$I$1000,8,FALSE)</f>
        <v>#N/A</v>
      </c>
      <c r="U456" s="255" t="e">
        <f>VLOOKUP($A456,input!$A$4:$L$1000,9,FALSE)</f>
        <v>#N/A</v>
      </c>
      <c r="V456" s="256" t="e">
        <f>IF($C456="initial",input!M456,VLOOKUP($A456,input!$A$4:$L$1000,10,FALSE))</f>
        <v>#N/A</v>
      </c>
      <c r="W456" s="257" t="e">
        <f>IF($C456="initial",input!N456,VLOOKUP($A456,input!$A$4:$L$1000,11,FALSE))</f>
        <v>#N/A</v>
      </c>
      <c r="X456" s="258" t="e">
        <f>IF($C456="initial",input!O456,VLOOKUP($A456,input!$A$4:$L$1000,12,FALSE))</f>
        <v>#N/A</v>
      </c>
      <c r="Y456" s="247" t="e">
        <f t="shared" si="74"/>
        <v>#N/A</v>
      </c>
      <c r="Z456" s="247" t="e">
        <f t="shared" si="75"/>
        <v>#N/A</v>
      </c>
      <c r="AA456" s="247" t="e">
        <f t="shared" si="76"/>
        <v>#N/A</v>
      </c>
      <c r="AB456" s="254" t="e">
        <f t="shared" si="77"/>
        <v>#N/A</v>
      </c>
      <c r="AC456" s="255" t="e">
        <f t="shared" si="78"/>
        <v>#N/A</v>
      </c>
      <c r="AD456" s="261" t="e">
        <f t="shared" si="79"/>
        <v>#N/A</v>
      </c>
      <c r="AE456" s="247" t="e">
        <f>IF($D456="","",IF($C456="initial",input!S456,AN455))</f>
        <v>#N/A</v>
      </c>
      <c r="AF456" s="259" t="e">
        <f>IF($D456="","",IF($C456="initial",input!T456,AO455))</f>
        <v>#N/A</v>
      </c>
      <c r="AG456" s="260" t="e">
        <f>IF($D456="","",IF($C456="initial",input!U456,AP455))</f>
        <v>#N/A</v>
      </c>
      <c r="AH456" s="262"/>
      <c r="AI456" s="263"/>
      <c r="AJ456" s="263"/>
      <c r="AK456" s="262"/>
      <c r="AL456" s="263"/>
      <c r="AM456" s="264"/>
      <c r="AN456" s="249"/>
      <c r="AO456" s="249"/>
      <c r="AP456" s="249"/>
      <c r="AQ456" s="265"/>
      <c r="AR456" s="266"/>
      <c r="AS456" s="267"/>
    </row>
    <row r="457" spans="1:45" x14ac:dyDescent="0.25">
      <c r="A457" s="245">
        <v>454</v>
      </c>
      <c r="B457" s="245"/>
      <c r="C457" s="245" t="e">
        <f>VLOOKUP(A457,input!$A$4:$C$1000,3,FALSE)</f>
        <v>#N/A</v>
      </c>
      <c r="D457" s="246" t="e">
        <f>VLOOKUP($A457,input!$A$4:$I$1000,4,FALSE)</f>
        <v>#N/A</v>
      </c>
      <c r="E457" s="246" t="e">
        <f>VLOOKUP($A457,input!$A$4:$I$1000,5,FALSE)</f>
        <v>#N/A</v>
      </c>
      <c r="F457" s="514" t="e">
        <f>VLOOKUP($A457,input!$A$4:$I$1000,6,FALSE)</f>
        <v>#N/A</v>
      </c>
      <c r="G457" s="248">
        <v>0</v>
      </c>
      <c r="H457" s="249" t="e">
        <f t="shared" si="72"/>
        <v>#N/A</v>
      </c>
      <c r="I457" s="250" t="e">
        <f t="shared" si="73"/>
        <v>#N/A</v>
      </c>
      <c r="J457" s="414">
        <f>+input!Y457</f>
        <v>0</v>
      </c>
      <c r="K457" s="249" t="str">
        <f>+input!Z457</f>
        <v/>
      </c>
      <c r="L457" s="249" t="str">
        <f>+input!AA457</f>
        <v/>
      </c>
      <c r="M457" s="249" t="str">
        <f>+input!AB457</f>
        <v/>
      </c>
      <c r="N457" s="249" t="str">
        <f>+input!AC457</f>
        <v/>
      </c>
      <c r="O457" s="249" t="str">
        <f>+input!AD457</f>
        <v/>
      </c>
      <c r="P457" s="251" t="str">
        <f>+input!AE457</f>
        <v/>
      </c>
      <c r="Q457" s="252" t="str">
        <f>+input!AF457</f>
        <v/>
      </c>
      <c r="R457" s="253"/>
      <c r="S457" s="254" t="e">
        <f>VLOOKUP($A457,input!$A$4:$I$1000,7,FALSE)</f>
        <v>#N/A</v>
      </c>
      <c r="T457" s="255" t="e">
        <f>VLOOKUP($A457,input!$A$4:$I$1000,8,FALSE)</f>
        <v>#N/A</v>
      </c>
      <c r="U457" s="255" t="e">
        <f>VLOOKUP($A457,input!$A$4:$L$1000,9,FALSE)</f>
        <v>#N/A</v>
      </c>
      <c r="V457" s="256" t="e">
        <f>IF($C457="initial",input!M457,VLOOKUP($A457,input!$A$4:$L$1000,10,FALSE))</f>
        <v>#N/A</v>
      </c>
      <c r="W457" s="257" t="e">
        <f>IF($C457="initial",input!N457,VLOOKUP($A457,input!$A$4:$L$1000,11,FALSE))</f>
        <v>#N/A</v>
      </c>
      <c r="X457" s="258" t="e">
        <f>IF($C457="initial",input!O457,VLOOKUP($A457,input!$A$4:$L$1000,12,FALSE))</f>
        <v>#N/A</v>
      </c>
      <c r="Y457" s="247" t="e">
        <f t="shared" si="74"/>
        <v>#N/A</v>
      </c>
      <c r="Z457" s="247" t="e">
        <f t="shared" si="75"/>
        <v>#N/A</v>
      </c>
      <c r="AA457" s="247" t="e">
        <f t="shared" si="76"/>
        <v>#N/A</v>
      </c>
      <c r="AB457" s="254" t="e">
        <f t="shared" si="77"/>
        <v>#N/A</v>
      </c>
      <c r="AC457" s="255" t="e">
        <f t="shared" si="78"/>
        <v>#N/A</v>
      </c>
      <c r="AD457" s="261" t="e">
        <f t="shared" si="79"/>
        <v>#N/A</v>
      </c>
      <c r="AE457" s="247" t="e">
        <f>IF($D457="","",IF($C457="initial",input!S457,AN456))</f>
        <v>#N/A</v>
      </c>
      <c r="AF457" s="259" t="e">
        <f>IF($D457="","",IF($C457="initial",input!T457,AO456))</f>
        <v>#N/A</v>
      </c>
      <c r="AG457" s="260" t="e">
        <f>IF($D457="","",IF($C457="initial",input!U457,AP456))</f>
        <v>#N/A</v>
      </c>
      <c r="AH457" s="262"/>
      <c r="AI457" s="263"/>
      <c r="AJ457" s="263"/>
      <c r="AK457" s="262"/>
      <c r="AL457" s="263"/>
      <c r="AM457" s="264"/>
      <c r="AN457" s="249"/>
      <c r="AO457" s="249"/>
      <c r="AP457" s="249"/>
      <c r="AQ457" s="265"/>
      <c r="AR457" s="266"/>
      <c r="AS457" s="267"/>
    </row>
    <row r="458" spans="1:45" x14ac:dyDescent="0.25">
      <c r="A458" s="245">
        <v>455</v>
      </c>
      <c r="B458" s="245"/>
      <c r="C458" s="245" t="e">
        <f>VLOOKUP(A458,input!$A$4:$C$1000,3,FALSE)</f>
        <v>#N/A</v>
      </c>
      <c r="D458" s="246" t="e">
        <f>VLOOKUP($A458,input!$A$4:$I$1000,4,FALSE)</f>
        <v>#N/A</v>
      </c>
      <c r="E458" s="246" t="e">
        <f>VLOOKUP($A458,input!$A$4:$I$1000,5,FALSE)</f>
        <v>#N/A</v>
      </c>
      <c r="F458" s="514" t="e">
        <f>VLOOKUP($A458,input!$A$4:$I$1000,6,FALSE)</f>
        <v>#N/A</v>
      </c>
      <c r="G458" s="248">
        <v>0</v>
      </c>
      <c r="H458" s="249" t="e">
        <f t="shared" si="72"/>
        <v>#N/A</v>
      </c>
      <c r="I458" s="250" t="e">
        <f t="shared" si="73"/>
        <v>#N/A</v>
      </c>
      <c r="J458" s="414">
        <f>+input!Y458</f>
        <v>0</v>
      </c>
      <c r="K458" s="249" t="str">
        <f>+input!Z458</f>
        <v/>
      </c>
      <c r="L458" s="249" t="str">
        <f>+input!AA458</f>
        <v/>
      </c>
      <c r="M458" s="249" t="str">
        <f>+input!AB458</f>
        <v/>
      </c>
      <c r="N458" s="249" t="str">
        <f>+input!AC458</f>
        <v/>
      </c>
      <c r="O458" s="249" t="str">
        <f>+input!AD458</f>
        <v/>
      </c>
      <c r="P458" s="251" t="str">
        <f>+input!AE458</f>
        <v/>
      </c>
      <c r="Q458" s="252" t="str">
        <f>+input!AF458</f>
        <v/>
      </c>
      <c r="R458" s="253"/>
      <c r="S458" s="254" t="e">
        <f>VLOOKUP($A458,input!$A$4:$I$1000,7,FALSE)</f>
        <v>#N/A</v>
      </c>
      <c r="T458" s="255" t="e">
        <f>VLOOKUP($A458,input!$A$4:$I$1000,8,FALSE)</f>
        <v>#N/A</v>
      </c>
      <c r="U458" s="255" t="e">
        <f>VLOOKUP($A458,input!$A$4:$L$1000,9,FALSE)</f>
        <v>#N/A</v>
      </c>
      <c r="V458" s="256" t="e">
        <f>IF($C458="initial",input!M458,VLOOKUP($A458,input!$A$4:$L$1000,10,FALSE))</f>
        <v>#N/A</v>
      </c>
      <c r="W458" s="257" t="e">
        <f>IF($C458="initial",input!N458,VLOOKUP($A458,input!$A$4:$L$1000,11,FALSE))</f>
        <v>#N/A</v>
      </c>
      <c r="X458" s="258" t="e">
        <f>IF($C458="initial",input!O458,VLOOKUP($A458,input!$A$4:$L$1000,12,FALSE))</f>
        <v>#N/A</v>
      </c>
      <c r="Y458" s="247" t="e">
        <f t="shared" si="74"/>
        <v>#N/A</v>
      </c>
      <c r="Z458" s="247" t="e">
        <f t="shared" si="75"/>
        <v>#N/A</v>
      </c>
      <c r="AA458" s="247" t="e">
        <f t="shared" si="76"/>
        <v>#N/A</v>
      </c>
      <c r="AB458" s="254" t="e">
        <f t="shared" si="77"/>
        <v>#N/A</v>
      </c>
      <c r="AC458" s="255" t="e">
        <f t="shared" si="78"/>
        <v>#N/A</v>
      </c>
      <c r="AD458" s="261" t="e">
        <f t="shared" si="79"/>
        <v>#N/A</v>
      </c>
      <c r="AE458" s="247" t="e">
        <f>IF($D458="","",IF($C458="initial",input!S458,AN457))</f>
        <v>#N/A</v>
      </c>
      <c r="AF458" s="259" t="e">
        <f>IF($D458="","",IF($C458="initial",input!T458,AO457))</f>
        <v>#N/A</v>
      </c>
      <c r="AG458" s="260" t="e">
        <f>IF($D458="","",IF($C458="initial",input!U458,AP457))</f>
        <v>#N/A</v>
      </c>
      <c r="AH458" s="262"/>
      <c r="AI458" s="263"/>
      <c r="AJ458" s="263"/>
      <c r="AK458" s="262"/>
      <c r="AL458" s="263"/>
      <c r="AM458" s="264"/>
      <c r="AN458" s="249"/>
      <c r="AO458" s="249"/>
      <c r="AP458" s="249"/>
      <c r="AQ458" s="265"/>
      <c r="AR458" s="266"/>
      <c r="AS458" s="267"/>
    </row>
    <row r="459" spans="1:45" x14ac:dyDescent="0.25">
      <c r="A459" s="245">
        <v>456</v>
      </c>
      <c r="B459" s="245"/>
      <c r="C459" s="245" t="e">
        <f>VLOOKUP(A459,input!$A$4:$C$1000,3,FALSE)</f>
        <v>#N/A</v>
      </c>
      <c r="D459" s="246" t="e">
        <f>VLOOKUP($A459,input!$A$4:$I$1000,4,FALSE)</f>
        <v>#N/A</v>
      </c>
      <c r="E459" s="246" t="e">
        <f>VLOOKUP($A459,input!$A$4:$I$1000,5,FALSE)</f>
        <v>#N/A</v>
      </c>
      <c r="F459" s="514" t="e">
        <f>VLOOKUP($A459,input!$A$4:$I$1000,6,FALSE)</f>
        <v>#N/A</v>
      </c>
      <c r="G459" s="248">
        <v>0</v>
      </c>
      <c r="H459" s="249" t="e">
        <f t="shared" si="72"/>
        <v>#N/A</v>
      </c>
      <c r="I459" s="250" t="e">
        <f t="shared" si="73"/>
        <v>#N/A</v>
      </c>
      <c r="J459" s="414">
        <f>+input!Y459</f>
        <v>0</v>
      </c>
      <c r="K459" s="249" t="str">
        <f>+input!Z459</f>
        <v/>
      </c>
      <c r="L459" s="249" t="str">
        <f>+input!AA459</f>
        <v/>
      </c>
      <c r="M459" s="249" t="str">
        <f>+input!AB459</f>
        <v/>
      </c>
      <c r="N459" s="249" t="str">
        <f>+input!AC459</f>
        <v/>
      </c>
      <c r="O459" s="249" t="str">
        <f>+input!AD459</f>
        <v/>
      </c>
      <c r="P459" s="251" t="str">
        <f>+input!AE459</f>
        <v/>
      </c>
      <c r="Q459" s="252" t="str">
        <f>+input!AF459</f>
        <v/>
      </c>
      <c r="R459" s="253"/>
      <c r="S459" s="254" t="e">
        <f>VLOOKUP($A459,input!$A$4:$I$1000,7,FALSE)</f>
        <v>#N/A</v>
      </c>
      <c r="T459" s="255" t="e">
        <f>VLOOKUP($A459,input!$A$4:$I$1000,8,FALSE)</f>
        <v>#N/A</v>
      </c>
      <c r="U459" s="255" t="e">
        <f>VLOOKUP($A459,input!$A$4:$L$1000,9,FALSE)</f>
        <v>#N/A</v>
      </c>
      <c r="V459" s="256" t="e">
        <f>IF($C459="initial",input!M459,VLOOKUP($A459,input!$A$4:$L$1000,10,FALSE))</f>
        <v>#N/A</v>
      </c>
      <c r="W459" s="257" t="e">
        <f>IF($C459="initial",input!N459,VLOOKUP($A459,input!$A$4:$L$1000,11,FALSE))</f>
        <v>#N/A</v>
      </c>
      <c r="X459" s="258" t="e">
        <f>IF($C459="initial",input!O459,VLOOKUP($A459,input!$A$4:$L$1000,12,FALSE))</f>
        <v>#N/A</v>
      </c>
      <c r="Y459" s="247" t="e">
        <f t="shared" si="74"/>
        <v>#N/A</v>
      </c>
      <c r="Z459" s="247" t="e">
        <f t="shared" si="75"/>
        <v>#N/A</v>
      </c>
      <c r="AA459" s="247" t="e">
        <f t="shared" si="76"/>
        <v>#N/A</v>
      </c>
      <c r="AB459" s="254" t="e">
        <f t="shared" si="77"/>
        <v>#N/A</v>
      </c>
      <c r="AC459" s="255" t="e">
        <f t="shared" si="78"/>
        <v>#N/A</v>
      </c>
      <c r="AD459" s="261" t="e">
        <f t="shared" si="79"/>
        <v>#N/A</v>
      </c>
      <c r="AE459" s="247" t="e">
        <f>IF($D459="","",IF($C459="initial",input!S459,AN458))</f>
        <v>#N/A</v>
      </c>
      <c r="AF459" s="259" t="e">
        <f>IF($D459="","",IF($C459="initial",input!T459,AO458))</f>
        <v>#N/A</v>
      </c>
      <c r="AG459" s="260" t="e">
        <f>IF($D459="","",IF($C459="initial",input!U459,AP458))</f>
        <v>#N/A</v>
      </c>
      <c r="AH459" s="262"/>
      <c r="AI459" s="263"/>
      <c r="AJ459" s="263"/>
      <c r="AK459" s="262"/>
      <c r="AL459" s="263"/>
      <c r="AM459" s="264"/>
      <c r="AN459" s="249"/>
      <c r="AO459" s="249"/>
      <c r="AP459" s="249"/>
      <c r="AQ459" s="265"/>
      <c r="AR459" s="266"/>
      <c r="AS459" s="267"/>
    </row>
    <row r="460" spans="1:45" x14ac:dyDescent="0.25">
      <c r="A460" s="245">
        <v>457</v>
      </c>
      <c r="B460" s="245"/>
      <c r="C460" s="245" t="e">
        <f>VLOOKUP(A460,input!$A$4:$C$1000,3,FALSE)</f>
        <v>#N/A</v>
      </c>
      <c r="D460" s="246" t="e">
        <f>VLOOKUP($A460,input!$A$4:$I$1000,4,FALSE)</f>
        <v>#N/A</v>
      </c>
      <c r="E460" s="246" t="e">
        <f>VLOOKUP($A460,input!$A$4:$I$1000,5,FALSE)</f>
        <v>#N/A</v>
      </c>
      <c r="F460" s="514" t="e">
        <f>VLOOKUP($A460,input!$A$4:$I$1000,6,FALSE)</f>
        <v>#N/A</v>
      </c>
      <c r="G460" s="248">
        <v>0</v>
      </c>
      <c r="H460" s="249" t="e">
        <f t="shared" si="72"/>
        <v>#N/A</v>
      </c>
      <c r="I460" s="250" t="e">
        <f t="shared" si="73"/>
        <v>#N/A</v>
      </c>
      <c r="J460" s="414">
        <f>+input!Y460</f>
        <v>0</v>
      </c>
      <c r="K460" s="249" t="str">
        <f>+input!Z460</f>
        <v/>
      </c>
      <c r="L460" s="249" t="str">
        <f>+input!AA460</f>
        <v/>
      </c>
      <c r="M460" s="249" t="str">
        <f>+input!AB460</f>
        <v/>
      </c>
      <c r="N460" s="249" t="str">
        <f>+input!AC460</f>
        <v/>
      </c>
      <c r="O460" s="249" t="str">
        <f>+input!AD460</f>
        <v/>
      </c>
      <c r="P460" s="251" t="str">
        <f>+input!AE460</f>
        <v/>
      </c>
      <c r="Q460" s="252" t="str">
        <f>+input!AF460</f>
        <v/>
      </c>
      <c r="R460" s="253"/>
      <c r="S460" s="254" t="e">
        <f>VLOOKUP($A460,input!$A$4:$I$1000,7,FALSE)</f>
        <v>#N/A</v>
      </c>
      <c r="T460" s="255" t="e">
        <f>VLOOKUP($A460,input!$A$4:$I$1000,8,FALSE)</f>
        <v>#N/A</v>
      </c>
      <c r="U460" s="255" t="e">
        <f>VLOOKUP($A460,input!$A$4:$L$1000,9,FALSE)</f>
        <v>#N/A</v>
      </c>
      <c r="V460" s="256" t="e">
        <f>IF($C460="initial",input!M460,VLOOKUP($A460,input!$A$4:$L$1000,10,FALSE))</f>
        <v>#N/A</v>
      </c>
      <c r="W460" s="257" t="e">
        <f>IF($C460="initial",input!N460,VLOOKUP($A460,input!$A$4:$L$1000,11,FALSE))</f>
        <v>#N/A</v>
      </c>
      <c r="X460" s="258" t="e">
        <f>IF($C460="initial",input!O460,VLOOKUP($A460,input!$A$4:$L$1000,12,FALSE))</f>
        <v>#N/A</v>
      </c>
      <c r="Y460" s="247" t="e">
        <f t="shared" si="74"/>
        <v>#N/A</v>
      </c>
      <c r="Z460" s="247" t="e">
        <f t="shared" si="75"/>
        <v>#N/A</v>
      </c>
      <c r="AA460" s="247" t="e">
        <f t="shared" si="76"/>
        <v>#N/A</v>
      </c>
      <c r="AB460" s="254" t="e">
        <f t="shared" si="77"/>
        <v>#N/A</v>
      </c>
      <c r="AC460" s="255" t="e">
        <f t="shared" si="78"/>
        <v>#N/A</v>
      </c>
      <c r="AD460" s="261" t="e">
        <f t="shared" si="79"/>
        <v>#N/A</v>
      </c>
      <c r="AE460" s="247" t="e">
        <f>IF($D460="","",IF($C460="initial",input!S460,AN459))</f>
        <v>#N/A</v>
      </c>
      <c r="AF460" s="259" t="e">
        <f>IF($D460="","",IF($C460="initial",input!T460,AO459))</f>
        <v>#N/A</v>
      </c>
      <c r="AG460" s="260" t="e">
        <f>IF($D460="","",IF($C460="initial",input!U460,AP459))</f>
        <v>#N/A</v>
      </c>
      <c r="AH460" s="262"/>
      <c r="AI460" s="263"/>
      <c r="AJ460" s="263"/>
      <c r="AK460" s="262"/>
      <c r="AL460" s="263"/>
      <c r="AM460" s="264"/>
      <c r="AN460" s="249"/>
      <c r="AO460" s="249"/>
      <c r="AP460" s="249"/>
      <c r="AQ460" s="265"/>
      <c r="AR460" s="266"/>
      <c r="AS460" s="267"/>
    </row>
    <row r="461" spans="1:45" x14ac:dyDescent="0.25">
      <c r="A461" s="245">
        <v>458</v>
      </c>
      <c r="B461" s="245"/>
      <c r="C461" s="245" t="e">
        <f>VLOOKUP(A461,input!$A$4:$C$1000,3,FALSE)</f>
        <v>#N/A</v>
      </c>
      <c r="D461" s="246" t="e">
        <f>VLOOKUP($A461,input!$A$4:$I$1000,4,FALSE)</f>
        <v>#N/A</v>
      </c>
      <c r="E461" s="246" t="e">
        <f>VLOOKUP($A461,input!$A$4:$I$1000,5,FALSE)</f>
        <v>#N/A</v>
      </c>
      <c r="F461" s="514" t="e">
        <f>VLOOKUP($A461,input!$A$4:$I$1000,6,FALSE)</f>
        <v>#N/A</v>
      </c>
      <c r="G461" s="248">
        <v>0</v>
      </c>
      <c r="H461" s="249" t="e">
        <f t="shared" si="72"/>
        <v>#N/A</v>
      </c>
      <c r="I461" s="250" t="e">
        <f t="shared" si="73"/>
        <v>#N/A</v>
      </c>
      <c r="J461" s="414">
        <f>+input!Y461</f>
        <v>0</v>
      </c>
      <c r="K461" s="249" t="str">
        <f>+input!Z461</f>
        <v/>
      </c>
      <c r="L461" s="249" t="str">
        <f>+input!AA461</f>
        <v/>
      </c>
      <c r="M461" s="249" t="str">
        <f>+input!AB461</f>
        <v/>
      </c>
      <c r="N461" s="249" t="str">
        <f>+input!AC461</f>
        <v/>
      </c>
      <c r="O461" s="249" t="str">
        <f>+input!AD461</f>
        <v/>
      </c>
      <c r="P461" s="251" t="str">
        <f>+input!AE461</f>
        <v/>
      </c>
      <c r="Q461" s="252" t="str">
        <f>+input!AF461</f>
        <v/>
      </c>
      <c r="R461" s="253"/>
      <c r="S461" s="254" t="e">
        <f>VLOOKUP($A461,input!$A$4:$I$1000,7,FALSE)</f>
        <v>#N/A</v>
      </c>
      <c r="T461" s="255" t="e">
        <f>VLOOKUP($A461,input!$A$4:$I$1000,8,FALSE)</f>
        <v>#N/A</v>
      </c>
      <c r="U461" s="255" t="e">
        <f>VLOOKUP($A461,input!$A$4:$L$1000,9,FALSE)</f>
        <v>#N/A</v>
      </c>
      <c r="V461" s="256" t="e">
        <f>IF($C461="initial",input!M461,VLOOKUP($A461,input!$A$4:$L$1000,10,FALSE))</f>
        <v>#N/A</v>
      </c>
      <c r="W461" s="257" t="e">
        <f>IF($C461="initial",input!N461,VLOOKUP($A461,input!$A$4:$L$1000,11,FALSE))</f>
        <v>#N/A</v>
      </c>
      <c r="X461" s="258" t="e">
        <f>IF($C461="initial",input!O461,VLOOKUP($A461,input!$A$4:$L$1000,12,FALSE))</f>
        <v>#N/A</v>
      </c>
      <c r="Y461" s="247" t="e">
        <f t="shared" si="74"/>
        <v>#N/A</v>
      </c>
      <c r="Z461" s="247" t="e">
        <f t="shared" si="75"/>
        <v>#N/A</v>
      </c>
      <c r="AA461" s="247" t="e">
        <f t="shared" si="76"/>
        <v>#N/A</v>
      </c>
      <c r="AB461" s="254" t="e">
        <f t="shared" si="77"/>
        <v>#N/A</v>
      </c>
      <c r="AC461" s="255" t="e">
        <f t="shared" si="78"/>
        <v>#N/A</v>
      </c>
      <c r="AD461" s="261" t="e">
        <f t="shared" si="79"/>
        <v>#N/A</v>
      </c>
      <c r="AE461" s="247" t="e">
        <f>IF($D461="","",IF($C461="initial",input!S461,AN460))</f>
        <v>#N/A</v>
      </c>
      <c r="AF461" s="259" t="e">
        <f>IF($D461="","",IF($C461="initial",input!T461,AO460))</f>
        <v>#N/A</v>
      </c>
      <c r="AG461" s="260" t="e">
        <f>IF($D461="","",IF($C461="initial",input!U461,AP460))</f>
        <v>#N/A</v>
      </c>
      <c r="AH461" s="262"/>
      <c r="AI461" s="263"/>
      <c r="AJ461" s="263"/>
      <c r="AK461" s="262"/>
      <c r="AL461" s="263"/>
      <c r="AM461" s="264"/>
      <c r="AN461" s="249"/>
      <c r="AO461" s="249"/>
      <c r="AP461" s="249"/>
      <c r="AQ461" s="265"/>
      <c r="AR461" s="266"/>
      <c r="AS461" s="267"/>
    </row>
    <row r="462" spans="1:45" x14ac:dyDescent="0.25">
      <c r="A462" s="245">
        <v>459</v>
      </c>
      <c r="B462" s="245"/>
      <c r="C462" s="245" t="e">
        <f>VLOOKUP(A462,input!$A$4:$C$1000,3,FALSE)</f>
        <v>#N/A</v>
      </c>
      <c r="D462" s="246" t="e">
        <f>VLOOKUP($A462,input!$A$4:$I$1000,4,FALSE)</f>
        <v>#N/A</v>
      </c>
      <c r="E462" s="246" t="e">
        <f>VLOOKUP($A462,input!$A$4:$I$1000,5,FALSE)</f>
        <v>#N/A</v>
      </c>
      <c r="F462" s="514" t="e">
        <f>VLOOKUP($A462,input!$A$4:$I$1000,6,FALSE)</f>
        <v>#N/A</v>
      </c>
      <c r="G462" s="248">
        <v>0</v>
      </c>
      <c r="H462" s="249" t="e">
        <f t="shared" si="72"/>
        <v>#N/A</v>
      </c>
      <c r="I462" s="250" t="e">
        <f t="shared" si="73"/>
        <v>#N/A</v>
      </c>
      <c r="J462" s="414">
        <f>+input!Y462</f>
        <v>0</v>
      </c>
      <c r="K462" s="249" t="str">
        <f>+input!Z462</f>
        <v/>
      </c>
      <c r="L462" s="249" t="str">
        <f>+input!AA462</f>
        <v/>
      </c>
      <c r="M462" s="249" t="str">
        <f>+input!AB462</f>
        <v/>
      </c>
      <c r="N462" s="249" t="str">
        <f>+input!AC462</f>
        <v/>
      </c>
      <c r="O462" s="249" t="str">
        <f>+input!AD462</f>
        <v/>
      </c>
      <c r="P462" s="251" t="str">
        <f>+input!AE462</f>
        <v/>
      </c>
      <c r="Q462" s="252" t="str">
        <f>+input!AF462</f>
        <v/>
      </c>
      <c r="R462" s="253"/>
      <c r="S462" s="254" t="e">
        <f>VLOOKUP($A462,input!$A$4:$I$1000,7,FALSE)</f>
        <v>#N/A</v>
      </c>
      <c r="T462" s="255" t="e">
        <f>VLOOKUP($A462,input!$A$4:$I$1000,8,FALSE)</f>
        <v>#N/A</v>
      </c>
      <c r="U462" s="255" t="e">
        <f>VLOOKUP($A462,input!$A$4:$L$1000,9,FALSE)</f>
        <v>#N/A</v>
      </c>
      <c r="V462" s="256" t="e">
        <f>IF($C462="initial",input!M462,VLOOKUP($A462,input!$A$4:$L$1000,10,FALSE))</f>
        <v>#N/A</v>
      </c>
      <c r="W462" s="257" t="e">
        <f>IF($C462="initial",input!N462,VLOOKUP($A462,input!$A$4:$L$1000,11,FALSE))</f>
        <v>#N/A</v>
      </c>
      <c r="X462" s="258" t="e">
        <f>IF($C462="initial",input!O462,VLOOKUP($A462,input!$A$4:$L$1000,12,FALSE))</f>
        <v>#N/A</v>
      </c>
      <c r="Y462" s="247" t="e">
        <f t="shared" si="74"/>
        <v>#N/A</v>
      </c>
      <c r="Z462" s="247" t="e">
        <f t="shared" si="75"/>
        <v>#N/A</v>
      </c>
      <c r="AA462" s="247" t="e">
        <f t="shared" si="76"/>
        <v>#N/A</v>
      </c>
      <c r="AB462" s="254" t="e">
        <f t="shared" si="77"/>
        <v>#N/A</v>
      </c>
      <c r="AC462" s="255" t="e">
        <f t="shared" si="78"/>
        <v>#N/A</v>
      </c>
      <c r="AD462" s="261" t="e">
        <f t="shared" si="79"/>
        <v>#N/A</v>
      </c>
      <c r="AE462" s="247" t="e">
        <f>IF($D462="","",IF($C462="initial",input!S462,AN461))</f>
        <v>#N/A</v>
      </c>
      <c r="AF462" s="259" t="e">
        <f>IF($D462="","",IF($C462="initial",input!T462,AO461))</f>
        <v>#N/A</v>
      </c>
      <c r="AG462" s="260" t="e">
        <f>IF($D462="","",IF($C462="initial",input!U462,AP461))</f>
        <v>#N/A</v>
      </c>
      <c r="AH462" s="262"/>
      <c r="AI462" s="263"/>
      <c r="AJ462" s="263"/>
      <c r="AK462" s="262"/>
      <c r="AL462" s="263"/>
      <c r="AM462" s="264"/>
      <c r="AN462" s="249"/>
      <c r="AO462" s="249"/>
      <c r="AP462" s="249"/>
      <c r="AQ462" s="265"/>
      <c r="AR462" s="266"/>
      <c r="AS462" s="267"/>
    </row>
    <row r="463" spans="1:45" x14ac:dyDescent="0.25">
      <c r="A463" s="245">
        <v>460</v>
      </c>
      <c r="B463" s="245"/>
      <c r="C463" s="245" t="e">
        <f>VLOOKUP(A463,input!$A$4:$C$1000,3,FALSE)</f>
        <v>#N/A</v>
      </c>
      <c r="D463" s="246" t="e">
        <f>VLOOKUP($A463,input!$A$4:$I$1000,4,FALSE)</f>
        <v>#N/A</v>
      </c>
      <c r="E463" s="246" t="e">
        <f>VLOOKUP($A463,input!$A$4:$I$1000,5,FALSE)</f>
        <v>#N/A</v>
      </c>
      <c r="F463" s="514" t="e">
        <f>VLOOKUP($A463,input!$A$4:$I$1000,6,FALSE)</f>
        <v>#N/A</v>
      </c>
      <c r="G463" s="248">
        <v>0</v>
      </c>
      <c r="H463" s="249" t="e">
        <f t="shared" si="72"/>
        <v>#N/A</v>
      </c>
      <c r="I463" s="250" t="e">
        <f t="shared" si="73"/>
        <v>#N/A</v>
      </c>
      <c r="J463" s="414">
        <f>+input!Y463</f>
        <v>0</v>
      </c>
      <c r="K463" s="249" t="str">
        <f>+input!Z463</f>
        <v/>
      </c>
      <c r="L463" s="249" t="str">
        <f>+input!AA463</f>
        <v/>
      </c>
      <c r="M463" s="249" t="str">
        <f>+input!AB463</f>
        <v/>
      </c>
      <c r="N463" s="249" t="str">
        <f>+input!AC463</f>
        <v/>
      </c>
      <c r="O463" s="249" t="str">
        <f>+input!AD463</f>
        <v/>
      </c>
      <c r="P463" s="251" t="str">
        <f>+input!AE463</f>
        <v/>
      </c>
      <c r="Q463" s="252" t="str">
        <f>+input!AF463</f>
        <v/>
      </c>
      <c r="R463" s="253"/>
      <c r="S463" s="254" t="e">
        <f>VLOOKUP($A463,input!$A$4:$I$1000,7,FALSE)</f>
        <v>#N/A</v>
      </c>
      <c r="T463" s="255" t="e">
        <f>VLOOKUP($A463,input!$A$4:$I$1000,8,FALSE)</f>
        <v>#N/A</v>
      </c>
      <c r="U463" s="255" t="e">
        <f>VLOOKUP($A463,input!$A$4:$L$1000,9,FALSE)</f>
        <v>#N/A</v>
      </c>
      <c r="V463" s="256" t="e">
        <f>IF($C463="initial",input!M463,VLOOKUP($A463,input!$A$4:$L$1000,10,FALSE))</f>
        <v>#N/A</v>
      </c>
      <c r="W463" s="257" t="e">
        <f>IF($C463="initial",input!N463,VLOOKUP($A463,input!$A$4:$L$1000,11,FALSE))</f>
        <v>#N/A</v>
      </c>
      <c r="X463" s="258" t="e">
        <f>IF($C463="initial",input!O463,VLOOKUP($A463,input!$A$4:$L$1000,12,FALSE))</f>
        <v>#N/A</v>
      </c>
      <c r="Y463" s="247" t="e">
        <f t="shared" si="74"/>
        <v>#N/A</v>
      </c>
      <c r="Z463" s="247" t="e">
        <f t="shared" si="75"/>
        <v>#N/A</v>
      </c>
      <c r="AA463" s="247" t="e">
        <f t="shared" si="76"/>
        <v>#N/A</v>
      </c>
      <c r="AB463" s="254" t="e">
        <f t="shared" si="77"/>
        <v>#N/A</v>
      </c>
      <c r="AC463" s="255" t="e">
        <f t="shared" si="78"/>
        <v>#N/A</v>
      </c>
      <c r="AD463" s="261" t="e">
        <f t="shared" si="79"/>
        <v>#N/A</v>
      </c>
      <c r="AE463" s="247" t="e">
        <f>IF($D463="","",IF($C463="initial",input!S463,AN462))</f>
        <v>#N/A</v>
      </c>
      <c r="AF463" s="259" t="e">
        <f>IF($D463="","",IF($C463="initial",input!T463,AO462))</f>
        <v>#N/A</v>
      </c>
      <c r="AG463" s="260" t="e">
        <f>IF($D463="","",IF($C463="initial",input!U463,AP462))</f>
        <v>#N/A</v>
      </c>
      <c r="AH463" s="262"/>
      <c r="AI463" s="263"/>
      <c r="AJ463" s="263"/>
      <c r="AK463" s="262"/>
      <c r="AL463" s="263"/>
      <c r="AM463" s="264"/>
      <c r="AN463" s="249"/>
      <c r="AO463" s="249"/>
      <c r="AP463" s="249"/>
      <c r="AQ463" s="265"/>
      <c r="AR463" s="266"/>
      <c r="AS463" s="267"/>
    </row>
    <row r="464" spans="1:45" x14ac:dyDescent="0.25">
      <c r="A464" s="245">
        <v>461</v>
      </c>
      <c r="B464" s="245"/>
      <c r="C464" s="245" t="e">
        <f>VLOOKUP(A464,input!$A$4:$C$1000,3,FALSE)</f>
        <v>#N/A</v>
      </c>
      <c r="D464" s="246" t="e">
        <f>VLOOKUP($A464,input!$A$4:$I$1000,4,FALSE)</f>
        <v>#N/A</v>
      </c>
      <c r="E464" s="246" t="e">
        <f>VLOOKUP($A464,input!$A$4:$I$1000,5,FALSE)</f>
        <v>#N/A</v>
      </c>
      <c r="F464" s="514" t="e">
        <f>VLOOKUP($A464,input!$A$4:$I$1000,6,FALSE)</f>
        <v>#N/A</v>
      </c>
      <c r="G464" s="248">
        <v>0</v>
      </c>
      <c r="H464" s="249" t="e">
        <f t="shared" si="72"/>
        <v>#N/A</v>
      </c>
      <c r="I464" s="250" t="e">
        <f t="shared" si="73"/>
        <v>#N/A</v>
      </c>
      <c r="J464" s="414">
        <f>+input!Y464</f>
        <v>0</v>
      </c>
      <c r="K464" s="249" t="str">
        <f>+input!Z464</f>
        <v/>
      </c>
      <c r="L464" s="249" t="str">
        <f>+input!AA464</f>
        <v/>
      </c>
      <c r="M464" s="249" t="str">
        <f>+input!AB464</f>
        <v/>
      </c>
      <c r="N464" s="249" t="str">
        <f>+input!AC464</f>
        <v/>
      </c>
      <c r="O464" s="249" t="str">
        <f>+input!AD464</f>
        <v/>
      </c>
      <c r="P464" s="251" t="str">
        <f>+input!AE464</f>
        <v/>
      </c>
      <c r="Q464" s="252" t="str">
        <f>+input!AF464</f>
        <v/>
      </c>
      <c r="R464" s="253"/>
      <c r="S464" s="254" t="e">
        <f>VLOOKUP($A464,input!$A$4:$I$1000,7,FALSE)</f>
        <v>#N/A</v>
      </c>
      <c r="T464" s="255" t="e">
        <f>VLOOKUP($A464,input!$A$4:$I$1000,8,FALSE)</f>
        <v>#N/A</v>
      </c>
      <c r="U464" s="255" t="e">
        <f>VLOOKUP($A464,input!$A$4:$L$1000,9,FALSE)</f>
        <v>#N/A</v>
      </c>
      <c r="V464" s="256" t="e">
        <f>IF($C464="initial",input!M464,VLOOKUP($A464,input!$A$4:$L$1000,10,FALSE))</f>
        <v>#N/A</v>
      </c>
      <c r="W464" s="257" t="e">
        <f>IF($C464="initial",input!N464,VLOOKUP($A464,input!$A$4:$L$1000,11,FALSE))</f>
        <v>#N/A</v>
      </c>
      <c r="X464" s="258" t="e">
        <f>IF($C464="initial",input!O464,VLOOKUP($A464,input!$A$4:$L$1000,12,FALSE))</f>
        <v>#N/A</v>
      </c>
      <c r="Y464" s="247" t="e">
        <f t="shared" si="74"/>
        <v>#N/A</v>
      </c>
      <c r="Z464" s="247" t="e">
        <f t="shared" si="75"/>
        <v>#N/A</v>
      </c>
      <c r="AA464" s="247" t="e">
        <f t="shared" si="76"/>
        <v>#N/A</v>
      </c>
      <c r="AB464" s="254" t="e">
        <f t="shared" si="77"/>
        <v>#N/A</v>
      </c>
      <c r="AC464" s="255" t="e">
        <f t="shared" si="78"/>
        <v>#N/A</v>
      </c>
      <c r="AD464" s="261" t="e">
        <f t="shared" si="79"/>
        <v>#N/A</v>
      </c>
      <c r="AE464" s="247" t="e">
        <f>IF($D464="","",IF($C464="initial",input!S464,AN463))</f>
        <v>#N/A</v>
      </c>
      <c r="AF464" s="259" t="e">
        <f>IF($D464="","",IF($C464="initial",input!T464,AO463))</f>
        <v>#N/A</v>
      </c>
      <c r="AG464" s="260" t="e">
        <f>IF($D464="","",IF($C464="initial",input!U464,AP463))</f>
        <v>#N/A</v>
      </c>
      <c r="AH464" s="262"/>
      <c r="AI464" s="263"/>
      <c r="AJ464" s="263"/>
      <c r="AK464" s="262"/>
      <c r="AL464" s="263"/>
      <c r="AM464" s="264"/>
      <c r="AN464" s="249"/>
      <c r="AO464" s="249"/>
      <c r="AP464" s="249"/>
      <c r="AQ464" s="265"/>
      <c r="AR464" s="266"/>
      <c r="AS464" s="267"/>
    </row>
    <row r="465" spans="1:45" x14ac:dyDescent="0.25">
      <c r="A465" s="245">
        <v>462</v>
      </c>
      <c r="B465" s="245"/>
      <c r="C465" s="245" t="e">
        <f>VLOOKUP(A465,input!$A$4:$C$1000,3,FALSE)</f>
        <v>#N/A</v>
      </c>
      <c r="D465" s="246" t="e">
        <f>VLOOKUP($A465,input!$A$4:$I$1000,4,FALSE)</f>
        <v>#N/A</v>
      </c>
      <c r="E465" s="246" t="e">
        <f>VLOOKUP($A465,input!$A$4:$I$1000,5,FALSE)</f>
        <v>#N/A</v>
      </c>
      <c r="F465" s="514" t="e">
        <f>VLOOKUP($A465,input!$A$4:$I$1000,6,FALSE)</f>
        <v>#N/A</v>
      </c>
      <c r="G465" s="248">
        <v>0</v>
      </c>
      <c r="H465" s="249" t="e">
        <f t="shared" si="72"/>
        <v>#N/A</v>
      </c>
      <c r="I465" s="250" t="e">
        <f t="shared" si="73"/>
        <v>#N/A</v>
      </c>
      <c r="J465" s="414">
        <f>+input!Y465</f>
        <v>0</v>
      </c>
      <c r="K465" s="249" t="str">
        <f>+input!Z465</f>
        <v/>
      </c>
      <c r="L465" s="249" t="str">
        <f>+input!AA465</f>
        <v/>
      </c>
      <c r="M465" s="249" t="str">
        <f>+input!AB465</f>
        <v/>
      </c>
      <c r="N465" s="249" t="str">
        <f>+input!AC465</f>
        <v/>
      </c>
      <c r="O465" s="249" t="str">
        <f>+input!AD465</f>
        <v/>
      </c>
      <c r="P465" s="251" t="str">
        <f>+input!AE465</f>
        <v/>
      </c>
      <c r="Q465" s="252" t="str">
        <f>+input!AF465</f>
        <v/>
      </c>
      <c r="R465" s="253"/>
      <c r="S465" s="254" t="e">
        <f>VLOOKUP($A465,input!$A$4:$I$1000,7,FALSE)</f>
        <v>#N/A</v>
      </c>
      <c r="T465" s="255" t="e">
        <f>VLOOKUP($A465,input!$A$4:$I$1000,8,FALSE)</f>
        <v>#N/A</v>
      </c>
      <c r="U465" s="255" t="e">
        <f>VLOOKUP($A465,input!$A$4:$L$1000,9,FALSE)</f>
        <v>#N/A</v>
      </c>
      <c r="V465" s="256" t="e">
        <f>IF($C465="initial",input!M465,VLOOKUP($A465,input!$A$4:$L$1000,10,FALSE))</f>
        <v>#N/A</v>
      </c>
      <c r="W465" s="257" t="e">
        <f>IF($C465="initial",input!N465,VLOOKUP($A465,input!$A$4:$L$1000,11,FALSE))</f>
        <v>#N/A</v>
      </c>
      <c r="X465" s="258" t="e">
        <f>IF($C465="initial",input!O465,VLOOKUP($A465,input!$A$4:$L$1000,12,FALSE))</f>
        <v>#N/A</v>
      </c>
      <c r="Y465" s="247" t="e">
        <f t="shared" si="74"/>
        <v>#N/A</v>
      </c>
      <c r="Z465" s="247" t="e">
        <f t="shared" si="75"/>
        <v>#N/A</v>
      </c>
      <c r="AA465" s="247" t="e">
        <f t="shared" si="76"/>
        <v>#N/A</v>
      </c>
      <c r="AB465" s="254" t="e">
        <f t="shared" si="77"/>
        <v>#N/A</v>
      </c>
      <c r="AC465" s="255" t="e">
        <f t="shared" si="78"/>
        <v>#N/A</v>
      </c>
      <c r="AD465" s="261" t="e">
        <f t="shared" si="79"/>
        <v>#N/A</v>
      </c>
      <c r="AE465" s="247" t="e">
        <f>IF($D465="","",IF($C465="initial",input!S465,AN464))</f>
        <v>#N/A</v>
      </c>
      <c r="AF465" s="259" t="e">
        <f>IF($D465="","",IF($C465="initial",input!T465,AO464))</f>
        <v>#N/A</v>
      </c>
      <c r="AG465" s="260" t="e">
        <f>IF($D465="","",IF($C465="initial",input!U465,AP464))</f>
        <v>#N/A</v>
      </c>
      <c r="AH465" s="262"/>
      <c r="AI465" s="263"/>
      <c r="AJ465" s="263"/>
      <c r="AK465" s="262"/>
      <c r="AL465" s="263"/>
      <c r="AM465" s="264"/>
      <c r="AN465" s="249"/>
      <c r="AO465" s="249"/>
      <c r="AP465" s="249"/>
      <c r="AQ465" s="265"/>
      <c r="AR465" s="266"/>
      <c r="AS465" s="267"/>
    </row>
    <row r="466" spans="1:45" x14ac:dyDescent="0.25">
      <c r="A466" s="245">
        <v>463</v>
      </c>
      <c r="B466" s="245"/>
      <c r="C466" s="245" t="e">
        <f>VLOOKUP(A466,input!$A$4:$C$1000,3,FALSE)</f>
        <v>#N/A</v>
      </c>
      <c r="D466" s="246" t="e">
        <f>VLOOKUP($A466,input!$A$4:$I$1000,4,FALSE)</f>
        <v>#N/A</v>
      </c>
      <c r="E466" s="246" t="e">
        <f>VLOOKUP($A466,input!$A$4:$I$1000,5,FALSE)</f>
        <v>#N/A</v>
      </c>
      <c r="F466" s="514" t="e">
        <f>VLOOKUP($A466,input!$A$4:$I$1000,6,FALSE)</f>
        <v>#N/A</v>
      </c>
      <c r="G466" s="248">
        <v>0</v>
      </c>
      <c r="H466" s="249" t="e">
        <f t="shared" si="72"/>
        <v>#N/A</v>
      </c>
      <c r="I466" s="250" t="e">
        <f t="shared" si="73"/>
        <v>#N/A</v>
      </c>
      <c r="J466" s="414">
        <f>+input!Y466</f>
        <v>0</v>
      </c>
      <c r="K466" s="249" t="str">
        <f>+input!Z466</f>
        <v/>
      </c>
      <c r="L466" s="249" t="str">
        <f>+input!AA466</f>
        <v/>
      </c>
      <c r="M466" s="249" t="str">
        <f>+input!AB466</f>
        <v/>
      </c>
      <c r="N466" s="249" t="str">
        <f>+input!AC466</f>
        <v/>
      </c>
      <c r="O466" s="249" t="str">
        <f>+input!AD466</f>
        <v/>
      </c>
      <c r="P466" s="251" t="str">
        <f>+input!AE466</f>
        <v/>
      </c>
      <c r="Q466" s="252" t="str">
        <f>+input!AF466</f>
        <v/>
      </c>
      <c r="R466" s="253"/>
      <c r="S466" s="254" t="e">
        <f>VLOOKUP($A466,input!$A$4:$I$1000,7,FALSE)</f>
        <v>#N/A</v>
      </c>
      <c r="T466" s="255" t="e">
        <f>VLOOKUP($A466,input!$A$4:$I$1000,8,FALSE)</f>
        <v>#N/A</v>
      </c>
      <c r="U466" s="255" t="e">
        <f>VLOOKUP($A466,input!$A$4:$L$1000,9,FALSE)</f>
        <v>#N/A</v>
      </c>
      <c r="V466" s="256" t="e">
        <f>IF($C466="initial",input!M466,VLOOKUP($A466,input!$A$4:$L$1000,10,FALSE))</f>
        <v>#N/A</v>
      </c>
      <c r="W466" s="257" t="e">
        <f>IF($C466="initial",input!N466,VLOOKUP($A466,input!$A$4:$L$1000,11,FALSE))</f>
        <v>#N/A</v>
      </c>
      <c r="X466" s="258" t="e">
        <f>IF($C466="initial",input!O466,VLOOKUP($A466,input!$A$4:$L$1000,12,FALSE))</f>
        <v>#N/A</v>
      </c>
      <c r="Y466" s="247" t="e">
        <f t="shared" si="74"/>
        <v>#N/A</v>
      </c>
      <c r="Z466" s="247" t="e">
        <f t="shared" si="75"/>
        <v>#N/A</v>
      </c>
      <c r="AA466" s="247" t="e">
        <f t="shared" si="76"/>
        <v>#N/A</v>
      </c>
      <c r="AB466" s="254" t="e">
        <f t="shared" si="77"/>
        <v>#N/A</v>
      </c>
      <c r="AC466" s="255" t="e">
        <f t="shared" si="78"/>
        <v>#N/A</v>
      </c>
      <c r="AD466" s="261" t="e">
        <f t="shared" si="79"/>
        <v>#N/A</v>
      </c>
      <c r="AE466" s="247" t="e">
        <f>IF($D466="","",IF($C466="initial",input!S466,AN465))</f>
        <v>#N/A</v>
      </c>
      <c r="AF466" s="259" t="e">
        <f>IF($D466="","",IF($C466="initial",input!T466,AO465))</f>
        <v>#N/A</v>
      </c>
      <c r="AG466" s="260" t="e">
        <f>IF($D466="","",IF($C466="initial",input!U466,AP465))</f>
        <v>#N/A</v>
      </c>
      <c r="AH466" s="262"/>
      <c r="AI466" s="263"/>
      <c r="AJ466" s="263"/>
      <c r="AK466" s="262"/>
      <c r="AL466" s="263"/>
      <c r="AM466" s="264"/>
      <c r="AN466" s="249"/>
      <c r="AO466" s="249"/>
      <c r="AP466" s="249"/>
      <c r="AQ466" s="265"/>
      <c r="AR466" s="266"/>
      <c r="AS466" s="267"/>
    </row>
    <row r="467" spans="1:45" x14ac:dyDescent="0.25">
      <c r="A467" s="245">
        <v>464</v>
      </c>
      <c r="B467" s="245"/>
      <c r="C467" s="245" t="e">
        <f>VLOOKUP(A467,input!$A$4:$C$1000,3,FALSE)</f>
        <v>#N/A</v>
      </c>
      <c r="D467" s="246" t="e">
        <f>VLOOKUP($A467,input!$A$4:$I$1000,4,FALSE)</f>
        <v>#N/A</v>
      </c>
      <c r="E467" s="246" t="e">
        <f>VLOOKUP($A467,input!$A$4:$I$1000,5,FALSE)</f>
        <v>#N/A</v>
      </c>
      <c r="F467" s="514" t="e">
        <f>VLOOKUP($A467,input!$A$4:$I$1000,6,FALSE)</f>
        <v>#N/A</v>
      </c>
      <c r="G467" s="248">
        <v>0</v>
      </c>
      <c r="H467" s="249" t="e">
        <f t="shared" si="72"/>
        <v>#N/A</v>
      </c>
      <c r="I467" s="250" t="e">
        <f t="shared" si="73"/>
        <v>#N/A</v>
      </c>
      <c r="J467" s="414">
        <f>+input!Y467</f>
        <v>0</v>
      </c>
      <c r="K467" s="249" t="str">
        <f>+input!Z467</f>
        <v/>
      </c>
      <c r="L467" s="249" t="str">
        <f>+input!AA467</f>
        <v/>
      </c>
      <c r="M467" s="249" t="str">
        <f>+input!AB467</f>
        <v/>
      </c>
      <c r="N467" s="249" t="str">
        <f>+input!AC467</f>
        <v/>
      </c>
      <c r="O467" s="249" t="str">
        <f>+input!AD467</f>
        <v/>
      </c>
      <c r="P467" s="251" t="str">
        <f>+input!AE467</f>
        <v/>
      </c>
      <c r="Q467" s="252" t="str">
        <f>+input!AF467</f>
        <v/>
      </c>
      <c r="R467" s="253"/>
      <c r="S467" s="254" t="e">
        <f>VLOOKUP($A467,input!$A$4:$I$1000,7,FALSE)</f>
        <v>#N/A</v>
      </c>
      <c r="T467" s="255" t="e">
        <f>VLOOKUP($A467,input!$A$4:$I$1000,8,FALSE)</f>
        <v>#N/A</v>
      </c>
      <c r="U467" s="255" t="e">
        <f>VLOOKUP($A467,input!$A$4:$L$1000,9,FALSE)</f>
        <v>#N/A</v>
      </c>
      <c r="V467" s="256" t="e">
        <f>IF($C467="initial",input!M467,VLOOKUP($A467,input!$A$4:$L$1000,10,FALSE))</f>
        <v>#N/A</v>
      </c>
      <c r="W467" s="257" t="e">
        <f>IF($C467="initial",input!N467,VLOOKUP($A467,input!$A$4:$L$1000,11,FALSE))</f>
        <v>#N/A</v>
      </c>
      <c r="X467" s="258" t="e">
        <f>IF($C467="initial",input!O467,VLOOKUP($A467,input!$A$4:$L$1000,12,FALSE))</f>
        <v>#N/A</v>
      </c>
      <c r="Y467" s="247" t="e">
        <f t="shared" si="74"/>
        <v>#N/A</v>
      </c>
      <c r="Z467" s="247" t="e">
        <f t="shared" si="75"/>
        <v>#N/A</v>
      </c>
      <c r="AA467" s="247" t="e">
        <f t="shared" si="76"/>
        <v>#N/A</v>
      </c>
      <c r="AB467" s="254" t="e">
        <f t="shared" si="77"/>
        <v>#N/A</v>
      </c>
      <c r="AC467" s="255" t="e">
        <f t="shared" si="78"/>
        <v>#N/A</v>
      </c>
      <c r="AD467" s="261" t="e">
        <f t="shared" si="79"/>
        <v>#N/A</v>
      </c>
      <c r="AE467" s="247" t="e">
        <f>IF($D467="","",IF($C467="initial",input!S467,AN466))</f>
        <v>#N/A</v>
      </c>
      <c r="AF467" s="259" t="e">
        <f>IF($D467="","",IF($C467="initial",input!T467,AO466))</f>
        <v>#N/A</v>
      </c>
      <c r="AG467" s="260" t="e">
        <f>IF($D467="","",IF($C467="initial",input!U467,AP466))</f>
        <v>#N/A</v>
      </c>
      <c r="AH467" s="262"/>
      <c r="AI467" s="263"/>
      <c r="AJ467" s="263"/>
      <c r="AK467" s="262"/>
      <c r="AL467" s="263"/>
      <c r="AM467" s="264"/>
      <c r="AN467" s="249"/>
      <c r="AO467" s="249"/>
      <c r="AP467" s="249"/>
      <c r="AQ467" s="265"/>
      <c r="AR467" s="266"/>
      <c r="AS467" s="267"/>
    </row>
    <row r="468" spans="1:45" x14ac:dyDescent="0.25">
      <c r="A468" s="245">
        <v>465</v>
      </c>
      <c r="B468" s="245"/>
      <c r="C468" s="245" t="e">
        <f>VLOOKUP(A468,input!$A$4:$C$1000,3,FALSE)</f>
        <v>#N/A</v>
      </c>
      <c r="D468" s="246" t="e">
        <f>VLOOKUP($A468,input!$A$4:$I$1000,4,FALSE)</f>
        <v>#N/A</v>
      </c>
      <c r="E468" s="246" t="e">
        <f>VLOOKUP($A468,input!$A$4:$I$1000,5,FALSE)</f>
        <v>#N/A</v>
      </c>
      <c r="F468" s="514" t="e">
        <f>VLOOKUP($A468,input!$A$4:$I$1000,6,FALSE)</f>
        <v>#N/A</v>
      </c>
      <c r="G468" s="248">
        <v>0</v>
      </c>
      <c r="H468" s="249" t="e">
        <f t="shared" si="72"/>
        <v>#N/A</v>
      </c>
      <c r="I468" s="250" t="e">
        <f t="shared" si="73"/>
        <v>#N/A</v>
      </c>
      <c r="J468" s="414">
        <f>+input!Y468</f>
        <v>0</v>
      </c>
      <c r="K468" s="249" t="str">
        <f>+input!Z468</f>
        <v/>
      </c>
      <c r="L468" s="249" t="str">
        <f>+input!AA468</f>
        <v/>
      </c>
      <c r="M468" s="249" t="str">
        <f>+input!AB468</f>
        <v/>
      </c>
      <c r="N468" s="249" t="str">
        <f>+input!AC468</f>
        <v/>
      </c>
      <c r="O468" s="249" t="str">
        <f>+input!AD468</f>
        <v/>
      </c>
      <c r="P468" s="251" t="str">
        <f>+input!AE468</f>
        <v/>
      </c>
      <c r="Q468" s="252" t="str">
        <f>+input!AF468</f>
        <v/>
      </c>
      <c r="R468" s="253"/>
      <c r="S468" s="254" t="e">
        <f>VLOOKUP($A468,input!$A$4:$I$1000,7,FALSE)</f>
        <v>#N/A</v>
      </c>
      <c r="T468" s="255" t="e">
        <f>VLOOKUP($A468,input!$A$4:$I$1000,8,FALSE)</f>
        <v>#N/A</v>
      </c>
      <c r="U468" s="255" t="e">
        <f>VLOOKUP($A468,input!$A$4:$L$1000,9,FALSE)</f>
        <v>#N/A</v>
      </c>
      <c r="V468" s="256" t="e">
        <f>IF($C468="initial",input!M468,VLOOKUP($A468,input!$A$4:$L$1000,10,FALSE))</f>
        <v>#N/A</v>
      </c>
      <c r="W468" s="257" t="e">
        <f>IF($C468="initial",input!N468,VLOOKUP($A468,input!$A$4:$L$1000,11,FALSE))</f>
        <v>#N/A</v>
      </c>
      <c r="X468" s="258" t="e">
        <f>IF($C468="initial",input!O468,VLOOKUP($A468,input!$A$4:$L$1000,12,FALSE))</f>
        <v>#N/A</v>
      </c>
      <c r="Y468" s="247" t="e">
        <f t="shared" si="74"/>
        <v>#N/A</v>
      </c>
      <c r="Z468" s="247" t="e">
        <f t="shared" si="75"/>
        <v>#N/A</v>
      </c>
      <c r="AA468" s="247" t="e">
        <f t="shared" si="76"/>
        <v>#N/A</v>
      </c>
      <c r="AB468" s="254" t="e">
        <f t="shared" si="77"/>
        <v>#N/A</v>
      </c>
      <c r="AC468" s="255" t="e">
        <f t="shared" si="78"/>
        <v>#N/A</v>
      </c>
      <c r="AD468" s="261" t="e">
        <f t="shared" si="79"/>
        <v>#N/A</v>
      </c>
      <c r="AE468" s="247" t="e">
        <f>IF($D468="","",IF($C468="initial",input!S468,AN467))</f>
        <v>#N/A</v>
      </c>
      <c r="AF468" s="259" t="e">
        <f>IF($D468="","",IF($C468="initial",input!T468,AO467))</f>
        <v>#N/A</v>
      </c>
      <c r="AG468" s="260" t="e">
        <f>IF($D468="","",IF($C468="initial",input!U468,AP467))</f>
        <v>#N/A</v>
      </c>
      <c r="AH468" s="262"/>
      <c r="AI468" s="263"/>
      <c r="AJ468" s="263"/>
      <c r="AK468" s="262"/>
      <c r="AL468" s="263"/>
      <c r="AM468" s="264"/>
      <c r="AN468" s="249"/>
      <c r="AO468" s="249"/>
      <c r="AP468" s="249"/>
      <c r="AQ468" s="265"/>
      <c r="AR468" s="266"/>
      <c r="AS468" s="267"/>
    </row>
    <row r="469" spans="1:45" x14ac:dyDescent="0.25">
      <c r="A469" s="245">
        <v>466</v>
      </c>
      <c r="B469" s="245"/>
      <c r="C469" s="245" t="e">
        <f>VLOOKUP(A469,input!$A$4:$C$1000,3,FALSE)</f>
        <v>#N/A</v>
      </c>
      <c r="D469" s="246" t="e">
        <f>VLOOKUP($A469,input!$A$4:$I$1000,4,FALSE)</f>
        <v>#N/A</v>
      </c>
      <c r="E469" s="246" t="e">
        <f>VLOOKUP($A469,input!$A$4:$I$1000,5,FALSE)</f>
        <v>#N/A</v>
      </c>
      <c r="F469" s="514" t="e">
        <f>VLOOKUP($A469,input!$A$4:$I$1000,6,FALSE)</f>
        <v>#N/A</v>
      </c>
      <c r="G469" s="248">
        <v>0</v>
      </c>
      <c r="H469" s="249" t="e">
        <f t="shared" si="72"/>
        <v>#N/A</v>
      </c>
      <c r="I469" s="250" t="e">
        <f t="shared" si="73"/>
        <v>#N/A</v>
      </c>
      <c r="J469" s="414">
        <f>+input!Y469</f>
        <v>0</v>
      </c>
      <c r="K469" s="249" t="str">
        <f>+input!Z469</f>
        <v/>
      </c>
      <c r="L469" s="249" t="str">
        <f>+input!AA469</f>
        <v/>
      </c>
      <c r="M469" s="249" t="str">
        <f>+input!AB469</f>
        <v/>
      </c>
      <c r="N469" s="249" t="str">
        <f>+input!AC469</f>
        <v/>
      </c>
      <c r="O469" s="249" t="str">
        <f>+input!AD469</f>
        <v/>
      </c>
      <c r="P469" s="251" t="str">
        <f>+input!AE469</f>
        <v/>
      </c>
      <c r="Q469" s="252" t="str">
        <f>+input!AF469</f>
        <v/>
      </c>
      <c r="R469" s="253"/>
      <c r="S469" s="254" t="e">
        <f>VLOOKUP($A469,input!$A$4:$I$1000,7,FALSE)</f>
        <v>#N/A</v>
      </c>
      <c r="T469" s="255" t="e">
        <f>VLOOKUP($A469,input!$A$4:$I$1000,8,FALSE)</f>
        <v>#N/A</v>
      </c>
      <c r="U469" s="255" t="e">
        <f>VLOOKUP($A469,input!$A$4:$L$1000,9,FALSE)</f>
        <v>#N/A</v>
      </c>
      <c r="V469" s="256" t="e">
        <f>IF($C469="initial",input!M469,VLOOKUP($A469,input!$A$4:$L$1000,10,FALSE))</f>
        <v>#N/A</v>
      </c>
      <c r="W469" s="257" t="e">
        <f>IF($C469="initial",input!N469,VLOOKUP($A469,input!$A$4:$L$1000,11,FALSE))</f>
        <v>#N/A</v>
      </c>
      <c r="X469" s="258" t="e">
        <f>IF($C469="initial",input!O469,VLOOKUP($A469,input!$A$4:$L$1000,12,FALSE))</f>
        <v>#N/A</v>
      </c>
      <c r="Y469" s="247" t="e">
        <f t="shared" si="74"/>
        <v>#N/A</v>
      </c>
      <c r="Z469" s="247" t="e">
        <f t="shared" si="75"/>
        <v>#N/A</v>
      </c>
      <c r="AA469" s="247" t="e">
        <f t="shared" si="76"/>
        <v>#N/A</v>
      </c>
      <c r="AB469" s="254" t="e">
        <f t="shared" si="77"/>
        <v>#N/A</v>
      </c>
      <c r="AC469" s="255" t="e">
        <f t="shared" si="78"/>
        <v>#N/A</v>
      </c>
      <c r="AD469" s="261" t="e">
        <f t="shared" si="79"/>
        <v>#N/A</v>
      </c>
      <c r="AE469" s="247" t="e">
        <f>IF($D469="","",IF($C469="initial",input!S469,AN468))</f>
        <v>#N/A</v>
      </c>
      <c r="AF469" s="259" t="e">
        <f>IF($D469="","",IF($C469="initial",input!T469,AO468))</f>
        <v>#N/A</v>
      </c>
      <c r="AG469" s="260" t="e">
        <f>IF($D469="","",IF($C469="initial",input!U469,AP468))</f>
        <v>#N/A</v>
      </c>
      <c r="AH469" s="262"/>
      <c r="AI469" s="263"/>
      <c r="AJ469" s="263"/>
      <c r="AK469" s="262"/>
      <c r="AL469" s="263"/>
      <c r="AM469" s="264"/>
      <c r="AN469" s="249"/>
      <c r="AO469" s="249"/>
      <c r="AP469" s="249"/>
      <c r="AQ469" s="265"/>
      <c r="AR469" s="266"/>
      <c r="AS469" s="267"/>
    </row>
    <row r="470" spans="1:45" x14ac:dyDescent="0.25">
      <c r="A470" s="245">
        <v>467</v>
      </c>
      <c r="B470" s="245"/>
      <c r="C470" s="245" t="e">
        <f>VLOOKUP(A470,input!$A$4:$C$1000,3,FALSE)</f>
        <v>#N/A</v>
      </c>
      <c r="D470" s="246" t="e">
        <f>VLOOKUP($A470,input!$A$4:$I$1000,4,FALSE)</f>
        <v>#N/A</v>
      </c>
      <c r="E470" s="246" t="e">
        <f>VLOOKUP($A470,input!$A$4:$I$1000,5,FALSE)</f>
        <v>#N/A</v>
      </c>
      <c r="F470" s="514" t="e">
        <f>VLOOKUP($A470,input!$A$4:$I$1000,6,FALSE)</f>
        <v>#N/A</v>
      </c>
      <c r="G470" s="248">
        <v>0</v>
      </c>
      <c r="H470" s="249" t="e">
        <f t="shared" si="72"/>
        <v>#N/A</v>
      </c>
      <c r="I470" s="250" t="e">
        <f t="shared" si="73"/>
        <v>#N/A</v>
      </c>
      <c r="J470" s="414">
        <f>+input!Y470</f>
        <v>0</v>
      </c>
      <c r="K470" s="249" t="str">
        <f>+input!Z470</f>
        <v/>
      </c>
      <c r="L470" s="249" t="str">
        <f>+input!AA470</f>
        <v/>
      </c>
      <c r="M470" s="249" t="str">
        <f>+input!AB470</f>
        <v/>
      </c>
      <c r="N470" s="249" t="str">
        <f>+input!AC470</f>
        <v/>
      </c>
      <c r="O470" s="249" t="str">
        <f>+input!AD470</f>
        <v/>
      </c>
      <c r="P470" s="251" t="str">
        <f>+input!AE470</f>
        <v/>
      </c>
      <c r="Q470" s="252" t="str">
        <f>+input!AF470</f>
        <v/>
      </c>
      <c r="R470" s="253"/>
      <c r="S470" s="254" t="e">
        <f>VLOOKUP($A470,input!$A$4:$I$1000,7,FALSE)</f>
        <v>#N/A</v>
      </c>
      <c r="T470" s="255" t="e">
        <f>VLOOKUP($A470,input!$A$4:$I$1000,8,FALSE)</f>
        <v>#N/A</v>
      </c>
      <c r="U470" s="255" t="e">
        <f>VLOOKUP($A470,input!$A$4:$L$1000,9,FALSE)</f>
        <v>#N/A</v>
      </c>
      <c r="V470" s="256" t="e">
        <f>IF($C470="initial",input!M470,VLOOKUP($A470,input!$A$4:$L$1000,10,FALSE))</f>
        <v>#N/A</v>
      </c>
      <c r="W470" s="257" t="e">
        <f>IF($C470="initial",input!N470,VLOOKUP($A470,input!$A$4:$L$1000,11,FALSE))</f>
        <v>#N/A</v>
      </c>
      <c r="X470" s="258" t="e">
        <f>IF($C470="initial",input!O470,VLOOKUP($A470,input!$A$4:$L$1000,12,FALSE))</f>
        <v>#N/A</v>
      </c>
      <c r="Y470" s="247" t="e">
        <f t="shared" si="74"/>
        <v>#N/A</v>
      </c>
      <c r="Z470" s="247" t="e">
        <f t="shared" si="75"/>
        <v>#N/A</v>
      </c>
      <c r="AA470" s="247" t="e">
        <f t="shared" si="76"/>
        <v>#N/A</v>
      </c>
      <c r="AB470" s="254" t="e">
        <f t="shared" si="77"/>
        <v>#N/A</v>
      </c>
      <c r="AC470" s="255" t="e">
        <f t="shared" si="78"/>
        <v>#N/A</v>
      </c>
      <c r="AD470" s="261" t="e">
        <f t="shared" si="79"/>
        <v>#N/A</v>
      </c>
      <c r="AE470" s="247" t="e">
        <f>IF($D470="","",IF($C470="initial",input!S470,AN469))</f>
        <v>#N/A</v>
      </c>
      <c r="AF470" s="259" t="e">
        <f>IF($D470="","",IF($C470="initial",input!T470,AO469))</f>
        <v>#N/A</v>
      </c>
      <c r="AG470" s="260" t="e">
        <f>IF($D470="","",IF($C470="initial",input!U470,AP469))</f>
        <v>#N/A</v>
      </c>
      <c r="AH470" s="262"/>
      <c r="AI470" s="263"/>
      <c r="AJ470" s="263"/>
      <c r="AK470" s="262"/>
      <c r="AL470" s="263"/>
      <c r="AM470" s="264"/>
      <c r="AN470" s="249"/>
      <c r="AO470" s="249"/>
      <c r="AP470" s="249"/>
      <c r="AQ470" s="265"/>
      <c r="AR470" s="266"/>
      <c r="AS470" s="267"/>
    </row>
    <row r="471" spans="1:45" x14ac:dyDescent="0.25">
      <c r="A471" s="245">
        <v>468</v>
      </c>
      <c r="B471" s="245"/>
      <c r="C471" s="245" t="e">
        <f>VLOOKUP(A471,input!$A$4:$C$1000,3,FALSE)</f>
        <v>#N/A</v>
      </c>
      <c r="D471" s="246" t="e">
        <f>VLOOKUP($A471,input!$A$4:$I$1000,4,FALSE)</f>
        <v>#N/A</v>
      </c>
      <c r="E471" s="246" t="e">
        <f>VLOOKUP($A471,input!$A$4:$I$1000,5,FALSE)</f>
        <v>#N/A</v>
      </c>
      <c r="F471" s="514" t="e">
        <f>VLOOKUP($A471,input!$A$4:$I$1000,6,FALSE)</f>
        <v>#N/A</v>
      </c>
      <c r="G471" s="248">
        <v>0</v>
      </c>
      <c r="H471" s="249" t="e">
        <f t="shared" si="72"/>
        <v>#N/A</v>
      </c>
      <c r="I471" s="250" t="e">
        <f t="shared" si="73"/>
        <v>#N/A</v>
      </c>
      <c r="J471" s="414">
        <f>+input!Y471</f>
        <v>0</v>
      </c>
      <c r="K471" s="249" t="str">
        <f>+input!Z471</f>
        <v/>
      </c>
      <c r="L471" s="249" t="str">
        <f>+input!AA471</f>
        <v/>
      </c>
      <c r="M471" s="249" t="str">
        <f>+input!AB471</f>
        <v/>
      </c>
      <c r="N471" s="249" t="str">
        <f>+input!AC471</f>
        <v/>
      </c>
      <c r="O471" s="249" t="str">
        <f>+input!AD471</f>
        <v/>
      </c>
      <c r="P471" s="251" t="str">
        <f>+input!AE471</f>
        <v/>
      </c>
      <c r="Q471" s="252" t="str">
        <f>+input!AF471</f>
        <v/>
      </c>
      <c r="R471" s="253"/>
      <c r="S471" s="254" t="e">
        <f>VLOOKUP($A471,input!$A$4:$I$1000,7,FALSE)</f>
        <v>#N/A</v>
      </c>
      <c r="T471" s="255" t="e">
        <f>VLOOKUP($A471,input!$A$4:$I$1000,8,FALSE)</f>
        <v>#N/A</v>
      </c>
      <c r="U471" s="255" t="e">
        <f>VLOOKUP($A471,input!$A$4:$L$1000,9,FALSE)</f>
        <v>#N/A</v>
      </c>
      <c r="V471" s="256" t="e">
        <f>IF($C471="initial",input!M471,VLOOKUP($A471,input!$A$4:$L$1000,10,FALSE))</f>
        <v>#N/A</v>
      </c>
      <c r="W471" s="257" t="e">
        <f>IF($C471="initial",input!N471,VLOOKUP($A471,input!$A$4:$L$1000,11,FALSE))</f>
        <v>#N/A</v>
      </c>
      <c r="X471" s="258" t="e">
        <f>IF($C471="initial",input!O471,VLOOKUP($A471,input!$A$4:$L$1000,12,FALSE))</f>
        <v>#N/A</v>
      </c>
      <c r="Y471" s="247" t="e">
        <f t="shared" si="74"/>
        <v>#N/A</v>
      </c>
      <c r="Z471" s="247" t="e">
        <f t="shared" si="75"/>
        <v>#N/A</v>
      </c>
      <c r="AA471" s="247" t="e">
        <f t="shared" si="76"/>
        <v>#N/A</v>
      </c>
      <c r="AB471" s="254" t="e">
        <f t="shared" si="77"/>
        <v>#N/A</v>
      </c>
      <c r="AC471" s="255" t="e">
        <f t="shared" si="78"/>
        <v>#N/A</v>
      </c>
      <c r="AD471" s="261" t="e">
        <f t="shared" si="79"/>
        <v>#N/A</v>
      </c>
      <c r="AE471" s="247" t="e">
        <f>IF($D471="","",IF($C471="initial",input!S471,AN470))</f>
        <v>#N/A</v>
      </c>
      <c r="AF471" s="259" t="e">
        <f>IF($D471="","",IF($C471="initial",input!T471,AO470))</f>
        <v>#N/A</v>
      </c>
      <c r="AG471" s="260" t="e">
        <f>IF($D471="","",IF($C471="initial",input!U471,AP470))</f>
        <v>#N/A</v>
      </c>
      <c r="AH471" s="262"/>
      <c r="AI471" s="263"/>
      <c r="AJ471" s="263"/>
      <c r="AK471" s="262"/>
      <c r="AL471" s="263"/>
      <c r="AM471" s="264"/>
      <c r="AN471" s="249"/>
      <c r="AO471" s="249"/>
      <c r="AP471" s="249"/>
      <c r="AQ471" s="265"/>
      <c r="AR471" s="266"/>
      <c r="AS471" s="267"/>
    </row>
    <row r="472" spans="1:45" x14ac:dyDescent="0.25">
      <c r="A472" s="245">
        <v>469</v>
      </c>
      <c r="B472" s="245"/>
      <c r="C472" s="245" t="e">
        <f>VLOOKUP(A472,input!$A$4:$C$1000,3,FALSE)</f>
        <v>#N/A</v>
      </c>
      <c r="D472" s="246" t="e">
        <f>VLOOKUP($A472,input!$A$4:$I$1000,4,FALSE)</f>
        <v>#N/A</v>
      </c>
      <c r="E472" s="246" t="e">
        <f>VLOOKUP($A472,input!$A$4:$I$1000,5,FALSE)</f>
        <v>#N/A</v>
      </c>
      <c r="F472" s="514" t="e">
        <f>VLOOKUP($A472,input!$A$4:$I$1000,6,FALSE)</f>
        <v>#N/A</v>
      </c>
      <c r="G472" s="248">
        <v>0</v>
      </c>
      <c r="H472" s="249" t="e">
        <f t="shared" si="72"/>
        <v>#N/A</v>
      </c>
      <c r="I472" s="250" t="e">
        <f t="shared" si="73"/>
        <v>#N/A</v>
      </c>
      <c r="J472" s="414">
        <f>+input!Y472</f>
        <v>0</v>
      </c>
      <c r="K472" s="249" t="str">
        <f>+input!Z472</f>
        <v/>
      </c>
      <c r="L472" s="249" t="str">
        <f>+input!AA472</f>
        <v/>
      </c>
      <c r="M472" s="249" t="str">
        <f>+input!AB472</f>
        <v/>
      </c>
      <c r="N472" s="249" t="str">
        <f>+input!AC472</f>
        <v/>
      </c>
      <c r="O472" s="249" t="str">
        <f>+input!AD472</f>
        <v/>
      </c>
      <c r="P472" s="251" t="str">
        <f>+input!AE472</f>
        <v/>
      </c>
      <c r="Q472" s="252" t="str">
        <f>+input!AF472</f>
        <v/>
      </c>
      <c r="R472" s="253"/>
      <c r="S472" s="254" t="e">
        <f>VLOOKUP($A472,input!$A$4:$I$1000,7,FALSE)</f>
        <v>#N/A</v>
      </c>
      <c r="T472" s="255" t="e">
        <f>VLOOKUP($A472,input!$A$4:$I$1000,8,FALSE)</f>
        <v>#N/A</v>
      </c>
      <c r="U472" s="255" t="e">
        <f>VLOOKUP($A472,input!$A$4:$L$1000,9,FALSE)</f>
        <v>#N/A</v>
      </c>
      <c r="V472" s="256" t="e">
        <f>IF($C472="initial",input!M472,VLOOKUP($A472,input!$A$4:$L$1000,10,FALSE))</f>
        <v>#N/A</v>
      </c>
      <c r="W472" s="257" t="e">
        <f>IF($C472="initial",input!N472,VLOOKUP($A472,input!$A$4:$L$1000,11,FALSE))</f>
        <v>#N/A</v>
      </c>
      <c r="X472" s="258" t="e">
        <f>IF($C472="initial",input!O472,VLOOKUP($A472,input!$A$4:$L$1000,12,FALSE))</f>
        <v>#N/A</v>
      </c>
      <c r="Y472" s="247" t="e">
        <f t="shared" si="74"/>
        <v>#N/A</v>
      </c>
      <c r="Z472" s="247" t="e">
        <f t="shared" si="75"/>
        <v>#N/A</v>
      </c>
      <c r="AA472" s="247" t="e">
        <f t="shared" si="76"/>
        <v>#N/A</v>
      </c>
      <c r="AB472" s="254" t="e">
        <f t="shared" si="77"/>
        <v>#N/A</v>
      </c>
      <c r="AC472" s="255" t="e">
        <f t="shared" si="78"/>
        <v>#N/A</v>
      </c>
      <c r="AD472" s="261" t="e">
        <f t="shared" si="79"/>
        <v>#N/A</v>
      </c>
      <c r="AE472" s="247" t="e">
        <f>IF($D472="","",IF($C472="initial",input!S472,AN471))</f>
        <v>#N/A</v>
      </c>
      <c r="AF472" s="259" t="e">
        <f>IF($D472="","",IF($C472="initial",input!T472,AO471))</f>
        <v>#N/A</v>
      </c>
      <c r="AG472" s="260" t="e">
        <f>IF($D472="","",IF($C472="initial",input!U472,AP471))</f>
        <v>#N/A</v>
      </c>
      <c r="AH472" s="262"/>
      <c r="AI472" s="263"/>
      <c r="AJ472" s="263"/>
      <c r="AK472" s="262"/>
      <c r="AL472" s="263"/>
      <c r="AM472" s="264"/>
      <c r="AN472" s="249"/>
      <c r="AO472" s="249"/>
      <c r="AP472" s="249"/>
      <c r="AQ472" s="265"/>
      <c r="AR472" s="266"/>
      <c r="AS472" s="267"/>
    </row>
    <row r="473" spans="1:45" x14ac:dyDescent="0.25">
      <c r="A473" s="245">
        <v>470</v>
      </c>
      <c r="B473" s="245"/>
      <c r="C473" s="245" t="e">
        <f>VLOOKUP(A473,input!$A$4:$C$1000,3,FALSE)</f>
        <v>#N/A</v>
      </c>
      <c r="D473" s="246" t="e">
        <f>VLOOKUP($A473,input!$A$4:$I$1000,4,FALSE)</f>
        <v>#N/A</v>
      </c>
      <c r="E473" s="246" t="e">
        <f>VLOOKUP($A473,input!$A$4:$I$1000,5,FALSE)</f>
        <v>#N/A</v>
      </c>
      <c r="F473" s="514" t="e">
        <f>VLOOKUP($A473,input!$A$4:$I$1000,6,FALSE)</f>
        <v>#N/A</v>
      </c>
      <c r="G473" s="248">
        <v>0</v>
      </c>
      <c r="H473" s="249" t="e">
        <f t="shared" si="72"/>
        <v>#N/A</v>
      </c>
      <c r="I473" s="250" t="e">
        <f t="shared" si="73"/>
        <v>#N/A</v>
      </c>
      <c r="J473" s="414">
        <f>+input!Y473</f>
        <v>0</v>
      </c>
      <c r="K473" s="249" t="str">
        <f>+input!Z473</f>
        <v/>
      </c>
      <c r="L473" s="249" t="str">
        <f>+input!AA473</f>
        <v/>
      </c>
      <c r="M473" s="249" t="str">
        <f>+input!AB473</f>
        <v/>
      </c>
      <c r="N473" s="249" t="str">
        <f>+input!AC473</f>
        <v/>
      </c>
      <c r="O473" s="249" t="str">
        <f>+input!AD473</f>
        <v/>
      </c>
      <c r="P473" s="251" t="str">
        <f>+input!AE473</f>
        <v/>
      </c>
      <c r="Q473" s="252" t="str">
        <f>+input!AF473</f>
        <v/>
      </c>
      <c r="R473" s="253"/>
      <c r="S473" s="254" t="e">
        <f>VLOOKUP($A473,input!$A$4:$I$1000,7,FALSE)</f>
        <v>#N/A</v>
      </c>
      <c r="T473" s="255" t="e">
        <f>VLOOKUP($A473,input!$A$4:$I$1000,8,FALSE)</f>
        <v>#N/A</v>
      </c>
      <c r="U473" s="255" t="e">
        <f>VLOOKUP($A473,input!$A$4:$L$1000,9,FALSE)</f>
        <v>#N/A</v>
      </c>
      <c r="V473" s="256" t="e">
        <f>IF($C473="initial",input!M473,VLOOKUP($A473,input!$A$4:$L$1000,10,FALSE))</f>
        <v>#N/A</v>
      </c>
      <c r="W473" s="257" t="e">
        <f>IF($C473="initial",input!N473,VLOOKUP($A473,input!$A$4:$L$1000,11,FALSE))</f>
        <v>#N/A</v>
      </c>
      <c r="X473" s="258" t="e">
        <f>IF($C473="initial",input!O473,VLOOKUP($A473,input!$A$4:$L$1000,12,FALSE))</f>
        <v>#N/A</v>
      </c>
      <c r="Y473" s="247" t="e">
        <f t="shared" si="74"/>
        <v>#N/A</v>
      </c>
      <c r="Z473" s="247" t="e">
        <f t="shared" si="75"/>
        <v>#N/A</v>
      </c>
      <c r="AA473" s="247" t="e">
        <f t="shared" si="76"/>
        <v>#N/A</v>
      </c>
      <c r="AB473" s="254" t="e">
        <f t="shared" si="77"/>
        <v>#N/A</v>
      </c>
      <c r="AC473" s="255" t="e">
        <f t="shared" si="78"/>
        <v>#N/A</v>
      </c>
      <c r="AD473" s="261" t="e">
        <f t="shared" si="79"/>
        <v>#N/A</v>
      </c>
      <c r="AE473" s="247" t="e">
        <f>IF($D473="","",IF($C473="initial",input!S473,AN472))</f>
        <v>#N/A</v>
      </c>
      <c r="AF473" s="259" t="e">
        <f>IF($D473="","",IF($C473="initial",input!T473,AO472))</f>
        <v>#N/A</v>
      </c>
      <c r="AG473" s="260" t="e">
        <f>IF($D473="","",IF($C473="initial",input!U473,AP472))</f>
        <v>#N/A</v>
      </c>
      <c r="AH473" s="262"/>
      <c r="AI473" s="263"/>
      <c r="AJ473" s="263"/>
      <c r="AK473" s="262"/>
      <c r="AL473" s="263"/>
      <c r="AM473" s="264"/>
      <c r="AN473" s="249"/>
      <c r="AO473" s="249"/>
      <c r="AP473" s="249"/>
      <c r="AQ473" s="265"/>
      <c r="AR473" s="266"/>
      <c r="AS473" s="267"/>
    </row>
    <row r="474" spans="1:45" x14ac:dyDescent="0.25">
      <c r="A474" s="245">
        <v>471</v>
      </c>
      <c r="B474" s="245"/>
      <c r="C474" s="245" t="e">
        <f>VLOOKUP(A474,input!$A$4:$C$1000,3,FALSE)</f>
        <v>#N/A</v>
      </c>
      <c r="D474" s="246" t="e">
        <f>VLOOKUP($A474,input!$A$4:$I$1000,4,FALSE)</f>
        <v>#N/A</v>
      </c>
      <c r="E474" s="246" t="e">
        <f>VLOOKUP($A474,input!$A$4:$I$1000,5,FALSE)</f>
        <v>#N/A</v>
      </c>
      <c r="F474" s="514" t="e">
        <f>VLOOKUP($A474,input!$A$4:$I$1000,6,FALSE)</f>
        <v>#N/A</v>
      </c>
      <c r="G474" s="248">
        <v>0</v>
      </c>
      <c r="H474" s="249" t="e">
        <f t="shared" si="72"/>
        <v>#N/A</v>
      </c>
      <c r="I474" s="250" t="e">
        <f t="shared" si="73"/>
        <v>#N/A</v>
      </c>
      <c r="J474" s="414">
        <f>+input!Y474</f>
        <v>0</v>
      </c>
      <c r="K474" s="249" t="str">
        <f>+input!Z474</f>
        <v/>
      </c>
      <c r="L474" s="249" t="str">
        <f>+input!AA474</f>
        <v/>
      </c>
      <c r="M474" s="249" t="str">
        <f>+input!AB474</f>
        <v/>
      </c>
      <c r="N474" s="249" t="str">
        <f>+input!AC474</f>
        <v/>
      </c>
      <c r="O474" s="249" t="str">
        <f>+input!AD474</f>
        <v/>
      </c>
      <c r="P474" s="251" t="str">
        <f>+input!AE474</f>
        <v/>
      </c>
      <c r="Q474" s="252" t="str">
        <f>+input!AF474</f>
        <v/>
      </c>
      <c r="R474" s="253"/>
      <c r="S474" s="254" t="e">
        <f>VLOOKUP($A474,input!$A$4:$I$1000,7,FALSE)</f>
        <v>#N/A</v>
      </c>
      <c r="T474" s="255" t="e">
        <f>VLOOKUP($A474,input!$A$4:$I$1000,8,FALSE)</f>
        <v>#N/A</v>
      </c>
      <c r="U474" s="255" t="e">
        <f>VLOOKUP($A474,input!$A$4:$L$1000,9,FALSE)</f>
        <v>#N/A</v>
      </c>
      <c r="V474" s="256" t="e">
        <f>IF($C474="initial",input!M474,VLOOKUP($A474,input!$A$4:$L$1000,10,FALSE))</f>
        <v>#N/A</v>
      </c>
      <c r="W474" s="257" t="e">
        <f>IF($C474="initial",input!N474,VLOOKUP($A474,input!$A$4:$L$1000,11,FALSE))</f>
        <v>#N/A</v>
      </c>
      <c r="X474" s="258" t="e">
        <f>IF($C474="initial",input!O474,VLOOKUP($A474,input!$A$4:$L$1000,12,FALSE))</f>
        <v>#N/A</v>
      </c>
      <c r="Y474" s="247" t="e">
        <f t="shared" si="74"/>
        <v>#N/A</v>
      </c>
      <c r="Z474" s="247" t="e">
        <f t="shared" si="75"/>
        <v>#N/A</v>
      </c>
      <c r="AA474" s="247" t="e">
        <f t="shared" si="76"/>
        <v>#N/A</v>
      </c>
      <c r="AB474" s="254" t="e">
        <f t="shared" si="77"/>
        <v>#N/A</v>
      </c>
      <c r="AC474" s="255" t="e">
        <f t="shared" si="78"/>
        <v>#N/A</v>
      </c>
      <c r="AD474" s="261" t="e">
        <f t="shared" si="79"/>
        <v>#N/A</v>
      </c>
      <c r="AE474" s="247" t="e">
        <f>IF($D474="","",IF($C474="initial",input!S474,AN473))</f>
        <v>#N/A</v>
      </c>
      <c r="AF474" s="259" t="e">
        <f>IF($D474="","",IF($C474="initial",input!T474,AO473))</f>
        <v>#N/A</v>
      </c>
      <c r="AG474" s="260" t="e">
        <f>IF($D474="","",IF($C474="initial",input!U474,AP473))</f>
        <v>#N/A</v>
      </c>
      <c r="AH474" s="262"/>
      <c r="AI474" s="263"/>
      <c r="AJ474" s="263"/>
      <c r="AK474" s="262"/>
      <c r="AL474" s="263"/>
      <c r="AM474" s="264"/>
      <c r="AN474" s="249"/>
      <c r="AO474" s="249"/>
      <c r="AP474" s="249"/>
      <c r="AQ474" s="265"/>
      <c r="AR474" s="266"/>
      <c r="AS474" s="267"/>
    </row>
    <row r="475" spans="1:45" x14ac:dyDescent="0.25">
      <c r="A475" s="245">
        <v>472</v>
      </c>
      <c r="B475" s="245"/>
      <c r="C475" s="245" t="e">
        <f>VLOOKUP(A475,input!$A$4:$C$1000,3,FALSE)</f>
        <v>#N/A</v>
      </c>
      <c r="D475" s="246" t="e">
        <f>VLOOKUP($A475,input!$A$4:$I$1000,4,FALSE)</f>
        <v>#N/A</v>
      </c>
      <c r="E475" s="246" t="e">
        <f>VLOOKUP($A475,input!$A$4:$I$1000,5,FALSE)</f>
        <v>#N/A</v>
      </c>
      <c r="F475" s="514" t="e">
        <f>VLOOKUP($A475,input!$A$4:$I$1000,6,FALSE)</f>
        <v>#N/A</v>
      </c>
      <c r="G475" s="248">
        <v>0</v>
      </c>
      <c r="H475" s="249" t="e">
        <f t="shared" si="72"/>
        <v>#N/A</v>
      </c>
      <c r="I475" s="250" t="e">
        <f t="shared" si="73"/>
        <v>#N/A</v>
      </c>
      <c r="J475" s="414">
        <f>+input!Y475</f>
        <v>0</v>
      </c>
      <c r="K475" s="249" t="str">
        <f>+input!Z475</f>
        <v/>
      </c>
      <c r="L475" s="249" t="str">
        <f>+input!AA475</f>
        <v/>
      </c>
      <c r="M475" s="249" t="str">
        <f>+input!AB475</f>
        <v/>
      </c>
      <c r="N475" s="249" t="str">
        <f>+input!AC475</f>
        <v/>
      </c>
      <c r="O475" s="249" t="str">
        <f>+input!AD475</f>
        <v/>
      </c>
      <c r="P475" s="251" t="str">
        <f>+input!AE475</f>
        <v/>
      </c>
      <c r="Q475" s="252" t="str">
        <f>+input!AF475</f>
        <v/>
      </c>
      <c r="R475" s="253"/>
      <c r="S475" s="254" t="e">
        <f>VLOOKUP($A475,input!$A$4:$I$1000,7,FALSE)</f>
        <v>#N/A</v>
      </c>
      <c r="T475" s="255" t="e">
        <f>VLOOKUP($A475,input!$A$4:$I$1000,8,FALSE)</f>
        <v>#N/A</v>
      </c>
      <c r="U475" s="255" t="e">
        <f>VLOOKUP($A475,input!$A$4:$L$1000,9,FALSE)</f>
        <v>#N/A</v>
      </c>
      <c r="V475" s="256" t="e">
        <f>IF($C475="initial",input!M475,VLOOKUP($A475,input!$A$4:$L$1000,10,FALSE))</f>
        <v>#N/A</v>
      </c>
      <c r="W475" s="257" t="e">
        <f>IF($C475="initial",input!N475,VLOOKUP($A475,input!$A$4:$L$1000,11,FALSE))</f>
        <v>#N/A</v>
      </c>
      <c r="X475" s="258" t="e">
        <f>IF($C475="initial",input!O475,VLOOKUP($A475,input!$A$4:$L$1000,12,FALSE))</f>
        <v>#N/A</v>
      </c>
      <c r="Y475" s="247" t="e">
        <f t="shared" si="74"/>
        <v>#N/A</v>
      </c>
      <c r="Z475" s="247" t="e">
        <f t="shared" si="75"/>
        <v>#N/A</v>
      </c>
      <c r="AA475" s="247" t="e">
        <f t="shared" si="76"/>
        <v>#N/A</v>
      </c>
      <c r="AB475" s="254" t="e">
        <f t="shared" si="77"/>
        <v>#N/A</v>
      </c>
      <c r="AC475" s="255" t="e">
        <f t="shared" si="78"/>
        <v>#N/A</v>
      </c>
      <c r="AD475" s="261" t="e">
        <f t="shared" si="79"/>
        <v>#N/A</v>
      </c>
      <c r="AE475" s="247" t="e">
        <f>IF($D475="","",IF($C475="initial",input!S475,AN474))</f>
        <v>#N/A</v>
      </c>
      <c r="AF475" s="259" t="e">
        <f>IF($D475="","",IF($C475="initial",input!T475,AO474))</f>
        <v>#N/A</v>
      </c>
      <c r="AG475" s="260" t="e">
        <f>IF($D475="","",IF($C475="initial",input!U475,AP474))</f>
        <v>#N/A</v>
      </c>
      <c r="AH475" s="262"/>
      <c r="AI475" s="263"/>
      <c r="AJ475" s="263"/>
      <c r="AK475" s="262"/>
      <c r="AL475" s="263"/>
      <c r="AM475" s="264"/>
      <c r="AN475" s="249"/>
      <c r="AO475" s="249"/>
      <c r="AP475" s="249"/>
      <c r="AQ475" s="265"/>
      <c r="AR475" s="266"/>
      <c r="AS475" s="267"/>
    </row>
    <row r="476" spans="1:45" x14ac:dyDescent="0.25">
      <c r="A476" s="245">
        <v>473</v>
      </c>
      <c r="B476" s="245"/>
      <c r="C476" s="245" t="e">
        <f>VLOOKUP(A476,input!$A$4:$C$1000,3,FALSE)</f>
        <v>#N/A</v>
      </c>
      <c r="D476" s="246" t="e">
        <f>VLOOKUP($A476,input!$A$4:$I$1000,4,FALSE)</f>
        <v>#N/A</v>
      </c>
      <c r="E476" s="246" t="e">
        <f>VLOOKUP($A476,input!$A$4:$I$1000,5,FALSE)</f>
        <v>#N/A</v>
      </c>
      <c r="F476" s="514" t="e">
        <f>VLOOKUP($A476,input!$A$4:$I$1000,6,FALSE)</f>
        <v>#N/A</v>
      </c>
      <c r="G476" s="248">
        <v>0</v>
      </c>
      <c r="H476" s="249" t="e">
        <f t="shared" si="72"/>
        <v>#N/A</v>
      </c>
      <c r="I476" s="250" t="e">
        <f t="shared" si="73"/>
        <v>#N/A</v>
      </c>
      <c r="J476" s="414">
        <f>+input!Y476</f>
        <v>0</v>
      </c>
      <c r="K476" s="249" t="str">
        <f>+input!Z476</f>
        <v/>
      </c>
      <c r="L476" s="249" t="str">
        <f>+input!AA476</f>
        <v/>
      </c>
      <c r="M476" s="249" t="str">
        <f>+input!AB476</f>
        <v/>
      </c>
      <c r="N476" s="249" t="str">
        <f>+input!AC476</f>
        <v/>
      </c>
      <c r="O476" s="249" t="str">
        <f>+input!AD476</f>
        <v/>
      </c>
      <c r="P476" s="251" t="str">
        <f>+input!AE476</f>
        <v/>
      </c>
      <c r="Q476" s="252" t="str">
        <f>+input!AF476</f>
        <v/>
      </c>
      <c r="R476" s="253"/>
      <c r="S476" s="254" t="e">
        <f>VLOOKUP($A476,input!$A$4:$I$1000,7,FALSE)</f>
        <v>#N/A</v>
      </c>
      <c r="T476" s="255" t="e">
        <f>VLOOKUP($A476,input!$A$4:$I$1000,8,FALSE)</f>
        <v>#N/A</v>
      </c>
      <c r="U476" s="255" t="e">
        <f>VLOOKUP($A476,input!$A$4:$L$1000,9,FALSE)</f>
        <v>#N/A</v>
      </c>
      <c r="V476" s="256" t="e">
        <f>IF($C476="initial",input!M476,VLOOKUP($A476,input!$A$4:$L$1000,10,FALSE))</f>
        <v>#N/A</v>
      </c>
      <c r="W476" s="257" t="e">
        <f>IF($C476="initial",input!N476,VLOOKUP($A476,input!$A$4:$L$1000,11,FALSE))</f>
        <v>#N/A</v>
      </c>
      <c r="X476" s="258" t="e">
        <f>IF($C476="initial",input!O476,VLOOKUP($A476,input!$A$4:$L$1000,12,FALSE))</f>
        <v>#N/A</v>
      </c>
      <c r="Y476" s="247" t="e">
        <f t="shared" si="74"/>
        <v>#N/A</v>
      </c>
      <c r="Z476" s="247" t="e">
        <f t="shared" si="75"/>
        <v>#N/A</v>
      </c>
      <c r="AA476" s="247" t="e">
        <f t="shared" si="76"/>
        <v>#N/A</v>
      </c>
      <c r="AB476" s="254" t="e">
        <f t="shared" si="77"/>
        <v>#N/A</v>
      </c>
      <c r="AC476" s="255" t="e">
        <f t="shared" si="78"/>
        <v>#N/A</v>
      </c>
      <c r="AD476" s="261" t="e">
        <f t="shared" si="79"/>
        <v>#N/A</v>
      </c>
      <c r="AE476" s="247" t="e">
        <f>IF($D476="","",IF($C476="initial",input!S476,AN475))</f>
        <v>#N/A</v>
      </c>
      <c r="AF476" s="259" t="e">
        <f>IF($D476="","",IF($C476="initial",input!T476,AO475))</f>
        <v>#N/A</v>
      </c>
      <c r="AG476" s="260" t="e">
        <f>IF($D476="","",IF($C476="initial",input!U476,AP475))</f>
        <v>#N/A</v>
      </c>
      <c r="AH476" s="262"/>
      <c r="AI476" s="263"/>
      <c r="AJ476" s="263"/>
      <c r="AK476" s="262"/>
      <c r="AL476" s="263"/>
      <c r="AM476" s="264"/>
      <c r="AN476" s="249"/>
      <c r="AO476" s="249"/>
      <c r="AP476" s="249"/>
      <c r="AQ476" s="265"/>
      <c r="AR476" s="266"/>
      <c r="AS476" s="267"/>
    </row>
    <row r="477" spans="1:45" x14ac:dyDescent="0.25">
      <c r="A477" s="245">
        <v>474</v>
      </c>
      <c r="B477" s="245"/>
      <c r="C477" s="245" t="e">
        <f>VLOOKUP(A477,input!$A$4:$C$1000,3,FALSE)</f>
        <v>#N/A</v>
      </c>
      <c r="D477" s="246" t="e">
        <f>VLOOKUP($A477,input!$A$4:$I$1000,4,FALSE)</f>
        <v>#N/A</v>
      </c>
      <c r="E477" s="246" t="e">
        <f>VLOOKUP($A477,input!$A$4:$I$1000,5,FALSE)</f>
        <v>#N/A</v>
      </c>
      <c r="F477" s="514" t="e">
        <f>VLOOKUP($A477,input!$A$4:$I$1000,6,FALSE)</f>
        <v>#N/A</v>
      </c>
      <c r="G477" s="248">
        <v>0</v>
      </c>
      <c r="H477" s="249" t="e">
        <f t="shared" si="72"/>
        <v>#N/A</v>
      </c>
      <c r="I477" s="250" t="e">
        <f t="shared" si="73"/>
        <v>#N/A</v>
      </c>
      <c r="J477" s="414">
        <f>+input!Y477</f>
        <v>0</v>
      </c>
      <c r="K477" s="249" t="str">
        <f>+input!Z477</f>
        <v/>
      </c>
      <c r="L477" s="249" t="str">
        <f>+input!AA477</f>
        <v/>
      </c>
      <c r="M477" s="249" t="str">
        <f>+input!AB477</f>
        <v/>
      </c>
      <c r="N477" s="249" t="str">
        <f>+input!AC477</f>
        <v/>
      </c>
      <c r="O477" s="249" t="str">
        <f>+input!AD477</f>
        <v/>
      </c>
      <c r="P477" s="251" t="str">
        <f>+input!AE477</f>
        <v/>
      </c>
      <c r="Q477" s="252" t="str">
        <f>+input!AF477</f>
        <v/>
      </c>
      <c r="R477" s="253"/>
      <c r="S477" s="254" t="e">
        <f>VLOOKUP($A477,input!$A$4:$I$1000,7,FALSE)</f>
        <v>#N/A</v>
      </c>
      <c r="T477" s="255" t="e">
        <f>VLOOKUP($A477,input!$A$4:$I$1000,8,FALSE)</f>
        <v>#N/A</v>
      </c>
      <c r="U477" s="255" t="e">
        <f>VLOOKUP($A477,input!$A$4:$L$1000,9,FALSE)</f>
        <v>#N/A</v>
      </c>
      <c r="V477" s="256" t="e">
        <f>IF($C477="initial",input!M477,VLOOKUP($A477,input!$A$4:$L$1000,10,FALSE))</f>
        <v>#N/A</v>
      </c>
      <c r="W477" s="257" t="e">
        <f>IF($C477="initial",input!N477,VLOOKUP($A477,input!$A$4:$L$1000,11,FALSE))</f>
        <v>#N/A</v>
      </c>
      <c r="X477" s="258" t="e">
        <f>IF($C477="initial",input!O477,VLOOKUP($A477,input!$A$4:$L$1000,12,FALSE))</f>
        <v>#N/A</v>
      </c>
      <c r="Y477" s="247" t="e">
        <f t="shared" si="74"/>
        <v>#N/A</v>
      </c>
      <c r="Z477" s="247" t="e">
        <f t="shared" si="75"/>
        <v>#N/A</v>
      </c>
      <c r="AA477" s="247" t="e">
        <f t="shared" si="76"/>
        <v>#N/A</v>
      </c>
      <c r="AB477" s="254" t="e">
        <f t="shared" si="77"/>
        <v>#N/A</v>
      </c>
      <c r="AC477" s="255" t="e">
        <f t="shared" si="78"/>
        <v>#N/A</v>
      </c>
      <c r="AD477" s="261" t="e">
        <f t="shared" si="79"/>
        <v>#N/A</v>
      </c>
      <c r="AE477" s="247" t="e">
        <f>IF($D477="","",IF($C477="initial",input!S477,AN476))</f>
        <v>#N/A</v>
      </c>
      <c r="AF477" s="259" t="e">
        <f>IF($D477="","",IF($C477="initial",input!T477,AO476))</f>
        <v>#N/A</v>
      </c>
      <c r="AG477" s="260" t="e">
        <f>IF($D477="","",IF($C477="initial",input!U477,AP476))</f>
        <v>#N/A</v>
      </c>
      <c r="AH477" s="262"/>
      <c r="AI477" s="263"/>
      <c r="AJ477" s="263"/>
      <c r="AK477" s="262"/>
      <c r="AL477" s="263"/>
      <c r="AM477" s="264"/>
      <c r="AN477" s="249"/>
      <c r="AO477" s="249"/>
      <c r="AP477" s="249"/>
      <c r="AQ477" s="265"/>
      <c r="AR477" s="266"/>
      <c r="AS477" s="267"/>
    </row>
    <row r="478" spans="1:45" x14ac:dyDescent="0.25">
      <c r="A478" s="245">
        <v>475</v>
      </c>
      <c r="B478" s="245"/>
      <c r="C478" s="245" t="e">
        <f>VLOOKUP(A478,input!$A$4:$C$1000,3,FALSE)</f>
        <v>#N/A</v>
      </c>
      <c r="D478" s="246" t="e">
        <f>VLOOKUP($A478,input!$A$4:$I$1000,4,FALSE)</f>
        <v>#N/A</v>
      </c>
      <c r="E478" s="246" t="e">
        <f>VLOOKUP($A478,input!$A$4:$I$1000,5,FALSE)</f>
        <v>#N/A</v>
      </c>
      <c r="F478" s="514" t="e">
        <f>VLOOKUP($A478,input!$A$4:$I$1000,6,FALSE)</f>
        <v>#N/A</v>
      </c>
      <c r="G478" s="248">
        <v>0</v>
      </c>
      <c r="H478" s="249" t="e">
        <f t="shared" si="72"/>
        <v>#N/A</v>
      </c>
      <c r="I478" s="250" t="e">
        <f t="shared" si="73"/>
        <v>#N/A</v>
      </c>
      <c r="J478" s="414">
        <f>+input!Y478</f>
        <v>0</v>
      </c>
      <c r="K478" s="249" t="str">
        <f>+input!Z478</f>
        <v/>
      </c>
      <c r="L478" s="249" t="str">
        <f>+input!AA478</f>
        <v/>
      </c>
      <c r="M478" s="249" t="str">
        <f>+input!AB478</f>
        <v/>
      </c>
      <c r="N478" s="249" t="str">
        <f>+input!AC478</f>
        <v/>
      </c>
      <c r="O478" s="249" t="str">
        <f>+input!AD478</f>
        <v/>
      </c>
      <c r="P478" s="251" t="str">
        <f>+input!AE478</f>
        <v/>
      </c>
      <c r="Q478" s="252" t="str">
        <f>+input!AF478</f>
        <v/>
      </c>
      <c r="R478" s="253"/>
      <c r="S478" s="254" t="e">
        <f>VLOOKUP($A478,input!$A$4:$I$1000,7,FALSE)</f>
        <v>#N/A</v>
      </c>
      <c r="T478" s="255" t="e">
        <f>VLOOKUP($A478,input!$A$4:$I$1000,8,FALSE)</f>
        <v>#N/A</v>
      </c>
      <c r="U478" s="255" t="e">
        <f>VLOOKUP($A478,input!$A$4:$L$1000,9,FALSE)</f>
        <v>#N/A</v>
      </c>
      <c r="V478" s="256" t="e">
        <f>IF($C478="initial",input!M478,VLOOKUP($A478,input!$A$4:$L$1000,10,FALSE))</f>
        <v>#N/A</v>
      </c>
      <c r="W478" s="257" t="e">
        <f>IF($C478="initial",input!N478,VLOOKUP($A478,input!$A$4:$L$1000,11,FALSE))</f>
        <v>#N/A</v>
      </c>
      <c r="X478" s="258" t="e">
        <f>IF($C478="initial",input!O478,VLOOKUP($A478,input!$A$4:$L$1000,12,FALSE))</f>
        <v>#N/A</v>
      </c>
      <c r="Y478" s="247" t="e">
        <f t="shared" si="74"/>
        <v>#N/A</v>
      </c>
      <c r="Z478" s="247" t="e">
        <f t="shared" si="75"/>
        <v>#N/A</v>
      </c>
      <c r="AA478" s="247" t="e">
        <f t="shared" si="76"/>
        <v>#N/A</v>
      </c>
      <c r="AB478" s="254" t="e">
        <f t="shared" si="77"/>
        <v>#N/A</v>
      </c>
      <c r="AC478" s="255" t="e">
        <f t="shared" si="78"/>
        <v>#N/A</v>
      </c>
      <c r="AD478" s="261" t="e">
        <f t="shared" si="79"/>
        <v>#N/A</v>
      </c>
      <c r="AE478" s="247" t="e">
        <f>IF($D478="","",IF($C478="initial",input!S478,AN477))</f>
        <v>#N/A</v>
      </c>
      <c r="AF478" s="259" t="e">
        <f>IF($D478="","",IF($C478="initial",input!T478,AO477))</f>
        <v>#N/A</v>
      </c>
      <c r="AG478" s="260" t="e">
        <f>IF($D478="","",IF($C478="initial",input!U478,AP477))</f>
        <v>#N/A</v>
      </c>
      <c r="AH478" s="262"/>
      <c r="AI478" s="263"/>
      <c r="AJ478" s="263"/>
      <c r="AK478" s="262"/>
      <c r="AL478" s="263"/>
      <c r="AM478" s="264"/>
      <c r="AN478" s="249"/>
      <c r="AO478" s="249"/>
      <c r="AP478" s="249"/>
      <c r="AQ478" s="265"/>
      <c r="AR478" s="266"/>
      <c r="AS478" s="267"/>
    </row>
    <row r="479" spans="1:45" x14ac:dyDescent="0.25">
      <c r="A479" s="245">
        <v>476</v>
      </c>
      <c r="B479" s="245"/>
      <c r="C479" s="245" t="e">
        <f>VLOOKUP(A479,input!$A$4:$C$1000,3,FALSE)</f>
        <v>#N/A</v>
      </c>
      <c r="D479" s="246" t="e">
        <f>VLOOKUP($A479,input!$A$4:$I$1000,4,FALSE)</f>
        <v>#N/A</v>
      </c>
      <c r="E479" s="246" t="e">
        <f>VLOOKUP($A479,input!$A$4:$I$1000,5,FALSE)</f>
        <v>#N/A</v>
      </c>
      <c r="F479" s="514" t="e">
        <f>VLOOKUP($A479,input!$A$4:$I$1000,6,FALSE)</f>
        <v>#N/A</v>
      </c>
      <c r="G479" s="248">
        <v>0</v>
      </c>
      <c r="H479" s="249" t="e">
        <f t="shared" si="72"/>
        <v>#N/A</v>
      </c>
      <c r="I479" s="250" t="e">
        <f t="shared" si="73"/>
        <v>#N/A</v>
      </c>
      <c r="J479" s="414">
        <f>+input!Y479</f>
        <v>0</v>
      </c>
      <c r="K479" s="249" t="str">
        <f>+input!Z479</f>
        <v/>
      </c>
      <c r="L479" s="249" t="str">
        <f>+input!AA479</f>
        <v/>
      </c>
      <c r="M479" s="249" t="str">
        <f>+input!AB479</f>
        <v/>
      </c>
      <c r="N479" s="249" t="str">
        <f>+input!AC479</f>
        <v/>
      </c>
      <c r="O479" s="249" t="str">
        <f>+input!AD479</f>
        <v/>
      </c>
      <c r="P479" s="251" t="str">
        <f>+input!AE479</f>
        <v/>
      </c>
      <c r="Q479" s="252" t="str">
        <f>+input!AF479</f>
        <v/>
      </c>
      <c r="R479" s="253"/>
      <c r="S479" s="254" t="e">
        <f>VLOOKUP($A479,input!$A$4:$I$1000,7,FALSE)</f>
        <v>#N/A</v>
      </c>
      <c r="T479" s="255" t="e">
        <f>VLOOKUP($A479,input!$A$4:$I$1000,8,FALSE)</f>
        <v>#N/A</v>
      </c>
      <c r="U479" s="255" t="e">
        <f>VLOOKUP($A479,input!$A$4:$L$1000,9,FALSE)</f>
        <v>#N/A</v>
      </c>
      <c r="V479" s="256" t="e">
        <f>IF($C479="initial",input!M479,VLOOKUP($A479,input!$A$4:$L$1000,10,FALSE))</f>
        <v>#N/A</v>
      </c>
      <c r="W479" s="257" t="e">
        <f>IF($C479="initial",input!N479,VLOOKUP($A479,input!$A$4:$L$1000,11,FALSE))</f>
        <v>#N/A</v>
      </c>
      <c r="X479" s="258" t="e">
        <f>IF($C479="initial",input!O479,VLOOKUP($A479,input!$A$4:$L$1000,12,FALSE))</f>
        <v>#N/A</v>
      </c>
      <c r="Y479" s="247" t="e">
        <f t="shared" si="74"/>
        <v>#N/A</v>
      </c>
      <c r="Z479" s="247" t="e">
        <f t="shared" si="75"/>
        <v>#N/A</v>
      </c>
      <c r="AA479" s="247" t="e">
        <f t="shared" si="76"/>
        <v>#N/A</v>
      </c>
      <c r="AB479" s="254" t="e">
        <f t="shared" si="77"/>
        <v>#N/A</v>
      </c>
      <c r="AC479" s="255" t="e">
        <f t="shared" si="78"/>
        <v>#N/A</v>
      </c>
      <c r="AD479" s="261" t="e">
        <f t="shared" si="79"/>
        <v>#N/A</v>
      </c>
      <c r="AE479" s="247" t="e">
        <f>IF($D479="","",IF($C479="initial",input!S479,AN478))</f>
        <v>#N/A</v>
      </c>
      <c r="AF479" s="259" t="e">
        <f>IF($D479="","",IF($C479="initial",input!T479,AO478))</f>
        <v>#N/A</v>
      </c>
      <c r="AG479" s="260" t="e">
        <f>IF($D479="","",IF($C479="initial",input!U479,AP478))</f>
        <v>#N/A</v>
      </c>
      <c r="AH479" s="262"/>
      <c r="AI479" s="263"/>
      <c r="AJ479" s="263"/>
      <c r="AK479" s="262"/>
      <c r="AL479" s="263"/>
      <c r="AM479" s="264"/>
      <c r="AN479" s="249"/>
      <c r="AO479" s="249"/>
      <c r="AP479" s="249"/>
      <c r="AQ479" s="265"/>
      <c r="AR479" s="266"/>
      <c r="AS479" s="267"/>
    </row>
    <row r="480" spans="1:45" x14ac:dyDescent="0.25">
      <c r="A480" s="245">
        <v>477</v>
      </c>
      <c r="B480" s="245"/>
      <c r="C480" s="245" t="e">
        <f>VLOOKUP(A480,input!$A$4:$C$1000,3,FALSE)</f>
        <v>#N/A</v>
      </c>
      <c r="D480" s="246" t="e">
        <f>VLOOKUP($A480,input!$A$4:$I$1000,4,FALSE)</f>
        <v>#N/A</v>
      </c>
      <c r="E480" s="246" t="e">
        <f>VLOOKUP($A480,input!$A$4:$I$1000,5,FALSE)</f>
        <v>#N/A</v>
      </c>
      <c r="F480" s="514" t="e">
        <f>VLOOKUP($A480,input!$A$4:$I$1000,6,FALSE)</f>
        <v>#N/A</v>
      </c>
      <c r="G480" s="248">
        <v>0</v>
      </c>
      <c r="H480" s="249" t="e">
        <f t="shared" si="72"/>
        <v>#N/A</v>
      </c>
      <c r="I480" s="250" t="e">
        <f t="shared" si="73"/>
        <v>#N/A</v>
      </c>
      <c r="J480" s="414">
        <f>+input!Y480</f>
        <v>0</v>
      </c>
      <c r="K480" s="249" t="str">
        <f>+input!Z480</f>
        <v/>
      </c>
      <c r="L480" s="249" t="str">
        <f>+input!AA480</f>
        <v/>
      </c>
      <c r="M480" s="249" t="str">
        <f>+input!AB480</f>
        <v/>
      </c>
      <c r="N480" s="249" t="str">
        <f>+input!AC480</f>
        <v/>
      </c>
      <c r="O480" s="249" t="str">
        <f>+input!AD480</f>
        <v/>
      </c>
      <c r="P480" s="251" t="str">
        <f>+input!AE480</f>
        <v/>
      </c>
      <c r="Q480" s="252" t="str">
        <f>+input!AF480</f>
        <v/>
      </c>
      <c r="R480" s="253"/>
      <c r="S480" s="254" t="e">
        <f>VLOOKUP($A480,input!$A$4:$I$1000,7,FALSE)</f>
        <v>#N/A</v>
      </c>
      <c r="T480" s="255" t="e">
        <f>VLOOKUP($A480,input!$A$4:$I$1000,8,FALSE)</f>
        <v>#N/A</v>
      </c>
      <c r="U480" s="255" t="e">
        <f>VLOOKUP($A480,input!$A$4:$L$1000,9,FALSE)</f>
        <v>#N/A</v>
      </c>
      <c r="V480" s="256" t="e">
        <f>IF($C480="initial",input!M480,VLOOKUP($A480,input!$A$4:$L$1000,10,FALSE))</f>
        <v>#N/A</v>
      </c>
      <c r="W480" s="257" t="e">
        <f>IF($C480="initial",input!N480,VLOOKUP($A480,input!$A$4:$L$1000,11,FALSE))</f>
        <v>#N/A</v>
      </c>
      <c r="X480" s="258" t="e">
        <f>IF($C480="initial",input!O480,VLOOKUP($A480,input!$A$4:$L$1000,12,FALSE))</f>
        <v>#N/A</v>
      </c>
      <c r="Y480" s="247" t="e">
        <f t="shared" si="74"/>
        <v>#N/A</v>
      </c>
      <c r="Z480" s="247" t="e">
        <f t="shared" si="75"/>
        <v>#N/A</v>
      </c>
      <c r="AA480" s="247" t="e">
        <f t="shared" si="76"/>
        <v>#N/A</v>
      </c>
      <c r="AB480" s="254" t="e">
        <f t="shared" si="77"/>
        <v>#N/A</v>
      </c>
      <c r="AC480" s="255" t="e">
        <f t="shared" si="78"/>
        <v>#N/A</v>
      </c>
      <c r="AD480" s="261" t="e">
        <f t="shared" si="79"/>
        <v>#N/A</v>
      </c>
      <c r="AE480" s="247" t="e">
        <f>IF($D480="","",IF($C480="initial",input!S480,AN479))</f>
        <v>#N/A</v>
      </c>
      <c r="AF480" s="259" t="e">
        <f>IF($D480="","",IF($C480="initial",input!T480,AO479))</f>
        <v>#N/A</v>
      </c>
      <c r="AG480" s="260" t="e">
        <f>IF($D480="","",IF($C480="initial",input!U480,AP479))</f>
        <v>#N/A</v>
      </c>
      <c r="AH480" s="262"/>
      <c r="AI480" s="263"/>
      <c r="AJ480" s="263"/>
      <c r="AK480" s="262"/>
      <c r="AL480" s="263"/>
      <c r="AM480" s="264"/>
      <c r="AN480" s="249"/>
      <c r="AO480" s="249"/>
      <c r="AP480" s="249"/>
      <c r="AQ480" s="265"/>
      <c r="AR480" s="266"/>
      <c r="AS480" s="267"/>
    </row>
    <row r="481" spans="1:45" x14ac:dyDescent="0.25">
      <c r="A481" s="245">
        <v>478</v>
      </c>
      <c r="B481" s="245"/>
      <c r="C481" s="245" t="e">
        <f>VLOOKUP(A481,input!$A$4:$C$1000,3,FALSE)</f>
        <v>#N/A</v>
      </c>
      <c r="D481" s="246" t="e">
        <f>VLOOKUP($A481,input!$A$4:$I$1000,4,FALSE)</f>
        <v>#N/A</v>
      </c>
      <c r="E481" s="246" t="e">
        <f>VLOOKUP($A481,input!$A$4:$I$1000,5,FALSE)</f>
        <v>#N/A</v>
      </c>
      <c r="F481" s="514" t="e">
        <f>VLOOKUP($A481,input!$A$4:$I$1000,6,FALSE)</f>
        <v>#N/A</v>
      </c>
      <c r="G481" s="248">
        <v>0</v>
      </c>
      <c r="H481" s="249" t="e">
        <f t="shared" si="72"/>
        <v>#N/A</v>
      </c>
      <c r="I481" s="250" t="e">
        <f t="shared" si="73"/>
        <v>#N/A</v>
      </c>
      <c r="J481" s="414">
        <f>+input!Y481</f>
        <v>0</v>
      </c>
      <c r="K481" s="249" t="str">
        <f>+input!Z481</f>
        <v/>
      </c>
      <c r="L481" s="249" t="str">
        <f>+input!AA481</f>
        <v/>
      </c>
      <c r="M481" s="249" t="str">
        <f>+input!AB481</f>
        <v/>
      </c>
      <c r="N481" s="249" t="str">
        <f>+input!AC481</f>
        <v/>
      </c>
      <c r="O481" s="249" t="str">
        <f>+input!AD481</f>
        <v/>
      </c>
      <c r="P481" s="251" t="str">
        <f>+input!AE481</f>
        <v/>
      </c>
      <c r="Q481" s="252" t="str">
        <f>+input!AF481</f>
        <v/>
      </c>
      <c r="R481" s="253"/>
      <c r="S481" s="254" t="e">
        <f>VLOOKUP($A481,input!$A$4:$I$1000,7,FALSE)</f>
        <v>#N/A</v>
      </c>
      <c r="T481" s="255" t="e">
        <f>VLOOKUP($A481,input!$A$4:$I$1000,8,FALSE)</f>
        <v>#N/A</v>
      </c>
      <c r="U481" s="255" t="e">
        <f>VLOOKUP($A481,input!$A$4:$L$1000,9,FALSE)</f>
        <v>#N/A</v>
      </c>
      <c r="V481" s="256" t="e">
        <f>IF($C481="initial",input!M481,VLOOKUP($A481,input!$A$4:$L$1000,10,FALSE))</f>
        <v>#N/A</v>
      </c>
      <c r="W481" s="257" t="e">
        <f>IF($C481="initial",input!N481,VLOOKUP($A481,input!$A$4:$L$1000,11,FALSE))</f>
        <v>#N/A</v>
      </c>
      <c r="X481" s="258" t="e">
        <f>IF($C481="initial",input!O481,VLOOKUP($A481,input!$A$4:$L$1000,12,FALSE))</f>
        <v>#N/A</v>
      </c>
      <c r="Y481" s="247" t="e">
        <f t="shared" si="74"/>
        <v>#N/A</v>
      </c>
      <c r="Z481" s="247" t="e">
        <f t="shared" si="75"/>
        <v>#N/A</v>
      </c>
      <c r="AA481" s="247" t="e">
        <f t="shared" si="76"/>
        <v>#N/A</v>
      </c>
      <c r="AB481" s="254" t="e">
        <f t="shared" si="77"/>
        <v>#N/A</v>
      </c>
      <c r="AC481" s="255" t="e">
        <f t="shared" si="78"/>
        <v>#N/A</v>
      </c>
      <c r="AD481" s="261" t="e">
        <f t="shared" si="79"/>
        <v>#N/A</v>
      </c>
      <c r="AE481" s="247" t="e">
        <f>IF($D481="","",IF($C481="initial",input!S481,AN480))</f>
        <v>#N/A</v>
      </c>
      <c r="AF481" s="259" t="e">
        <f>IF($D481="","",IF($C481="initial",input!T481,AO480))</f>
        <v>#N/A</v>
      </c>
      <c r="AG481" s="260" t="e">
        <f>IF($D481="","",IF($C481="initial",input!U481,AP480))</f>
        <v>#N/A</v>
      </c>
      <c r="AH481" s="262"/>
      <c r="AI481" s="263"/>
      <c r="AJ481" s="263"/>
      <c r="AK481" s="262"/>
      <c r="AL481" s="263"/>
      <c r="AM481" s="264"/>
      <c r="AN481" s="249"/>
      <c r="AO481" s="249"/>
      <c r="AP481" s="249"/>
      <c r="AQ481" s="265"/>
      <c r="AR481" s="266"/>
      <c r="AS481" s="267"/>
    </row>
    <row r="482" spans="1:45" x14ac:dyDescent="0.25">
      <c r="A482" s="245">
        <v>479</v>
      </c>
      <c r="B482" s="245"/>
      <c r="C482" s="245" t="e">
        <f>VLOOKUP(A482,input!$A$4:$C$1000,3,FALSE)</f>
        <v>#N/A</v>
      </c>
      <c r="D482" s="246" t="e">
        <f>VLOOKUP($A482,input!$A$4:$I$1000,4,FALSE)</f>
        <v>#N/A</v>
      </c>
      <c r="E482" s="246" t="e">
        <f>VLOOKUP($A482,input!$A$4:$I$1000,5,FALSE)</f>
        <v>#N/A</v>
      </c>
      <c r="F482" s="514" t="e">
        <f>VLOOKUP($A482,input!$A$4:$I$1000,6,FALSE)</f>
        <v>#N/A</v>
      </c>
      <c r="G482" s="248">
        <v>0</v>
      </c>
      <c r="H482" s="249" t="e">
        <f t="shared" si="72"/>
        <v>#N/A</v>
      </c>
      <c r="I482" s="250" t="e">
        <f t="shared" si="73"/>
        <v>#N/A</v>
      </c>
      <c r="J482" s="414">
        <f>+input!Y482</f>
        <v>0</v>
      </c>
      <c r="K482" s="249" t="str">
        <f>+input!Z482</f>
        <v/>
      </c>
      <c r="L482" s="249" t="str">
        <f>+input!AA482</f>
        <v/>
      </c>
      <c r="M482" s="249" t="str">
        <f>+input!AB482</f>
        <v/>
      </c>
      <c r="N482" s="249" t="str">
        <f>+input!AC482</f>
        <v/>
      </c>
      <c r="O482" s="249" t="str">
        <f>+input!AD482</f>
        <v/>
      </c>
      <c r="P482" s="251" t="str">
        <f>+input!AE482</f>
        <v/>
      </c>
      <c r="Q482" s="252" t="str">
        <f>+input!AF482</f>
        <v/>
      </c>
      <c r="R482" s="253"/>
      <c r="S482" s="254" t="e">
        <f>VLOOKUP($A482,input!$A$4:$I$1000,7,FALSE)</f>
        <v>#N/A</v>
      </c>
      <c r="T482" s="255" t="e">
        <f>VLOOKUP($A482,input!$A$4:$I$1000,8,FALSE)</f>
        <v>#N/A</v>
      </c>
      <c r="U482" s="255" t="e">
        <f>VLOOKUP($A482,input!$A$4:$L$1000,9,FALSE)</f>
        <v>#N/A</v>
      </c>
      <c r="V482" s="256" t="e">
        <f>IF($C482="initial",input!M482,VLOOKUP($A482,input!$A$4:$L$1000,10,FALSE))</f>
        <v>#N/A</v>
      </c>
      <c r="W482" s="257" t="e">
        <f>IF($C482="initial",input!N482,VLOOKUP($A482,input!$A$4:$L$1000,11,FALSE))</f>
        <v>#N/A</v>
      </c>
      <c r="X482" s="258" t="e">
        <f>IF($C482="initial",input!O482,VLOOKUP($A482,input!$A$4:$L$1000,12,FALSE))</f>
        <v>#N/A</v>
      </c>
      <c r="Y482" s="247" t="e">
        <f t="shared" si="74"/>
        <v>#N/A</v>
      </c>
      <c r="Z482" s="247" t="e">
        <f t="shared" si="75"/>
        <v>#N/A</v>
      </c>
      <c r="AA482" s="247" t="e">
        <f t="shared" si="76"/>
        <v>#N/A</v>
      </c>
      <c r="AB482" s="254" t="e">
        <f t="shared" si="77"/>
        <v>#N/A</v>
      </c>
      <c r="AC482" s="255" t="e">
        <f t="shared" si="78"/>
        <v>#N/A</v>
      </c>
      <c r="AD482" s="261" t="e">
        <f t="shared" si="79"/>
        <v>#N/A</v>
      </c>
      <c r="AE482" s="247" t="e">
        <f>IF($D482="","",IF($C482="initial",input!S482,AN481))</f>
        <v>#N/A</v>
      </c>
      <c r="AF482" s="259" t="e">
        <f>IF($D482="","",IF($C482="initial",input!T482,AO481))</f>
        <v>#N/A</v>
      </c>
      <c r="AG482" s="260" t="e">
        <f>IF($D482="","",IF($C482="initial",input!U482,AP481))</f>
        <v>#N/A</v>
      </c>
      <c r="AH482" s="262"/>
      <c r="AI482" s="263"/>
      <c r="AJ482" s="263"/>
      <c r="AK482" s="262"/>
      <c r="AL482" s="263"/>
      <c r="AM482" s="264"/>
      <c r="AN482" s="249"/>
      <c r="AO482" s="249"/>
      <c r="AP482" s="249"/>
      <c r="AQ482" s="265"/>
      <c r="AR482" s="266"/>
      <c r="AS482" s="267"/>
    </row>
    <row r="483" spans="1:45" x14ac:dyDescent="0.25">
      <c r="A483" s="245">
        <v>480</v>
      </c>
      <c r="B483" s="245"/>
      <c r="C483" s="245" t="e">
        <f>VLOOKUP(A483,input!$A$4:$C$1000,3,FALSE)</f>
        <v>#N/A</v>
      </c>
      <c r="D483" s="246" t="e">
        <f>VLOOKUP($A483,input!$A$4:$I$1000,4,FALSE)</f>
        <v>#N/A</v>
      </c>
      <c r="E483" s="246" t="e">
        <f>VLOOKUP($A483,input!$A$4:$I$1000,5,FALSE)</f>
        <v>#N/A</v>
      </c>
      <c r="F483" s="514" t="e">
        <f>VLOOKUP($A483,input!$A$4:$I$1000,6,FALSE)</f>
        <v>#N/A</v>
      </c>
      <c r="G483" s="248">
        <v>0</v>
      </c>
      <c r="H483" s="249" t="e">
        <f t="shared" si="72"/>
        <v>#N/A</v>
      </c>
      <c r="I483" s="250" t="e">
        <f t="shared" si="73"/>
        <v>#N/A</v>
      </c>
      <c r="J483" s="414">
        <f>+input!Y483</f>
        <v>0</v>
      </c>
      <c r="K483" s="249" t="str">
        <f>+input!Z483</f>
        <v/>
      </c>
      <c r="L483" s="249" t="str">
        <f>+input!AA483</f>
        <v/>
      </c>
      <c r="M483" s="249" t="str">
        <f>+input!AB483</f>
        <v/>
      </c>
      <c r="N483" s="249" t="str">
        <f>+input!AC483</f>
        <v/>
      </c>
      <c r="O483" s="249" t="str">
        <f>+input!AD483</f>
        <v/>
      </c>
      <c r="P483" s="251" t="str">
        <f>+input!AE483</f>
        <v/>
      </c>
      <c r="Q483" s="252" t="str">
        <f>+input!AF483</f>
        <v/>
      </c>
      <c r="R483" s="253"/>
      <c r="S483" s="254" t="e">
        <f>VLOOKUP($A483,input!$A$4:$I$1000,7,FALSE)</f>
        <v>#N/A</v>
      </c>
      <c r="T483" s="255" t="e">
        <f>VLOOKUP($A483,input!$A$4:$I$1000,8,FALSE)</f>
        <v>#N/A</v>
      </c>
      <c r="U483" s="255" t="e">
        <f>VLOOKUP($A483,input!$A$4:$L$1000,9,FALSE)</f>
        <v>#N/A</v>
      </c>
      <c r="V483" s="256" t="e">
        <f>IF($C483="initial",input!M483,VLOOKUP($A483,input!$A$4:$L$1000,10,FALSE))</f>
        <v>#N/A</v>
      </c>
      <c r="W483" s="257" t="e">
        <f>IF($C483="initial",input!N483,VLOOKUP($A483,input!$A$4:$L$1000,11,FALSE))</f>
        <v>#N/A</v>
      </c>
      <c r="X483" s="258" t="e">
        <f>IF($C483="initial",input!O483,VLOOKUP($A483,input!$A$4:$L$1000,12,FALSE))</f>
        <v>#N/A</v>
      </c>
      <c r="Y483" s="247" t="e">
        <f t="shared" si="74"/>
        <v>#N/A</v>
      </c>
      <c r="Z483" s="247" t="e">
        <f t="shared" si="75"/>
        <v>#N/A</v>
      </c>
      <c r="AA483" s="247" t="e">
        <f t="shared" si="76"/>
        <v>#N/A</v>
      </c>
      <c r="AB483" s="254" t="e">
        <f t="shared" si="77"/>
        <v>#N/A</v>
      </c>
      <c r="AC483" s="255" t="e">
        <f t="shared" si="78"/>
        <v>#N/A</v>
      </c>
      <c r="AD483" s="261" t="e">
        <f t="shared" si="79"/>
        <v>#N/A</v>
      </c>
      <c r="AE483" s="247" t="e">
        <f>IF($D483="","",IF($C483="initial",input!S483,AN482))</f>
        <v>#N/A</v>
      </c>
      <c r="AF483" s="259" t="e">
        <f>IF($D483="","",IF($C483="initial",input!T483,AO482))</f>
        <v>#N/A</v>
      </c>
      <c r="AG483" s="260" t="e">
        <f>IF($D483="","",IF($C483="initial",input!U483,AP482))</f>
        <v>#N/A</v>
      </c>
      <c r="AH483" s="262"/>
      <c r="AI483" s="263"/>
      <c r="AJ483" s="263"/>
      <c r="AK483" s="262"/>
      <c r="AL483" s="263"/>
      <c r="AM483" s="264"/>
      <c r="AN483" s="249"/>
      <c r="AO483" s="249"/>
      <c r="AP483" s="249"/>
      <c r="AQ483" s="265"/>
      <c r="AR483" s="266"/>
      <c r="AS483" s="267"/>
    </row>
    <row r="484" spans="1:45" x14ac:dyDescent="0.25">
      <c r="A484" s="245">
        <v>481</v>
      </c>
      <c r="B484" s="245"/>
      <c r="C484" s="245" t="e">
        <f>VLOOKUP(A484,input!$A$4:$C$1000,3,FALSE)</f>
        <v>#N/A</v>
      </c>
      <c r="D484" s="246" t="e">
        <f>VLOOKUP($A484,input!$A$4:$I$1000,4,FALSE)</f>
        <v>#N/A</v>
      </c>
      <c r="E484" s="246" t="e">
        <f>VLOOKUP($A484,input!$A$4:$I$1000,5,FALSE)</f>
        <v>#N/A</v>
      </c>
      <c r="F484" s="514" t="e">
        <f>VLOOKUP($A484,input!$A$4:$I$1000,6,FALSE)</f>
        <v>#N/A</v>
      </c>
      <c r="G484" s="248">
        <v>0</v>
      </c>
      <c r="H484" s="249" t="e">
        <f t="shared" si="72"/>
        <v>#N/A</v>
      </c>
      <c r="I484" s="250" t="e">
        <f t="shared" si="73"/>
        <v>#N/A</v>
      </c>
      <c r="J484" s="414">
        <f>+input!Y484</f>
        <v>0</v>
      </c>
      <c r="K484" s="249" t="str">
        <f>+input!Z484</f>
        <v/>
      </c>
      <c r="L484" s="249" t="str">
        <f>+input!AA484</f>
        <v/>
      </c>
      <c r="M484" s="249" t="str">
        <f>+input!AB484</f>
        <v/>
      </c>
      <c r="N484" s="249" t="str">
        <f>+input!AC484</f>
        <v/>
      </c>
      <c r="O484" s="249" t="str">
        <f>+input!AD484</f>
        <v/>
      </c>
      <c r="P484" s="251" t="str">
        <f>+input!AE484</f>
        <v/>
      </c>
      <c r="Q484" s="252" t="str">
        <f>+input!AF484</f>
        <v/>
      </c>
      <c r="R484" s="253"/>
      <c r="S484" s="254" t="e">
        <f>VLOOKUP($A484,input!$A$4:$I$1000,7,FALSE)</f>
        <v>#N/A</v>
      </c>
      <c r="T484" s="255" t="e">
        <f>VLOOKUP($A484,input!$A$4:$I$1000,8,FALSE)</f>
        <v>#N/A</v>
      </c>
      <c r="U484" s="255" t="e">
        <f>VLOOKUP($A484,input!$A$4:$L$1000,9,FALSE)</f>
        <v>#N/A</v>
      </c>
      <c r="V484" s="256" t="e">
        <f>IF($C484="initial",input!M484,VLOOKUP($A484,input!$A$4:$L$1000,10,FALSE))</f>
        <v>#N/A</v>
      </c>
      <c r="W484" s="257" t="e">
        <f>IF($C484="initial",input!N484,VLOOKUP($A484,input!$A$4:$L$1000,11,FALSE))</f>
        <v>#N/A</v>
      </c>
      <c r="X484" s="258" t="e">
        <f>IF($C484="initial",input!O484,VLOOKUP($A484,input!$A$4:$L$1000,12,FALSE))</f>
        <v>#N/A</v>
      </c>
      <c r="Y484" s="247" t="e">
        <f t="shared" si="74"/>
        <v>#N/A</v>
      </c>
      <c r="Z484" s="247" t="e">
        <f t="shared" si="75"/>
        <v>#N/A</v>
      </c>
      <c r="AA484" s="247" t="e">
        <f t="shared" si="76"/>
        <v>#N/A</v>
      </c>
      <c r="AB484" s="254" t="e">
        <f t="shared" si="77"/>
        <v>#N/A</v>
      </c>
      <c r="AC484" s="255" t="e">
        <f t="shared" si="78"/>
        <v>#N/A</v>
      </c>
      <c r="AD484" s="261" t="e">
        <f t="shared" si="79"/>
        <v>#N/A</v>
      </c>
      <c r="AE484" s="247" t="e">
        <f>IF($D484="","",IF($C484="initial",input!S484,AN483))</f>
        <v>#N/A</v>
      </c>
      <c r="AF484" s="259" t="e">
        <f>IF($D484="","",IF($C484="initial",input!T484,AO483))</f>
        <v>#N/A</v>
      </c>
      <c r="AG484" s="260" t="e">
        <f>IF($D484="","",IF($C484="initial",input!U484,AP483))</f>
        <v>#N/A</v>
      </c>
      <c r="AH484" s="262"/>
      <c r="AI484" s="263"/>
      <c r="AJ484" s="263"/>
      <c r="AK484" s="262"/>
      <c r="AL484" s="263"/>
      <c r="AM484" s="264"/>
      <c r="AN484" s="249"/>
      <c r="AO484" s="249"/>
      <c r="AP484" s="249"/>
      <c r="AQ484" s="265"/>
      <c r="AR484" s="266"/>
      <c r="AS484" s="267"/>
    </row>
    <row r="485" spans="1:45" x14ac:dyDescent="0.25">
      <c r="A485" s="245">
        <v>482</v>
      </c>
      <c r="B485" s="245"/>
      <c r="C485" s="245" t="e">
        <f>VLOOKUP(A485,input!$A$4:$C$1000,3,FALSE)</f>
        <v>#N/A</v>
      </c>
      <c r="D485" s="246" t="e">
        <f>VLOOKUP($A485,input!$A$4:$I$1000,4,FALSE)</f>
        <v>#N/A</v>
      </c>
      <c r="E485" s="246" t="e">
        <f>VLOOKUP($A485,input!$A$4:$I$1000,5,FALSE)</f>
        <v>#N/A</v>
      </c>
      <c r="F485" s="514" t="e">
        <f>VLOOKUP($A485,input!$A$4:$I$1000,6,FALSE)</f>
        <v>#N/A</v>
      </c>
      <c r="G485" s="248">
        <v>0</v>
      </c>
      <c r="H485" s="249" t="e">
        <f t="shared" si="72"/>
        <v>#N/A</v>
      </c>
      <c r="I485" s="250" t="e">
        <f t="shared" si="73"/>
        <v>#N/A</v>
      </c>
      <c r="J485" s="414">
        <f>+input!Y485</f>
        <v>0</v>
      </c>
      <c r="K485" s="249" t="str">
        <f>+input!Z485</f>
        <v/>
      </c>
      <c r="L485" s="249" t="str">
        <f>+input!AA485</f>
        <v/>
      </c>
      <c r="M485" s="249" t="str">
        <f>+input!AB485</f>
        <v/>
      </c>
      <c r="N485" s="249" t="str">
        <f>+input!AC485</f>
        <v/>
      </c>
      <c r="O485" s="249" t="str">
        <f>+input!AD485</f>
        <v/>
      </c>
      <c r="P485" s="251" t="str">
        <f>+input!AE485</f>
        <v/>
      </c>
      <c r="Q485" s="252" t="str">
        <f>+input!AF485</f>
        <v/>
      </c>
      <c r="R485" s="253"/>
      <c r="S485" s="254" t="e">
        <f>VLOOKUP($A485,input!$A$4:$I$1000,7,FALSE)</f>
        <v>#N/A</v>
      </c>
      <c r="T485" s="255" t="e">
        <f>VLOOKUP($A485,input!$A$4:$I$1000,8,FALSE)</f>
        <v>#N/A</v>
      </c>
      <c r="U485" s="255" t="e">
        <f>VLOOKUP($A485,input!$A$4:$L$1000,9,FALSE)</f>
        <v>#N/A</v>
      </c>
      <c r="V485" s="256" t="e">
        <f>IF($C485="initial",input!M485,VLOOKUP($A485,input!$A$4:$L$1000,10,FALSE))</f>
        <v>#N/A</v>
      </c>
      <c r="W485" s="257" t="e">
        <f>IF($C485="initial",input!N485,VLOOKUP($A485,input!$A$4:$L$1000,11,FALSE))</f>
        <v>#N/A</v>
      </c>
      <c r="X485" s="258" t="e">
        <f>IF($C485="initial",input!O485,VLOOKUP($A485,input!$A$4:$L$1000,12,FALSE))</f>
        <v>#N/A</v>
      </c>
      <c r="Y485" s="247" t="e">
        <f t="shared" si="74"/>
        <v>#N/A</v>
      </c>
      <c r="Z485" s="247" t="e">
        <f t="shared" si="75"/>
        <v>#N/A</v>
      </c>
      <c r="AA485" s="247" t="e">
        <f t="shared" si="76"/>
        <v>#N/A</v>
      </c>
      <c r="AB485" s="254" t="e">
        <f t="shared" si="77"/>
        <v>#N/A</v>
      </c>
      <c r="AC485" s="255" t="e">
        <f t="shared" si="78"/>
        <v>#N/A</v>
      </c>
      <c r="AD485" s="261" t="e">
        <f t="shared" si="79"/>
        <v>#N/A</v>
      </c>
      <c r="AE485" s="247" t="e">
        <f>IF($D485="","",IF($C485="initial",input!S485,AN484))</f>
        <v>#N/A</v>
      </c>
      <c r="AF485" s="259" t="e">
        <f>IF($D485="","",IF($C485="initial",input!T485,AO484))</f>
        <v>#N/A</v>
      </c>
      <c r="AG485" s="260" t="e">
        <f>IF($D485="","",IF($C485="initial",input!U485,AP484))</f>
        <v>#N/A</v>
      </c>
      <c r="AH485" s="262"/>
      <c r="AI485" s="263"/>
      <c r="AJ485" s="263"/>
      <c r="AK485" s="262"/>
      <c r="AL485" s="263"/>
      <c r="AM485" s="264"/>
      <c r="AN485" s="249"/>
      <c r="AO485" s="249"/>
      <c r="AP485" s="249"/>
      <c r="AQ485" s="265"/>
      <c r="AR485" s="266"/>
      <c r="AS485" s="267"/>
    </row>
    <row r="486" spans="1:45" x14ac:dyDescent="0.25">
      <c r="A486" s="245">
        <v>483</v>
      </c>
      <c r="B486" s="245"/>
      <c r="C486" s="245" t="e">
        <f>VLOOKUP(A486,input!$A$4:$C$1000,3,FALSE)</f>
        <v>#N/A</v>
      </c>
      <c r="D486" s="246" t="e">
        <f>VLOOKUP($A486,input!$A$4:$I$1000,4,FALSE)</f>
        <v>#N/A</v>
      </c>
      <c r="E486" s="246" t="e">
        <f>VLOOKUP($A486,input!$A$4:$I$1000,5,FALSE)</f>
        <v>#N/A</v>
      </c>
      <c r="F486" s="514" t="e">
        <f>VLOOKUP($A486,input!$A$4:$I$1000,6,FALSE)</f>
        <v>#N/A</v>
      </c>
      <c r="G486" s="248">
        <v>0</v>
      </c>
      <c r="H486" s="249" t="e">
        <f t="shared" si="72"/>
        <v>#N/A</v>
      </c>
      <c r="I486" s="250" t="e">
        <f t="shared" si="73"/>
        <v>#N/A</v>
      </c>
      <c r="J486" s="414">
        <f>+input!Y486</f>
        <v>0</v>
      </c>
      <c r="K486" s="249" t="str">
        <f>+input!Z486</f>
        <v/>
      </c>
      <c r="L486" s="249" t="str">
        <f>+input!AA486</f>
        <v/>
      </c>
      <c r="M486" s="249" t="str">
        <f>+input!AB486</f>
        <v/>
      </c>
      <c r="N486" s="249" t="str">
        <f>+input!AC486</f>
        <v/>
      </c>
      <c r="O486" s="249" t="str">
        <f>+input!AD486</f>
        <v/>
      </c>
      <c r="P486" s="251" t="str">
        <f>+input!AE486</f>
        <v/>
      </c>
      <c r="Q486" s="252" t="str">
        <f>+input!AF486</f>
        <v/>
      </c>
      <c r="R486" s="253"/>
      <c r="S486" s="254" t="e">
        <f>VLOOKUP($A486,input!$A$4:$I$1000,7,FALSE)</f>
        <v>#N/A</v>
      </c>
      <c r="T486" s="255" t="e">
        <f>VLOOKUP($A486,input!$A$4:$I$1000,8,FALSE)</f>
        <v>#N/A</v>
      </c>
      <c r="U486" s="255" t="e">
        <f>VLOOKUP($A486,input!$A$4:$L$1000,9,FALSE)</f>
        <v>#N/A</v>
      </c>
      <c r="V486" s="256" t="e">
        <f>IF($C486="initial",input!M486,VLOOKUP($A486,input!$A$4:$L$1000,10,FALSE))</f>
        <v>#N/A</v>
      </c>
      <c r="W486" s="257" t="e">
        <f>IF($C486="initial",input!N486,VLOOKUP($A486,input!$A$4:$L$1000,11,FALSE))</f>
        <v>#N/A</v>
      </c>
      <c r="X486" s="258" t="e">
        <f>IF($C486="initial",input!O486,VLOOKUP($A486,input!$A$4:$L$1000,12,FALSE))</f>
        <v>#N/A</v>
      </c>
      <c r="Y486" s="247" t="e">
        <f t="shared" si="74"/>
        <v>#N/A</v>
      </c>
      <c r="Z486" s="247" t="e">
        <f t="shared" si="75"/>
        <v>#N/A</v>
      </c>
      <c r="AA486" s="247" t="e">
        <f t="shared" si="76"/>
        <v>#N/A</v>
      </c>
      <c r="AB486" s="254" t="e">
        <f t="shared" si="77"/>
        <v>#N/A</v>
      </c>
      <c r="AC486" s="255" t="e">
        <f t="shared" si="78"/>
        <v>#N/A</v>
      </c>
      <c r="AD486" s="261" t="e">
        <f t="shared" si="79"/>
        <v>#N/A</v>
      </c>
      <c r="AE486" s="247" t="e">
        <f>IF($D486="","",IF($C486="initial",input!S486,AN485))</f>
        <v>#N/A</v>
      </c>
      <c r="AF486" s="259" t="e">
        <f>IF($D486="","",IF($C486="initial",input!T486,AO485))</f>
        <v>#N/A</v>
      </c>
      <c r="AG486" s="260" t="e">
        <f>IF($D486="","",IF($C486="initial",input!U486,AP485))</f>
        <v>#N/A</v>
      </c>
      <c r="AH486" s="262"/>
      <c r="AI486" s="263"/>
      <c r="AJ486" s="263"/>
      <c r="AK486" s="262"/>
      <c r="AL486" s="263"/>
      <c r="AM486" s="264"/>
      <c r="AN486" s="249"/>
      <c r="AO486" s="249"/>
      <c r="AP486" s="249"/>
      <c r="AQ486" s="265"/>
      <c r="AR486" s="266"/>
      <c r="AS486" s="267"/>
    </row>
    <row r="487" spans="1:45" x14ac:dyDescent="0.25">
      <c r="A487" s="245">
        <v>484</v>
      </c>
      <c r="B487" s="245"/>
      <c r="C487" s="245" t="e">
        <f>VLOOKUP(A487,input!$A$4:$C$1000,3,FALSE)</f>
        <v>#N/A</v>
      </c>
      <c r="D487" s="246" t="e">
        <f>VLOOKUP($A487,input!$A$4:$I$1000,4,FALSE)</f>
        <v>#N/A</v>
      </c>
      <c r="E487" s="246" t="e">
        <f>VLOOKUP($A487,input!$A$4:$I$1000,5,FALSE)</f>
        <v>#N/A</v>
      </c>
      <c r="F487" s="514" t="e">
        <f>VLOOKUP($A487,input!$A$4:$I$1000,6,FALSE)</f>
        <v>#N/A</v>
      </c>
      <c r="G487" s="248">
        <v>0</v>
      </c>
      <c r="H487" s="249" t="e">
        <f t="shared" si="72"/>
        <v>#N/A</v>
      </c>
      <c r="I487" s="250" t="e">
        <f t="shared" si="73"/>
        <v>#N/A</v>
      </c>
      <c r="J487" s="414">
        <f>+input!Y487</f>
        <v>0</v>
      </c>
      <c r="K487" s="249" t="str">
        <f>+input!Z487</f>
        <v/>
      </c>
      <c r="L487" s="249" t="str">
        <f>+input!AA487</f>
        <v/>
      </c>
      <c r="M487" s="249" t="str">
        <f>+input!AB487</f>
        <v/>
      </c>
      <c r="N487" s="249" t="str">
        <f>+input!AC487</f>
        <v/>
      </c>
      <c r="O487" s="249" t="str">
        <f>+input!AD487</f>
        <v/>
      </c>
      <c r="P487" s="251" t="str">
        <f>+input!AE487</f>
        <v/>
      </c>
      <c r="Q487" s="252" t="str">
        <f>+input!AF487</f>
        <v/>
      </c>
      <c r="R487" s="253"/>
      <c r="S487" s="254" t="e">
        <f>VLOOKUP($A487,input!$A$4:$I$1000,7,FALSE)</f>
        <v>#N/A</v>
      </c>
      <c r="T487" s="255" t="e">
        <f>VLOOKUP($A487,input!$A$4:$I$1000,8,FALSE)</f>
        <v>#N/A</v>
      </c>
      <c r="U487" s="255" t="e">
        <f>VLOOKUP($A487,input!$A$4:$L$1000,9,FALSE)</f>
        <v>#N/A</v>
      </c>
      <c r="V487" s="256" t="e">
        <f>IF($C487="initial",input!M487,VLOOKUP($A487,input!$A$4:$L$1000,10,FALSE))</f>
        <v>#N/A</v>
      </c>
      <c r="W487" s="257" t="e">
        <f>IF($C487="initial",input!N487,VLOOKUP($A487,input!$A$4:$L$1000,11,FALSE))</f>
        <v>#N/A</v>
      </c>
      <c r="X487" s="258" t="e">
        <f>IF($C487="initial",input!O487,VLOOKUP($A487,input!$A$4:$L$1000,12,FALSE))</f>
        <v>#N/A</v>
      </c>
      <c r="Y487" s="247" t="e">
        <f t="shared" si="74"/>
        <v>#N/A</v>
      </c>
      <c r="Z487" s="247" t="e">
        <f t="shared" si="75"/>
        <v>#N/A</v>
      </c>
      <c r="AA487" s="247" t="e">
        <f t="shared" si="76"/>
        <v>#N/A</v>
      </c>
      <c r="AB487" s="254" t="e">
        <f t="shared" si="77"/>
        <v>#N/A</v>
      </c>
      <c r="AC487" s="255" t="e">
        <f t="shared" si="78"/>
        <v>#N/A</v>
      </c>
      <c r="AD487" s="261" t="e">
        <f t="shared" si="79"/>
        <v>#N/A</v>
      </c>
      <c r="AE487" s="247" t="e">
        <f>IF($D487="","",IF($C487="initial",input!S487,AN486))</f>
        <v>#N/A</v>
      </c>
      <c r="AF487" s="259" t="e">
        <f>IF($D487="","",IF($C487="initial",input!T487,AO486))</f>
        <v>#N/A</v>
      </c>
      <c r="AG487" s="260" t="e">
        <f>IF($D487="","",IF($C487="initial",input!U487,AP486))</f>
        <v>#N/A</v>
      </c>
      <c r="AH487" s="262"/>
      <c r="AI487" s="263"/>
      <c r="AJ487" s="263"/>
      <c r="AK487" s="262"/>
      <c r="AL487" s="263"/>
      <c r="AM487" s="264"/>
      <c r="AN487" s="249"/>
      <c r="AO487" s="249"/>
      <c r="AP487" s="249"/>
      <c r="AQ487" s="265"/>
      <c r="AR487" s="266"/>
      <c r="AS487" s="267"/>
    </row>
    <row r="488" spans="1:45" x14ac:dyDescent="0.25">
      <c r="A488" s="245">
        <v>485</v>
      </c>
      <c r="B488" s="245"/>
      <c r="C488" s="245" t="e">
        <f>VLOOKUP(A488,input!$A$4:$C$1000,3,FALSE)</f>
        <v>#N/A</v>
      </c>
      <c r="D488" s="246" t="e">
        <f>VLOOKUP($A488,input!$A$4:$I$1000,4,FALSE)</f>
        <v>#N/A</v>
      </c>
      <c r="E488" s="246" t="e">
        <f>VLOOKUP($A488,input!$A$4:$I$1000,5,FALSE)</f>
        <v>#N/A</v>
      </c>
      <c r="F488" s="514" t="e">
        <f>VLOOKUP($A488,input!$A$4:$I$1000,6,FALSE)</f>
        <v>#N/A</v>
      </c>
      <c r="G488" s="248">
        <v>0</v>
      </c>
      <c r="H488" s="249" t="e">
        <f t="shared" si="72"/>
        <v>#N/A</v>
      </c>
      <c r="I488" s="250" t="e">
        <f t="shared" si="73"/>
        <v>#N/A</v>
      </c>
      <c r="J488" s="414">
        <f>+input!Y488</f>
        <v>0</v>
      </c>
      <c r="K488" s="249" t="str">
        <f>+input!Z488</f>
        <v/>
      </c>
      <c r="L488" s="249" t="str">
        <f>+input!AA488</f>
        <v/>
      </c>
      <c r="M488" s="249" t="str">
        <f>+input!AB488</f>
        <v/>
      </c>
      <c r="N488" s="249" t="str">
        <f>+input!AC488</f>
        <v/>
      </c>
      <c r="O488" s="249" t="str">
        <f>+input!AD488</f>
        <v/>
      </c>
      <c r="P488" s="251" t="str">
        <f>+input!AE488</f>
        <v/>
      </c>
      <c r="Q488" s="252" t="str">
        <f>+input!AF488</f>
        <v/>
      </c>
      <c r="R488" s="253"/>
      <c r="S488" s="254" t="e">
        <f>VLOOKUP($A488,input!$A$4:$I$1000,7,FALSE)</f>
        <v>#N/A</v>
      </c>
      <c r="T488" s="255" t="e">
        <f>VLOOKUP($A488,input!$A$4:$I$1000,8,FALSE)</f>
        <v>#N/A</v>
      </c>
      <c r="U488" s="255" t="e">
        <f>VLOOKUP($A488,input!$A$4:$L$1000,9,FALSE)</f>
        <v>#N/A</v>
      </c>
      <c r="V488" s="256" t="e">
        <f>IF($C488="initial",input!M488,VLOOKUP($A488,input!$A$4:$L$1000,10,FALSE))</f>
        <v>#N/A</v>
      </c>
      <c r="W488" s="257" t="e">
        <f>IF($C488="initial",input!N488,VLOOKUP($A488,input!$A$4:$L$1000,11,FALSE))</f>
        <v>#N/A</v>
      </c>
      <c r="X488" s="258" t="e">
        <f>IF($C488="initial",input!O488,VLOOKUP($A488,input!$A$4:$L$1000,12,FALSE))</f>
        <v>#N/A</v>
      </c>
      <c r="Y488" s="247" t="e">
        <f t="shared" si="74"/>
        <v>#N/A</v>
      </c>
      <c r="Z488" s="247" t="e">
        <f t="shared" si="75"/>
        <v>#N/A</v>
      </c>
      <c r="AA488" s="247" t="e">
        <f t="shared" si="76"/>
        <v>#N/A</v>
      </c>
      <c r="AB488" s="254" t="e">
        <f t="shared" si="77"/>
        <v>#N/A</v>
      </c>
      <c r="AC488" s="255" t="e">
        <f t="shared" si="78"/>
        <v>#N/A</v>
      </c>
      <c r="AD488" s="261" t="e">
        <f t="shared" si="79"/>
        <v>#N/A</v>
      </c>
      <c r="AE488" s="247" t="e">
        <f>IF($D488="","",IF($C488="initial",input!S488,AN487))</f>
        <v>#N/A</v>
      </c>
      <c r="AF488" s="259" t="e">
        <f>IF($D488="","",IF($C488="initial",input!T488,AO487))</f>
        <v>#N/A</v>
      </c>
      <c r="AG488" s="260" t="e">
        <f>IF($D488="","",IF($C488="initial",input!U488,AP487))</f>
        <v>#N/A</v>
      </c>
      <c r="AH488" s="262"/>
      <c r="AI488" s="263"/>
      <c r="AJ488" s="263"/>
      <c r="AK488" s="262"/>
      <c r="AL488" s="263"/>
      <c r="AM488" s="264"/>
      <c r="AN488" s="249"/>
      <c r="AO488" s="249"/>
      <c r="AP488" s="249"/>
      <c r="AQ488" s="265"/>
      <c r="AR488" s="266"/>
      <c r="AS488" s="267"/>
    </row>
    <row r="489" spans="1:45" x14ac:dyDescent="0.25">
      <c r="A489" s="245">
        <v>486</v>
      </c>
      <c r="B489" s="245"/>
      <c r="C489" s="245" t="e">
        <f>VLOOKUP(A489,input!$A$4:$C$1000,3,FALSE)</f>
        <v>#N/A</v>
      </c>
      <c r="D489" s="246" t="e">
        <f>VLOOKUP($A489,input!$A$4:$I$1000,4,FALSE)</f>
        <v>#N/A</v>
      </c>
      <c r="E489" s="246" t="e">
        <f>VLOOKUP($A489,input!$A$4:$I$1000,5,FALSE)</f>
        <v>#N/A</v>
      </c>
      <c r="F489" s="514" t="e">
        <f>VLOOKUP($A489,input!$A$4:$I$1000,6,FALSE)</f>
        <v>#N/A</v>
      </c>
      <c r="G489" s="248">
        <v>0</v>
      </c>
      <c r="H489" s="249" t="e">
        <f t="shared" si="72"/>
        <v>#N/A</v>
      </c>
      <c r="I489" s="250" t="e">
        <f t="shared" si="73"/>
        <v>#N/A</v>
      </c>
      <c r="J489" s="414">
        <f>+input!Y489</f>
        <v>0</v>
      </c>
      <c r="K489" s="249" t="str">
        <f>+input!Z489</f>
        <v/>
      </c>
      <c r="L489" s="249" t="str">
        <f>+input!AA489</f>
        <v/>
      </c>
      <c r="M489" s="249" t="str">
        <f>+input!AB489</f>
        <v/>
      </c>
      <c r="N489" s="249" t="str">
        <f>+input!AC489</f>
        <v/>
      </c>
      <c r="O489" s="249" t="str">
        <f>+input!AD489</f>
        <v/>
      </c>
      <c r="P489" s="251" t="str">
        <f>+input!AE489</f>
        <v/>
      </c>
      <c r="Q489" s="252" t="str">
        <f>+input!AF489</f>
        <v/>
      </c>
      <c r="R489" s="253"/>
      <c r="S489" s="254" t="e">
        <f>VLOOKUP($A489,input!$A$4:$I$1000,7,FALSE)</f>
        <v>#N/A</v>
      </c>
      <c r="T489" s="255" t="e">
        <f>VLOOKUP($A489,input!$A$4:$I$1000,8,FALSE)</f>
        <v>#N/A</v>
      </c>
      <c r="U489" s="255" t="e">
        <f>VLOOKUP($A489,input!$A$4:$L$1000,9,FALSE)</f>
        <v>#N/A</v>
      </c>
      <c r="V489" s="256" t="e">
        <f>IF($C489="initial",input!M489,VLOOKUP($A489,input!$A$4:$L$1000,10,FALSE))</f>
        <v>#N/A</v>
      </c>
      <c r="W489" s="257" t="e">
        <f>IF($C489="initial",input!N489,VLOOKUP($A489,input!$A$4:$L$1000,11,FALSE))</f>
        <v>#N/A</v>
      </c>
      <c r="X489" s="258" t="e">
        <f>IF($C489="initial",input!O489,VLOOKUP($A489,input!$A$4:$L$1000,12,FALSE))</f>
        <v>#N/A</v>
      </c>
      <c r="Y489" s="247" t="e">
        <f t="shared" si="74"/>
        <v>#N/A</v>
      </c>
      <c r="Z489" s="247" t="e">
        <f t="shared" si="75"/>
        <v>#N/A</v>
      </c>
      <c r="AA489" s="247" t="e">
        <f t="shared" si="76"/>
        <v>#N/A</v>
      </c>
      <c r="AB489" s="254" t="e">
        <f t="shared" si="77"/>
        <v>#N/A</v>
      </c>
      <c r="AC489" s="255" t="e">
        <f t="shared" si="78"/>
        <v>#N/A</v>
      </c>
      <c r="AD489" s="261" t="e">
        <f t="shared" si="79"/>
        <v>#N/A</v>
      </c>
      <c r="AE489" s="247" t="e">
        <f>IF($D489="","",IF($C489="initial",input!S489,AN488))</f>
        <v>#N/A</v>
      </c>
      <c r="AF489" s="259" t="e">
        <f>IF($D489="","",IF($C489="initial",input!T489,AO488))</f>
        <v>#N/A</v>
      </c>
      <c r="AG489" s="260" t="e">
        <f>IF($D489="","",IF($C489="initial",input!U489,AP488))</f>
        <v>#N/A</v>
      </c>
      <c r="AH489" s="262"/>
      <c r="AI489" s="263"/>
      <c r="AJ489" s="263"/>
      <c r="AK489" s="262"/>
      <c r="AL489" s="263"/>
      <c r="AM489" s="264"/>
      <c r="AN489" s="249"/>
      <c r="AO489" s="249"/>
      <c r="AP489" s="249"/>
      <c r="AQ489" s="265"/>
      <c r="AR489" s="266"/>
      <c r="AS489" s="267"/>
    </row>
    <row r="490" spans="1:45" x14ac:dyDescent="0.25">
      <c r="A490" s="245">
        <v>487</v>
      </c>
      <c r="B490" s="245"/>
      <c r="C490" s="245" t="e">
        <f>VLOOKUP(A490,input!$A$4:$C$1000,3,FALSE)</f>
        <v>#N/A</v>
      </c>
      <c r="D490" s="246" t="e">
        <f>VLOOKUP($A490,input!$A$4:$I$1000,4,FALSE)</f>
        <v>#N/A</v>
      </c>
      <c r="E490" s="246" t="e">
        <f>VLOOKUP($A490,input!$A$4:$I$1000,5,FALSE)</f>
        <v>#N/A</v>
      </c>
      <c r="F490" s="514" t="e">
        <f>VLOOKUP($A490,input!$A$4:$I$1000,6,FALSE)</f>
        <v>#N/A</v>
      </c>
      <c r="G490" s="248">
        <v>0</v>
      </c>
      <c r="H490" s="249" t="e">
        <f t="shared" si="72"/>
        <v>#N/A</v>
      </c>
      <c r="I490" s="250" t="e">
        <f t="shared" si="73"/>
        <v>#N/A</v>
      </c>
      <c r="J490" s="414">
        <f>+input!Y490</f>
        <v>0</v>
      </c>
      <c r="K490" s="249" t="str">
        <f>+input!Z490</f>
        <v/>
      </c>
      <c r="L490" s="249" t="str">
        <f>+input!AA490</f>
        <v/>
      </c>
      <c r="M490" s="249" t="str">
        <f>+input!AB490</f>
        <v/>
      </c>
      <c r="N490" s="249" t="str">
        <f>+input!AC490</f>
        <v/>
      </c>
      <c r="O490" s="249" t="str">
        <f>+input!AD490</f>
        <v/>
      </c>
      <c r="P490" s="251" t="str">
        <f>+input!AE490</f>
        <v/>
      </c>
      <c r="Q490" s="252" t="str">
        <f>+input!AF490</f>
        <v/>
      </c>
      <c r="R490" s="253"/>
      <c r="S490" s="254" t="e">
        <f>VLOOKUP($A490,input!$A$4:$I$1000,7,FALSE)</f>
        <v>#N/A</v>
      </c>
      <c r="T490" s="255" t="e">
        <f>VLOOKUP($A490,input!$A$4:$I$1000,8,FALSE)</f>
        <v>#N/A</v>
      </c>
      <c r="U490" s="255" t="e">
        <f>VLOOKUP($A490,input!$A$4:$L$1000,9,FALSE)</f>
        <v>#N/A</v>
      </c>
      <c r="V490" s="256" t="e">
        <f>IF($C490="initial",input!M490,VLOOKUP($A490,input!$A$4:$L$1000,10,FALSE))</f>
        <v>#N/A</v>
      </c>
      <c r="W490" s="257" t="e">
        <f>IF($C490="initial",input!N490,VLOOKUP($A490,input!$A$4:$L$1000,11,FALSE))</f>
        <v>#N/A</v>
      </c>
      <c r="X490" s="258" t="e">
        <f>IF($C490="initial",input!O490,VLOOKUP($A490,input!$A$4:$L$1000,12,FALSE))</f>
        <v>#N/A</v>
      </c>
      <c r="Y490" s="247" t="e">
        <f t="shared" si="74"/>
        <v>#N/A</v>
      </c>
      <c r="Z490" s="247" t="e">
        <f t="shared" si="75"/>
        <v>#N/A</v>
      </c>
      <c r="AA490" s="247" t="e">
        <f t="shared" si="76"/>
        <v>#N/A</v>
      </c>
      <c r="AB490" s="254" t="e">
        <f t="shared" si="77"/>
        <v>#N/A</v>
      </c>
      <c r="AC490" s="255" t="e">
        <f t="shared" si="78"/>
        <v>#N/A</v>
      </c>
      <c r="AD490" s="261" t="e">
        <f t="shared" si="79"/>
        <v>#N/A</v>
      </c>
      <c r="AE490" s="247" t="e">
        <f>IF($D490="","",IF($C490="initial",input!S490,AN489))</f>
        <v>#N/A</v>
      </c>
      <c r="AF490" s="259" t="e">
        <f>IF($D490="","",IF($C490="initial",input!T490,AO489))</f>
        <v>#N/A</v>
      </c>
      <c r="AG490" s="260" t="e">
        <f>IF($D490="","",IF($C490="initial",input!U490,AP489))</f>
        <v>#N/A</v>
      </c>
      <c r="AH490" s="262"/>
      <c r="AI490" s="263"/>
      <c r="AJ490" s="263"/>
      <c r="AK490" s="262"/>
      <c r="AL490" s="263"/>
      <c r="AM490" s="264"/>
      <c r="AN490" s="249"/>
      <c r="AO490" s="249"/>
      <c r="AP490" s="249"/>
      <c r="AQ490" s="265"/>
      <c r="AR490" s="266"/>
      <c r="AS490" s="267"/>
    </row>
    <row r="491" spans="1:45" x14ac:dyDescent="0.25">
      <c r="A491" s="245">
        <v>488</v>
      </c>
      <c r="B491" s="245"/>
      <c r="C491" s="245" t="e">
        <f>VLOOKUP(A491,input!$A$4:$C$1000,3,FALSE)</f>
        <v>#N/A</v>
      </c>
      <c r="D491" s="246" t="e">
        <f>VLOOKUP($A491,input!$A$4:$I$1000,4,FALSE)</f>
        <v>#N/A</v>
      </c>
      <c r="E491" s="246" t="e">
        <f>VLOOKUP($A491,input!$A$4:$I$1000,5,FALSE)</f>
        <v>#N/A</v>
      </c>
      <c r="F491" s="514" t="e">
        <f>VLOOKUP($A491,input!$A$4:$I$1000,6,FALSE)</f>
        <v>#N/A</v>
      </c>
      <c r="G491" s="248">
        <v>0</v>
      </c>
      <c r="H491" s="249" t="e">
        <f t="shared" si="72"/>
        <v>#N/A</v>
      </c>
      <c r="I491" s="250" t="e">
        <f t="shared" si="73"/>
        <v>#N/A</v>
      </c>
      <c r="J491" s="414">
        <f>+input!Y491</f>
        <v>0</v>
      </c>
      <c r="K491" s="249" t="str">
        <f>+input!Z491</f>
        <v/>
      </c>
      <c r="L491" s="249" t="str">
        <f>+input!AA491</f>
        <v/>
      </c>
      <c r="M491" s="249" t="str">
        <f>+input!AB491</f>
        <v/>
      </c>
      <c r="N491" s="249" t="str">
        <f>+input!AC491</f>
        <v/>
      </c>
      <c r="O491" s="249" t="str">
        <f>+input!AD491</f>
        <v/>
      </c>
      <c r="P491" s="251" t="str">
        <f>+input!AE491</f>
        <v/>
      </c>
      <c r="Q491" s="252" t="str">
        <f>+input!AF491</f>
        <v/>
      </c>
      <c r="R491" s="253"/>
      <c r="S491" s="254" t="e">
        <f>VLOOKUP($A491,input!$A$4:$I$1000,7,FALSE)</f>
        <v>#N/A</v>
      </c>
      <c r="T491" s="255" t="e">
        <f>VLOOKUP($A491,input!$A$4:$I$1000,8,FALSE)</f>
        <v>#N/A</v>
      </c>
      <c r="U491" s="255" t="e">
        <f>VLOOKUP($A491,input!$A$4:$L$1000,9,FALSE)</f>
        <v>#N/A</v>
      </c>
      <c r="V491" s="256" t="e">
        <f>IF($C491="initial",input!M491,VLOOKUP($A491,input!$A$4:$L$1000,10,FALSE))</f>
        <v>#N/A</v>
      </c>
      <c r="W491" s="257" t="e">
        <f>IF($C491="initial",input!N491,VLOOKUP($A491,input!$A$4:$L$1000,11,FALSE))</f>
        <v>#N/A</v>
      </c>
      <c r="X491" s="258" t="e">
        <f>IF($C491="initial",input!O491,VLOOKUP($A491,input!$A$4:$L$1000,12,FALSE))</f>
        <v>#N/A</v>
      </c>
      <c r="Y491" s="247" t="e">
        <f t="shared" si="74"/>
        <v>#N/A</v>
      </c>
      <c r="Z491" s="247" t="e">
        <f t="shared" si="75"/>
        <v>#N/A</v>
      </c>
      <c r="AA491" s="247" t="e">
        <f t="shared" si="76"/>
        <v>#N/A</v>
      </c>
      <c r="AB491" s="254" t="e">
        <f t="shared" si="77"/>
        <v>#N/A</v>
      </c>
      <c r="AC491" s="255" t="e">
        <f t="shared" si="78"/>
        <v>#N/A</v>
      </c>
      <c r="AD491" s="261" t="e">
        <f t="shared" si="79"/>
        <v>#N/A</v>
      </c>
      <c r="AE491" s="247" t="e">
        <f>IF($D491="","",IF($C491="initial",input!S491,AN490))</f>
        <v>#N/A</v>
      </c>
      <c r="AF491" s="259" t="e">
        <f>IF($D491="","",IF($C491="initial",input!T491,AO490))</f>
        <v>#N/A</v>
      </c>
      <c r="AG491" s="260" t="e">
        <f>IF($D491="","",IF($C491="initial",input!U491,AP490))</f>
        <v>#N/A</v>
      </c>
      <c r="AH491" s="262"/>
      <c r="AI491" s="263"/>
      <c r="AJ491" s="263"/>
      <c r="AK491" s="262"/>
      <c r="AL491" s="263"/>
      <c r="AM491" s="264"/>
      <c r="AN491" s="249"/>
      <c r="AO491" s="249"/>
      <c r="AP491" s="249"/>
      <c r="AQ491" s="265"/>
      <c r="AR491" s="266"/>
      <c r="AS491" s="267"/>
    </row>
    <row r="492" spans="1:45" x14ac:dyDescent="0.25">
      <c r="A492" s="245">
        <v>489</v>
      </c>
      <c r="B492" s="245"/>
      <c r="C492" s="245" t="e">
        <f>VLOOKUP(A492,input!$A$4:$C$1000,3,FALSE)</f>
        <v>#N/A</v>
      </c>
      <c r="D492" s="246" t="e">
        <f>VLOOKUP($A492,input!$A$4:$I$1000,4,FALSE)</f>
        <v>#N/A</v>
      </c>
      <c r="E492" s="246" t="e">
        <f>VLOOKUP($A492,input!$A$4:$I$1000,5,FALSE)</f>
        <v>#N/A</v>
      </c>
      <c r="F492" s="514" t="e">
        <f>VLOOKUP($A492,input!$A$4:$I$1000,6,FALSE)</f>
        <v>#N/A</v>
      </c>
      <c r="G492" s="248">
        <v>0</v>
      </c>
      <c r="H492" s="249" t="e">
        <f t="shared" si="72"/>
        <v>#N/A</v>
      </c>
      <c r="I492" s="250" t="e">
        <f t="shared" si="73"/>
        <v>#N/A</v>
      </c>
      <c r="J492" s="414">
        <f>+input!Y492</f>
        <v>0</v>
      </c>
      <c r="K492" s="249" t="str">
        <f>+input!Z492</f>
        <v/>
      </c>
      <c r="L492" s="249" t="str">
        <f>+input!AA492</f>
        <v/>
      </c>
      <c r="M492" s="249" t="str">
        <f>+input!AB492</f>
        <v/>
      </c>
      <c r="N492" s="249" t="str">
        <f>+input!AC492</f>
        <v/>
      </c>
      <c r="O492" s="249" t="str">
        <f>+input!AD492</f>
        <v/>
      </c>
      <c r="P492" s="251" t="str">
        <f>+input!AE492</f>
        <v/>
      </c>
      <c r="Q492" s="252" t="str">
        <f>+input!AF492</f>
        <v/>
      </c>
      <c r="R492" s="253"/>
      <c r="S492" s="254" t="e">
        <f>VLOOKUP($A492,input!$A$4:$I$1000,7,FALSE)</f>
        <v>#N/A</v>
      </c>
      <c r="T492" s="255" t="e">
        <f>VLOOKUP($A492,input!$A$4:$I$1000,8,FALSE)</f>
        <v>#N/A</v>
      </c>
      <c r="U492" s="255" t="e">
        <f>VLOOKUP($A492,input!$A$4:$L$1000,9,FALSE)</f>
        <v>#N/A</v>
      </c>
      <c r="V492" s="256" t="e">
        <f>IF($C492="initial",input!M492,VLOOKUP($A492,input!$A$4:$L$1000,10,FALSE))</f>
        <v>#N/A</v>
      </c>
      <c r="W492" s="257" t="e">
        <f>IF($C492="initial",input!N492,VLOOKUP($A492,input!$A$4:$L$1000,11,FALSE))</f>
        <v>#N/A</v>
      </c>
      <c r="X492" s="258" t="e">
        <f>IF($C492="initial",input!O492,VLOOKUP($A492,input!$A$4:$L$1000,12,FALSE))</f>
        <v>#N/A</v>
      </c>
      <c r="Y492" s="247" t="e">
        <f t="shared" si="74"/>
        <v>#N/A</v>
      </c>
      <c r="Z492" s="247" t="e">
        <f t="shared" si="75"/>
        <v>#N/A</v>
      </c>
      <c r="AA492" s="247" t="e">
        <f t="shared" si="76"/>
        <v>#N/A</v>
      </c>
      <c r="AB492" s="254" t="e">
        <f t="shared" si="77"/>
        <v>#N/A</v>
      </c>
      <c r="AC492" s="255" t="e">
        <f t="shared" si="78"/>
        <v>#N/A</v>
      </c>
      <c r="AD492" s="261" t="e">
        <f t="shared" si="79"/>
        <v>#N/A</v>
      </c>
      <c r="AE492" s="247" t="e">
        <f>IF($D492="","",IF($C492="initial",input!S492,AN491))</f>
        <v>#N/A</v>
      </c>
      <c r="AF492" s="259" t="e">
        <f>IF($D492="","",IF($C492="initial",input!T492,AO491))</f>
        <v>#N/A</v>
      </c>
      <c r="AG492" s="260" t="e">
        <f>IF($D492="","",IF($C492="initial",input!U492,AP491))</f>
        <v>#N/A</v>
      </c>
      <c r="AH492" s="262"/>
      <c r="AI492" s="263"/>
      <c r="AJ492" s="263"/>
      <c r="AK492" s="262"/>
      <c r="AL492" s="263"/>
      <c r="AM492" s="264"/>
      <c r="AN492" s="249"/>
      <c r="AO492" s="249"/>
      <c r="AP492" s="249"/>
      <c r="AQ492" s="265"/>
      <c r="AR492" s="266"/>
      <c r="AS492" s="267"/>
    </row>
    <row r="493" spans="1:45" x14ac:dyDescent="0.25">
      <c r="A493" s="245">
        <v>490</v>
      </c>
      <c r="B493" s="245"/>
      <c r="C493" s="245" t="e">
        <f>VLOOKUP(A493,input!$A$4:$C$1000,3,FALSE)</f>
        <v>#N/A</v>
      </c>
      <c r="D493" s="246" t="e">
        <f>VLOOKUP($A493,input!$A$4:$I$1000,4,FALSE)</f>
        <v>#N/A</v>
      </c>
      <c r="E493" s="246" t="e">
        <f>VLOOKUP($A493,input!$A$4:$I$1000,5,FALSE)</f>
        <v>#N/A</v>
      </c>
      <c r="F493" s="514" t="e">
        <f>VLOOKUP($A493,input!$A$4:$I$1000,6,FALSE)</f>
        <v>#N/A</v>
      </c>
      <c r="G493" s="248">
        <v>0</v>
      </c>
      <c r="H493" s="249" t="e">
        <f t="shared" si="72"/>
        <v>#N/A</v>
      </c>
      <c r="I493" s="250" t="e">
        <f t="shared" si="73"/>
        <v>#N/A</v>
      </c>
      <c r="J493" s="414">
        <f>+input!Y493</f>
        <v>0</v>
      </c>
      <c r="K493" s="249" t="str">
        <f>+input!Z493</f>
        <v/>
      </c>
      <c r="L493" s="249" t="str">
        <f>+input!AA493</f>
        <v/>
      </c>
      <c r="M493" s="249" t="str">
        <f>+input!AB493</f>
        <v/>
      </c>
      <c r="N493" s="249" t="str">
        <f>+input!AC493</f>
        <v/>
      </c>
      <c r="O493" s="249" t="str">
        <f>+input!AD493</f>
        <v/>
      </c>
      <c r="P493" s="251" t="str">
        <f>+input!AE493</f>
        <v/>
      </c>
      <c r="Q493" s="252" t="str">
        <f>+input!AF493</f>
        <v/>
      </c>
      <c r="R493" s="253"/>
      <c r="S493" s="254" t="e">
        <f>VLOOKUP($A493,input!$A$4:$I$1000,7,FALSE)</f>
        <v>#N/A</v>
      </c>
      <c r="T493" s="255" t="e">
        <f>VLOOKUP($A493,input!$A$4:$I$1000,8,FALSE)</f>
        <v>#N/A</v>
      </c>
      <c r="U493" s="255" t="e">
        <f>VLOOKUP($A493,input!$A$4:$L$1000,9,FALSE)</f>
        <v>#N/A</v>
      </c>
      <c r="V493" s="256" t="e">
        <f>IF($C493="initial",input!M493,VLOOKUP($A493,input!$A$4:$L$1000,10,FALSE))</f>
        <v>#N/A</v>
      </c>
      <c r="W493" s="257" t="e">
        <f>IF($C493="initial",input!N493,VLOOKUP($A493,input!$A$4:$L$1000,11,FALSE))</f>
        <v>#N/A</v>
      </c>
      <c r="X493" s="258" t="e">
        <f>IF($C493="initial",input!O493,VLOOKUP($A493,input!$A$4:$L$1000,12,FALSE))</f>
        <v>#N/A</v>
      </c>
      <c r="Y493" s="247" t="e">
        <f t="shared" si="74"/>
        <v>#N/A</v>
      </c>
      <c r="Z493" s="247" t="e">
        <f t="shared" si="75"/>
        <v>#N/A</v>
      </c>
      <c r="AA493" s="247" t="e">
        <f t="shared" si="76"/>
        <v>#N/A</v>
      </c>
      <c r="AB493" s="254" t="e">
        <f t="shared" si="77"/>
        <v>#N/A</v>
      </c>
      <c r="AC493" s="255" t="e">
        <f t="shared" si="78"/>
        <v>#N/A</v>
      </c>
      <c r="AD493" s="261" t="e">
        <f t="shared" si="79"/>
        <v>#N/A</v>
      </c>
      <c r="AE493" s="247" t="e">
        <f>IF($D493="","",IF($C493="initial",input!S493,AN492))</f>
        <v>#N/A</v>
      </c>
      <c r="AF493" s="259" t="e">
        <f>IF($D493="","",IF($C493="initial",input!T493,AO492))</f>
        <v>#N/A</v>
      </c>
      <c r="AG493" s="260" t="e">
        <f>IF($D493="","",IF($C493="initial",input!U493,AP492))</f>
        <v>#N/A</v>
      </c>
      <c r="AH493" s="262"/>
      <c r="AI493" s="263"/>
      <c r="AJ493" s="263"/>
      <c r="AK493" s="262"/>
      <c r="AL493" s="263"/>
      <c r="AM493" s="264"/>
      <c r="AN493" s="249"/>
      <c r="AO493" s="249"/>
      <c r="AP493" s="249"/>
      <c r="AQ493" s="265"/>
      <c r="AR493" s="266"/>
      <c r="AS493" s="267"/>
    </row>
    <row r="494" spans="1:45" x14ac:dyDescent="0.25">
      <c r="A494" s="245">
        <v>491</v>
      </c>
      <c r="B494" s="245"/>
      <c r="C494" s="245" t="e">
        <f>VLOOKUP(A494,input!$A$4:$C$1000,3,FALSE)</f>
        <v>#N/A</v>
      </c>
      <c r="D494" s="246" t="e">
        <f>VLOOKUP($A494,input!$A$4:$I$1000,4,FALSE)</f>
        <v>#N/A</v>
      </c>
      <c r="E494" s="246" t="e">
        <f>VLOOKUP($A494,input!$A$4:$I$1000,5,FALSE)</f>
        <v>#N/A</v>
      </c>
      <c r="F494" s="514" t="e">
        <f>VLOOKUP($A494,input!$A$4:$I$1000,6,FALSE)</f>
        <v>#N/A</v>
      </c>
      <c r="G494" s="248">
        <v>0</v>
      </c>
      <c r="H494" s="249" t="e">
        <f t="shared" si="72"/>
        <v>#N/A</v>
      </c>
      <c r="I494" s="250" t="e">
        <f t="shared" si="73"/>
        <v>#N/A</v>
      </c>
      <c r="J494" s="414">
        <f>+input!Y494</f>
        <v>0</v>
      </c>
      <c r="K494" s="249" t="str">
        <f>+input!Z494</f>
        <v/>
      </c>
      <c r="L494" s="249" t="str">
        <f>+input!AA494</f>
        <v/>
      </c>
      <c r="M494" s="249" t="str">
        <f>+input!AB494</f>
        <v/>
      </c>
      <c r="N494" s="249" t="str">
        <f>+input!AC494</f>
        <v/>
      </c>
      <c r="O494" s="249" t="str">
        <f>+input!AD494</f>
        <v/>
      </c>
      <c r="P494" s="251" t="str">
        <f>+input!AE494</f>
        <v/>
      </c>
      <c r="Q494" s="252" t="str">
        <f>+input!AF494</f>
        <v/>
      </c>
      <c r="R494" s="253"/>
      <c r="S494" s="254" t="e">
        <f>VLOOKUP($A494,input!$A$4:$I$1000,7,FALSE)</f>
        <v>#N/A</v>
      </c>
      <c r="T494" s="255" t="e">
        <f>VLOOKUP($A494,input!$A$4:$I$1000,8,FALSE)</f>
        <v>#N/A</v>
      </c>
      <c r="U494" s="255" t="e">
        <f>VLOOKUP($A494,input!$A$4:$L$1000,9,FALSE)</f>
        <v>#N/A</v>
      </c>
      <c r="V494" s="256" t="e">
        <f>IF($C494="initial",input!M494,VLOOKUP($A494,input!$A$4:$L$1000,10,FALSE))</f>
        <v>#N/A</v>
      </c>
      <c r="W494" s="257" t="e">
        <f>IF($C494="initial",input!N494,VLOOKUP($A494,input!$A$4:$L$1000,11,FALSE))</f>
        <v>#N/A</v>
      </c>
      <c r="X494" s="258" t="e">
        <f>IF($C494="initial",input!O494,VLOOKUP($A494,input!$A$4:$L$1000,12,FALSE))</f>
        <v>#N/A</v>
      </c>
      <c r="Y494" s="247" t="e">
        <f t="shared" si="74"/>
        <v>#N/A</v>
      </c>
      <c r="Z494" s="247" t="e">
        <f t="shared" si="75"/>
        <v>#N/A</v>
      </c>
      <c r="AA494" s="247" t="e">
        <f t="shared" si="76"/>
        <v>#N/A</v>
      </c>
      <c r="AB494" s="254" t="e">
        <f t="shared" si="77"/>
        <v>#N/A</v>
      </c>
      <c r="AC494" s="255" t="e">
        <f t="shared" si="78"/>
        <v>#N/A</v>
      </c>
      <c r="AD494" s="261" t="e">
        <f t="shared" si="79"/>
        <v>#N/A</v>
      </c>
      <c r="AE494" s="247" t="e">
        <f>IF($D494="","",IF($C494="initial",input!S494,AN493))</f>
        <v>#N/A</v>
      </c>
      <c r="AF494" s="259" t="e">
        <f>IF($D494="","",IF($C494="initial",input!T494,AO493))</f>
        <v>#N/A</v>
      </c>
      <c r="AG494" s="260" t="e">
        <f>IF($D494="","",IF($C494="initial",input!U494,AP493))</f>
        <v>#N/A</v>
      </c>
      <c r="AH494" s="262"/>
      <c r="AI494" s="263"/>
      <c r="AJ494" s="263"/>
      <c r="AK494" s="262"/>
      <c r="AL494" s="263"/>
      <c r="AM494" s="264"/>
      <c r="AN494" s="249"/>
      <c r="AO494" s="249"/>
      <c r="AP494" s="249"/>
      <c r="AQ494" s="265"/>
      <c r="AR494" s="266"/>
      <c r="AS494" s="267"/>
    </row>
    <row r="495" spans="1:45" x14ac:dyDescent="0.25">
      <c r="A495" s="245">
        <v>492</v>
      </c>
      <c r="B495" s="245"/>
      <c r="C495" s="245" t="e">
        <f>VLOOKUP(A495,input!$A$4:$C$1000,3,FALSE)</f>
        <v>#N/A</v>
      </c>
      <c r="D495" s="246" t="e">
        <f>VLOOKUP($A495,input!$A$4:$I$1000,4,FALSE)</f>
        <v>#N/A</v>
      </c>
      <c r="E495" s="246" t="e">
        <f>VLOOKUP($A495,input!$A$4:$I$1000,5,FALSE)</f>
        <v>#N/A</v>
      </c>
      <c r="F495" s="514" t="e">
        <f>VLOOKUP($A495,input!$A$4:$I$1000,6,FALSE)</f>
        <v>#N/A</v>
      </c>
      <c r="G495" s="248">
        <v>0</v>
      </c>
      <c r="H495" s="249" t="e">
        <f t="shared" si="72"/>
        <v>#N/A</v>
      </c>
      <c r="I495" s="250" t="e">
        <f t="shared" si="73"/>
        <v>#N/A</v>
      </c>
      <c r="J495" s="414">
        <f>+input!Y495</f>
        <v>0</v>
      </c>
      <c r="K495" s="249" t="str">
        <f>+input!Z495</f>
        <v/>
      </c>
      <c r="L495" s="249" t="str">
        <f>+input!AA495</f>
        <v/>
      </c>
      <c r="M495" s="249" t="str">
        <f>+input!AB495</f>
        <v/>
      </c>
      <c r="N495" s="249" t="str">
        <f>+input!AC495</f>
        <v/>
      </c>
      <c r="O495" s="249" t="str">
        <f>+input!AD495</f>
        <v/>
      </c>
      <c r="P495" s="251" t="str">
        <f>+input!AE495</f>
        <v/>
      </c>
      <c r="Q495" s="252" t="str">
        <f>+input!AF495</f>
        <v/>
      </c>
      <c r="R495" s="253"/>
      <c r="S495" s="254" t="e">
        <f>VLOOKUP($A495,input!$A$4:$I$1000,7,FALSE)</f>
        <v>#N/A</v>
      </c>
      <c r="T495" s="255" t="e">
        <f>VLOOKUP($A495,input!$A$4:$I$1000,8,FALSE)</f>
        <v>#N/A</v>
      </c>
      <c r="U495" s="255" t="e">
        <f>VLOOKUP($A495,input!$A$4:$L$1000,9,FALSE)</f>
        <v>#N/A</v>
      </c>
      <c r="V495" s="256" t="e">
        <f>IF($C495="initial",input!M495,VLOOKUP($A495,input!$A$4:$L$1000,10,FALSE))</f>
        <v>#N/A</v>
      </c>
      <c r="W495" s="257" t="e">
        <f>IF($C495="initial",input!N495,VLOOKUP($A495,input!$A$4:$L$1000,11,FALSE))</f>
        <v>#N/A</v>
      </c>
      <c r="X495" s="258" t="e">
        <f>IF($C495="initial",input!O495,VLOOKUP($A495,input!$A$4:$L$1000,12,FALSE))</f>
        <v>#N/A</v>
      </c>
      <c r="Y495" s="247" t="e">
        <f t="shared" si="74"/>
        <v>#N/A</v>
      </c>
      <c r="Z495" s="247" t="e">
        <f t="shared" si="75"/>
        <v>#N/A</v>
      </c>
      <c r="AA495" s="247" t="e">
        <f t="shared" si="76"/>
        <v>#N/A</v>
      </c>
      <c r="AB495" s="254" t="e">
        <f t="shared" si="77"/>
        <v>#N/A</v>
      </c>
      <c r="AC495" s="255" t="e">
        <f t="shared" si="78"/>
        <v>#N/A</v>
      </c>
      <c r="AD495" s="261" t="e">
        <f t="shared" si="79"/>
        <v>#N/A</v>
      </c>
      <c r="AE495" s="247" t="e">
        <f>IF($D495="","",IF($C495="initial",input!S495,AN494))</f>
        <v>#N/A</v>
      </c>
      <c r="AF495" s="259" t="e">
        <f>IF($D495="","",IF($C495="initial",input!T495,AO494))</f>
        <v>#N/A</v>
      </c>
      <c r="AG495" s="260" t="e">
        <f>IF($D495="","",IF($C495="initial",input!U495,AP494))</f>
        <v>#N/A</v>
      </c>
      <c r="AH495" s="262"/>
      <c r="AI495" s="263"/>
      <c r="AJ495" s="263"/>
      <c r="AK495" s="262"/>
      <c r="AL495" s="263"/>
      <c r="AM495" s="264"/>
      <c r="AN495" s="249"/>
      <c r="AO495" s="249"/>
      <c r="AP495" s="249"/>
      <c r="AQ495" s="265"/>
      <c r="AR495" s="266"/>
      <c r="AS495" s="267"/>
    </row>
    <row r="496" spans="1:45" x14ac:dyDescent="0.25">
      <c r="A496" s="245">
        <v>493</v>
      </c>
      <c r="B496" s="245"/>
      <c r="C496" s="245" t="e">
        <f>VLOOKUP(A496,input!$A$4:$C$1000,3,FALSE)</f>
        <v>#N/A</v>
      </c>
      <c r="D496" s="246" t="e">
        <f>VLOOKUP($A496,input!$A$4:$I$1000,4,FALSE)</f>
        <v>#N/A</v>
      </c>
      <c r="E496" s="246" t="e">
        <f>VLOOKUP($A496,input!$A$4:$I$1000,5,FALSE)</f>
        <v>#N/A</v>
      </c>
      <c r="F496" s="514" t="e">
        <f>VLOOKUP($A496,input!$A$4:$I$1000,6,FALSE)</f>
        <v>#N/A</v>
      </c>
      <c r="G496" s="248">
        <v>0</v>
      </c>
      <c r="H496" s="249" t="e">
        <f t="shared" si="72"/>
        <v>#N/A</v>
      </c>
      <c r="I496" s="250" t="e">
        <f t="shared" si="73"/>
        <v>#N/A</v>
      </c>
      <c r="J496" s="414">
        <f>+input!Y496</f>
        <v>0</v>
      </c>
      <c r="K496" s="249" t="str">
        <f>+input!Z496</f>
        <v/>
      </c>
      <c r="L496" s="249" t="str">
        <f>+input!AA496</f>
        <v/>
      </c>
      <c r="M496" s="249" t="str">
        <f>+input!AB496</f>
        <v/>
      </c>
      <c r="N496" s="249" t="str">
        <f>+input!AC496</f>
        <v/>
      </c>
      <c r="O496" s="249" t="str">
        <f>+input!AD496</f>
        <v/>
      </c>
      <c r="P496" s="251" t="str">
        <f>+input!AE496</f>
        <v/>
      </c>
      <c r="Q496" s="252" t="str">
        <f>+input!AF496</f>
        <v/>
      </c>
      <c r="R496" s="253"/>
      <c r="S496" s="254" t="e">
        <f>VLOOKUP($A496,input!$A$4:$I$1000,7,FALSE)</f>
        <v>#N/A</v>
      </c>
      <c r="T496" s="255" t="e">
        <f>VLOOKUP($A496,input!$A$4:$I$1000,8,FALSE)</f>
        <v>#N/A</v>
      </c>
      <c r="U496" s="255" t="e">
        <f>VLOOKUP($A496,input!$A$4:$L$1000,9,FALSE)</f>
        <v>#N/A</v>
      </c>
      <c r="V496" s="256" t="e">
        <f>IF($C496="initial",input!M496,VLOOKUP($A496,input!$A$4:$L$1000,10,FALSE))</f>
        <v>#N/A</v>
      </c>
      <c r="W496" s="257" t="e">
        <f>IF($C496="initial",input!N496,VLOOKUP($A496,input!$A$4:$L$1000,11,FALSE))</f>
        <v>#N/A</v>
      </c>
      <c r="X496" s="258" t="e">
        <f>IF($C496="initial",input!O496,VLOOKUP($A496,input!$A$4:$L$1000,12,FALSE))</f>
        <v>#N/A</v>
      </c>
      <c r="Y496" s="247" t="e">
        <f t="shared" si="74"/>
        <v>#N/A</v>
      </c>
      <c r="Z496" s="247" t="e">
        <f t="shared" si="75"/>
        <v>#N/A</v>
      </c>
      <c r="AA496" s="247" t="e">
        <f t="shared" si="76"/>
        <v>#N/A</v>
      </c>
      <c r="AB496" s="254" t="e">
        <f t="shared" si="77"/>
        <v>#N/A</v>
      </c>
      <c r="AC496" s="255" t="e">
        <f t="shared" si="78"/>
        <v>#N/A</v>
      </c>
      <c r="AD496" s="261" t="e">
        <f t="shared" si="79"/>
        <v>#N/A</v>
      </c>
      <c r="AE496" s="247" t="e">
        <f>IF($D496="","",IF($C496="initial",input!S496,AN495))</f>
        <v>#N/A</v>
      </c>
      <c r="AF496" s="259" t="e">
        <f>IF($D496="","",IF($C496="initial",input!T496,AO495))</f>
        <v>#N/A</v>
      </c>
      <c r="AG496" s="260" t="e">
        <f>IF($D496="","",IF($C496="initial",input!U496,AP495))</f>
        <v>#N/A</v>
      </c>
      <c r="AH496" s="262"/>
      <c r="AI496" s="263"/>
      <c r="AJ496" s="263"/>
      <c r="AK496" s="262"/>
      <c r="AL496" s="263"/>
      <c r="AM496" s="264"/>
      <c r="AN496" s="249"/>
      <c r="AO496" s="249"/>
      <c r="AP496" s="249"/>
      <c r="AQ496" s="265"/>
      <c r="AR496" s="266"/>
      <c r="AS496" s="267"/>
    </row>
    <row r="497" spans="1:45" x14ac:dyDescent="0.25">
      <c r="A497" s="245">
        <v>494</v>
      </c>
      <c r="B497" s="245"/>
      <c r="C497" s="245" t="e">
        <f>VLOOKUP(A497,input!$A$4:$C$1000,3,FALSE)</f>
        <v>#N/A</v>
      </c>
      <c r="D497" s="246" t="e">
        <f>VLOOKUP($A497,input!$A$4:$I$1000,4,FALSE)</f>
        <v>#N/A</v>
      </c>
      <c r="E497" s="246" t="e">
        <f>VLOOKUP($A497,input!$A$4:$I$1000,5,FALSE)</f>
        <v>#N/A</v>
      </c>
      <c r="F497" s="514" t="e">
        <f>VLOOKUP($A497,input!$A$4:$I$1000,6,FALSE)</f>
        <v>#N/A</v>
      </c>
      <c r="G497" s="248">
        <v>0</v>
      </c>
      <c r="H497" s="249" t="e">
        <f t="shared" si="72"/>
        <v>#N/A</v>
      </c>
      <c r="I497" s="250" t="e">
        <f t="shared" si="73"/>
        <v>#N/A</v>
      </c>
      <c r="J497" s="414">
        <f>+input!Y497</f>
        <v>0</v>
      </c>
      <c r="K497" s="249" t="str">
        <f>+input!Z497</f>
        <v/>
      </c>
      <c r="L497" s="249" t="str">
        <f>+input!AA497</f>
        <v/>
      </c>
      <c r="M497" s="249" t="str">
        <f>+input!AB497</f>
        <v/>
      </c>
      <c r="N497" s="249" t="str">
        <f>+input!AC497</f>
        <v/>
      </c>
      <c r="O497" s="249" t="str">
        <f>+input!AD497</f>
        <v/>
      </c>
      <c r="P497" s="251" t="str">
        <f>+input!AE497</f>
        <v/>
      </c>
      <c r="Q497" s="252" t="str">
        <f>+input!AF497</f>
        <v/>
      </c>
      <c r="R497" s="253"/>
      <c r="S497" s="254" t="e">
        <f>VLOOKUP($A497,input!$A$4:$I$1000,7,FALSE)</f>
        <v>#N/A</v>
      </c>
      <c r="T497" s="255" t="e">
        <f>VLOOKUP($A497,input!$A$4:$I$1000,8,FALSE)</f>
        <v>#N/A</v>
      </c>
      <c r="U497" s="255" t="e">
        <f>VLOOKUP($A497,input!$A$4:$L$1000,9,FALSE)</f>
        <v>#N/A</v>
      </c>
      <c r="V497" s="256" t="e">
        <f>IF($C497="initial",input!M497,VLOOKUP($A497,input!$A$4:$L$1000,10,FALSE))</f>
        <v>#N/A</v>
      </c>
      <c r="W497" s="257" t="e">
        <f>IF($C497="initial",input!N497,VLOOKUP($A497,input!$A$4:$L$1000,11,FALSE))</f>
        <v>#N/A</v>
      </c>
      <c r="X497" s="258" t="e">
        <f>IF($C497="initial",input!O497,VLOOKUP($A497,input!$A$4:$L$1000,12,FALSE))</f>
        <v>#N/A</v>
      </c>
      <c r="Y497" s="247" t="e">
        <f t="shared" si="74"/>
        <v>#N/A</v>
      </c>
      <c r="Z497" s="247" t="e">
        <f t="shared" si="75"/>
        <v>#N/A</v>
      </c>
      <c r="AA497" s="247" t="e">
        <f t="shared" si="76"/>
        <v>#N/A</v>
      </c>
      <c r="AB497" s="254" t="e">
        <f t="shared" si="77"/>
        <v>#N/A</v>
      </c>
      <c r="AC497" s="255" t="e">
        <f t="shared" si="78"/>
        <v>#N/A</v>
      </c>
      <c r="AD497" s="261" t="e">
        <f t="shared" si="79"/>
        <v>#N/A</v>
      </c>
      <c r="AE497" s="247" t="e">
        <f>IF($D497="","",IF($C497="initial",input!S497,AN496))</f>
        <v>#N/A</v>
      </c>
      <c r="AF497" s="259" t="e">
        <f>IF($D497="","",IF($C497="initial",input!T497,AO496))</f>
        <v>#N/A</v>
      </c>
      <c r="AG497" s="260" t="e">
        <f>IF($D497="","",IF($C497="initial",input!U497,AP496))</f>
        <v>#N/A</v>
      </c>
      <c r="AH497" s="262"/>
      <c r="AI497" s="263"/>
      <c r="AJ497" s="263"/>
      <c r="AK497" s="262"/>
      <c r="AL497" s="263"/>
      <c r="AM497" s="264"/>
      <c r="AN497" s="249"/>
      <c r="AO497" s="249"/>
      <c r="AP497" s="249"/>
      <c r="AQ497" s="265"/>
      <c r="AR497" s="266"/>
      <c r="AS497" s="267"/>
    </row>
    <row r="498" spans="1:45" x14ac:dyDescent="0.25">
      <c r="A498" s="245">
        <v>495</v>
      </c>
      <c r="B498" s="245"/>
      <c r="C498" s="245" t="e">
        <f>VLOOKUP(A498,input!$A$4:$C$1000,3,FALSE)</f>
        <v>#N/A</v>
      </c>
      <c r="D498" s="246" t="e">
        <f>VLOOKUP($A498,input!$A$4:$I$1000,4,FALSE)</f>
        <v>#N/A</v>
      </c>
      <c r="E498" s="246" t="e">
        <f>VLOOKUP($A498,input!$A$4:$I$1000,5,FALSE)</f>
        <v>#N/A</v>
      </c>
      <c r="F498" s="514" t="e">
        <f>VLOOKUP($A498,input!$A$4:$I$1000,6,FALSE)</f>
        <v>#N/A</v>
      </c>
      <c r="G498" s="248">
        <v>0</v>
      </c>
      <c r="H498" s="249" t="e">
        <f t="shared" si="72"/>
        <v>#N/A</v>
      </c>
      <c r="I498" s="250" t="e">
        <f t="shared" si="73"/>
        <v>#N/A</v>
      </c>
      <c r="J498" s="414">
        <f>+input!Y498</f>
        <v>0</v>
      </c>
      <c r="K498" s="249" t="str">
        <f>+input!Z498</f>
        <v/>
      </c>
      <c r="L498" s="249" t="str">
        <f>+input!AA498</f>
        <v/>
      </c>
      <c r="M498" s="249" t="str">
        <f>+input!AB498</f>
        <v/>
      </c>
      <c r="N498" s="249" t="str">
        <f>+input!AC498</f>
        <v/>
      </c>
      <c r="O498" s="249" t="str">
        <f>+input!AD498</f>
        <v/>
      </c>
      <c r="P498" s="251" t="str">
        <f>+input!AE498</f>
        <v/>
      </c>
      <c r="Q498" s="252" t="str">
        <f>+input!AF498</f>
        <v/>
      </c>
      <c r="R498" s="253"/>
      <c r="S498" s="254" t="e">
        <f>VLOOKUP($A498,input!$A$4:$I$1000,7,FALSE)</f>
        <v>#N/A</v>
      </c>
      <c r="T498" s="255" t="e">
        <f>VLOOKUP($A498,input!$A$4:$I$1000,8,FALSE)</f>
        <v>#N/A</v>
      </c>
      <c r="U498" s="255" t="e">
        <f>VLOOKUP($A498,input!$A$4:$L$1000,9,FALSE)</f>
        <v>#N/A</v>
      </c>
      <c r="V498" s="256" t="e">
        <f>IF($C498="initial",input!M498,VLOOKUP($A498,input!$A$4:$L$1000,10,FALSE))</f>
        <v>#N/A</v>
      </c>
      <c r="W498" s="257" t="e">
        <f>IF($C498="initial",input!N498,VLOOKUP($A498,input!$A$4:$L$1000,11,FALSE))</f>
        <v>#N/A</v>
      </c>
      <c r="X498" s="258" t="e">
        <f>IF($C498="initial",input!O498,VLOOKUP($A498,input!$A$4:$L$1000,12,FALSE))</f>
        <v>#N/A</v>
      </c>
      <c r="Y498" s="247" t="e">
        <f t="shared" si="74"/>
        <v>#N/A</v>
      </c>
      <c r="Z498" s="247" t="e">
        <f t="shared" si="75"/>
        <v>#N/A</v>
      </c>
      <c r="AA498" s="247" t="e">
        <f t="shared" si="76"/>
        <v>#N/A</v>
      </c>
      <c r="AB498" s="254" t="e">
        <f t="shared" si="77"/>
        <v>#N/A</v>
      </c>
      <c r="AC498" s="255" t="e">
        <f t="shared" si="78"/>
        <v>#N/A</v>
      </c>
      <c r="AD498" s="261" t="e">
        <f t="shared" si="79"/>
        <v>#N/A</v>
      </c>
      <c r="AE498" s="247" t="e">
        <f>IF($D498="","",IF($C498="initial",input!S498,AN497))</f>
        <v>#N/A</v>
      </c>
      <c r="AF498" s="259" t="e">
        <f>IF($D498="","",IF($C498="initial",input!T498,AO497))</f>
        <v>#N/A</v>
      </c>
      <c r="AG498" s="260" t="e">
        <f>IF($D498="","",IF($C498="initial",input!U498,AP497))</f>
        <v>#N/A</v>
      </c>
      <c r="AH498" s="262"/>
      <c r="AI498" s="263"/>
      <c r="AJ498" s="263"/>
      <c r="AK498" s="262"/>
      <c r="AL498" s="263"/>
      <c r="AM498" s="264"/>
      <c r="AN498" s="249"/>
      <c r="AO498" s="249"/>
      <c r="AP498" s="249"/>
      <c r="AQ498" s="265"/>
      <c r="AR498" s="266"/>
      <c r="AS498" s="267"/>
    </row>
    <row r="499" spans="1:45" x14ac:dyDescent="0.25">
      <c r="A499" s="245">
        <v>496</v>
      </c>
      <c r="B499" s="245"/>
      <c r="C499" s="245" t="e">
        <f>VLOOKUP(A499,input!$A$4:$C$1000,3,FALSE)</f>
        <v>#N/A</v>
      </c>
      <c r="D499" s="246" t="e">
        <f>VLOOKUP($A499,input!$A$4:$I$1000,4,FALSE)</f>
        <v>#N/A</v>
      </c>
      <c r="E499" s="246" t="e">
        <f>VLOOKUP($A499,input!$A$4:$I$1000,5,FALSE)</f>
        <v>#N/A</v>
      </c>
      <c r="F499" s="514" t="e">
        <f>VLOOKUP($A499,input!$A$4:$I$1000,6,FALSE)</f>
        <v>#N/A</v>
      </c>
      <c r="G499" s="248">
        <v>0</v>
      </c>
      <c r="H499" s="249" t="e">
        <f t="shared" si="72"/>
        <v>#N/A</v>
      </c>
      <c r="I499" s="250" t="e">
        <f t="shared" si="73"/>
        <v>#N/A</v>
      </c>
      <c r="J499" s="414">
        <f>+input!Y499</f>
        <v>0</v>
      </c>
      <c r="K499" s="249" t="str">
        <f>+input!Z499</f>
        <v/>
      </c>
      <c r="L499" s="249" t="str">
        <f>+input!AA499</f>
        <v/>
      </c>
      <c r="M499" s="249" t="str">
        <f>+input!AB499</f>
        <v/>
      </c>
      <c r="N499" s="249" t="str">
        <f>+input!AC499</f>
        <v/>
      </c>
      <c r="O499" s="249" t="str">
        <f>+input!AD499</f>
        <v/>
      </c>
      <c r="P499" s="251" t="str">
        <f>+input!AE499</f>
        <v/>
      </c>
      <c r="Q499" s="252" t="str">
        <f>+input!AF499</f>
        <v/>
      </c>
      <c r="R499" s="253"/>
      <c r="S499" s="254" t="e">
        <f>VLOOKUP($A499,input!$A$4:$I$1000,7,FALSE)</f>
        <v>#N/A</v>
      </c>
      <c r="T499" s="255" t="e">
        <f>VLOOKUP($A499,input!$A$4:$I$1000,8,FALSE)</f>
        <v>#N/A</v>
      </c>
      <c r="U499" s="255" t="e">
        <f>VLOOKUP($A499,input!$A$4:$L$1000,9,FALSE)</f>
        <v>#N/A</v>
      </c>
      <c r="V499" s="256" t="e">
        <f>IF($C499="initial",input!M499,VLOOKUP($A499,input!$A$4:$L$1000,10,FALSE))</f>
        <v>#N/A</v>
      </c>
      <c r="W499" s="257" t="e">
        <f>IF($C499="initial",input!N499,VLOOKUP($A499,input!$A$4:$L$1000,11,FALSE))</f>
        <v>#N/A</v>
      </c>
      <c r="X499" s="258" t="e">
        <f>IF($C499="initial",input!O499,VLOOKUP($A499,input!$A$4:$L$1000,12,FALSE))</f>
        <v>#N/A</v>
      </c>
      <c r="Y499" s="247" t="e">
        <f t="shared" si="74"/>
        <v>#N/A</v>
      </c>
      <c r="Z499" s="247" t="e">
        <f t="shared" si="75"/>
        <v>#N/A</v>
      </c>
      <c r="AA499" s="247" t="e">
        <f t="shared" si="76"/>
        <v>#N/A</v>
      </c>
      <c r="AB499" s="254" t="e">
        <f t="shared" si="77"/>
        <v>#N/A</v>
      </c>
      <c r="AC499" s="255" t="e">
        <f t="shared" si="78"/>
        <v>#N/A</v>
      </c>
      <c r="AD499" s="261" t="e">
        <f t="shared" si="79"/>
        <v>#N/A</v>
      </c>
      <c r="AE499" s="247" t="e">
        <f>IF($D499="","",IF($C499="initial",input!S499,AN498))</f>
        <v>#N/A</v>
      </c>
      <c r="AF499" s="259" t="e">
        <f>IF($D499="","",IF($C499="initial",input!T499,AO498))</f>
        <v>#N/A</v>
      </c>
      <c r="AG499" s="260" t="e">
        <f>IF($D499="","",IF($C499="initial",input!U499,AP498))</f>
        <v>#N/A</v>
      </c>
      <c r="AH499" s="262"/>
      <c r="AI499" s="263"/>
      <c r="AJ499" s="263"/>
      <c r="AK499" s="262"/>
      <c r="AL499" s="263"/>
      <c r="AM499" s="264"/>
      <c r="AN499" s="249"/>
      <c r="AO499" s="249"/>
      <c r="AP499" s="249"/>
      <c r="AQ499" s="265"/>
      <c r="AR499" s="266"/>
      <c r="AS499" s="267"/>
    </row>
    <row r="500" spans="1:45" x14ac:dyDescent="0.25">
      <c r="A500" s="245">
        <v>497</v>
      </c>
      <c r="B500" s="245"/>
      <c r="C500" s="245" t="e">
        <f>VLOOKUP(A500,input!$A$4:$C$1000,3,FALSE)</f>
        <v>#N/A</v>
      </c>
      <c r="D500" s="246" t="e">
        <f>VLOOKUP($A500,input!$A$4:$I$1000,4,FALSE)</f>
        <v>#N/A</v>
      </c>
      <c r="E500" s="246" t="e">
        <f>VLOOKUP($A500,input!$A$4:$I$1000,5,FALSE)</f>
        <v>#N/A</v>
      </c>
      <c r="F500" s="514" t="e">
        <f>VLOOKUP($A500,input!$A$4:$I$1000,6,FALSE)</f>
        <v>#N/A</v>
      </c>
      <c r="G500" s="248">
        <v>0</v>
      </c>
      <c r="H500" s="249" t="e">
        <f t="shared" si="72"/>
        <v>#N/A</v>
      </c>
      <c r="I500" s="250" t="e">
        <f t="shared" si="73"/>
        <v>#N/A</v>
      </c>
      <c r="J500" s="414">
        <f>+input!Y500</f>
        <v>0</v>
      </c>
      <c r="K500" s="249" t="str">
        <f>+input!Z500</f>
        <v/>
      </c>
      <c r="L500" s="249" t="str">
        <f>+input!AA500</f>
        <v/>
      </c>
      <c r="M500" s="249" t="str">
        <f>+input!AB500</f>
        <v/>
      </c>
      <c r="N500" s="249" t="str">
        <f>+input!AC500</f>
        <v/>
      </c>
      <c r="O500" s="249" t="str">
        <f>+input!AD500</f>
        <v/>
      </c>
      <c r="P500" s="251" t="str">
        <f>+input!AE500</f>
        <v/>
      </c>
      <c r="Q500" s="252" t="str">
        <f>+input!AF500</f>
        <v/>
      </c>
      <c r="R500" s="253"/>
      <c r="S500" s="254" t="e">
        <f>VLOOKUP($A500,input!$A$4:$I$1000,7,FALSE)</f>
        <v>#N/A</v>
      </c>
      <c r="T500" s="255" t="e">
        <f>VLOOKUP($A500,input!$A$4:$I$1000,8,FALSE)</f>
        <v>#N/A</v>
      </c>
      <c r="U500" s="255" t="e">
        <f>VLOOKUP($A500,input!$A$4:$L$1000,9,FALSE)</f>
        <v>#N/A</v>
      </c>
      <c r="V500" s="256" t="e">
        <f>IF($C500="initial",input!M500,VLOOKUP($A500,input!$A$4:$L$1000,10,FALSE))</f>
        <v>#N/A</v>
      </c>
      <c r="W500" s="257" t="e">
        <f>IF($C500="initial",input!N500,VLOOKUP($A500,input!$A$4:$L$1000,11,FALSE))</f>
        <v>#N/A</v>
      </c>
      <c r="X500" s="258" t="e">
        <f>IF($C500="initial",input!O500,VLOOKUP($A500,input!$A$4:$L$1000,12,FALSE))</f>
        <v>#N/A</v>
      </c>
      <c r="Y500" s="247" t="e">
        <f t="shared" si="74"/>
        <v>#N/A</v>
      </c>
      <c r="Z500" s="247" t="e">
        <f t="shared" si="75"/>
        <v>#N/A</v>
      </c>
      <c r="AA500" s="247" t="e">
        <f t="shared" si="76"/>
        <v>#N/A</v>
      </c>
      <c r="AB500" s="254" t="e">
        <f t="shared" si="77"/>
        <v>#N/A</v>
      </c>
      <c r="AC500" s="255" t="e">
        <f t="shared" si="78"/>
        <v>#N/A</v>
      </c>
      <c r="AD500" s="261" t="e">
        <f t="shared" si="79"/>
        <v>#N/A</v>
      </c>
      <c r="AE500" s="247" t="e">
        <f>IF($D500="","",IF($C500="initial",input!S500,AN499))</f>
        <v>#N/A</v>
      </c>
      <c r="AF500" s="259" t="e">
        <f>IF($D500="","",IF($C500="initial",input!T500,AO499))</f>
        <v>#N/A</v>
      </c>
      <c r="AG500" s="260" t="e">
        <f>IF($D500="","",IF($C500="initial",input!U500,AP499))</f>
        <v>#N/A</v>
      </c>
      <c r="AH500" s="262"/>
      <c r="AI500" s="263"/>
      <c r="AJ500" s="263"/>
      <c r="AK500" s="262"/>
      <c r="AL500" s="263"/>
      <c r="AM500" s="264"/>
      <c r="AN500" s="249"/>
      <c r="AO500" s="249"/>
      <c r="AP500" s="249"/>
      <c r="AQ500" s="265"/>
      <c r="AR500" s="266"/>
      <c r="AS500" s="267"/>
    </row>
    <row r="501" spans="1:45" x14ac:dyDescent="0.25">
      <c r="A501" s="245">
        <v>498</v>
      </c>
      <c r="B501" s="245"/>
      <c r="C501" s="245" t="e">
        <f>VLOOKUP(A501,input!$A$4:$C$1000,3,FALSE)</f>
        <v>#N/A</v>
      </c>
      <c r="D501" s="246" t="e">
        <f>VLOOKUP($A501,input!$A$4:$I$1000,4,FALSE)</f>
        <v>#N/A</v>
      </c>
      <c r="E501" s="246" t="e">
        <f>VLOOKUP($A501,input!$A$4:$I$1000,5,FALSE)</f>
        <v>#N/A</v>
      </c>
      <c r="F501" s="514" t="e">
        <f>VLOOKUP($A501,input!$A$4:$I$1000,6,FALSE)</f>
        <v>#N/A</v>
      </c>
      <c r="G501" s="248">
        <v>0</v>
      </c>
      <c r="H501" s="249" t="e">
        <f t="shared" si="72"/>
        <v>#N/A</v>
      </c>
      <c r="I501" s="250" t="e">
        <f t="shared" si="73"/>
        <v>#N/A</v>
      </c>
      <c r="J501" s="414">
        <f>+input!Y501</f>
        <v>0</v>
      </c>
      <c r="K501" s="249" t="str">
        <f>+input!Z501</f>
        <v/>
      </c>
      <c r="L501" s="249" t="str">
        <f>+input!AA501</f>
        <v/>
      </c>
      <c r="M501" s="249" t="str">
        <f>+input!AB501</f>
        <v/>
      </c>
      <c r="N501" s="249" t="str">
        <f>+input!AC501</f>
        <v/>
      </c>
      <c r="O501" s="249" t="str">
        <f>+input!AD501</f>
        <v/>
      </c>
      <c r="P501" s="251" t="str">
        <f>+input!AE501</f>
        <v/>
      </c>
      <c r="Q501" s="252" t="str">
        <f>+input!AF501</f>
        <v/>
      </c>
      <c r="R501" s="253"/>
      <c r="S501" s="254" t="e">
        <f>VLOOKUP($A501,input!$A$4:$I$1000,7,FALSE)</f>
        <v>#N/A</v>
      </c>
      <c r="T501" s="255" t="e">
        <f>VLOOKUP($A501,input!$A$4:$I$1000,8,FALSE)</f>
        <v>#N/A</v>
      </c>
      <c r="U501" s="255" t="e">
        <f>VLOOKUP($A501,input!$A$4:$L$1000,9,FALSE)</f>
        <v>#N/A</v>
      </c>
      <c r="V501" s="256" t="e">
        <f>IF($C501="initial",input!M501,VLOOKUP($A501,input!$A$4:$L$1000,10,FALSE))</f>
        <v>#N/A</v>
      </c>
      <c r="W501" s="257" t="e">
        <f>IF($C501="initial",input!N501,VLOOKUP($A501,input!$A$4:$L$1000,11,FALSE))</f>
        <v>#N/A</v>
      </c>
      <c r="X501" s="258" t="e">
        <f>IF($C501="initial",input!O501,VLOOKUP($A501,input!$A$4:$L$1000,12,FALSE))</f>
        <v>#N/A</v>
      </c>
      <c r="Y501" s="247" t="e">
        <f t="shared" si="74"/>
        <v>#N/A</v>
      </c>
      <c r="Z501" s="247" t="e">
        <f t="shared" si="75"/>
        <v>#N/A</v>
      </c>
      <c r="AA501" s="247" t="e">
        <f t="shared" si="76"/>
        <v>#N/A</v>
      </c>
      <c r="AB501" s="254" t="e">
        <f t="shared" si="77"/>
        <v>#N/A</v>
      </c>
      <c r="AC501" s="255" t="e">
        <f t="shared" si="78"/>
        <v>#N/A</v>
      </c>
      <c r="AD501" s="261" t="e">
        <f t="shared" si="79"/>
        <v>#N/A</v>
      </c>
      <c r="AE501" s="247" t="e">
        <f>IF($D501="","",IF($C501="initial",input!S501,AN500))</f>
        <v>#N/A</v>
      </c>
      <c r="AF501" s="259" t="e">
        <f>IF($D501="","",IF($C501="initial",input!T501,AO500))</f>
        <v>#N/A</v>
      </c>
      <c r="AG501" s="260" t="e">
        <f>IF($D501="","",IF($C501="initial",input!U501,AP500))</f>
        <v>#N/A</v>
      </c>
      <c r="AH501" s="262"/>
      <c r="AI501" s="263"/>
      <c r="AJ501" s="263"/>
      <c r="AK501" s="262"/>
      <c r="AL501" s="263"/>
      <c r="AM501" s="264"/>
      <c r="AN501" s="249"/>
      <c r="AO501" s="249"/>
      <c r="AP501" s="249"/>
      <c r="AQ501" s="265"/>
      <c r="AR501" s="266"/>
      <c r="AS501" s="267"/>
    </row>
    <row r="502" spans="1:45" x14ac:dyDescent="0.25">
      <c r="A502" s="245">
        <v>499</v>
      </c>
      <c r="B502" s="245"/>
      <c r="C502" s="245" t="e">
        <f>VLOOKUP(A502,input!$A$4:$C$1000,3,FALSE)</f>
        <v>#N/A</v>
      </c>
      <c r="D502" s="246" t="e">
        <f>VLOOKUP($A502,input!$A$4:$I$1000,4,FALSE)</f>
        <v>#N/A</v>
      </c>
      <c r="E502" s="246" t="e">
        <f>VLOOKUP($A502,input!$A$4:$I$1000,5,FALSE)</f>
        <v>#N/A</v>
      </c>
      <c r="F502" s="514" t="e">
        <f>VLOOKUP($A502,input!$A$4:$I$1000,6,FALSE)</f>
        <v>#N/A</v>
      </c>
      <c r="G502" s="248">
        <v>0</v>
      </c>
      <c r="H502" s="249" t="e">
        <f t="shared" si="72"/>
        <v>#N/A</v>
      </c>
      <c r="I502" s="250" t="e">
        <f t="shared" si="73"/>
        <v>#N/A</v>
      </c>
      <c r="J502" s="414">
        <f>+input!Y502</f>
        <v>0</v>
      </c>
      <c r="K502" s="249" t="str">
        <f>+input!Z502</f>
        <v/>
      </c>
      <c r="L502" s="249" t="str">
        <f>+input!AA502</f>
        <v/>
      </c>
      <c r="M502" s="249" t="str">
        <f>+input!AB502</f>
        <v/>
      </c>
      <c r="N502" s="249" t="str">
        <f>+input!AC502</f>
        <v/>
      </c>
      <c r="O502" s="249" t="str">
        <f>+input!AD502</f>
        <v/>
      </c>
      <c r="P502" s="251" t="str">
        <f>+input!AE502</f>
        <v/>
      </c>
      <c r="Q502" s="252" t="str">
        <f>+input!AF502</f>
        <v/>
      </c>
      <c r="R502" s="253"/>
      <c r="S502" s="254" t="e">
        <f>VLOOKUP($A502,input!$A$4:$I$1000,7,FALSE)</f>
        <v>#N/A</v>
      </c>
      <c r="T502" s="255" t="e">
        <f>VLOOKUP($A502,input!$A$4:$I$1000,8,FALSE)</f>
        <v>#N/A</v>
      </c>
      <c r="U502" s="255" t="e">
        <f>VLOOKUP($A502,input!$A$4:$L$1000,9,FALSE)</f>
        <v>#N/A</v>
      </c>
      <c r="V502" s="256" t="e">
        <f>IF($C502="initial",input!M502,VLOOKUP($A502,input!$A$4:$L$1000,10,FALSE))</f>
        <v>#N/A</v>
      </c>
      <c r="W502" s="257" t="e">
        <f>IF($C502="initial",input!N502,VLOOKUP($A502,input!$A$4:$L$1000,11,FALSE))</f>
        <v>#N/A</v>
      </c>
      <c r="X502" s="258" t="e">
        <f>IF($C502="initial",input!O502,VLOOKUP($A502,input!$A$4:$L$1000,12,FALSE))</f>
        <v>#N/A</v>
      </c>
      <c r="Y502" s="247" t="e">
        <f t="shared" si="74"/>
        <v>#N/A</v>
      </c>
      <c r="Z502" s="247" t="e">
        <f t="shared" si="75"/>
        <v>#N/A</v>
      </c>
      <c r="AA502" s="247" t="e">
        <f t="shared" si="76"/>
        <v>#N/A</v>
      </c>
      <c r="AB502" s="254" t="e">
        <f t="shared" si="77"/>
        <v>#N/A</v>
      </c>
      <c r="AC502" s="255" t="e">
        <f t="shared" si="78"/>
        <v>#N/A</v>
      </c>
      <c r="AD502" s="261" t="e">
        <f t="shared" si="79"/>
        <v>#N/A</v>
      </c>
      <c r="AE502" s="247" t="e">
        <f>IF($D502="","",IF($C502="initial",input!S502,AN501))</f>
        <v>#N/A</v>
      </c>
      <c r="AF502" s="259" t="e">
        <f>IF($D502="","",IF($C502="initial",input!T502,AO501))</f>
        <v>#N/A</v>
      </c>
      <c r="AG502" s="260" t="e">
        <f>IF($D502="","",IF($C502="initial",input!U502,AP501))</f>
        <v>#N/A</v>
      </c>
      <c r="AH502" s="262"/>
      <c r="AI502" s="263"/>
      <c r="AJ502" s="263"/>
      <c r="AK502" s="262"/>
      <c r="AL502" s="263"/>
      <c r="AM502" s="264"/>
      <c r="AN502" s="249"/>
      <c r="AO502" s="249"/>
      <c r="AP502" s="249"/>
      <c r="AQ502" s="265"/>
      <c r="AR502" s="266"/>
      <c r="AS502" s="267"/>
    </row>
    <row r="503" spans="1:45" x14ac:dyDescent="0.25">
      <c r="A503" s="245">
        <v>500</v>
      </c>
      <c r="B503" s="245"/>
      <c r="C503" s="245" t="e">
        <f>VLOOKUP(A503,input!$A$4:$C$1000,3,FALSE)</f>
        <v>#N/A</v>
      </c>
      <c r="D503" s="246" t="e">
        <f>VLOOKUP($A503,input!$A$4:$I$1000,4,FALSE)</f>
        <v>#N/A</v>
      </c>
      <c r="E503" s="246" t="e">
        <f>VLOOKUP($A503,input!$A$4:$I$1000,5,FALSE)</f>
        <v>#N/A</v>
      </c>
      <c r="F503" s="514" t="e">
        <f>VLOOKUP($A503,input!$A$4:$I$1000,6,FALSE)</f>
        <v>#N/A</v>
      </c>
      <c r="G503" s="248">
        <v>0</v>
      </c>
      <c r="H503" s="249" t="e">
        <f t="shared" si="72"/>
        <v>#N/A</v>
      </c>
      <c r="I503" s="250" t="e">
        <f t="shared" si="73"/>
        <v>#N/A</v>
      </c>
      <c r="J503" s="414">
        <f>+input!Y503</f>
        <v>0</v>
      </c>
      <c r="K503" s="249" t="str">
        <f>+input!Z503</f>
        <v/>
      </c>
      <c r="L503" s="249" t="str">
        <f>+input!AA503</f>
        <v/>
      </c>
      <c r="M503" s="249" t="str">
        <f>+input!AB503</f>
        <v/>
      </c>
      <c r="N503" s="249" t="str">
        <f>+input!AC503</f>
        <v/>
      </c>
      <c r="O503" s="249" t="str">
        <f>+input!AD503</f>
        <v/>
      </c>
      <c r="P503" s="251" t="str">
        <f>+input!AE503</f>
        <v/>
      </c>
      <c r="Q503" s="252" t="str">
        <f>+input!AF503</f>
        <v/>
      </c>
      <c r="R503" s="253"/>
      <c r="S503" s="254" t="e">
        <f>VLOOKUP($A503,input!$A$4:$I$1000,7,FALSE)</f>
        <v>#N/A</v>
      </c>
      <c r="T503" s="255" t="e">
        <f>VLOOKUP($A503,input!$A$4:$I$1000,8,FALSE)</f>
        <v>#N/A</v>
      </c>
      <c r="U503" s="255" t="e">
        <f>VLOOKUP($A503,input!$A$4:$L$1000,9,FALSE)</f>
        <v>#N/A</v>
      </c>
      <c r="V503" s="256" t="e">
        <f>IF($C503="initial",input!M503,VLOOKUP($A503,input!$A$4:$L$1000,10,FALSE))</f>
        <v>#N/A</v>
      </c>
      <c r="W503" s="257" t="e">
        <f>IF($C503="initial",input!N503,VLOOKUP($A503,input!$A$4:$L$1000,11,FALSE))</f>
        <v>#N/A</v>
      </c>
      <c r="X503" s="258" t="e">
        <f>IF($C503="initial",input!O503,VLOOKUP($A503,input!$A$4:$L$1000,12,FALSE))</f>
        <v>#N/A</v>
      </c>
      <c r="Y503" s="247" t="e">
        <f t="shared" si="74"/>
        <v>#N/A</v>
      </c>
      <c r="Z503" s="247" t="e">
        <f t="shared" si="75"/>
        <v>#N/A</v>
      </c>
      <c r="AA503" s="247" t="e">
        <f t="shared" si="76"/>
        <v>#N/A</v>
      </c>
      <c r="AB503" s="254" t="e">
        <f t="shared" si="77"/>
        <v>#N/A</v>
      </c>
      <c r="AC503" s="255" t="e">
        <f t="shared" si="78"/>
        <v>#N/A</v>
      </c>
      <c r="AD503" s="261" t="e">
        <f t="shared" si="79"/>
        <v>#N/A</v>
      </c>
      <c r="AE503" s="247" t="e">
        <f>IF($D503="","",IF($C503="initial",input!S503,AN502))</f>
        <v>#N/A</v>
      </c>
      <c r="AF503" s="259" t="e">
        <f>IF($D503="","",IF($C503="initial",input!T503,AO502))</f>
        <v>#N/A</v>
      </c>
      <c r="AG503" s="260" t="e">
        <f>IF($D503="","",IF($C503="initial",input!U503,AP502))</f>
        <v>#N/A</v>
      </c>
      <c r="AH503" s="262"/>
      <c r="AI503" s="263"/>
      <c r="AJ503" s="263"/>
      <c r="AK503" s="262"/>
      <c r="AL503" s="263"/>
      <c r="AM503" s="264"/>
      <c r="AN503" s="249"/>
      <c r="AO503" s="249"/>
      <c r="AP503" s="249"/>
      <c r="AQ503" s="265"/>
      <c r="AR503" s="266"/>
      <c r="AS503" s="267"/>
    </row>
    <row r="504" spans="1:45" x14ac:dyDescent="0.25">
      <c r="A504" s="245">
        <v>501</v>
      </c>
      <c r="B504" s="245"/>
      <c r="C504" s="245" t="e">
        <f>VLOOKUP(A504,input!$A$4:$C$1000,3,FALSE)</f>
        <v>#N/A</v>
      </c>
      <c r="D504" s="246" t="e">
        <f>VLOOKUP($A504,input!$A$4:$I$1000,4,FALSE)</f>
        <v>#N/A</v>
      </c>
      <c r="E504" s="246" t="e">
        <f>VLOOKUP($A504,input!$A$4:$I$1000,5,FALSE)</f>
        <v>#N/A</v>
      </c>
      <c r="F504" s="514" t="e">
        <f>VLOOKUP($A504,input!$A$4:$I$1000,6,FALSE)</f>
        <v>#N/A</v>
      </c>
      <c r="G504" s="248">
        <v>0</v>
      </c>
      <c r="H504" s="249" t="e">
        <f t="shared" si="72"/>
        <v>#N/A</v>
      </c>
      <c r="I504" s="250" t="e">
        <f t="shared" si="73"/>
        <v>#N/A</v>
      </c>
      <c r="J504" s="414">
        <f>+input!Y504</f>
        <v>0</v>
      </c>
      <c r="K504" s="249" t="str">
        <f>+input!Z504</f>
        <v/>
      </c>
      <c r="L504" s="249" t="str">
        <f>+input!AA504</f>
        <v/>
      </c>
      <c r="M504" s="249" t="str">
        <f>+input!AB504</f>
        <v/>
      </c>
      <c r="N504" s="249" t="str">
        <f>+input!AC504</f>
        <v/>
      </c>
      <c r="O504" s="249" t="str">
        <f>+input!AD504</f>
        <v/>
      </c>
      <c r="P504" s="251" t="str">
        <f>+input!AE504</f>
        <v/>
      </c>
      <c r="Q504" s="252" t="str">
        <f>+input!AF504</f>
        <v/>
      </c>
      <c r="R504" s="253"/>
      <c r="S504" s="254" t="e">
        <f>VLOOKUP($A504,input!$A$4:$I$1000,7,FALSE)</f>
        <v>#N/A</v>
      </c>
      <c r="T504" s="255" t="e">
        <f>VLOOKUP($A504,input!$A$4:$I$1000,8,FALSE)</f>
        <v>#N/A</v>
      </c>
      <c r="U504" s="255" t="e">
        <f>VLOOKUP($A504,input!$A$4:$L$1000,9,FALSE)</f>
        <v>#N/A</v>
      </c>
      <c r="V504" s="256" t="e">
        <f>IF($C504="initial",input!M504,VLOOKUP($A504,input!$A$4:$L$1000,10,FALSE))</f>
        <v>#N/A</v>
      </c>
      <c r="W504" s="257" t="e">
        <f>IF($C504="initial",input!N504,VLOOKUP($A504,input!$A$4:$L$1000,11,FALSE))</f>
        <v>#N/A</v>
      </c>
      <c r="X504" s="258" t="e">
        <f>IF($C504="initial",input!O504,VLOOKUP($A504,input!$A$4:$L$1000,12,FALSE))</f>
        <v>#N/A</v>
      </c>
      <c r="Y504" s="247" t="e">
        <f t="shared" si="74"/>
        <v>#N/A</v>
      </c>
      <c r="Z504" s="247" t="e">
        <f t="shared" si="75"/>
        <v>#N/A</v>
      </c>
      <c r="AA504" s="247" t="e">
        <f t="shared" si="76"/>
        <v>#N/A</v>
      </c>
      <c r="AB504" s="254" t="e">
        <f t="shared" si="77"/>
        <v>#N/A</v>
      </c>
      <c r="AC504" s="255" t="e">
        <f t="shared" si="78"/>
        <v>#N/A</v>
      </c>
      <c r="AD504" s="261" t="e">
        <f t="shared" si="79"/>
        <v>#N/A</v>
      </c>
      <c r="AE504" s="247" t="e">
        <f>IF($D504="","",IF($C504="initial",input!S504,AN503))</f>
        <v>#N/A</v>
      </c>
      <c r="AF504" s="259" t="e">
        <f>IF($D504="","",IF($C504="initial",input!T504,AO503))</f>
        <v>#N/A</v>
      </c>
      <c r="AG504" s="260" t="e">
        <f>IF($D504="","",IF($C504="initial",input!U504,AP503))</f>
        <v>#N/A</v>
      </c>
      <c r="AH504" s="262"/>
      <c r="AI504" s="263"/>
      <c r="AJ504" s="263"/>
      <c r="AK504" s="262"/>
      <c r="AL504" s="263"/>
      <c r="AM504" s="264"/>
      <c r="AN504" s="249"/>
      <c r="AO504" s="249"/>
      <c r="AP504" s="249"/>
      <c r="AQ504" s="265"/>
      <c r="AR504" s="266"/>
      <c r="AS504" s="267"/>
    </row>
    <row r="505" spans="1:45" x14ac:dyDescent="0.25">
      <c r="A505" s="245">
        <v>502</v>
      </c>
      <c r="B505" s="245"/>
      <c r="C505" s="245" t="e">
        <f>VLOOKUP(A505,input!$A$4:$C$1000,3,FALSE)</f>
        <v>#N/A</v>
      </c>
      <c r="D505" s="246" t="e">
        <f>VLOOKUP($A505,input!$A$4:$I$1000,4,FALSE)</f>
        <v>#N/A</v>
      </c>
      <c r="E505" s="246" t="e">
        <f>VLOOKUP($A505,input!$A$4:$I$1000,5,FALSE)</f>
        <v>#N/A</v>
      </c>
      <c r="F505" s="514" t="e">
        <f>VLOOKUP($A505,input!$A$4:$I$1000,6,FALSE)</f>
        <v>#N/A</v>
      </c>
      <c r="G505" s="248">
        <v>0</v>
      </c>
      <c r="H505" s="249" t="e">
        <f t="shared" si="72"/>
        <v>#N/A</v>
      </c>
      <c r="I505" s="250" t="e">
        <f t="shared" si="73"/>
        <v>#N/A</v>
      </c>
      <c r="J505" s="414">
        <f>+input!Y505</f>
        <v>0</v>
      </c>
      <c r="K505" s="249" t="str">
        <f>+input!Z505</f>
        <v/>
      </c>
      <c r="L505" s="249" t="str">
        <f>+input!AA505</f>
        <v/>
      </c>
      <c r="M505" s="249" t="str">
        <f>+input!AB505</f>
        <v/>
      </c>
      <c r="N505" s="249" t="str">
        <f>+input!AC505</f>
        <v/>
      </c>
      <c r="O505" s="249" t="str">
        <f>+input!AD505</f>
        <v/>
      </c>
      <c r="P505" s="251" t="str">
        <f>+input!AE505</f>
        <v/>
      </c>
      <c r="Q505" s="252" t="str">
        <f>+input!AF505</f>
        <v/>
      </c>
      <c r="R505" s="253"/>
      <c r="S505" s="254" t="e">
        <f>VLOOKUP($A505,input!$A$4:$I$1000,7,FALSE)</f>
        <v>#N/A</v>
      </c>
      <c r="T505" s="255" t="e">
        <f>VLOOKUP($A505,input!$A$4:$I$1000,8,FALSE)</f>
        <v>#N/A</v>
      </c>
      <c r="U505" s="255" t="e">
        <f>VLOOKUP($A505,input!$A$4:$L$1000,9,FALSE)</f>
        <v>#N/A</v>
      </c>
      <c r="V505" s="256" t="e">
        <f>IF($C505="initial",input!M505,VLOOKUP($A505,input!$A$4:$L$1000,10,FALSE))</f>
        <v>#N/A</v>
      </c>
      <c r="W505" s="257" t="e">
        <f>IF($C505="initial",input!N505,VLOOKUP($A505,input!$A$4:$L$1000,11,FALSE))</f>
        <v>#N/A</v>
      </c>
      <c r="X505" s="258" t="e">
        <f>IF($C505="initial",input!O505,VLOOKUP($A505,input!$A$4:$L$1000,12,FALSE))</f>
        <v>#N/A</v>
      </c>
      <c r="Y505" s="247" t="e">
        <f t="shared" si="74"/>
        <v>#N/A</v>
      </c>
      <c r="Z505" s="247" t="e">
        <f t="shared" si="75"/>
        <v>#N/A</v>
      </c>
      <c r="AA505" s="247" t="e">
        <f t="shared" si="76"/>
        <v>#N/A</v>
      </c>
      <c r="AB505" s="254" t="e">
        <f t="shared" si="77"/>
        <v>#N/A</v>
      </c>
      <c r="AC505" s="255" t="e">
        <f t="shared" si="78"/>
        <v>#N/A</v>
      </c>
      <c r="AD505" s="261" t="e">
        <f t="shared" si="79"/>
        <v>#N/A</v>
      </c>
      <c r="AE505" s="247" t="e">
        <f>IF($D505="","",IF($C505="initial",input!S505,AN504))</f>
        <v>#N/A</v>
      </c>
      <c r="AF505" s="259" t="e">
        <f>IF($D505="","",IF($C505="initial",input!T505,AO504))</f>
        <v>#N/A</v>
      </c>
      <c r="AG505" s="260" t="e">
        <f>IF($D505="","",IF($C505="initial",input!U505,AP504))</f>
        <v>#N/A</v>
      </c>
      <c r="AH505" s="262"/>
      <c r="AI505" s="263"/>
      <c r="AJ505" s="263"/>
      <c r="AK505" s="262"/>
      <c r="AL505" s="263"/>
      <c r="AM505" s="264"/>
      <c r="AN505" s="249"/>
      <c r="AO505" s="249"/>
      <c r="AP505" s="249"/>
      <c r="AQ505" s="265"/>
      <c r="AR505" s="266"/>
      <c r="AS505" s="267"/>
    </row>
    <row r="506" spans="1:45" x14ac:dyDescent="0.25">
      <c r="A506" s="245">
        <v>503</v>
      </c>
      <c r="B506" s="245"/>
      <c r="C506" s="245" t="e">
        <f>VLOOKUP(A506,input!$A$4:$C$1000,3,FALSE)</f>
        <v>#N/A</v>
      </c>
      <c r="D506" s="246" t="e">
        <f>VLOOKUP($A506,input!$A$4:$I$1000,4,FALSE)</f>
        <v>#N/A</v>
      </c>
      <c r="E506" s="246" t="e">
        <f>VLOOKUP($A506,input!$A$4:$I$1000,5,FALSE)</f>
        <v>#N/A</v>
      </c>
      <c r="F506" s="514" t="e">
        <f>VLOOKUP($A506,input!$A$4:$I$1000,6,FALSE)</f>
        <v>#N/A</v>
      </c>
      <c r="G506" s="248">
        <v>0</v>
      </c>
      <c r="H506" s="249" t="e">
        <f t="shared" si="72"/>
        <v>#N/A</v>
      </c>
      <c r="I506" s="250" t="e">
        <f t="shared" si="73"/>
        <v>#N/A</v>
      </c>
      <c r="J506" s="414">
        <f>+input!Y506</f>
        <v>0</v>
      </c>
      <c r="K506" s="249" t="str">
        <f>+input!Z506</f>
        <v/>
      </c>
      <c r="L506" s="249" t="str">
        <f>+input!AA506</f>
        <v/>
      </c>
      <c r="M506" s="249" t="str">
        <f>+input!AB506</f>
        <v/>
      </c>
      <c r="N506" s="249" t="str">
        <f>+input!AC506</f>
        <v/>
      </c>
      <c r="O506" s="249" t="str">
        <f>+input!AD506</f>
        <v/>
      </c>
      <c r="P506" s="251" t="str">
        <f>+input!AE506</f>
        <v/>
      </c>
      <c r="Q506" s="252" t="str">
        <f>+input!AF506</f>
        <v/>
      </c>
      <c r="R506" s="253"/>
      <c r="S506" s="254" t="e">
        <f>VLOOKUP($A506,input!$A$4:$I$1000,7,FALSE)</f>
        <v>#N/A</v>
      </c>
      <c r="T506" s="255" t="e">
        <f>VLOOKUP($A506,input!$A$4:$I$1000,8,FALSE)</f>
        <v>#N/A</v>
      </c>
      <c r="U506" s="255" t="e">
        <f>VLOOKUP($A506,input!$A$4:$L$1000,9,FALSE)</f>
        <v>#N/A</v>
      </c>
      <c r="V506" s="256" t="e">
        <f>IF($C506="initial",input!M506,VLOOKUP($A506,input!$A$4:$L$1000,10,FALSE))</f>
        <v>#N/A</v>
      </c>
      <c r="W506" s="257" t="e">
        <f>IF($C506="initial",input!N506,VLOOKUP($A506,input!$A$4:$L$1000,11,FALSE))</f>
        <v>#N/A</v>
      </c>
      <c r="X506" s="258" t="e">
        <f>IF($C506="initial",input!O506,VLOOKUP($A506,input!$A$4:$L$1000,12,FALSE))</f>
        <v>#N/A</v>
      </c>
      <c r="Y506" s="247" t="e">
        <f t="shared" si="74"/>
        <v>#N/A</v>
      </c>
      <c r="Z506" s="247" t="e">
        <f t="shared" si="75"/>
        <v>#N/A</v>
      </c>
      <c r="AA506" s="247" t="e">
        <f t="shared" si="76"/>
        <v>#N/A</v>
      </c>
      <c r="AB506" s="254" t="e">
        <f t="shared" si="77"/>
        <v>#N/A</v>
      </c>
      <c r="AC506" s="255" t="e">
        <f t="shared" si="78"/>
        <v>#N/A</v>
      </c>
      <c r="AD506" s="261" t="e">
        <f t="shared" si="79"/>
        <v>#N/A</v>
      </c>
      <c r="AE506" s="247" t="e">
        <f>IF($D506="","",IF($C506="initial",input!S506,AN505))</f>
        <v>#N/A</v>
      </c>
      <c r="AF506" s="259" t="e">
        <f>IF($D506="","",IF($C506="initial",input!T506,AO505))</f>
        <v>#N/A</v>
      </c>
      <c r="AG506" s="260" t="e">
        <f>IF($D506="","",IF($C506="initial",input!U506,AP505))</f>
        <v>#N/A</v>
      </c>
      <c r="AH506" s="262"/>
      <c r="AI506" s="263"/>
      <c r="AJ506" s="263"/>
      <c r="AK506" s="262"/>
      <c r="AL506" s="263"/>
      <c r="AM506" s="264"/>
      <c r="AN506" s="249"/>
      <c r="AO506" s="249"/>
      <c r="AP506" s="249"/>
      <c r="AQ506" s="265"/>
      <c r="AR506" s="266"/>
      <c r="AS506" s="267"/>
    </row>
    <row r="507" spans="1:45" x14ac:dyDescent="0.25">
      <c r="A507" s="245">
        <v>504</v>
      </c>
      <c r="B507" s="245"/>
      <c r="C507" s="245" t="e">
        <f>VLOOKUP(A507,input!$A$4:$C$1000,3,FALSE)</f>
        <v>#N/A</v>
      </c>
      <c r="D507" s="246" t="e">
        <f>VLOOKUP($A507,input!$A$4:$I$1000,4,FALSE)</f>
        <v>#N/A</v>
      </c>
      <c r="E507" s="246" t="e">
        <f>VLOOKUP($A507,input!$A$4:$I$1000,5,FALSE)</f>
        <v>#N/A</v>
      </c>
      <c r="F507" s="514" t="e">
        <f>VLOOKUP($A507,input!$A$4:$I$1000,6,FALSE)</f>
        <v>#N/A</v>
      </c>
      <c r="G507" s="248">
        <v>0</v>
      </c>
      <c r="H507" s="249" t="e">
        <f t="shared" si="72"/>
        <v>#N/A</v>
      </c>
      <c r="I507" s="250" t="e">
        <f t="shared" si="73"/>
        <v>#N/A</v>
      </c>
      <c r="J507" s="414">
        <f>+input!Y507</f>
        <v>0</v>
      </c>
      <c r="K507" s="249" t="str">
        <f>+input!Z507</f>
        <v/>
      </c>
      <c r="L507" s="249" t="str">
        <f>+input!AA507</f>
        <v/>
      </c>
      <c r="M507" s="249" t="str">
        <f>+input!AB507</f>
        <v/>
      </c>
      <c r="N507" s="249" t="str">
        <f>+input!AC507</f>
        <v/>
      </c>
      <c r="O507" s="249" t="str">
        <f>+input!AD507</f>
        <v/>
      </c>
      <c r="P507" s="251" t="str">
        <f>+input!AE507</f>
        <v/>
      </c>
      <c r="Q507" s="252" t="str">
        <f>+input!AF507</f>
        <v/>
      </c>
      <c r="R507" s="253"/>
      <c r="S507" s="254" t="e">
        <f>VLOOKUP($A507,input!$A$4:$I$1000,7,FALSE)</f>
        <v>#N/A</v>
      </c>
      <c r="T507" s="255" t="e">
        <f>VLOOKUP($A507,input!$A$4:$I$1000,8,FALSE)</f>
        <v>#N/A</v>
      </c>
      <c r="U507" s="255" t="e">
        <f>VLOOKUP($A507,input!$A$4:$L$1000,9,FALSE)</f>
        <v>#N/A</v>
      </c>
      <c r="V507" s="256" t="e">
        <f>IF($C507="initial",input!M507,VLOOKUP($A507,input!$A$4:$L$1000,10,FALSE))</f>
        <v>#N/A</v>
      </c>
      <c r="W507" s="257" t="e">
        <f>IF($C507="initial",input!N507,VLOOKUP($A507,input!$A$4:$L$1000,11,FALSE))</f>
        <v>#N/A</v>
      </c>
      <c r="X507" s="258" t="e">
        <f>IF($C507="initial",input!O507,VLOOKUP($A507,input!$A$4:$L$1000,12,FALSE))</f>
        <v>#N/A</v>
      </c>
      <c r="Y507" s="247" t="e">
        <f t="shared" si="74"/>
        <v>#N/A</v>
      </c>
      <c r="Z507" s="247" t="e">
        <f t="shared" si="75"/>
        <v>#N/A</v>
      </c>
      <c r="AA507" s="247" t="e">
        <f t="shared" si="76"/>
        <v>#N/A</v>
      </c>
      <c r="AB507" s="254" t="e">
        <f t="shared" si="77"/>
        <v>#N/A</v>
      </c>
      <c r="AC507" s="255" t="e">
        <f t="shared" si="78"/>
        <v>#N/A</v>
      </c>
      <c r="AD507" s="261" t="e">
        <f t="shared" si="79"/>
        <v>#N/A</v>
      </c>
      <c r="AE507" s="247" t="e">
        <f>IF($D507="","",IF($C507="initial",input!S507,AN506))</f>
        <v>#N/A</v>
      </c>
      <c r="AF507" s="259" t="e">
        <f>IF($D507="","",IF($C507="initial",input!T507,AO506))</f>
        <v>#N/A</v>
      </c>
      <c r="AG507" s="260" t="e">
        <f>IF($D507="","",IF($C507="initial",input!U507,AP506))</f>
        <v>#N/A</v>
      </c>
      <c r="AH507" s="262"/>
      <c r="AI507" s="263"/>
      <c r="AJ507" s="263"/>
      <c r="AK507" s="262"/>
      <c r="AL507" s="263"/>
      <c r="AM507" s="264"/>
      <c r="AN507" s="249"/>
      <c r="AO507" s="249"/>
      <c r="AP507" s="249"/>
      <c r="AQ507" s="265"/>
      <c r="AR507" s="266"/>
      <c r="AS507" s="267"/>
    </row>
    <row r="508" spans="1:45" x14ac:dyDescent="0.25">
      <c r="A508" s="245">
        <v>505</v>
      </c>
      <c r="B508" s="245"/>
      <c r="C508" s="245" t="e">
        <f>VLOOKUP(A508,input!$A$4:$C$1000,3,FALSE)</f>
        <v>#N/A</v>
      </c>
      <c r="D508" s="246" t="e">
        <f>VLOOKUP($A508,input!$A$4:$I$1000,4,FALSE)</f>
        <v>#N/A</v>
      </c>
      <c r="E508" s="246" t="e">
        <f>VLOOKUP($A508,input!$A$4:$I$1000,5,FALSE)</f>
        <v>#N/A</v>
      </c>
      <c r="F508" s="514" t="e">
        <f>VLOOKUP($A508,input!$A$4:$I$1000,6,FALSE)</f>
        <v>#N/A</v>
      </c>
      <c r="G508" s="248">
        <v>0</v>
      </c>
      <c r="H508" s="249" t="e">
        <f t="shared" si="72"/>
        <v>#N/A</v>
      </c>
      <c r="I508" s="250" t="e">
        <f t="shared" si="73"/>
        <v>#N/A</v>
      </c>
      <c r="J508" s="414">
        <f>+input!Y508</f>
        <v>0</v>
      </c>
      <c r="K508" s="249" t="str">
        <f>+input!Z508</f>
        <v/>
      </c>
      <c r="L508" s="249" t="str">
        <f>+input!AA508</f>
        <v/>
      </c>
      <c r="M508" s="249" t="str">
        <f>+input!AB508</f>
        <v/>
      </c>
      <c r="N508" s="249" t="str">
        <f>+input!AC508</f>
        <v/>
      </c>
      <c r="O508" s="249" t="str">
        <f>+input!AD508</f>
        <v/>
      </c>
      <c r="P508" s="251" t="str">
        <f>+input!AE508</f>
        <v/>
      </c>
      <c r="Q508" s="252" t="str">
        <f>+input!AF508</f>
        <v/>
      </c>
      <c r="R508" s="253"/>
      <c r="S508" s="254" t="e">
        <f>VLOOKUP($A508,input!$A$4:$I$1000,7,FALSE)</f>
        <v>#N/A</v>
      </c>
      <c r="T508" s="255" t="e">
        <f>VLOOKUP($A508,input!$A$4:$I$1000,8,FALSE)</f>
        <v>#N/A</v>
      </c>
      <c r="U508" s="255" t="e">
        <f>VLOOKUP($A508,input!$A$4:$L$1000,9,FALSE)</f>
        <v>#N/A</v>
      </c>
      <c r="V508" s="256" t="e">
        <f>IF($C508="initial",input!M508,VLOOKUP($A508,input!$A$4:$L$1000,10,FALSE))</f>
        <v>#N/A</v>
      </c>
      <c r="W508" s="257" t="e">
        <f>IF($C508="initial",input!N508,VLOOKUP($A508,input!$A$4:$L$1000,11,FALSE))</f>
        <v>#N/A</v>
      </c>
      <c r="X508" s="258" t="e">
        <f>IF($C508="initial",input!O508,VLOOKUP($A508,input!$A$4:$L$1000,12,FALSE))</f>
        <v>#N/A</v>
      </c>
      <c r="Y508" s="247" t="e">
        <f t="shared" si="74"/>
        <v>#N/A</v>
      </c>
      <c r="Z508" s="247" t="e">
        <f t="shared" si="75"/>
        <v>#N/A</v>
      </c>
      <c r="AA508" s="247" t="e">
        <f t="shared" si="76"/>
        <v>#N/A</v>
      </c>
      <c r="AB508" s="254" t="e">
        <f t="shared" si="77"/>
        <v>#N/A</v>
      </c>
      <c r="AC508" s="255" t="e">
        <f t="shared" si="78"/>
        <v>#N/A</v>
      </c>
      <c r="AD508" s="261" t="e">
        <f t="shared" si="79"/>
        <v>#N/A</v>
      </c>
      <c r="AE508" s="247" t="e">
        <f>IF($D508="","",IF($C508="initial",input!S508,AN507))</f>
        <v>#N/A</v>
      </c>
      <c r="AF508" s="259" t="e">
        <f>IF($D508="","",IF($C508="initial",input!T508,AO507))</f>
        <v>#N/A</v>
      </c>
      <c r="AG508" s="260" t="e">
        <f>IF($D508="","",IF($C508="initial",input!U508,AP507))</f>
        <v>#N/A</v>
      </c>
      <c r="AH508" s="262"/>
      <c r="AI508" s="263"/>
      <c r="AJ508" s="263"/>
      <c r="AK508" s="262"/>
      <c r="AL508" s="263"/>
      <c r="AM508" s="264"/>
      <c r="AN508" s="249"/>
      <c r="AO508" s="249"/>
      <c r="AP508" s="249"/>
      <c r="AQ508" s="265"/>
      <c r="AR508" s="266"/>
      <c r="AS508" s="267"/>
    </row>
    <row r="509" spans="1:45" x14ac:dyDescent="0.25">
      <c r="A509" s="245">
        <v>506</v>
      </c>
      <c r="B509" s="245"/>
      <c r="C509" s="245" t="e">
        <f>VLOOKUP(A509,input!$A$4:$C$1000,3,FALSE)</f>
        <v>#N/A</v>
      </c>
      <c r="D509" s="246" t="e">
        <f>VLOOKUP($A509,input!$A$4:$I$1000,4,FALSE)</f>
        <v>#N/A</v>
      </c>
      <c r="E509" s="246" t="e">
        <f>VLOOKUP($A509,input!$A$4:$I$1000,5,FALSE)</f>
        <v>#N/A</v>
      </c>
      <c r="F509" s="514" t="e">
        <f>VLOOKUP($A509,input!$A$4:$I$1000,6,FALSE)</f>
        <v>#N/A</v>
      </c>
      <c r="G509" s="248">
        <v>0</v>
      </c>
      <c r="H509" s="249" t="e">
        <f t="shared" si="72"/>
        <v>#N/A</v>
      </c>
      <c r="I509" s="250" t="e">
        <f t="shared" si="73"/>
        <v>#N/A</v>
      </c>
      <c r="J509" s="414">
        <f>+input!Y509</f>
        <v>0</v>
      </c>
      <c r="K509" s="249" t="str">
        <f>+input!Z509</f>
        <v/>
      </c>
      <c r="L509" s="249" t="str">
        <f>+input!AA509</f>
        <v/>
      </c>
      <c r="M509" s="249" t="str">
        <f>+input!AB509</f>
        <v/>
      </c>
      <c r="N509" s="249" t="str">
        <f>+input!AC509</f>
        <v/>
      </c>
      <c r="O509" s="249" t="str">
        <f>+input!AD509</f>
        <v/>
      </c>
      <c r="P509" s="251" t="str">
        <f>+input!AE509</f>
        <v/>
      </c>
      <c r="Q509" s="252" t="str">
        <f>+input!AF509</f>
        <v/>
      </c>
      <c r="R509" s="253"/>
      <c r="S509" s="254" t="e">
        <f>VLOOKUP($A509,input!$A$4:$I$1000,7,FALSE)</f>
        <v>#N/A</v>
      </c>
      <c r="T509" s="255" t="e">
        <f>VLOOKUP($A509,input!$A$4:$I$1000,8,FALSE)</f>
        <v>#N/A</v>
      </c>
      <c r="U509" s="255" t="e">
        <f>VLOOKUP($A509,input!$A$4:$L$1000,9,FALSE)</f>
        <v>#N/A</v>
      </c>
      <c r="V509" s="256" t="e">
        <f>IF($C509="initial",input!M509,VLOOKUP($A509,input!$A$4:$L$1000,10,FALSE))</f>
        <v>#N/A</v>
      </c>
      <c r="W509" s="257" t="e">
        <f>IF($C509="initial",input!N509,VLOOKUP($A509,input!$A$4:$L$1000,11,FALSE))</f>
        <v>#N/A</v>
      </c>
      <c r="X509" s="258" t="e">
        <f>IF($C509="initial",input!O509,VLOOKUP($A509,input!$A$4:$L$1000,12,FALSE))</f>
        <v>#N/A</v>
      </c>
      <c r="Y509" s="247" t="e">
        <f t="shared" si="74"/>
        <v>#N/A</v>
      </c>
      <c r="Z509" s="247" t="e">
        <f t="shared" si="75"/>
        <v>#N/A</v>
      </c>
      <c r="AA509" s="247" t="e">
        <f t="shared" si="76"/>
        <v>#N/A</v>
      </c>
      <c r="AB509" s="254" t="e">
        <f t="shared" si="77"/>
        <v>#N/A</v>
      </c>
      <c r="AC509" s="255" t="e">
        <f t="shared" si="78"/>
        <v>#N/A</v>
      </c>
      <c r="AD509" s="261" t="e">
        <f t="shared" si="79"/>
        <v>#N/A</v>
      </c>
      <c r="AE509" s="247" t="e">
        <f>IF($D509="","",IF($C509="initial",input!S509,AN508))</f>
        <v>#N/A</v>
      </c>
      <c r="AF509" s="259" t="e">
        <f>IF($D509="","",IF($C509="initial",input!T509,AO508))</f>
        <v>#N/A</v>
      </c>
      <c r="AG509" s="260" t="e">
        <f>IF($D509="","",IF($C509="initial",input!U509,AP508))</f>
        <v>#N/A</v>
      </c>
      <c r="AH509" s="262"/>
      <c r="AI509" s="263"/>
      <c r="AJ509" s="263"/>
      <c r="AK509" s="262"/>
      <c r="AL509" s="263"/>
      <c r="AM509" s="264"/>
      <c r="AN509" s="249"/>
      <c r="AO509" s="249"/>
      <c r="AP509" s="249"/>
      <c r="AQ509" s="265"/>
      <c r="AR509" s="266"/>
      <c r="AS509" s="267"/>
    </row>
    <row r="510" spans="1:45" x14ac:dyDescent="0.25">
      <c r="A510" s="245">
        <v>507</v>
      </c>
      <c r="B510" s="245"/>
      <c r="C510" s="245" t="e">
        <f>VLOOKUP(A510,input!$A$4:$C$1000,3,FALSE)</f>
        <v>#N/A</v>
      </c>
      <c r="D510" s="246" t="e">
        <f>VLOOKUP($A510,input!$A$4:$I$1000,4,FALSE)</f>
        <v>#N/A</v>
      </c>
      <c r="E510" s="246" t="e">
        <f>VLOOKUP($A510,input!$A$4:$I$1000,5,FALSE)</f>
        <v>#N/A</v>
      </c>
      <c r="F510" s="514" t="e">
        <f>VLOOKUP($A510,input!$A$4:$I$1000,6,FALSE)</f>
        <v>#N/A</v>
      </c>
      <c r="G510" s="248">
        <v>0</v>
      </c>
      <c r="H510" s="249" t="e">
        <f t="shared" si="72"/>
        <v>#N/A</v>
      </c>
      <c r="I510" s="250" t="e">
        <f t="shared" si="73"/>
        <v>#N/A</v>
      </c>
      <c r="J510" s="414">
        <f>+input!Y510</f>
        <v>0</v>
      </c>
      <c r="K510" s="249" t="str">
        <f>+input!Z510</f>
        <v/>
      </c>
      <c r="L510" s="249" t="str">
        <f>+input!AA510</f>
        <v/>
      </c>
      <c r="M510" s="249" t="str">
        <f>+input!AB510</f>
        <v/>
      </c>
      <c r="N510" s="249" t="str">
        <f>+input!AC510</f>
        <v/>
      </c>
      <c r="O510" s="249" t="str">
        <f>+input!AD510</f>
        <v/>
      </c>
      <c r="P510" s="251" t="str">
        <f>+input!AE510</f>
        <v/>
      </c>
      <c r="Q510" s="252" t="str">
        <f>+input!AF510</f>
        <v/>
      </c>
      <c r="R510" s="253"/>
      <c r="S510" s="254" t="e">
        <f>VLOOKUP($A510,input!$A$4:$I$1000,7,FALSE)</f>
        <v>#N/A</v>
      </c>
      <c r="T510" s="255" t="e">
        <f>VLOOKUP($A510,input!$A$4:$I$1000,8,FALSE)</f>
        <v>#N/A</v>
      </c>
      <c r="U510" s="255" t="e">
        <f>VLOOKUP($A510,input!$A$4:$L$1000,9,FALSE)</f>
        <v>#N/A</v>
      </c>
      <c r="V510" s="256" t="e">
        <f>IF($C510="initial",input!M510,VLOOKUP($A510,input!$A$4:$L$1000,10,FALSE))</f>
        <v>#N/A</v>
      </c>
      <c r="W510" s="257" t="e">
        <f>IF($C510="initial",input!N510,VLOOKUP($A510,input!$A$4:$L$1000,11,FALSE))</f>
        <v>#N/A</v>
      </c>
      <c r="X510" s="258" t="e">
        <f>IF($C510="initial",input!O510,VLOOKUP($A510,input!$A$4:$L$1000,12,FALSE))</f>
        <v>#N/A</v>
      </c>
      <c r="Y510" s="247" t="e">
        <f t="shared" si="74"/>
        <v>#N/A</v>
      </c>
      <c r="Z510" s="247" t="e">
        <f t="shared" si="75"/>
        <v>#N/A</v>
      </c>
      <c r="AA510" s="247" t="e">
        <f t="shared" si="76"/>
        <v>#N/A</v>
      </c>
      <c r="AB510" s="254" t="e">
        <f t="shared" si="77"/>
        <v>#N/A</v>
      </c>
      <c r="AC510" s="255" t="e">
        <f t="shared" si="78"/>
        <v>#N/A</v>
      </c>
      <c r="AD510" s="261" t="e">
        <f t="shared" si="79"/>
        <v>#N/A</v>
      </c>
      <c r="AE510" s="247" t="e">
        <f>IF($D510="","",IF($C510="initial",input!S510,AN509))</f>
        <v>#N/A</v>
      </c>
      <c r="AF510" s="259" t="e">
        <f>IF($D510="","",IF($C510="initial",input!T510,AO509))</f>
        <v>#N/A</v>
      </c>
      <c r="AG510" s="260" t="e">
        <f>IF($D510="","",IF($C510="initial",input!U510,AP509))</f>
        <v>#N/A</v>
      </c>
      <c r="AH510" s="262"/>
      <c r="AI510" s="263"/>
      <c r="AJ510" s="263"/>
      <c r="AK510" s="262"/>
      <c r="AL510" s="263"/>
      <c r="AM510" s="264"/>
      <c r="AN510" s="249"/>
      <c r="AO510" s="249"/>
      <c r="AP510" s="249"/>
      <c r="AQ510" s="265"/>
      <c r="AR510" s="266"/>
      <c r="AS510" s="267"/>
    </row>
    <row r="511" spans="1:45" x14ac:dyDescent="0.25">
      <c r="A511" s="245">
        <v>508</v>
      </c>
      <c r="B511" s="245"/>
      <c r="C511" s="245" t="e">
        <f>VLOOKUP(A511,input!$A$4:$C$1000,3,FALSE)</f>
        <v>#N/A</v>
      </c>
      <c r="D511" s="246" t="e">
        <f>VLOOKUP($A511,input!$A$4:$I$1000,4,FALSE)</f>
        <v>#N/A</v>
      </c>
      <c r="E511" s="246" t="e">
        <f>VLOOKUP($A511,input!$A$4:$I$1000,5,FALSE)</f>
        <v>#N/A</v>
      </c>
      <c r="F511" s="514" t="e">
        <f>VLOOKUP($A511,input!$A$4:$I$1000,6,FALSE)</f>
        <v>#N/A</v>
      </c>
      <c r="G511" s="248">
        <v>0</v>
      </c>
      <c r="H511" s="249" t="e">
        <f t="shared" si="72"/>
        <v>#N/A</v>
      </c>
      <c r="I511" s="250" t="e">
        <f t="shared" si="73"/>
        <v>#N/A</v>
      </c>
      <c r="J511" s="414">
        <f>+input!Y511</f>
        <v>0</v>
      </c>
      <c r="K511" s="249" t="str">
        <f>+input!Z511</f>
        <v/>
      </c>
      <c r="L511" s="249" t="str">
        <f>+input!AA511</f>
        <v/>
      </c>
      <c r="M511" s="249" t="str">
        <f>+input!AB511</f>
        <v/>
      </c>
      <c r="N511" s="249" t="str">
        <f>+input!AC511</f>
        <v/>
      </c>
      <c r="O511" s="249" t="str">
        <f>+input!AD511</f>
        <v/>
      </c>
      <c r="P511" s="251" t="str">
        <f>+input!AE511</f>
        <v/>
      </c>
      <c r="Q511" s="252" t="str">
        <f>+input!AF511</f>
        <v/>
      </c>
      <c r="R511" s="253"/>
      <c r="S511" s="254" t="e">
        <f>VLOOKUP($A511,input!$A$4:$I$1000,7,FALSE)</f>
        <v>#N/A</v>
      </c>
      <c r="T511" s="255" t="e">
        <f>VLOOKUP($A511,input!$A$4:$I$1000,8,FALSE)</f>
        <v>#N/A</v>
      </c>
      <c r="U511" s="255" t="e">
        <f>VLOOKUP($A511,input!$A$4:$L$1000,9,FALSE)</f>
        <v>#N/A</v>
      </c>
      <c r="V511" s="256" t="e">
        <f>IF($C511="initial",input!M511,VLOOKUP($A511,input!$A$4:$L$1000,10,FALSE))</f>
        <v>#N/A</v>
      </c>
      <c r="W511" s="257" t="e">
        <f>IF($C511="initial",input!N511,VLOOKUP($A511,input!$A$4:$L$1000,11,FALSE))</f>
        <v>#N/A</v>
      </c>
      <c r="X511" s="258" t="e">
        <f>IF($C511="initial",input!O511,VLOOKUP($A511,input!$A$4:$L$1000,12,FALSE))</f>
        <v>#N/A</v>
      </c>
      <c r="Y511" s="247" t="e">
        <f t="shared" si="74"/>
        <v>#N/A</v>
      </c>
      <c r="Z511" s="247" t="e">
        <f t="shared" si="75"/>
        <v>#N/A</v>
      </c>
      <c r="AA511" s="247" t="e">
        <f t="shared" si="76"/>
        <v>#N/A</v>
      </c>
      <c r="AB511" s="254" t="e">
        <f t="shared" si="77"/>
        <v>#N/A</v>
      </c>
      <c r="AC511" s="255" t="e">
        <f t="shared" si="78"/>
        <v>#N/A</v>
      </c>
      <c r="AD511" s="261" t="e">
        <f t="shared" si="79"/>
        <v>#N/A</v>
      </c>
      <c r="AE511" s="247" t="e">
        <f>IF($D511="","",IF($C511="initial",input!S511,AN510))</f>
        <v>#N/A</v>
      </c>
      <c r="AF511" s="259" t="e">
        <f>IF($D511="","",IF($C511="initial",input!T511,AO510))</f>
        <v>#N/A</v>
      </c>
      <c r="AG511" s="260" t="e">
        <f>IF($D511="","",IF($C511="initial",input!U511,AP510))</f>
        <v>#N/A</v>
      </c>
      <c r="AH511" s="262"/>
      <c r="AI511" s="263"/>
      <c r="AJ511" s="263"/>
      <c r="AK511" s="262"/>
      <c r="AL511" s="263"/>
      <c r="AM511" s="264"/>
      <c r="AN511" s="249"/>
      <c r="AO511" s="249"/>
      <c r="AP511" s="249"/>
      <c r="AQ511" s="265"/>
      <c r="AR511" s="266"/>
      <c r="AS511" s="267"/>
    </row>
    <row r="512" spans="1:45" x14ac:dyDescent="0.25">
      <c r="A512" s="245">
        <v>509</v>
      </c>
      <c r="B512" s="245"/>
      <c r="C512" s="245" t="e">
        <f>VLOOKUP(A512,input!$A$4:$C$1000,3,FALSE)</f>
        <v>#N/A</v>
      </c>
      <c r="D512" s="246" t="e">
        <f>VLOOKUP($A512,input!$A$4:$I$1000,4,FALSE)</f>
        <v>#N/A</v>
      </c>
      <c r="E512" s="246" t="e">
        <f>VLOOKUP($A512,input!$A$4:$I$1000,5,FALSE)</f>
        <v>#N/A</v>
      </c>
      <c r="F512" s="514" t="e">
        <f>VLOOKUP($A512,input!$A$4:$I$1000,6,FALSE)</f>
        <v>#N/A</v>
      </c>
      <c r="G512" s="248">
        <v>0</v>
      </c>
      <c r="H512" s="249" t="e">
        <f t="shared" si="72"/>
        <v>#N/A</v>
      </c>
      <c r="I512" s="250" t="e">
        <f t="shared" si="73"/>
        <v>#N/A</v>
      </c>
      <c r="J512" s="414">
        <f>+input!Y512</f>
        <v>0</v>
      </c>
      <c r="K512" s="249" t="str">
        <f>+input!Z512</f>
        <v/>
      </c>
      <c r="L512" s="249" t="str">
        <f>+input!AA512</f>
        <v/>
      </c>
      <c r="M512" s="249" t="str">
        <f>+input!AB512</f>
        <v/>
      </c>
      <c r="N512" s="249" t="str">
        <f>+input!AC512</f>
        <v/>
      </c>
      <c r="O512" s="249" t="str">
        <f>+input!AD512</f>
        <v/>
      </c>
      <c r="P512" s="251" t="str">
        <f>+input!AE512</f>
        <v/>
      </c>
      <c r="Q512" s="252" t="str">
        <f>+input!AF512</f>
        <v/>
      </c>
      <c r="R512" s="253"/>
      <c r="S512" s="254" t="e">
        <f>VLOOKUP($A512,input!$A$4:$I$1000,7,FALSE)</f>
        <v>#N/A</v>
      </c>
      <c r="T512" s="255" t="e">
        <f>VLOOKUP($A512,input!$A$4:$I$1000,8,FALSE)</f>
        <v>#N/A</v>
      </c>
      <c r="U512" s="255" t="e">
        <f>VLOOKUP($A512,input!$A$4:$L$1000,9,FALSE)</f>
        <v>#N/A</v>
      </c>
      <c r="V512" s="256" t="e">
        <f>IF($C512="initial",input!M512,VLOOKUP($A512,input!$A$4:$L$1000,10,FALSE))</f>
        <v>#N/A</v>
      </c>
      <c r="W512" s="257" t="e">
        <f>IF($C512="initial",input!N512,VLOOKUP($A512,input!$A$4:$L$1000,11,FALSE))</f>
        <v>#N/A</v>
      </c>
      <c r="X512" s="258" t="e">
        <f>IF($C512="initial",input!O512,VLOOKUP($A512,input!$A$4:$L$1000,12,FALSE))</f>
        <v>#N/A</v>
      </c>
      <c r="Y512" s="247" t="e">
        <f t="shared" si="74"/>
        <v>#N/A</v>
      </c>
      <c r="Z512" s="247" t="e">
        <f t="shared" si="75"/>
        <v>#N/A</v>
      </c>
      <c r="AA512" s="247" t="e">
        <f t="shared" si="76"/>
        <v>#N/A</v>
      </c>
      <c r="AB512" s="254" t="e">
        <f t="shared" si="77"/>
        <v>#N/A</v>
      </c>
      <c r="AC512" s="255" t="e">
        <f t="shared" si="78"/>
        <v>#N/A</v>
      </c>
      <c r="AD512" s="261" t="e">
        <f t="shared" si="79"/>
        <v>#N/A</v>
      </c>
      <c r="AE512" s="247" t="e">
        <f>IF($D512="","",IF($C512="initial",input!S512,AN511))</f>
        <v>#N/A</v>
      </c>
      <c r="AF512" s="259" t="e">
        <f>IF($D512="","",IF($C512="initial",input!T512,AO511))</f>
        <v>#N/A</v>
      </c>
      <c r="AG512" s="260" t="e">
        <f>IF($D512="","",IF($C512="initial",input!U512,AP511))</f>
        <v>#N/A</v>
      </c>
      <c r="AH512" s="262"/>
      <c r="AI512" s="263"/>
      <c r="AJ512" s="263"/>
      <c r="AK512" s="262"/>
      <c r="AL512" s="263"/>
      <c r="AM512" s="264"/>
      <c r="AN512" s="249"/>
      <c r="AO512" s="249"/>
      <c r="AP512" s="249"/>
      <c r="AQ512" s="265"/>
      <c r="AR512" s="266"/>
      <c r="AS512" s="267"/>
    </row>
    <row r="513" spans="1:45" x14ac:dyDescent="0.25">
      <c r="A513" s="245">
        <v>510</v>
      </c>
      <c r="B513" s="245"/>
      <c r="C513" s="245" t="e">
        <f>VLOOKUP(A513,input!$A$4:$C$1000,3,FALSE)</f>
        <v>#N/A</v>
      </c>
      <c r="D513" s="246" t="e">
        <f>VLOOKUP($A513,input!$A$4:$I$1000,4,FALSE)</f>
        <v>#N/A</v>
      </c>
      <c r="E513" s="246" t="e">
        <f>VLOOKUP($A513,input!$A$4:$I$1000,5,FALSE)</f>
        <v>#N/A</v>
      </c>
      <c r="F513" s="514" t="e">
        <f>VLOOKUP($A513,input!$A$4:$I$1000,6,FALSE)</f>
        <v>#N/A</v>
      </c>
      <c r="G513" s="248">
        <v>0</v>
      </c>
      <c r="H513" s="249" t="e">
        <f t="shared" si="72"/>
        <v>#N/A</v>
      </c>
      <c r="I513" s="250" t="e">
        <f t="shared" si="73"/>
        <v>#N/A</v>
      </c>
      <c r="J513" s="414">
        <f>+input!Y513</f>
        <v>0</v>
      </c>
      <c r="K513" s="249" t="str">
        <f>+input!Z513</f>
        <v/>
      </c>
      <c r="L513" s="249" t="str">
        <f>+input!AA513</f>
        <v/>
      </c>
      <c r="M513" s="249" t="str">
        <f>+input!AB513</f>
        <v/>
      </c>
      <c r="N513" s="249" t="str">
        <f>+input!AC513</f>
        <v/>
      </c>
      <c r="O513" s="249" t="str">
        <f>+input!AD513</f>
        <v/>
      </c>
      <c r="P513" s="251" t="str">
        <f>+input!AE513</f>
        <v/>
      </c>
      <c r="Q513" s="252" t="str">
        <f>+input!AF513</f>
        <v/>
      </c>
      <c r="R513" s="253"/>
      <c r="S513" s="254" t="e">
        <f>VLOOKUP($A513,input!$A$4:$I$1000,7,FALSE)</f>
        <v>#N/A</v>
      </c>
      <c r="T513" s="255" t="e">
        <f>VLOOKUP($A513,input!$A$4:$I$1000,8,FALSE)</f>
        <v>#N/A</v>
      </c>
      <c r="U513" s="255" t="e">
        <f>VLOOKUP($A513,input!$A$4:$L$1000,9,FALSE)</f>
        <v>#N/A</v>
      </c>
      <c r="V513" s="256" t="e">
        <f>IF($C513="initial",input!M513,VLOOKUP($A513,input!$A$4:$L$1000,10,FALSE))</f>
        <v>#N/A</v>
      </c>
      <c r="W513" s="257" t="e">
        <f>IF($C513="initial",input!N513,VLOOKUP($A513,input!$A$4:$L$1000,11,FALSE))</f>
        <v>#N/A</v>
      </c>
      <c r="X513" s="258" t="e">
        <f>IF($C513="initial",input!O513,VLOOKUP($A513,input!$A$4:$L$1000,12,FALSE))</f>
        <v>#N/A</v>
      </c>
      <c r="Y513" s="247" t="e">
        <f t="shared" si="74"/>
        <v>#N/A</v>
      </c>
      <c r="Z513" s="247" t="e">
        <f t="shared" si="75"/>
        <v>#N/A</v>
      </c>
      <c r="AA513" s="247" t="e">
        <f t="shared" si="76"/>
        <v>#N/A</v>
      </c>
      <c r="AB513" s="254" t="e">
        <f t="shared" si="77"/>
        <v>#N/A</v>
      </c>
      <c r="AC513" s="255" t="e">
        <f t="shared" si="78"/>
        <v>#N/A</v>
      </c>
      <c r="AD513" s="261" t="e">
        <f t="shared" si="79"/>
        <v>#N/A</v>
      </c>
      <c r="AE513" s="247" t="e">
        <f>IF($D513="","",IF($C513="initial",input!S513,AN512))</f>
        <v>#N/A</v>
      </c>
      <c r="AF513" s="259" t="e">
        <f>IF($D513="","",IF($C513="initial",input!T513,AO512))</f>
        <v>#N/A</v>
      </c>
      <c r="AG513" s="260" t="e">
        <f>IF($D513="","",IF($C513="initial",input!U513,AP512))</f>
        <v>#N/A</v>
      </c>
      <c r="AH513" s="262"/>
      <c r="AI513" s="263"/>
      <c r="AJ513" s="263"/>
      <c r="AK513" s="262"/>
      <c r="AL513" s="263"/>
      <c r="AM513" s="264"/>
      <c r="AN513" s="249"/>
      <c r="AO513" s="249"/>
      <c r="AP513" s="249"/>
      <c r="AQ513" s="265"/>
      <c r="AR513" s="266"/>
      <c r="AS513" s="267"/>
    </row>
    <row r="514" spans="1:45" x14ac:dyDescent="0.25">
      <c r="A514" s="245">
        <v>511</v>
      </c>
      <c r="B514" s="245"/>
      <c r="C514" s="245" t="e">
        <f>VLOOKUP(A514,input!$A$4:$C$1000,3,FALSE)</f>
        <v>#N/A</v>
      </c>
      <c r="D514" s="246" t="e">
        <f>VLOOKUP($A514,input!$A$4:$I$1000,4,FALSE)</f>
        <v>#N/A</v>
      </c>
      <c r="E514" s="246" t="e">
        <f>VLOOKUP($A514,input!$A$4:$I$1000,5,FALSE)</f>
        <v>#N/A</v>
      </c>
      <c r="F514" s="514" t="e">
        <f>VLOOKUP($A514,input!$A$4:$I$1000,6,FALSE)</f>
        <v>#N/A</v>
      </c>
      <c r="G514" s="248">
        <v>0</v>
      </c>
      <c r="H514" s="249" t="e">
        <f t="shared" si="72"/>
        <v>#N/A</v>
      </c>
      <c r="I514" s="250" t="e">
        <f t="shared" si="73"/>
        <v>#N/A</v>
      </c>
      <c r="J514" s="414">
        <f>+input!Y514</f>
        <v>0</v>
      </c>
      <c r="K514" s="249" t="str">
        <f>+input!Z514</f>
        <v/>
      </c>
      <c r="L514" s="249" t="str">
        <f>+input!AA514</f>
        <v/>
      </c>
      <c r="M514" s="249" t="str">
        <f>+input!AB514</f>
        <v/>
      </c>
      <c r="N514" s="249" t="str">
        <f>+input!AC514</f>
        <v/>
      </c>
      <c r="O514" s="249" t="str">
        <f>+input!AD514</f>
        <v/>
      </c>
      <c r="P514" s="251" t="str">
        <f>+input!AE514</f>
        <v/>
      </c>
      <c r="Q514" s="252" t="str">
        <f>+input!AF514</f>
        <v/>
      </c>
      <c r="R514" s="253"/>
      <c r="S514" s="254" t="e">
        <f>VLOOKUP($A514,input!$A$4:$I$1000,7,FALSE)</f>
        <v>#N/A</v>
      </c>
      <c r="T514" s="255" t="e">
        <f>VLOOKUP($A514,input!$A$4:$I$1000,8,FALSE)</f>
        <v>#N/A</v>
      </c>
      <c r="U514" s="255" t="e">
        <f>VLOOKUP($A514,input!$A$4:$L$1000,9,FALSE)</f>
        <v>#N/A</v>
      </c>
      <c r="V514" s="256" t="e">
        <f>IF($C514="initial",input!M514,VLOOKUP($A514,input!$A$4:$L$1000,10,FALSE))</f>
        <v>#N/A</v>
      </c>
      <c r="W514" s="257" t="e">
        <f>IF($C514="initial",input!N514,VLOOKUP($A514,input!$A$4:$L$1000,11,FALSE))</f>
        <v>#N/A</v>
      </c>
      <c r="X514" s="258" t="e">
        <f>IF($C514="initial",input!O514,VLOOKUP($A514,input!$A$4:$L$1000,12,FALSE))</f>
        <v>#N/A</v>
      </c>
      <c r="Y514" s="247" t="e">
        <f t="shared" si="74"/>
        <v>#N/A</v>
      </c>
      <c r="Z514" s="247" t="e">
        <f t="shared" si="75"/>
        <v>#N/A</v>
      </c>
      <c r="AA514" s="247" t="e">
        <f t="shared" si="76"/>
        <v>#N/A</v>
      </c>
      <c r="AB514" s="254" t="e">
        <f t="shared" si="77"/>
        <v>#N/A</v>
      </c>
      <c r="AC514" s="255" t="e">
        <f t="shared" si="78"/>
        <v>#N/A</v>
      </c>
      <c r="AD514" s="261" t="e">
        <f t="shared" si="79"/>
        <v>#N/A</v>
      </c>
      <c r="AE514" s="247" t="e">
        <f>IF($D514="","",IF($C514="initial",input!S514,AN513))</f>
        <v>#N/A</v>
      </c>
      <c r="AF514" s="259" t="e">
        <f>IF($D514="","",IF($C514="initial",input!T514,AO513))</f>
        <v>#N/A</v>
      </c>
      <c r="AG514" s="260" t="e">
        <f>IF($D514="","",IF($C514="initial",input!U514,AP513))</f>
        <v>#N/A</v>
      </c>
      <c r="AH514" s="262"/>
      <c r="AI514" s="263"/>
      <c r="AJ514" s="263"/>
      <c r="AK514" s="262"/>
      <c r="AL514" s="263"/>
      <c r="AM514" s="264"/>
      <c r="AN514" s="249"/>
      <c r="AO514" s="249"/>
      <c r="AP514" s="249"/>
      <c r="AQ514" s="265"/>
      <c r="AR514" s="266"/>
      <c r="AS514" s="267"/>
    </row>
    <row r="515" spans="1:45" x14ac:dyDescent="0.25">
      <c r="A515" s="245">
        <v>512</v>
      </c>
      <c r="B515" s="245"/>
      <c r="C515" s="245" t="e">
        <f>VLOOKUP(A515,input!$A$4:$C$1000,3,FALSE)</f>
        <v>#N/A</v>
      </c>
      <c r="D515" s="246" t="e">
        <f>VLOOKUP($A515,input!$A$4:$I$1000,4,FALSE)</f>
        <v>#N/A</v>
      </c>
      <c r="E515" s="246" t="e">
        <f>VLOOKUP($A515,input!$A$4:$I$1000,5,FALSE)</f>
        <v>#N/A</v>
      </c>
      <c r="F515" s="514" t="e">
        <f>VLOOKUP($A515,input!$A$4:$I$1000,6,FALSE)</f>
        <v>#N/A</v>
      </c>
      <c r="G515" s="248">
        <v>0</v>
      </c>
      <c r="H515" s="249" t="e">
        <f t="shared" si="72"/>
        <v>#N/A</v>
      </c>
      <c r="I515" s="250" t="e">
        <f t="shared" si="73"/>
        <v>#N/A</v>
      </c>
      <c r="J515" s="414">
        <f>+input!Y515</f>
        <v>0</v>
      </c>
      <c r="K515" s="249" t="str">
        <f>+input!Z515</f>
        <v/>
      </c>
      <c r="L515" s="249" t="str">
        <f>+input!AA515</f>
        <v/>
      </c>
      <c r="M515" s="249" t="str">
        <f>+input!AB515</f>
        <v/>
      </c>
      <c r="N515" s="249" t="str">
        <f>+input!AC515</f>
        <v/>
      </c>
      <c r="O515" s="249" t="str">
        <f>+input!AD515</f>
        <v/>
      </c>
      <c r="P515" s="251" t="str">
        <f>+input!AE515</f>
        <v/>
      </c>
      <c r="Q515" s="252" t="str">
        <f>+input!AF515</f>
        <v/>
      </c>
      <c r="R515" s="253"/>
      <c r="S515" s="254" t="e">
        <f>VLOOKUP($A515,input!$A$4:$I$1000,7,FALSE)</f>
        <v>#N/A</v>
      </c>
      <c r="T515" s="255" t="e">
        <f>VLOOKUP($A515,input!$A$4:$I$1000,8,FALSE)</f>
        <v>#N/A</v>
      </c>
      <c r="U515" s="255" t="e">
        <f>VLOOKUP($A515,input!$A$4:$L$1000,9,FALSE)</f>
        <v>#N/A</v>
      </c>
      <c r="V515" s="256" t="e">
        <f>IF($C515="initial",input!M515,VLOOKUP($A515,input!$A$4:$L$1000,10,FALSE))</f>
        <v>#N/A</v>
      </c>
      <c r="W515" s="257" t="e">
        <f>IF($C515="initial",input!N515,VLOOKUP($A515,input!$A$4:$L$1000,11,FALSE))</f>
        <v>#N/A</v>
      </c>
      <c r="X515" s="258" t="e">
        <f>IF($C515="initial",input!O515,VLOOKUP($A515,input!$A$4:$L$1000,12,FALSE))</f>
        <v>#N/A</v>
      </c>
      <c r="Y515" s="247" t="e">
        <f t="shared" si="74"/>
        <v>#N/A</v>
      </c>
      <c r="Z515" s="247" t="e">
        <f t="shared" si="75"/>
        <v>#N/A</v>
      </c>
      <c r="AA515" s="247" t="e">
        <f t="shared" si="76"/>
        <v>#N/A</v>
      </c>
      <c r="AB515" s="254" t="e">
        <f t="shared" si="77"/>
        <v>#N/A</v>
      </c>
      <c r="AC515" s="255" t="e">
        <f t="shared" si="78"/>
        <v>#N/A</v>
      </c>
      <c r="AD515" s="261" t="e">
        <f t="shared" si="79"/>
        <v>#N/A</v>
      </c>
      <c r="AE515" s="247" t="e">
        <f>IF($D515="","",IF($C515="initial",input!S515,AN514))</f>
        <v>#N/A</v>
      </c>
      <c r="AF515" s="259" t="e">
        <f>IF($D515="","",IF($C515="initial",input!T515,AO514))</f>
        <v>#N/A</v>
      </c>
      <c r="AG515" s="260" t="e">
        <f>IF($D515="","",IF($C515="initial",input!U515,AP514))</f>
        <v>#N/A</v>
      </c>
      <c r="AH515" s="262"/>
      <c r="AI515" s="263"/>
      <c r="AJ515" s="263"/>
      <c r="AK515" s="262"/>
      <c r="AL515" s="263"/>
      <c r="AM515" s="264"/>
      <c r="AN515" s="249"/>
      <c r="AO515" s="249"/>
      <c r="AP515" s="249"/>
      <c r="AQ515" s="265"/>
      <c r="AR515" s="266"/>
      <c r="AS515" s="267"/>
    </row>
    <row r="516" spans="1:45" x14ac:dyDescent="0.25">
      <c r="A516" s="245">
        <v>513</v>
      </c>
      <c r="B516" s="245"/>
      <c r="C516" s="245" t="e">
        <f>VLOOKUP(A516,input!$A$4:$C$1000,3,FALSE)</f>
        <v>#N/A</v>
      </c>
      <c r="D516" s="246" t="e">
        <f>VLOOKUP($A516,input!$A$4:$I$1000,4,FALSE)</f>
        <v>#N/A</v>
      </c>
      <c r="E516" s="246" t="e">
        <f>VLOOKUP($A516,input!$A$4:$I$1000,5,FALSE)</f>
        <v>#N/A</v>
      </c>
      <c r="F516" s="514" t="e">
        <f>VLOOKUP($A516,input!$A$4:$I$1000,6,FALSE)</f>
        <v>#N/A</v>
      </c>
      <c r="G516" s="248">
        <v>0</v>
      </c>
      <c r="H516" s="249" t="e">
        <f t="shared" si="72"/>
        <v>#N/A</v>
      </c>
      <c r="I516" s="250" t="e">
        <f t="shared" si="73"/>
        <v>#N/A</v>
      </c>
      <c r="J516" s="414">
        <f>+input!Y516</f>
        <v>0</v>
      </c>
      <c r="K516" s="249" t="str">
        <f>+input!Z516</f>
        <v/>
      </c>
      <c r="L516" s="249" t="str">
        <f>+input!AA516</f>
        <v/>
      </c>
      <c r="M516" s="249" t="str">
        <f>+input!AB516</f>
        <v/>
      </c>
      <c r="N516" s="249" t="str">
        <f>+input!AC516</f>
        <v/>
      </c>
      <c r="O516" s="249" t="str">
        <f>+input!AD516</f>
        <v/>
      </c>
      <c r="P516" s="251" t="str">
        <f>+input!AE516</f>
        <v/>
      </c>
      <c r="Q516" s="252" t="str">
        <f>+input!AF516</f>
        <v/>
      </c>
      <c r="R516" s="253"/>
      <c r="S516" s="254" t="e">
        <f>VLOOKUP($A516,input!$A$4:$I$1000,7,FALSE)</f>
        <v>#N/A</v>
      </c>
      <c r="T516" s="255" t="e">
        <f>VLOOKUP($A516,input!$A$4:$I$1000,8,FALSE)</f>
        <v>#N/A</v>
      </c>
      <c r="U516" s="255" t="e">
        <f>VLOOKUP($A516,input!$A$4:$L$1000,9,FALSE)</f>
        <v>#N/A</v>
      </c>
      <c r="V516" s="256" t="e">
        <f>IF($C516="initial",input!M516,VLOOKUP($A516,input!$A$4:$L$1000,10,FALSE))</f>
        <v>#N/A</v>
      </c>
      <c r="W516" s="257" t="e">
        <f>IF($C516="initial",input!N516,VLOOKUP($A516,input!$A$4:$L$1000,11,FALSE))</f>
        <v>#N/A</v>
      </c>
      <c r="X516" s="258" t="e">
        <f>IF($C516="initial",input!O516,VLOOKUP($A516,input!$A$4:$L$1000,12,FALSE))</f>
        <v>#N/A</v>
      </c>
      <c r="Y516" s="247" t="e">
        <f t="shared" si="74"/>
        <v>#N/A</v>
      </c>
      <c r="Z516" s="247" t="e">
        <f t="shared" si="75"/>
        <v>#N/A</v>
      </c>
      <c r="AA516" s="247" t="e">
        <f t="shared" si="76"/>
        <v>#N/A</v>
      </c>
      <c r="AB516" s="254" t="e">
        <f t="shared" si="77"/>
        <v>#N/A</v>
      </c>
      <c r="AC516" s="255" t="e">
        <f t="shared" si="78"/>
        <v>#N/A</v>
      </c>
      <c r="AD516" s="261" t="e">
        <f t="shared" si="79"/>
        <v>#N/A</v>
      </c>
      <c r="AE516" s="247" t="e">
        <f>IF($D516="","",IF($C516="initial",input!S516,AN515))</f>
        <v>#N/A</v>
      </c>
      <c r="AF516" s="259" t="e">
        <f>IF($D516="","",IF($C516="initial",input!T516,AO515))</f>
        <v>#N/A</v>
      </c>
      <c r="AG516" s="260" t="e">
        <f>IF($D516="","",IF($C516="initial",input!U516,AP515))</f>
        <v>#N/A</v>
      </c>
      <c r="AH516" s="262"/>
      <c r="AI516" s="263"/>
      <c r="AJ516" s="263"/>
      <c r="AK516" s="262"/>
      <c r="AL516" s="263"/>
      <c r="AM516" s="264"/>
      <c r="AN516" s="266"/>
      <c r="AO516" s="266"/>
      <c r="AP516" s="267"/>
      <c r="AQ516" s="265"/>
      <c r="AR516" s="266"/>
      <c r="AS516" s="267"/>
    </row>
    <row r="517" spans="1:45" x14ac:dyDescent="0.25">
      <c r="A517" s="245">
        <v>514</v>
      </c>
      <c r="B517" s="245"/>
      <c r="C517" s="245" t="e">
        <f>VLOOKUP(A517,input!$A$4:$C$1000,3,FALSE)</f>
        <v>#N/A</v>
      </c>
      <c r="D517" s="246" t="e">
        <f>VLOOKUP($A517,input!$A$4:$I$1000,4,FALSE)</f>
        <v>#N/A</v>
      </c>
      <c r="E517" s="246" t="e">
        <f>VLOOKUP($A517,input!$A$4:$I$1000,5,FALSE)</f>
        <v>#N/A</v>
      </c>
      <c r="F517" s="514" t="e">
        <f>VLOOKUP($A517,input!$A$4:$I$1000,6,FALSE)</f>
        <v>#N/A</v>
      </c>
      <c r="G517" s="248">
        <v>0</v>
      </c>
      <c r="H517" s="249" t="e">
        <f t="shared" si="72"/>
        <v>#N/A</v>
      </c>
      <c r="I517" s="250" t="e">
        <f t="shared" si="73"/>
        <v>#N/A</v>
      </c>
      <c r="J517" s="414">
        <f>+input!Y517</f>
        <v>0</v>
      </c>
      <c r="K517" s="249" t="str">
        <f>+input!Z517</f>
        <v/>
      </c>
      <c r="L517" s="249" t="str">
        <f>+input!AA517</f>
        <v/>
      </c>
      <c r="M517" s="249" t="str">
        <f>+input!AB517</f>
        <v/>
      </c>
      <c r="N517" s="249" t="str">
        <f>+input!AC517</f>
        <v/>
      </c>
      <c r="O517" s="249" t="str">
        <f>+input!AD517</f>
        <v/>
      </c>
      <c r="P517" s="251" t="str">
        <f>+input!AE517</f>
        <v/>
      </c>
      <c r="Q517" s="252" t="str">
        <f>+input!AF517</f>
        <v/>
      </c>
      <c r="R517" s="253"/>
      <c r="S517" s="254" t="e">
        <f>VLOOKUP($A517,input!$A$4:$I$1000,7,FALSE)</f>
        <v>#N/A</v>
      </c>
      <c r="T517" s="255" t="e">
        <f>VLOOKUP($A517,input!$A$4:$I$1000,8,FALSE)</f>
        <v>#N/A</v>
      </c>
      <c r="U517" s="255" t="e">
        <f>VLOOKUP($A517,input!$A$4:$L$1000,9,FALSE)</f>
        <v>#N/A</v>
      </c>
      <c r="V517" s="256" t="e">
        <f>IF($C517="initial",input!M517,VLOOKUP($A517,input!$A$4:$L$1000,10,FALSE))</f>
        <v>#N/A</v>
      </c>
      <c r="W517" s="257" t="e">
        <f>IF($C517="initial",input!N517,VLOOKUP($A517,input!$A$4:$L$1000,11,FALSE))</f>
        <v>#N/A</v>
      </c>
      <c r="X517" s="258" t="e">
        <f>IF($C517="initial",input!O517,VLOOKUP($A517,input!$A$4:$L$1000,12,FALSE))</f>
        <v>#N/A</v>
      </c>
      <c r="Y517" s="247" t="e">
        <f t="shared" si="74"/>
        <v>#N/A</v>
      </c>
      <c r="Z517" s="247" t="e">
        <f t="shared" si="75"/>
        <v>#N/A</v>
      </c>
      <c r="AA517" s="247" t="e">
        <f t="shared" si="76"/>
        <v>#N/A</v>
      </c>
      <c r="AB517" s="254" t="e">
        <f t="shared" si="77"/>
        <v>#N/A</v>
      </c>
      <c r="AC517" s="255" t="e">
        <f t="shared" si="78"/>
        <v>#N/A</v>
      </c>
      <c r="AD517" s="261" t="e">
        <f t="shared" si="79"/>
        <v>#N/A</v>
      </c>
      <c r="AE517" s="247" t="e">
        <f>IF($D517="","",IF($C517="initial",input!S517,AN516))</f>
        <v>#N/A</v>
      </c>
      <c r="AF517" s="259" t="e">
        <f>IF($D517="","",IF($C517="initial",input!T517,AO516))</f>
        <v>#N/A</v>
      </c>
      <c r="AG517" s="260" t="e">
        <f>IF($D517="","",IF($C517="initial",input!U517,AP516))</f>
        <v>#N/A</v>
      </c>
      <c r="AH517" s="262"/>
      <c r="AI517" s="263"/>
      <c r="AJ517" s="263"/>
      <c r="AK517" s="262"/>
      <c r="AL517" s="263"/>
      <c r="AM517" s="264"/>
      <c r="AN517" s="266"/>
      <c r="AO517" s="266"/>
      <c r="AP517" s="267"/>
      <c r="AQ517" s="265"/>
      <c r="AR517" s="266"/>
      <c r="AS517" s="267"/>
    </row>
    <row r="518" spans="1:45" x14ac:dyDescent="0.25">
      <c r="A518" s="221"/>
      <c r="B518" s="221"/>
      <c r="C518" s="221"/>
      <c r="D518" s="222"/>
      <c r="E518" s="246" t="e">
        <f>VLOOKUP($A518,input!$A$4:$I$1000,5,FALSE)</f>
        <v>#N/A</v>
      </c>
      <c r="F518" s="514" t="e">
        <f>VLOOKUP($A518,input!$A$4:$I$1000,6,FALSE)</f>
        <v>#N/A</v>
      </c>
      <c r="G518" s="248">
        <v>0</v>
      </c>
      <c r="H518" s="249" t="e">
        <f t="shared" ref="H518:H567" si="80">IF(E518&gt;1,1,0)</f>
        <v>#N/A</v>
      </c>
      <c r="I518" s="250" t="e">
        <f t="shared" ref="I518:I567" si="81">IF(E518=3,1,IF(E518=1,0,0))</f>
        <v>#N/A</v>
      </c>
      <c r="J518" s="414">
        <f>+input!Y518</f>
        <v>0</v>
      </c>
      <c r="K518" s="249" t="str">
        <f>+input!Z518</f>
        <v/>
      </c>
      <c r="L518" s="249" t="str">
        <f>+input!AA518</f>
        <v/>
      </c>
      <c r="M518" s="249" t="str">
        <f>+input!AB518</f>
        <v/>
      </c>
      <c r="N518" s="249" t="str">
        <f>+input!AC518</f>
        <v/>
      </c>
      <c r="O518" s="249" t="str">
        <f>+input!AD518</f>
        <v/>
      </c>
      <c r="P518" s="251" t="str">
        <f>+input!AE518</f>
        <v/>
      </c>
      <c r="Q518" s="252" t="str">
        <f>+input!AF518</f>
        <v/>
      </c>
      <c r="R518" s="253"/>
      <c r="S518" s="254" t="e">
        <f>VLOOKUP($A518,input!$A$4:$I$1000,7,FALSE)</f>
        <v>#N/A</v>
      </c>
      <c r="T518" s="255" t="e">
        <f>VLOOKUP($A518,input!$A$4:$I$1000,8,FALSE)</f>
        <v>#N/A</v>
      </c>
      <c r="U518" s="255" t="e">
        <f>VLOOKUP($A518,input!$A$4:$L$1000,9,FALSE)</f>
        <v>#N/A</v>
      </c>
      <c r="V518" s="256" t="e">
        <f>IF($C518="initial",input!M518,VLOOKUP($A518,input!$A$4:$L$1000,10,FALSE))</f>
        <v>#N/A</v>
      </c>
      <c r="W518" s="257" t="e">
        <f>IF($C518="initial",input!N518,VLOOKUP($A518,input!$A$4:$L$1000,11,FALSE))</f>
        <v>#N/A</v>
      </c>
      <c r="X518" s="258" t="e">
        <f>IF($C518="initial",input!O518,VLOOKUP($A518,input!$A$4:$L$1000,12,FALSE))</f>
        <v>#N/A</v>
      </c>
      <c r="Y518" s="247" t="str">
        <f t="shared" ref="Y518:Y567" si="82">IF($D518="","",IF($C518="initial","",AH517))</f>
        <v/>
      </c>
      <c r="Z518" s="247" t="str">
        <f t="shared" ref="Z518:Z567" si="83">IF($D518="","",IF($C518="initial","",AI517))</f>
        <v/>
      </c>
      <c r="AA518" s="247" t="str">
        <f t="shared" ref="AA518:AA567" si="84">IF($D518="","",IF($C518="initial","",AJ517))</f>
        <v/>
      </c>
      <c r="AB518" s="254" t="str">
        <f t="shared" ref="AB518:AB567" si="85">IF($D518="","",IF($C518="initial",1,AK517))</f>
        <v/>
      </c>
      <c r="AC518" s="255" t="str">
        <f t="shared" ref="AC518:AC567" si="86">IF($D518="","",IF($C518="initial",1,AL517))</f>
        <v/>
      </c>
      <c r="AD518" s="261" t="str">
        <f t="shared" ref="AD518:AD567" si="87">IF($D518="","",IF($C518="initial",1,AM517))</f>
        <v/>
      </c>
      <c r="AE518" s="247" t="str">
        <f>IF($D518="","",IF($C518="initial",input!S518,AN517))</f>
        <v/>
      </c>
      <c r="AF518" s="259" t="str">
        <f>IF($D518="","",IF($C518="initial",input!T518,AO517))</f>
        <v/>
      </c>
      <c r="AG518" s="260" t="str">
        <f>IF($D518="","",IF($C518="initial",input!U518,AP517))</f>
        <v/>
      </c>
      <c r="AH518" s="230"/>
      <c r="AI518" s="231"/>
      <c r="AJ518" s="231"/>
      <c r="AK518" s="230"/>
      <c r="AL518" s="231"/>
      <c r="AM518" s="232"/>
      <c r="AN518" s="234"/>
      <c r="AO518" s="234"/>
      <c r="AP518" s="235"/>
      <c r="AQ518" s="233"/>
      <c r="AR518" s="234"/>
      <c r="AS518" s="235"/>
    </row>
    <row r="519" spans="1:45" x14ac:dyDescent="0.25">
      <c r="A519" s="221"/>
      <c r="B519" s="221"/>
      <c r="C519" s="221"/>
      <c r="D519" s="222"/>
      <c r="E519" s="246" t="e">
        <f>VLOOKUP($A519,input!$A$4:$I$1000,5,FALSE)</f>
        <v>#N/A</v>
      </c>
      <c r="F519" s="514" t="e">
        <f>VLOOKUP($A519,input!$A$4:$I$1000,6,FALSE)</f>
        <v>#N/A</v>
      </c>
      <c r="G519" s="248">
        <v>0</v>
      </c>
      <c r="H519" s="249" t="e">
        <f t="shared" si="80"/>
        <v>#N/A</v>
      </c>
      <c r="I519" s="250" t="e">
        <f t="shared" si="81"/>
        <v>#N/A</v>
      </c>
      <c r="J519" s="414">
        <f>+input!Y519</f>
        <v>0</v>
      </c>
      <c r="K519" s="249">
        <f>+input!Z519</f>
        <v>0</v>
      </c>
      <c r="L519" s="249">
        <f>+input!AA519</f>
        <v>0</v>
      </c>
      <c r="M519" s="249">
        <f>+input!AB519</f>
        <v>0</v>
      </c>
      <c r="N519" s="249">
        <f>+input!AC519</f>
        <v>0</v>
      </c>
      <c r="O519" s="249">
        <f>+input!AD519</f>
        <v>0</v>
      </c>
      <c r="P519" s="251">
        <f>+input!AE519</f>
        <v>0</v>
      </c>
      <c r="Q519" s="252">
        <f>+input!AF519</f>
        <v>0</v>
      </c>
      <c r="R519" s="253"/>
      <c r="S519" s="254" t="e">
        <f>VLOOKUP($A519,input!$A$4:$I$1000,7,FALSE)</f>
        <v>#N/A</v>
      </c>
      <c r="T519" s="255" t="e">
        <f>VLOOKUP($A519,input!$A$4:$I$1000,8,FALSE)</f>
        <v>#N/A</v>
      </c>
      <c r="U519" s="255" t="e">
        <f>VLOOKUP($A519,input!$A$4:$L$1000,9,FALSE)</f>
        <v>#N/A</v>
      </c>
      <c r="V519" s="256" t="e">
        <f>IF($C519="initial",input!M519,VLOOKUP($A519,input!$A$4:$L$1000,10,FALSE))</f>
        <v>#N/A</v>
      </c>
      <c r="W519" s="257" t="e">
        <f>IF($C519="initial",input!N519,VLOOKUP($A519,input!$A$4:$L$1000,11,FALSE))</f>
        <v>#N/A</v>
      </c>
      <c r="X519" s="258" t="e">
        <f>IF($C519="initial",input!O519,VLOOKUP($A519,input!$A$4:$L$1000,12,FALSE))</f>
        <v>#N/A</v>
      </c>
      <c r="Y519" s="247" t="str">
        <f t="shared" si="82"/>
        <v/>
      </c>
      <c r="Z519" s="247" t="str">
        <f t="shared" si="83"/>
        <v/>
      </c>
      <c r="AA519" s="247" t="str">
        <f t="shared" si="84"/>
        <v/>
      </c>
      <c r="AB519" s="254" t="str">
        <f t="shared" si="85"/>
        <v/>
      </c>
      <c r="AC519" s="255" t="str">
        <f t="shared" si="86"/>
        <v/>
      </c>
      <c r="AD519" s="261" t="str">
        <f t="shared" si="87"/>
        <v/>
      </c>
      <c r="AE519" s="247" t="str">
        <f>IF($D519="","",IF($C519="initial",input!S519,AN518))</f>
        <v/>
      </c>
      <c r="AF519" s="259" t="str">
        <f>IF($D519="","",IF($C519="initial",input!T519,AO518))</f>
        <v/>
      </c>
      <c r="AG519" s="260" t="str">
        <f>IF($D519="","",IF($C519="initial",input!U519,AP518))</f>
        <v/>
      </c>
      <c r="AH519" s="230"/>
      <c r="AI519" s="231"/>
      <c r="AJ519" s="231"/>
      <c r="AK519" s="230"/>
      <c r="AL519" s="231"/>
      <c r="AM519" s="232"/>
      <c r="AN519" s="234"/>
      <c r="AO519" s="234"/>
      <c r="AP519" s="235"/>
      <c r="AQ519" s="233"/>
      <c r="AR519" s="234"/>
      <c r="AS519" s="235"/>
    </row>
    <row r="520" spans="1:45" x14ac:dyDescent="0.25">
      <c r="A520" s="221"/>
      <c r="B520" s="221"/>
      <c r="C520" s="221"/>
      <c r="D520" s="222"/>
      <c r="E520" s="246" t="e">
        <f>VLOOKUP($A520,input!$A$4:$I$1000,5,FALSE)</f>
        <v>#N/A</v>
      </c>
      <c r="F520" s="514" t="e">
        <f>VLOOKUP($A520,input!$A$4:$I$1000,6,FALSE)</f>
        <v>#N/A</v>
      </c>
      <c r="G520" s="248">
        <v>0</v>
      </c>
      <c r="H520" s="249" t="e">
        <f t="shared" si="80"/>
        <v>#N/A</v>
      </c>
      <c r="I520" s="250" t="e">
        <f t="shared" si="81"/>
        <v>#N/A</v>
      </c>
      <c r="J520" s="414">
        <f>+input!Y520</f>
        <v>0</v>
      </c>
      <c r="K520" s="249">
        <f>+input!Z520</f>
        <v>0</v>
      </c>
      <c r="L520" s="249">
        <f>+input!AA520</f>
        <v>0</v>
      </c>
      <c r="M520" s="249">
        <f>+input!AB520</f>
        <v>0</v>
      </c>
      <c r="N520" s="249">
        <f>+input!AC520</f>
        <v>0</v>
      </c>
      <c r="O520" s="249">
        <f>+input!AD520</f>
        <v>0</v>
      </c>
      <c r="P520" s="251">
        <f>+input!AE520</f>
        <v>0</v>
      </c>
      <c r="Q520" s="252">
        <f>+input!AF520</f>
        <v>0</v>
      </c>
      <c r="R520" s="253"/>
      <c r="S520" s="254" t="e">
        <f>VLOOKUP($A520,input!$A$4:$I$1000,7,FALSE)</f>
        <v>#N/A</v>
      </c>
      <c r="T520" s="255" t="e">
        <f>VLOOKUP($A520,input!$A$4:$I$1000,8,FALSE)</f>
        <v>#N/A</v>
      </c>
      <c r="U520" s="255" t="e">
        <f>VLOOKUP($A520,input!$A$4:$L$1000,9,FALSE)</f>
        <v>#N/A</v>
      </c>
      <c r="V520" s="256" t="e">
        <f>IF($C520="initial",input!M520,VLOOKUP($A520,input!$A$4:$L$1000,10,FALSE))</f>
        <v>#N/A</v>
      </c>
      <c r="W520" s="257" t="e">
        <f>IF($C520="initial",input!N520,VLOOKUP($A520,input!$A$4:$L$1000,11,FALSE))</f>
        <v>#N/A</v>
      </c>
      <c r="X520" s="258" t="e">
        <f>IF($C520="initial",input!O520,VLOOKUP($A520,input!$A$4:$L$1000,12,FALSE))</f>
        <v>#N/A</v>
      </c>
      <c r="Y520" s="247" t="str">
        <f t="shared" si="82"/>
        <v/>
      </c>
      <c r="Z520" s="247" t="str">
        <f t="shared" si="83"/>
        <v/>
      </c>
      <c r="AA520" s="247" t="str">
        <f t="shared" si="84"/>
        <v/>
      </c>
      <c r="AB520" s="254" t="str">
        <f t="shared" si="85"/>
        <v/>
      </c>
      <c r="AC520" s="255" t="str">
        <f t="shared" si="86"/>
        <v/>
      </c>
      <c r="AD520" s="261" t="str">
        <f t="shared" si="87"/>
        <v/>
      </c>
      <c r="AE520" s="247" t="str">
        <f>IF($D520="","",IF($C520="initial",input!S520,AN519))</f>
        <v/>
      </c>
      <c r="AF520" s="259" t="str">
        <f>IF($D520="","",IF($C520="initial",input!T520,AO519))</f>
        <v/>
      </c>
      <c r="AG520" s="260" t="str">
        <f>IF($D520="","",IF($C520="initial",input!U520,AP519))</f>
        <v/>
      </c>
      <c r="AH520" s="230"/>
      <c r="AI520" s="231"/>
      <c r="AJ520" s="231"/>
      <c r="AK520" s="230"/>
      <c r="AL520" s="231"/>
      <c r="AM520" s="232"/>
      <c r="AN520" s="234"/>
      <c r="AO520" s="234"/>
      <c r="AP520" s="235"/>
      <c r="AQ520" s="233"/>
      <c r="AR520" s="234"/>
      <c r="AS520" s="235"/>
    </row>
    <row r="521" spans="1:45" x14ac:dyDescent="0.25">
      <c r="A521" s="221"/>
      <c r="B521" s="221"/>
      <c r="C521" s="221"/>
      <c r="D521" s="222"/>
      <c r="E521" s="246" t="e">
        <f>VLOOKUP($A521,input!$A$4:$I$1000,5,FALSE)</f>
        <v>#N/A</v>
      </c>
      <c r="F521" s="514" t="e">
        <f>VLOOKUP($A521,input!$A$4:$I$1000,6,FALSE)</f>
        <v>#N/A</v>
      </c>
      <c r="G521" s="248">
        <v>0</v>
      </c>
      <c r="H521" s="249" t="e">
        <f t="shared" si="80"/>
        <v>#N/A</v>
      </c>
      <c r="I521" s="250" t="e">
        <f t="shared" si="81"/>
        <v>#N/A</v>
      </c>
      <c r="J521" s="414">
        <f>+input!Y521</f>
        <v>0</v>
      </c>
      <c r="K521" s="249">
        <f>+input!Z521</f>
        <v>0</v>
      </c>
      <c r="L521" s="249">
        <f>+input!AA521</f>
        <v>0</v>
      </c>
      <c r="M521" s="249">
        <f>+input!AB521</f>
        <v>0</v>
      </c>
      <c r="N521" s="249">
        <f>+input!AC521</f>
        <v>0</v>
      </c>
      <c r="O521" s="249">
        <f>+input!AD521</f>
        <v>0</v>
      </c>
      <c r="P521" s="251">
        <f>+input!AE521</f>
        <v>0</v>
      </c>
      <c r="Q521" s="252">
        <f>+input!AF521</f>
        <v>0</v>
      </c>
      <c r="R521" s="253"/>
      <c r="S521" s="254" t="e">
        <f>VLOOKUP($A521,input!$A$4:$I$1000,7,FALSE)</f>
        <v>#N/A</v>
      </c>
      <c r="T521" s="255" t="e">
        <f>VLOOKUP($A521,input!$A$4:$I$1000,8,FALSE)</f>
        <v>#N/A</v>
      </c>
      <c r="U521" s="255" t="e">
        <f>VLOOKUP($A521,input!$A$4:$L$1000,9,FALSE)</f>
        <v>#N/A</v>
      </c>
      <c r="V521" s="256" t="e">
        <f>IF($C521="initial",input!M521,VLOOKUP($A521,input!$A$4:$L$1000,10,FALSE))</f>
        <v>#N/A</v>
      </c>
      <c r="W521" s="257" t="e">
        <f>IF($C521="initial",input!N521,VLOOKUP($A521,input!$A$4:$L$1000,11,FALSE))</f>
        <v>#N/A</v>
      </c>
      <c r="X521" s="258" t="e">
        <f>IF($C521="initial",input!O521,VLOOKUP($A521,input!$A$4:$L$1000,12,FALSE))</f>
        <v>#N/A</v>
      </c>
      <c r="Y521" s="247" t="str">
        <f t="shared" si="82"/>
        <v/>
      </c>
      <c r="Z521" s="247" t="str">
        <f t="shared" si="83"/>
        <v/>
      </c>
      <c r="AA521" s="247" t="str">
        <f t="shared" si="84"/>
        <v/>
      </c>
      <c r="AB521" s="254" t="str">
        <f t="shared" si="85"/>
        <v/>
      </c>
      <c r="AC521" s="255" t="str">
        <f t="shared" si="86"/>
        <v/>
      </c>
      <c r="AD521" s="261" t="str">
        <f t="shared" si="87"/>
        <v/>
      </c>
      <c r="AE521" s="247" t="str">
        <f>IF($D521="","",IF($C521="initial",input!S521,AN520))</f>
        <v/>
      </c>
      <c r="AF521" s="259" t="str">
        <f>IF($D521="","",IF($C521="initial",input!T521,AO520))</f>
        <v/>
      </c>
      <c r="AG521" s="260" t="str">
        <f>IF($D521="","",IF($C521="initial",input!U521,AP520))</f>
        <v/>
      </c>
      <c r="AH521" s="230"/>
      <c r="AI521" s="231"/>
      <c r="AJ521" s="231"/>
      <c r="AK521" s="230"/>
      <c r="AL521" s="231"/>
      <c r="AM521" s="232"/>
      <c r="AN521" s="234"/>
      <c r="AO521" s="234"/>
      <c r="AP521" s="235"/>
      <c r="AQ521" s="233"/>
      <c r="AR521" s="234"/>
      <c r="AS521" s="235"/>
    </row>
    <row r="522" spans="1:45" x14ac:dyDescent="0.25">
      <c r="A522" s="221"/>
      <c r="B522" s="221"/>
      <c r="C522" s="221"/>
      <c r="D522" s="222"/>
      <c r="E522" s="246" t="e">
        <f>VLOOKUP($A522,input!$A$4:$I$1000,5,FALSE)</f>
        <v>#N/A</v>
      </c>
      <c r="F522" s="514" t="e">
        <f>VLOOKUP($A522,input!$A$4:$I$1000,6,FALSE)</f>
        <v>#N/A</v>
      </c>
      <c r="G522" s="248">
        <v>0</v>
      </c>
      <c r="H522" s="249" t="e">
        <f t="shared" si="80"/>
        <v>#N/A</v>
      </c>
      <c r="I522" s="250" t="e">
        <f t="shared" si="81"/>
        <v>#N/A</v>
      </c>
      <c r="J522" s="414">
        <f>+input!Y522</f>
        <v>0</v>
      </c>
      <c r="K522" s="249">
        <f>+input!Z522</f>
        <v>0</v>
      </c>
      <c r="L522" s="249">
        <f>+input!AA522</f>
        <v>0</v>
      </c>
      <c r="M522" s="249">
        <f>+input!AB522</f>
        <v>0</v>
      </c>
      <c r="N522" s="249">
        <f>+input!AC522</f>
        <v>0</v>
      </c>
      <c r="O522" s="249">
        <f>+input!AD522</f>
        <v>0</v>
      </c>
      <c r="P522" s="251">
        <f>+input!AE522</f>
        <v>0</v>
      </c>
      <c r="Q522" s="252">
        <f>+input!AF522</f>
        <v>0</v>
      </c>
      <c r="R522" s="253"/>
      <c r="S522" s="254" t="e">
        <f>VLOOKUP($A522,input!$A$4:$I$1000,7,FALSE)</f>
        <v>#N/A</v>
      </c>
      <c r="T522" s="255" t="e">
        <f>VLOOKUP($A522,input!$A$4:$I$1000,8,FALSE)</f>
        <v>#N/A</v>
      </c>
      <c r="U522" s="255" t="e">
        <f>VLOOKUP($A522,input!$A$4:$L$1000,9,FALSE)</f>
        <v>#N/A</v>
      </c>
      <c r="V522" s="256" t="e">
        <f>IF($C522="initial",input!M522,VLOOKUP($A522,input!$A$4:$L$1000,10,FALSE))</f>
        <v>#N/A</v>
      </c>
      <c r="W522" s="257" t="e">
        <f>IF($C522="initial",input!N522,VLOOKUP($A522,input!$A$4:$L$1000,11,FALSE))</f>
        <v>#N/A</v>
      </c>
      <c r="X522" s="258" t="e">
        <f>IF($C522="initial",input!O522,VLOOKUP($A522,input!$A$4:$L$1000,12,FALSE))</f>
        <v>#N/A</v>
      </c>
      <c r="Y522" s="247" t="str">
        <f t="shared" si="82"/>
        <v/>
      </c>
      <c r="Z522" s="247" t="str">
        <f t="shared" si="83"/>
        <v/>
      </c>
      <c r="AA522" s="247" t="str">
        <f t="shared" si="84"/>
        <v/>
      </c>
      <c r="AB522" s="254" t="str">
        <f t="shared" si="85"/>
        <v/>
      </c>
      <c r="AC522" s="255" t="str">
        <f t="shared" si="86"/>
        <v/>
      </c>
      <c r="AD522" s="261" t="str">
        <f t="shared" si="87"/>
        <v/>
      </c>
      <c r="AE522" s="247" t="str">
        <f>IF($D522="","",IF($C522="initial",input!S522,AN521))</f>
        <v/>
      </c>
      <c r="AF522" s="259" t="str">
        <f>IF($D522="","",IF($C522="initial",input!T522,AO521))</f>
        <v/>
      </c>
      <c r="AG522" s="260" t="str">
        <f>IF($D522="","",IF($C522="initial",input!U522,AP521))</f>
        <v/>
      </c>
      <c r="AH522" s="230"/>
      <c r="AI522" s="231"/>
      <c r="AJ522" s="231"/>
      <c r="AK522" s="230"/>
      <c r="AL522" s="231"/>
      <c r="AM522" s="232"/>
      <c r="AN522" s="234"/>
      <c r="AO522" s="234"/>
      <c r="AP522" s="235"/>
      <c r="AQ522" s="233"/>
      <c r="AR522" s="234"/>
      <c r="AS522" s="235"/>
    </row>
    <row r="523" spans="1:45" x14ac:dyDescent="0.25">
      <c r="A523" s="221"/>
      <c r="B523" s="221"/>
      <c r="C523" s="221"/>
      <c r="D523" s="222"/>
      <c r="E523" s="246" t="e">
        <f>VLOOKUP($A523,input!$A$4:$I$1000,5,FALSE)</f>
        <v>#N/A</v>
      </c>
      <c r="F523" s="514" t="e">
        <f>VLOOKUP($A523,input!$A$4:$I$1000,6,FALSE)</f>
        <v>#N/A</v>
      </c>
      <c r="G523" s="248">
        <v>0</v>
      </c>
      <c r="H523" s="249" t="e">
        <f t="shared" si="80"/>
        <v>#N/A</v>
      </c>
      <c r="I523" s="250" t="e">
        <f t="shared" si="81"/>
        <v>#N/A</v>
      </c>
      <c r="J523" s="414">
        <f>+input!Y523</f>
        <v>0</v>
      </c>
      <c r="K523" s="249">
        <f>+input!Z523</f>
        <v>0</v>
      </c>
      <c r="L523" s="249">
        <f>+input!AA523</f>
        <v>0</v>
      </c>
      <c r="M523" s="249">
        <f>+input!AB523</f>
        <v>0</v>
      </c>
      <c r="N523" s="249">
        <f>+input!AC523</f>
        <v>0</v>
      </c>
      <c r="O523" s="249">
        <f>+input!AD523</f>
        <v>0</v>
      </c>
      <c r="P523" s="251">
        <f>+input!AE523</f>
        <v>0</v>
      </c>
      <c r="Q523" s="252">
        <f>+input!AF523</f>
        <v>0</v>
      </c>
      <c r="R523" s="253"/>
      <c r="S523" s="254" t="e">
        <f>VLOOKUP($A523,input!$A$4:$I$1000,7,FALSE)</f>
        <v>#N/A</v>
      </c>
      <c r="T523" s="255" t="e">
        <f>VLOOKUP($A523,input!$A$4:$I$1000,8,FALSE)</f>
        <v>#N/A</v>
      </c>
      <c r="U523" s="255" t="e">
        <f>VLOOKUP($A523,input!$A$4:$L$1000,9,FALSE)</f>
        <v>#N/A</v>
      </c>
      <c r="V523" s="256" t="e">
        <f>IF($C523="initial",input!M523,VLOOKUP($A523,input!$A$4:$L$1000,10,FALSE))</f>
        <v>#N/A</v>
      </c>
      <c r="W523" s="257" t="e">
        <f>IF($C523="initial",input!N523,VLOOKUP($A523,input!$A$4:$L$1000,11,FALSE))</f>
        <v>#N/A</v>
      </c>
      <c r="X523" s="258" t="e">
        <f>IF($C523="initial",input!O523,VLOOKUP($A523,input!$A$4:$L$1000,12,FALSE))</f>
        <v>#N/A</v>
      </c>
      <c r="Y523" s="247" t="str">
        <f t="shared" si="82"/>
        <v/>
      </c>
      <c r="Z523" s="247" t="str">
        <f t="shared" si="83"/>
        <v/>
      </c>
      <c r="AA523" s="247" t="str">
        <f t="shared" si="84"/>
        <v/>
      </c>
      <c r="AB523" s="254" t="str">
        <f t="shared" si="85"/>
        <v/>
      </c>
      <c r="AC523" s="255" t="str">
        <f t="shared" si="86"/>
        <v/>
      </c>
      <c r="AD523" s="261" t="str">
        <f t="shared" si="87"/>
        <v/>
      </c>
      <c r="AE523" s="247" t="str">
        <f>IF($D523="","",IF($C523="initial",input!S523,AN522))</f>
        <v/>
      </c>
      <c r="AF523" s="259" t="str">
        <f>IF($D523="","",IF($C523="initial",input!T523,AO522))</f>
        <v/>
      </c>
      <c r="AG523" s="260" t="str">
        <f>IF($D523="","",IF($C523="initial",input!U523,AP522))</f>
        <v/>
      </c>
      <c r="AH523" s="230"/>
      <c r="AI523" s="231"/>
      <c r="AJ523" s="231"/>
      <c r="AK523" s="230"/>
      <c r="AL523" s="231"/>
      <c r="AM523" s="232"/>
      <c r="AN523" s="234"/>
      <c r="AO523" s="234"/>
      <c r="AP523" s="235"/>
      <c r="AQ523" s="233"/>
      <c r="AR523" s="234"/>
      <c r="AS523" s="235"/>
    </row>
    <row r="524" spans="1:45" x14ac:dyDescent="0.25">
      <c r="A524" s="221"/>
      <c r="B524" s="221"/>
      <c r="C524" s="221"/>
      <c r="D524" s="222"/>
      <c r="E524" s="246" t="e">
        <f>VLOOKUP($A524,input!$A$4:$I$1000,5,FALSE)</f>
        <v>#N/A</v>
      </c>
      <c r="F524" s="514" t="e">
        <f>VLOOKUP($A524,input!$A$4:$I$1000,6,FALSE)</f>
        <v>#N/A</v>
      </c>
      <c r="G524" s="248">
        <v>0</v>
      </c>
      <c r="H524" s="249" t="e">
        <f t="shared" si="80"/>
        <v>#N/A</v>
      </c>
      <c r="I524" s="250" t="e">
        <f t="shared" si="81"/>
        <v>#N/A</v>
      </c>
      <c r="J524" s="414">
        <f>+input!Y524</f>
        <v>0</v>
      </c>
      <c r="K524" s="249">
        <f>+input!Z524</f>
        <v>0</v>
      </c>
      <c r="L524" s="249">
        <f>+input!AA524</f>
        <v>0</v>
      </c>
      <c r="M524" s="249">
        <f>+input!AB524</f>
        <v>0</v>
      </c>
      <c r="N524" s="249">
        <f>+input!AC524</f>
        <v>0</v>
      </c>
      <c r="O524" s="249">
        <f>+input!AD524</f>
        <v>0</v>
      </c>
      <c r="P524" s="251">
        <f>+input!AE524</f>
        <v>0</v>
      </c>
      <c r="Q524" s="252">
        <f>+input!AF524</f>
        <v>0</v>
      </c>
      <c r="R524" s="253"/>
      <c r="S524" s="254" t="e">
        <f>VLOOKUP($A524,input!$A$4:$I$1000,7,FALSE)</f>
        <v>#N/A</v>
      </c>
      <c r="T524" s="255" t="e">
        <f>VLOOKUP($A524,input!$A$4:$I$1000,8,FALSE)</f>
        <v>#N/A</v>
      </c>
      <c r="U524" s="255" t="e">
        <f>VLOOKUP($A524,input!$A$4:$L$1000,9,FALSE)</f>
        <v>#N/A</v>
      </c>
      <c r="V524" s="256" t="e">
        <f>IF($C524="initial",input!M524,VLOOKUP($A524,input!$A$4:$L$1000,10,FALSE))</f>
        <v>#N/A</v>
      </c>
      <c r="W524" s="257" t="e">
        <f>IF($C524="initial",input!N524,VLOOKUP($A524,input!$A$4:$L$1000,11,FALSE))</f>
        <v>#N/A</v>
      </c>
      <c r="X524" s="258" t="e">
        <f>IF($C524="initial",input!O524,VLOOKUP($A524,input!$A$4:$L$1000,12,FALSE))</f>
        <v>#N/A</v>
      </c>
      <c r="Y524" s="247" t="str">
        <f t="shared" si="82"/>
        <v/>
      </c>
      <c r="Z524" s="247" t="str">
        <f t="shared" si="83"/>
        <v/>
      </c>
      <c r="AA524" s="247" t="str">
        <f t="shared" si="84"/>
        <v/>
      </c>
      <c r="AB524" s="254" t="str">
        <f t="shared" si="85"/>
        <v/>
      </c>
      <c r="AC524" s="255" t="str">
        <f t="shared" si="86"/>
        <v/>
      </c>
      <c r="AD524" s="261" t="str">
        <f t="shared" si="87"/>
        <v/>
      </c>
      <c r="AE524" s="247" t="str">
        <f>IF($D524="","",IF($C524="initial",input!S524,AN523))</f>
        <v/>
      </c>
      <c r="AF524" s="259" t="str">
        <f>IF($D524="","",IF($C524="initial",input!T524,AO523))</f>
        <v/>
      </c>
      <c r="AG524" s="260" t="str">
        <f>IF($D524="","",IF($C524="initial",input!U524,AP523))</f>
        <v/>
      </c>
      <c r="AH524" s="230"/>
      <c r="AI524" s="231"/>
      <c r="AJ524" s="231"/>
      <c r="AK524" s="230"/>
      <c r="AL524" s="231"/>
      <c r="AM524" s="232"/>
      <c r="AN524" s="234"/>
      <c r="AO524" s="234"/>
      <c r="AP524" s="235"/>
      <c r="AQ524" s="233"/>
      <c r="AR524" s="234"/>
      <c r="AS524" s="235"/>
    </row>
    <row r="525" spans="1:45" x14ac:dyDescent="0.25">
      <c r="A525" s="221"/>
      <c r="B525" s="221"/>
      <c r="C525" s="221"/>
      <c r="D525" s="222"/>
      <c r="E525" s="246" t="e">
        <f>VLOOKUP($A525,input!$A$4:$I$1000,5,FALSE)</f>
        <v>#N/A</v>
      </c>
      <c r="F525" s="514" t="e">
        <f>VLOOKUP($A525,input!$A$4:$I$1000,6,FALSE)</f>
        <v>#N/A</v>
      </c>
      <c r="G525" s="248">
        <v>0</v>
      </c>
      <c r="H525" s="249" t="e">
        <f t="shared" si="80"/>
        <v>#N/A</v>
      </c>
      <c r="I525" s="250" t="e">
        <f t="shared" si="81"/>
        <v>#N/A</v>
      </c>
      <c r="J525" s="414">
        <f>+input!Y525</f>
        <v>0</v>
      </c>
      <c r="K525" s="249">
        <f>+input!Z525</f>
        <v>0</v>
      </c>
      <c r="L525" s="249">
        <f>+input!AA525</f>
        <v>0</v>
      </c>
      <c r="M525" s="249">
        <f>+input!AB525</f>
        <v>0</v>
      </c>
      <c r="N525" s="249">
        <f>+input!AC525</f>
        <v>0</v>
      </c>
      <c r="O525" s="249">
        <f>+input!AD525</f>
        <v>0</v>
      </c>
      <c r="P525" s="251">
        <f>+input!AE525</f>
        <v>0</v>
      </c>
      <c r="Q525" s="252">
        <f>+input!AF525</f>
        <v>0</v>
      </c>
      <c r="R525" s="253"/>
      <c r="S525" s="254" t="e">
        <f>VLOOKUP($A525,input!$A$4:$I$1000,7,FALSE)</f>
        <v>#N/A</v>
      </c>
      <c r="T525" s="255" t="e">
        <f>VLOOKUP($A525,input!$A$4:$I$1000,8,FALSE)</f>
        <v>#N/A</v>
      </c>
      <c r="U525" s="255" t="e">
        <f>VLOOKUP($A525,input!$A$4:$L$1000,9,FALSE)</f>
        <v>#N/A</v>
      </c>
      <c r="V525" s="256" t="e">
        <f>IF($C525="initial",input!M525,VLOOKUP($A525,input!$A$4:$L$1000,10,FALSE))</f>
        <v>#N/A</v>
      </c>
      <c r="W525" s="257" t="e">
        <f>IF($C525="initial",input!N525,VLOOKUP($A525,input!$A$4:$L$1000,11,FALSE))</f>
        <v>#N/A</v>
      </c>
      <c r="X525" s="258" t="e">
        <f>IF($C525="initial",input!O525,VLOOKUP($A525,input!$A$4:$L$1000,12,FALSE))</f>
        <v>#N/A</v>
      </c>
      <c r="Y525" s="247" t="str">
        <f t="shared" si="82"/>
        <v/>
      </c>
      <c r="Z525" s="247" t="str">
        <f t="shared" si="83"/>
        <v/>
      </c>
      <c r="AA525" s="247" t="str">
        <f t="shared" si="84"/>
        <v/>
      </c>
      <c r="AB525" s="254" t="str">
        <f t="shared" si="85"/>
        <v/>
      </c>
      <c r="AC525" s="255" t="str">
        <f t="shared" si="86"/>
        <v/>
      </c>
      <c r="AD525" s="261" t="str">
        <f t="shared" si="87"/>
        <v/>
      </c>
      <c r="AE525" s="247" t="str">
        <f>IF($D525="","",IF($C525="initial",input!S525,AN524))</f>
        <v/>
      </c>
      <c r="AF525" s="259" t="str">
        <f>IF($D525="","",IF($C525="initial",input!T525,AO524))</f>
        <v/>
      </c>
      <c r="AG525" s="260" t="str">
        <f>IF($D525="","",IF($C525="initial",input!U525,AP524))</f>
        <v/>
      </c>
      <c r="AH525" s="230"/>
      <c r="AI525" s="231"/>
      <c r="AJ525" s="231"/>
      <c r="AK525" s="230"/>
      <c r="AL525" s="231"/>
      <c r="AM525" s="232"/>
      <c r="AN525" s="234"/>
      <c r="AO525" s="234"/>
      <c r="AP525" s="235"/>
      <c r="AQ525" s="233"/>
      <c r="AR525" s="234"/>
      <c r="AS525" s="235"/>
    </row>
    <row r="526" spans="1:45" x14ac:dyDescent="0.25">
      <c r="A526" s="221"/>
      <c r="B526" s="221"/>
      <c r="C526" s="221"/>
      <c r="D526" s="222"/>
      <c r="E526" s="246" t="e">
        <f>VLOOKUP($A526,input!$A$4:$I$1000,5,FALSE)</f>
        <v>#N/A</v>
      </c>
      <c r="F526" s="514" t="e">
        <f>VLOOKUP($A526,input!$A$4:$I$1000,6,FALSE)</f>
        <v>#N/A</v>
      </c>
      <c r="G526" s="248">
        <v>0</v>
      </c>
      <c r="H526" s="249" t="e">
        <f t="shared" si="80"/>
        <v>#N/A</v>
      </c>
      <c r="I526" s="250" t="e">
        <f t="shared" si="81"/>
        <v>#N/A</v>
      </c>
      <c r="J526" s="414">
        <f>+input!Y526</f>
        <v>0</v>
      </c>
      <c r="K526" s="249">
        <f>+input!Z526</f>
        <v>0</v>
      </c>
      <c r="L526" s="249">
        <f>+input!AA526</f>
        <v>0</v>
      </c>
      <c r="M526" s="249">
        <f>+input!AB526</f>
        <v>0</v>
      </c>
      <c r="N526" s="249">
        <f>+input!AC526</f>
        <v>0</v>
      </c>
      <c r="O526" s="249">
        <f>+input!AD526</f>
        <v>0</v>
      </c>
      <c r="P526" s="251">
        <f>+input!AE526</f>
        <v>0</v>
      </c>
      <c r="Q526" s="252">
        <f>+input!AF526</f>
        <v>0</v>
      </c>
      <c r="R526" s="253"/>
      <c r="S526" s="254" t="e">
        <f>VLOOKUP($A526,input!$A$4:$I$1000,7,FALSE)</f>
        <v>#N/A</v>
      </c>
      <c r="T526" s="255" t="e">
        <f>VLOOKUP($A526,input!$A$4:$I$1000,8,FALSE)</f>
        <v>#N/A</v>
      </c>
      <c r="U526" s="255" t="e">
        <f>VLOOKUP($A526,input!$A$4:$L$1000,9,FALSE)</f>
        <v>#N/A</v>
      </c>
      <c r="V526" s="256" t="e">
        <f>IF($C526="initial",input!M526,VLOOKUP($A526,input!$A$4:$L$1000,10,FALSE))</f>
        <v>#N/A</v>
      </c>
      <c r="W526" s="257" t="e">
        <f>IF($C526="initial",input!N526,VLOOKUP($A526,input!$A$4:$L$1000,11,FALSE))</f>
        <v>#N/A</v>
      </c>
      <c r="X526" s="258" t="e">
        <f>IF($C526="initial",input!O526,VLOOKUP($A526,input!$A$4:$L$1000,12,FALSE))</f>
        <v>#N/A</v>
      </c>
      <c r="Y526" s="247" t="str">
        <f t="shared" si="82"/>
        <v/>
      </c>
      <c r="Z526" s="247" t="str">
        <f t="shared" si="83"/>
        <v/>
      </c>
      <c r="AA526" s="247" t="str">
        <f t="shared" si="84"/>
        <v/>
      </c>
      <c r="AB526" s="254" t="str">
        <f t="shared" si="85"/>
        <v/>
      </c>
      <c r="AC526" s="255" t="str">
        <f t="shared" si="86"/>
        <v/>
      </c>
      <c r="AD526" s="261" t="str">
        <f t="shared" si="87"/>
        <v/>
      </c>
      <c r="AE526" s="247" t="str">
        <f>IF($D526="","",IF($C526="initial",input!S526,AN525))</f>
        <v/>
      </c>
      <c r="AF526" s="259" t="str">
        <f>IF($D526="","",IF($C526="initial",input!T526,AO525))</f>
        <v/>
      </c>
      <c r="AG526" s="260" t="str">
        <f>IF($D526="","",IF($C526="initial",input!U526,AP525))</f>
        <v/>
      </c>
      <c r="AH526" s="230"/>
      <c r="AI526" s="231"/>
      <c r="AJ526" s="231"/>
      <c r="AK526" s="230"/>
      <c r="AL526" s="231"/>
      <c r="AM526" s="232"/>
      <c r="AN526" s="234"/>
      <c r="AO526" s="234"/>
      <c r="AP526" s="235"/>
      <c r="AQ526" s="233"/>
      <c r="AR526" s="234"/>
      <c r="AS526" s="235"/>
    </row>
    <row r="527" spans="1:45" x14ac:dyDescent="0.25">
      <c r="A527" s="221"/>
      <c r="B527" s="221"/>
      <c r="C527" s="221"/>
      <c r="D527" s="222"/>
      <c r="E527" s="246" t="e">
        <f>VLOOKUP($A527,input!$A$4:$I$1000,5,FALSE)</f>
        <v>#N/A</v>
      </c>
      <c r="F527" s="514" t="e">
        <f>VLOOKUP($A527,input!$A$4:$I$1000,6,FALSE)</f>
        <v>#N/A</v>
      </c>
      <c r="G527" s="248">
        <v>0</v>
      </c>
      <c r="H527" s="249" t="e">
        <f t="shared" si="80"/>
        <v>#N/A</v>
      </c>
      <c r="I527" s="250" t="e">
        <f t="shared" si="81"/>
        <v>#N/A</v>
      </c>
      <c r="J527" s="414">
        <f>+input!Y527</f>
        <v>0</v>
      </c>
      <c r="K527" s="249">
        <f>+input!Z527</f>
        <v>0</v>
      </c>
      <c r="L527" s="249">
        <f>+input!AA527</f>
        <v>0</v>
      </c>
      <c r="M527" s="249">
        <f>+input!AB527</f>
        <v>0</v>
      </c>
      <c r="N527" s="249">
        <f>+input!AC527</f>
        <v>0</v>
      </c>
      <c r="O527" s="249">
        <f>+input!AD527</f>
        <v>0</v>
      </c>
      <c r="P527" s="251">
        <f>+input!AE527</f>
        <v>0</v>
      </c>
      <c r="Q527" s="252">
        <f>+input!AF527</f>
        <v>0</v>
      </c>
      <c r="R527" s="253"/>
      <c r="S527" s="254" t="e">
        <f>VLOOKUP($A527,input!$A$4:$I$1000,7,FALSE)</f>
        <v>#N/A</v>
      </c>
      <c r="T527" s="255" t="e">
        <f>VLOOKUP($A527,input!$A$4:$I$1000,8,FALSE)</f>
        <v>#N/A</v>
      </c>
      <c r="U527" s="255" t="e">
        <f>VLOOKUP($A527,input!$A$4:$L$1000,9,FALSE)</f>
        <v>#N/A</v>
      </c>
      <c r="V527" s="256" t="e">
        <f>IF($C527="initial",input!M527,VLOOKUP($A527,input!$A$4:$L$1000,10,FALSE))</f>
        <v>#N/A</v>
      </c>
      <c r="W527" s="257" t="e">
        <f>IF($C527="initial",input!N527,VLOOKUP($A527,input!$A$4:$L$1000,11,FALSE))</f>
        <v>#N/A</v>
      </c>
      <c r="X527" s="258" t="e">
        <f>IF($C527="initial",input!O527,VLOOKUP($A527,input!$A$4:$L$1000,12,FALSE))</f>
        <v>#N/A</v>
      </c>
      <c r="Y527" s="247" t="str">
        <f t="shared" si="82"/>
        <v/>
      </c>
      <c r="Z527" s="247" t="str">
        <f t="shared" si="83"/>
        <v/>
      </c>
      <c r="AA527" s="247" t="str">
        <f t="shared" si="84"/>
        <v/>
      </c>
      <c r="AB527" s="254" t="str">
        <f t="shared" si="85"/>
        <v/>
      </c>
      <c r="AC527" s="255" t="str">
        <f t="shared" si="86"/>
        <v/>
      </c>
      <c r="AD527" s="261" t="str">
        <f t="shared" si="87"/>
        <v/>
      </c>
      <c r="AE527" s="247" t="str">
        <f>IF($D527="","",IF($C527="initial",input!S527,AN526))</f>
        <v/>
      </c>
      <c r="AF527" s="259" t="str">
        <f>IF($D527="","",IF($C527="initial",input!T527,AO526))</f>
        <v/>
      </c>
      <c r="AG527" s="260" t="str">
        <f>IF($D527="","",IF($C527="initial",input!U527,AP526))</f>
        <v/>
      </c>
      <c r="AH527" s="230"/>
      <c r="AI527" s="231"/>
      <c r="AJ527" s="231"/>
      <c r="AK527" s="230"/>
      <c r="AL527" s="231"/>
      <c r="AM527" s="232"/>
      <c r="AN527" s="234"/>
      <c r="AO527" s="234"/>
      <c r="AP527" s="235"/>
      <c r="AQ527" s="233"/>
      <c r="AR527" s="234"/>
      <c r="AS527" s="235"/>
    </row>
    <row r="528" spans="1:45" x14ac:dyDescent="0.25">
      <c r="A528" s="221"/>
      <c r="B528" s="221"/>
      <c r="C528" s="221"/>
      <c r="D528" s="222"/>
      <c r="E528" s="246" t="e">
        <f>VLOOKUP($A528,input!$A$4:$I$1000,5,FALSE)</f>
        <v>#N/A</v>
      </c>
      <c r="F528" s="514" t="e">
        <f>VLOOKUP($A528,input!$A$4:$I$1000,6,FALSE)</f>
        <v>#N/A</v>
      </c>
      <c r="G528" s="248">
        <v>0</v>
      </c>
      <c r="H528" s="249" t="e">
        <f t="shared" si="80"/>
        <v>#N/A</v>
      </c>
      <c r="I528" s="250" t="e">
        <f t="shared" si="81"/>
        <v>#N/A</v>
      </c>
      <c r="J528" s="414">
        <f>+input!Y528</f>
        <v>0</v>
      </c>
      <c r="K528" s="249">
        <f>+input!Z528</f>
        <v>0</v>
      </c>
      <c r="L528" s="249">
        <f>+input!AA528</f>
        <v>0</v>
      </c>
      <c r="M528" s="249">
        <f>+input!AB528</f>
        <v>0</v>
      </c>
      <c r="N528" s="249">
        <f>+input!AC528</f>
        <v>0</v>
      </c>
      <c r="O528" s="249">
        <f>+input!AD528</f>
        <v>0</v>
      </c>
      <c r="P528" s="251">
        <f>+input!AE528</f>
        <v>0</v>
      </c>
      <c r="Q528" s="252">
        <f>+input!AF528</f>
        <v>0</v>
      </c>
      <c r="R528" s="253"/>
      <c r="S528" s="254" t="e">
        <f>VLOOKUP($A528,input!$A$4:$I$1000,7,FALSE)</f>
        <v>#N/A</v>
      </c>
      <c r="T528" s="255" t="e">
        <f>VLOOKUP($A528,input!$A$4:$I$1000,8,FALSE)</f>
        <v>#N/A</v>
      </c>
      <c r="U528" s="255" t="e">
        <f>VLOOKUP($A528,input!$A$4:$L$1000,9,FALSE)</f>
        <v>#N/A</v>
      </c>
      <c r="V528" s="256" t="e">
        <f>IF($C528="initial",input!M528,VLOOKUP($A528,input!$A$4:$L$1000,10,FALSE))</f>
        <v>#N/A</v>
      </c>
      <c r="W528" s="257" t="e">
        <f>IF($C528="initial",input!N528,VLOOKUP($A528,input!$A$4:$L$1000,11,FALSE))</f>
        <v>#N/A</v>
      </c>
      <c r="X528" s="258" t="e">
        <f>IF($C528="initial",input!O528,VLOOKUP($A528,input!$A$4:$L$1000,12,FALSE))</f>
        <v>#N/A</v>
      </c>
      <c r="Y528" s="247" t="str">
        <f t="shared" si="82"/>
        <v/>
      </c>
      <c r="Z528" s="247" t="str">
        <f t="shared" si="83"/>
        <v/>
      </c>
      <c r="AA528" s="247" t="str">
        <f t="shared" si="84"/>
        <v/>
      </c>
      <c r="AB528" s="254" t="str">
        <f t="shared" si="85"/>
        <v/>
      </c>
      <c r="AC528" s="255" t="str">
        <f t="shared" si="86"/>
        <v/>
      </c>
      <c r="AD528" s="261" t="str">
        <f t="shared" si="87"/>
        <v/>
      </c>
      <c r="AE528" s="247" t="str">
        <f>IF($D528="","",IF($C528="initial",input!S528,AN527))</f>
        <v/>
      </c>
      <c r="AF528" s="259" t="str">
        <f>IF($D528="","",IF($C528="initial",input!T528,AO527))</f>
        <v/>
      </c>
      <c r="AG528" s="260" t="str">
        <f>IF($D528="","",IF($C528="initial",input!U528,AP527))</f>
        <v/>
      </c>
      <c r="AH528" s="230"/>
      <c r="AI528" s="231"/>
      <c r="AJ528" s="231"/>
      <c r="AK528" s="230"/>
      <c r="AL528" s="231"/>
      <c r="AM528" s="232"/>
      <c r="AN528" s="234"/>
      <c r="AO528" s="234"/>
      <c r="AP528" s="235"/>
      <c r="AQ528" s="233"/>
      <c r="AR528" s="234"/>
      <c r="AS528" s="235"/>
    </row>
    <row r="529" spans="1:45" x14ac:dyDescent="0.25">
      <c r="A529" s="221"/>
      <c r="B529" s="221"/>
      <c r="C529" s="221"/>
      <c r="D529" s="222"/>
      <c r="E529" s="246" t="e">
        <f>VLOOKUP($A529,input!$A$4:$I$1000,5,FALSE)</f>
        <v>#N/A</v>
      </c>
      <c r="F529" s="514" t="e">
        <f>VLOOKUP($A529,input!$A$4:$I$1000,6,FALSE)</f>
        <v>#N/A</v>
      </c>
      <c r="G529" s="248">
        <v>0</v>
      </c>
      <c r="H529" s="249" t="e">
        <f t="shared" si="80"/>
        <v>#N/A</v>
      </c>
      <c r="I529" s="250" t="e">
        <f t="shared" si="81"/>
        <v>#N/A</v>
      </c>
      <c r="J529" s="414">
        <f>+input!Y529</f>
        <v>0</v>
      </c>
      <c r="K529" s="249">
        <f>+input!Z529</f>
        <v>0</v>
      </c>
      <c r="L529" s="249">
        <f>+input!AA529</f>
        <v>0</v>
      </c>
      <c r="M529" s="249">
        <f>+input!AB529</f>
        <v>0</v>
      </c>
      <c r="N529" s="249">
        <f>+input!AC529</f>
        <v>0</v>
      </c>
      <c r="O529" s="249">
        <f>+input!AD529</f>
        <v>0</v>
      </c>
      <c r="P529" s="251">
        <f>+input!AE529</f>
        <v>0</v>
      </c>
      <c r="Q529" s="252">
        <f>+input!AF529</f>
        <v>0</v>
      </c>
      <c r="R529" s="253"/>
      <c r="S529" s="254" t="e">
        <f>VLOOKUP($A529,input!$A$4:$I$1000,7,FALSE)</f>
        <v>#N/A</v>
      </c>
      <c r="T529" s="255" t="e">
        <f>VLOOKUP($A529,input!$A$4:$I$1000,8,FALSE)</f>
        <v>#N/A</v>
      </c>
      <c r="U529" s="255" t="e">
        <f>VLOOKUP($A529,input!$A$4:$L$1000,9,FALSE)</f>
        <v>#N/A</v>
      </c>
      <c r="V529" s="256" t="e">
        <f>IF($C529="initial",input!M529,VLOOKUP($A529,input!$A$4:$L$1000,10,FALSE))</f>
        <v>#N/A</v>
      </c>
      <c r="W529" s="257" t="e">
        <f>IF($C529="initial",input!N529,VLOOKUP($A529,input!$A$4:$L$1000,11,FALSE))</f>
        <v>#N/A</v>
      </c>
      <c r="X529" s="258" t="e">
        <f>IF($C529="initial",input!O529,VLOOKUP($A529,input!$A$4:$L$1000,12,FALSE))</f>
        <v>#N/A</v>
      </c>
      <c r="Y529" s="247" t="str">
        <f t="shared" si="82"/>
        <v/>
      </c>
      <c r="Z529" s="247" t="str">
        <f t="shared" si="83"/>
        <v/>
      </c>
      <c r="AA529" s="247" t="str">
        <f t="shared" si="84"/>
        <v/>
      </c>
      <c r="AB529" s="254" t="str">
        <f t="shared" si="85"/>
        <v/>
      </c>
      <c r="AC529" s="255" t="str">
        <f t="shared" si="86"/>
        <v/>
      </c>
      <c r="AD529" s="261" t="str">
        <f t="shared" si="87"/>
        <v/>
      </c>
      <c r="AE529" s="247" t="str">
        <f>IF($D529="","",IF($C529="initial",input!S529,AN528))</f>
        <v/>
      </c>
      <c r="AF529" s="259" t="str">
        <f>IF($D529="","",IF($C529="initial",input!T529,AO528))</f>
        <v/>
      </c>
      <c r="AG529" s="260" t="str">
        <f>IF($D529="","",IF($C529="initial",input!U529,AP528))</f>
        <v/>
      </c>
      <c r="AH529" s="230"/>
      <c r="AI529" s="231"/>
      <c r="AJ529" s="231"/>
      <c r="AK529" s="230"/>
      <c r="AL529" s="231"/>
      <c r="AM529" s="232"/>
      <c r="AN529" s="234"/>
      <c r="AO529" s="234"/>
      <c r="AP529" s="235"/>
      <c r="AQ529" s="233"/>
      <c r="AR529" s="234"/>
      <c r="AS529" s="235"/>
    </row>
    <row r="530" spans="1:45" x14ac:dyDescent="0.25">
      <c r="A530" s="221"/>
      <c r="B530" s="221"/>
      <c r="C530" s="221"/>
      <c r="D530" s="222"/>
      <c r="E530" s="246" t="e">
        <f>VLOOKUP($A530,input!$A$4:$I$1000,5,FALSE)</f>
        <v>#N/A</v>
      </c>
      <c r="F530" s="514" t="e">
        <f>VLOOKUP($A530,input!$A$4:$I$1000,6,FALSE)</f>
        <v>#N/A</v>
      </c>
      <c r="G530" s="248">
        <v>0</v>
      </c>
      <c r="H530" s="249" t="e">
        <f t="shared" si="80"/>
        <v>#N/A</v>
      </c>
      <c r="I530" s="250" t="e">
        <f t="shared" si="81"/>
        <v>#N/A</v>
      </c>
      <c r="J530" s="414">
        <f>+input!Y530</f>
        <v>0</v>
      </c>
      <c r="K530" s="249">
        <f>+input!Z530</f>
        <v>0</v>
      </c>
      <c r="L530" s="249">
        <f>+input!AA530</f>
        <v>0</v>
      </c>
      <c r="M530" s="249">
        <f>+input!AB530</f>
        <v>0</v>
      </c>
      <c r="N530" s="249">
        <f>+input!AC530</f>
        <v>0</v>
      </c>
      <c r="O530" s="249">
        <f>+input!AD530</f>
        <v>0</v>
      </c>
      <c r="P530" s="251">
        <f>+input!AE530</f>
        <v>0</v>
      </c>
      <c r="Q530" s="252">
        <f>+input!AF530</f>
        <v>0</v>
      </c>
      <c r="R530" s="253"/>
      <c r="S530" s="254" t="e">
        <f>VLOOKUP($A530,input!$A$4:$I$1000,7,FALSE)</f>
        <v>#N/A</v>
      </c>
      <c r="T530" s="255" t="e">
        <f>VLOOKUP($A530,input!$A$4:$I$1000,8,FALSE)</f>
        <v>#N/A</v>
      </c>
      <c r="U530" s="255" t="e">
        <f>VLOOKUP($A530,input!$A$4:$L$1000,9,FALSE)</f>
        <v>#N/A</v>
      </c>
      <c r="V530" s="256" t="e">
        <f>IF($C530="initial",input!M530,VLOOKUP($A530,input!$A$4:$L$1000,10,FALSE))</f>
        <v>#N/A</v>
      </c>
      <c r="W530" s="257" t="e">
        <f>IF($C530="initial",input!N530,VLOOKUP($A530,input!$A$4:$L$1000,11,FALSE))</f>
        <v>#N/A</v>
      </c>
      <c r="X530" s="258" t="e">
        <f>IF($C530="initial",input!O530,VLOOKUP($A530,input!$A$4:$L$1000,12,FALSE))</f>
        <v>#N/A</v>
      </c>
      <c r="Y530" s="247" t="str">
        <f t="shared" si="82"/>
        <v/>
      </c>
      <c r="Z530" s="247" t="str">
        <f t="shared" si="83"/>
        <v/>
      </c>
      <c r="AA530" s="247" t="str">
        <f t="shared" si="84"/>
        <v/>
      </c>
      <c r="AB530" s="254" t="str">
        <f t="shared" si="85"/>
        <v/>
      </c>
      <c r="AC530" s="255" t="str">
        <f t="shared" si="86"/>
        <v/>
      </c>
      <c r="AD530" s="261" t="str">
        <f t="shared" si="87"/>
        <v/>
      </c>
      <c r="AE530" s="247" t="str">
        <f>IF($D530="","",IF($C530="initial",input!S530,AN529))</f>
        <v/>
      </c>
      <c r="AF530" s="259" t="str">
        <f>IF($D530="","",IF($C530="initial",input!T530,AO529))</f>
        <v/>
      </c>
      <c r="AG530" s="260" t="str">
        <f>IF($D530="","",IF($C530="initial",input!U530,AP529))</f>
        <v/>
      </c>
      <c r="AH530" s="230"/>
      <c r="AI530" s="231"/>
      <c r="AJ530" s="231"/>
      <c r="AK530" s="230"/>
      <c r="AL530" s="231"/>
      <c r="AM530" s="232"/>
      <c r="AN530" s="234"/>
      <c r="AO530" s="234"/>
      <c r="AP530" s="235"/>
      <c r="AQ530" s="233"/>
      <c r="AR530" s="234"/>
      <c r="AS530" s="235"/>
    </row>
    <row r="531" spans="1:45" x14ac:dyDescent="0.25">
      <c r="A531" s="221"/>
      <c r="B531" s="221"/>
      <c r="C531" s="221"/>
      <c r="D531" s="222"/>
      <c r="E531" s="246" t="e">
        <f>VLOOKUP($A531,input!$A$4:$I$1000,5,FALSE)</f>
        <v>#N/A</v>
      </c>
      <c r="F531" s="514" t="e">
        <f>VLOOKUP($A531,input!$A$4:$I$1000,6,FALSE)</f>
        <v>#N/A</v>
      </c>
      <c r="G531" s="248">
        <v>0</v>
      </c>
      <c r="H531" s="249" t="e">
        <f t="shared" si="80"/>
        <v>#N/A</v>
      </c>
      <c r="I531" s="250" t="e">
        <f t="shared" si="81"/>
        <v>#N/A</v>
      </c>
      <c r="J531" s="414">
        <f>+input!Y531</f>
        <v>0</v>
      </c>
      <c r="K531" s="249">
        <f>+input!Z531</f>
        <v>0</v>
      </c>
      <c r="L531" s="249">
        <f>+input!AA531</f>
        <v>0</v>
      </c>
      <c r="M531" s="249">
        <f>+input!AB531</f>
        <v>0</v>
      </c>
      <c r="N531" s="249">
        <f>+input!AC531</f>
        <v>0</v>
      </c>
      <c r="O531" s="249">
        <f>+input!AD531</f>
        <v>0</v>
      </c>
      <c r="P531" s="251">
        <f>+input!AE531</f>
        <v>0</v>
      </c>
      <c r="Q531" s="252">
        <f>+input!AF531</f>
        <v>0</v>
      </c>
      <c r="R531" s="253"/>
      <c r="S531" s="254" t="e">
        <f>VLOOKUP($A531,input!$A$4:$I$1000,7,FALSE)</f>
        <v>#N/A</v>
      </c>
      <c r="T531" s="255" t="e">
        <f>VLOOKUP($A531,input!$A$4:$I$1000,8,FALSE)</f>
        <v>#N/A</v>
      </c>
      <c r="U531" s="255" t="e">
        <f>VLOOKUP($A531,input!$A$4:$L$1000,9,FALSE)</f>
        <v>#N/A</v>
      </c>
      <c r="V531" s="256" t="e">
        <f>IF($C531="initial",input!M531,VLOOKUP($A531,input!$A$4:$L$1000,10,FALSE))</f>
        <v>#N/A</v>
      </c>
      <c r="W531" s="257" t="e">
        <f>IF($C531="initial",input!N531,VLOOKUP($A531,input!$A$4:$L$1000,11,FALSE))</f>
        <v>#N/A</v>
      </c>
      <c r="X531" s="258" t="e">
        <f>IF($C531="initial",input!O531,VLOOKUP($A531,input!$A$4:$L$1000,12,FALSE))</f>
        <v>#N/A</v>
      </c>
      <c r="Y531" s="247" t="str">
        <f t="shared" si="82"/>
        <v/>
      </c>
      <c r="Z531" s="247" t="str">
        <f t="shared" si="83"/>
        <v/>
      </c>
      <c r="AA531" s="247" t="str">
        <f t="shared" si="84"/>
        <v/>
      </c>
      <c r="AB531" s="254" t="str">
        <f t="shared" si="85"/>
        <v/>
      </c>
      <c r="AC531" s="255" t="str">
        <f t="shared" si="86"/>
        <v/>
      </c>
      <c r="AD531" s="261" t="str">
        <f t="shared" si="87"/>
        <v/>
      </c>
      <c r="AE531" s="247" t="str">
        <f>IF($D531="","",IF($C531="initial",input!S531,AN530))</f>
        <v/>
      </c>
      <c r="AF531" s="259" t="str">
        <f>IF($D531="","",IF($C531="initial",input!T531,AO530))</f>
        <v/>
      </c>
      <c r="AG531" s="260" t="str">
        <f>IF($D531="","",IF($C531="initial",input!U531,AP530))</f>
        <v/>
      </c>
      <c r="AH531" s="230"/>
      <c r="AI531" s="231"/>
      <c r="AJ531" s="231"/>
      <c r="AK531" s="230"/>
      <c r="AL531" s="231"/>
      <c r="AM531" s="232"/>
      <c r="AN531" s="234"/>
      <c r="AO531" s="234"/>
      <c r="AP531" s="235"/>
      <c r="AQ531" s="233"/>
      <c r="AR531" s="234"/>
      <c r="AS531" s="235"/>
    </row>
    <row r="532" spans="1:45" x14ac:dyDescent="0.25">
      <c r="A532" s="221"/>
      <c r="B532" s="221"/>
      <c r="C532" s="221"/>
      <c r="D532" s="222"/>
      <c r="E532" s="246" t="e">
        <f>VLOOKUP($A532,input!$A$4:$I$1000,5,FALSE)</f>
        <v>#N/A</v>
      </c>
      <c r="F532" s="514" t="e">
        <f>VLOOKUP($A532,input!$A$4:$I$1000,6,FALSE)</f>
        <v>#N/A</v>
      </c>
      <c r="G532" s="248">
        <v>0</v>
      </c>
      <c r="H532" s="249" t="e">
        <f t="shared" si="80"/>
        <v>#N/A</v>
      </c>
      <c r="I532" s="250" t="e">
        <f t="shared" si="81"/>
        <v>#N/A</v>
      </c>
      <c r="J532" s="414">
        <f>+input!Y532</f>
        <v>0</v>
      </c>
      <c r="K532" s="249">
        <f>+input!Z532</f>
        <v>0</v>
      </c>
      <c r="L532" s="249">
        <f>+input!AA532</f>
        <v>0</v>
      </c>
      <c r="M532" s="249">
        <f>+input!AB532</f>
        <v>0</v>
      </c>
      <c r="N532" s="249">
        <f>+input!AC532</f>
        <v>0</v>
      </c>
      <c r="O532" s="249">
        <f>+input!AD532</f>
        <v>0</v>
      </c>
      <c r="P532" s="251">
        <f>+input!AE532</f>
        <v>0</v>
      </c>
      <c r="Q532" s="252">
        <f>+input!AF532</f>
        <v>0</v>
      </c>
      <c r="R532" s="253"/>
      <c r="S532" s="254" t="e">
        <f>VLOOKUP($A532,input!$A$4:$I$1000,7,FALSE)</f>
        <v>#N/A</v>
      </c>
      <c r="T532" s="255" t="e">
        <f>VLOOKUP($A532,input!$A$4:$I$1000,8,FALSE)</f>
        <v>#N/A</v>
      </c>
      <c r="U532" s="255" t="e">
        <f>VLOOKUP($A532,input!$A$4:$L$1000,9,FALSE)</f>
        <v>#N/A</v>
      </c>
      <c r="V532" s="256" t="e">
        <f>IF($C532="initial",input!M532,VLOOKUP($A532,input!$A$4:$L$1000,10,FALSE))</f>
        <v>#N/A</v>
      </c>
      <c r="W532" s="257" t="e">
        <f>IF($C532="initial",input!N532,VLOOKUP($A532,input!$A$4:$L$1000,11,FALSE))</f>
        <v>#N/A</v>
      </c>
      <c r="X532" s="258" t="e">
        <f>IF($C532="initial",input!O532,VLOOKUP($A532,input!$A$4:$L$1000,12,FALSE))</f>
        <v>#N/A</v>
      </c>
      <c r="Y532" s="247" t="str">
        <f t="shared" si="82"/>
        <v/>
      </c>
      <c r="Z532" s="247" t="str">
        <f t="shared" si="83"/>
        <v/>
      </c>
      <c r="AA532" s="247" t="str">
        <f t="shared" si="84"/>
        <v/>
      </c>
      <c r="AB532" s="254" t="str">
        <f t="shared" si="85"/>
        <v/>
      </c>
      <c r="AC532" s="255" t="str">
        <f t="shared" si="86"/>
        <v/>
      </c>
      <c r="AD532" s="261" t="str">
        <f t="shared" si="87"/>
        <v/>
      </c>
      <c r="AE532" s="247" t="str">
        <f>IF($D532="","",IF($C532="initial",input!S532,AN531))</f>
        <v/>
      </c>
      <c r="AF532" s="259" t="str">
        <f>IF($D532="","",IF($C532="initial",input!T532,AO531))</f>
        <v/>
      </c>
      <c r="AG532" s="260" t="str">
        <f>IF($D532="","",IF($C532="initial",input!U532,AP531))</f>
        <v/>
      </c>
      <c r="AH532" s="230"/>
      <c r="AI532" s="231"/>
      <c r="AJ532" s="231"/>
      <c r="AK532" s="230"/>
      <c r="AL532" s="231"/>
      <c r="AM532" s="232"/>
      <c r="AN532" s="234"/>
      <c r="AO532" s="234"/>
      <c r="AP532" s="235"/>
      <c r="AQ532" s="233"/>
      <c r="AR532" s="234"/>
      <c r="AS532" s="235"/>
    </row>
    <row r="533" spans="1:45" x14ac:dyDescent="0.25">
      <c r="A533" s="221"/>
      <c r="B533" s="221"/>
      <c r="C533" s="221"/>
      <c r="D533" s="222"/>
      <c r="E533" s="246" t="e">
        <f>VLOOKUP($A533,input!$A$4:$I$1000,5,FALSE)</f>
        <v>#N/A</v>
      </c>
      <c r="F533" s="514" t="e">
        <f>VLOOKUP($A533,input!$A$4:$I$1000,6,FALSE)</f>
        <v>#N/A</v>
      </c>
      <c r="G533" s="248">
        <v>0</v>
      </c>
      <c r="H533" s="249" t="e">
        <f t="shared" si="80"/>
        <v>#N/A</v>
      </c>
      <c r="I533" s="250" t="e">
        <f t="shared" si="81"/>
        <v>#N/A</v>
      </c>
      <c r="J533" s="414">
        <f>+input!Y533</f>
        <v>0</v>
      </c>
      <c r="K533" s="249">
        <f>+input!Z533</f>
        <v>0</v>
      </c>
      <c r="L533" s="249">
        <f>+input!AA533</f>
        <v>0</v>
      </c>
      <c r="M533" s="249">
        <f>+input!AB533</f>
        <v>0</v>
      </c>
      <c r="N533" s="249">
        <f>+input!AC533</f>
        <v>0</v>
      </c>
      <c r="O533" s="249">
        <f>+input!AD533</f>
        <v>0</v>
      </c>
      <c r="P533" s="251">
        <f>+input!AE533</f>
        <v>0</v>
      </c>
      <c r="Q533" s="252">
        <f>+input!AF533</f>
        <v>0</v>
      </c>
      <c r="R533" s="253"/>
      <c r="S533" s="254" t="e">
        <f>VLOOKUP($A533,input!$A$4:$I$1000,7,FALSE)</f>
        <v>#N/A</v>
      </c>
      <c r="T533" s="255" t="e">
        <f>VLOOKUP($A533,input!$A$4:$I$1000,8,FALSE)</f>
        <v>#N/A</v>
      </c>
      <c r="U533" s="255" t="e">
        <f>VLOOKUP($A533,input!$A$4:$L$1000,9,FALSE)</f>
        <v>#N/A</v>
      </c>
      <c r="V533" s="256" t="e">
        <f>IF($C533="initial",input!M533,VLOOKUP($A533,input!$A$4:$L$1000,10,FALSE))</f>
        <v>#N/A</v>
      </c>
      <c r="W533" s="257" t="e">
        <f>IF($C533="initial",input!N533,VLOOKUP($A533,input!$A$4:$L$1000,11,FALSE))</f>
        <v>#N/A</v>
      </c>
      <c r="X533" s="258" t="e">
        <f>IF($C533="initial",input!O533,VLOOKUP($A533,input!$A$4:$L$1000,12,FALSE))</f>
        <v>#N/A</v>
      </c>
      <c r="Y533" s="247" t="str">
        <f t="shared" si="82"/>
        <v/>
      </c>
      <c r="Z533" s="247" t="str">
        <f t="shared" si="83"/>
        <v/>
      </c>
      <c r="AA533" s="247" t="str">
        <f t="shared" si="84"/>
        <v/>
      </c>
      <c r="AB533" s="254" t="str">
        <f t="shared" si="85"/>
        <v/>
      </c>
      <c r="AC533" s="255" t="str">
        <f t="shared" si="86"/>
        <v/>
      </c>
      <c r="AD533" s="261" t="str">
        <f t="shared" si="87"/>
        <v/>
      </c>
      <c r="AE533" s="247" t="str">
        <f>IF($D533="","",IF($C533="initial",input!S533,AN532))</f>
        <v/>
      </c>
      <c r="AF533" s="259" t="str">
        <f>IF($D533="","",IF($C533="initial",input!T533,AO532))</f>
        <v/>
      </c>
      <c r="AG533" s="260" t="str">
        <f>IF($D533="","",IF($C533="initial",input!U533,AP532))</f>
        <v/>
      </c>
      <c r="AH533" s="230"/>
      <c r="AI533" s="231"/>
      <c r="AJ533" s="231"/>
      <c r="AK533" s="230"/>
      <c r="AL533" s="231"/>
      <c r="AM533" s="232"/>
      <c r="AN533" s="234"/>
      <c r="AO533" s="234"/>
      <c r="AP533" s="235"/>
      <c r="AQ533" s="233"/>
      <c r="AR533" s="234"/>
      <c r="AS533" s="235"/>
    </row>
    <row r="534" spans="1:45" x14ac:dyDescent="0.25">
      <c r="A534" s="221"/>
      <c r="B534" s="221"/>
      <c r="C534" s="221"/>
      <c r="D534" s="222"/>
      <c r="E534" s="246" t="e">
        <f>VLOOKUP($A534,input!$A$4:$I$1000,5,FALSE)</f>
        <v>#N/A</v>
      </c>
      <c r="F534" s="514" t="e">
        <f>VLOOKUP($A534,input!$A$4:$I$1000,6,FALSE)</f>
        <v>#N/A</v>
      </c>
      <c r="G534" s="248">
        <v>0</v>
      </c>
      <c r="H534" s="249" t="e">
        <f t="shared" si="80"/>
        <v>#N/A</v>
      </c>
      <c r="I534" s="250" t="e">
        <f t="shared" si="81"/>
        <v>#N/A</v>
      </c>
      <c r="J534" s="414">
        <f>+input!Y534</f>
        <v>0</v>
      </c>
      <c r="K534" s="249">
        <f>+input!Z534</f>
        <v>0</v>
      </c>
      <c r="L534" s="249">
        <f>+input!AA534</f>
        <v>0</v>
      </c>
      <c r="M534" s="249">
        <f>+input!AB534</f>
        <v>0</v>
      </c>
      <c r="N534" s="249">
        <f>+input!AC534</f>
        <v>0</v>
      </c>
      <c r="O534" s="249">
        <f>+input!AD534</f>
        <v>0</v>
      </c>
      <c r="P534" s="251">
        <f>+input!AE534</f>
        <v>0</v>
      </c>
      <c r="Q534" s="252">
        <f>+input!AF534</f>
        <v>0</v>
      </c>
      <c r="R534" s="253"/>
      <c r="S534" s="254" t="e">
        <f>VLOOKUP($A534,input!$A$4:$I$1000,7,FALSE)</f>
        <v>#N/A</v>
      </c>
      <c r="T534" s="255" t="e">
        <f>VLOOKUP($A534,input!$A$4:$I$1000,8,FALSE)</f>
        <v>#N/A</v>
      </c>
      <c r="U534" s="255" t="e">
        <f>VLOOKUP($A534,input!$A$4:$L$1000,9,FALSE)</f>
        <v>#N/A</v>
      </c>
      <c r="V534" s="256" t="e">
        <f>IF($C534="initial",input!M534,VLOOKUP($A534,input!$A$4:$L$1000,10,FALSE))</f>
        <v>#N/A</v>
      </c>
      <c r="W534" s="257" t="e">
        <f>IF($C534="initial",input!N534,VLOOKUP($A534,input!$A$4:$L$1000,11,FALSE))</f>
        <v>#N/A</v>
      </c>
      <c r="X534" s="258" t="e">
        <f>IF($C534="initial",input!O534,VLOOKUP($A534,input!$A$4:$L$1000,12,FALSE))</f>
        <v>#N/A</v>
      </c>
      <c r="Y534" s="247" t="str">
        <f t="shared" si="82"/>
        <v/>
      </c>
      <c r="Z534" s="247" t="str">
        <f t="shared" si="83"/>
        <v/>
      </c>
      <c r="AA534" s="247" t="str">
        <f t="shared" si="84"/>
        <v/>
      </c>
      <c r="AB534" s="254" t="str">
        <f t="shared" si="85"/>
        <v/>
      </c>
      <c r="AC534" s="255" t="str">
        <f t="shared" si="86"/>
        <v/>
      </c>
      <c r="AD534" s="261" t="str">
        <f t="shared" si="87"/>
        <v/>
      </c>
      <c r="AE534" s="247" t="str">
        <f>IF($D534="","",IF($C534="initial",input!S534,AN533))</f>
        <v/>
      </c>
      <c r="AF534" s="259" t="str">
        <f>IF($D534="","",IF($C534="initial",input!T534,AO533))</f>
        <v/>
      </c>
      <c r="AG534" s="260" t="str">
        <f>IF($D534="","",IF($C534="initial",input!U534,AP533))</f>
        <v/>
      </c>
      <c r="AH534" s="230"/>
      <c r="AI534" s="231"/>
      <c r="AJ534" s="231"/>
      <c r="AK534" s="230"/>
      <c r="AL534" s="231"/>
      <c r="AM534" s="232"/>
      <c r="AN534" s="234"/>
      <c r="AO534" s="234"/>
      <c r="AP534" s="235"/>
      <c r="AQ534" s="233"/>
      <c r="AR534" s="234"/>
      <c r="AS534" s="235"/>
    </row>
    <row r="535" spans="1:45" x14ac:dyDescent="0.25">
      <c r="A535" s="221"/>
      <c r="B535" s="221"/>
      <c r="C535" s="221"/>
      <c r="D535" s="222"/>
      <c r="E535" s="246" t="e">
        <f>VLOOKUP($A535,input!$A$4:$I$1000,5,FALSE)</f>
        <v>#N/A</v>
      </c>
      <c r="F535" s="514" t="e">
        <f>VLOOKUP($A535,input!$A$4:$I$1000,6,FALSE)</f>
        <v>#N/A</v>
      </c>
      <c r="G535" s="248">
        <v>0</v>
      </c>
      <c r="H535" s="249" t="e">
        <f t="shared" si="80"/>
        <v>#N/A</v>
      </c>
      <c r="I535" s="250" t="e">
        <f t="shared" si="81"/>
        <v>#N/A</v>
      </c>
      <c r="J535" s="414">
        <f>+input!Y535</f>
        <v>0</v>
      </c>
      <c r="K535" s="249">
        <f>+input!Z535</f>
        <v>0</v>
      </c>
      <c r="L535" s="249">
        <f>+input!AA535</f>
        <v>0</v>
      </c>
      <c r="M535" s="249">
        <f>+input!AB535</f>
        <v>0</v>
      </c>
      <c r="N535" s="249">
        <f>+input!AC535</f>
        <v>0</v>
      </c>
      <c r="O535" s="249">
        <f>+input!AD535</f>
        <v>0</v>
      </c>
      <c r="P535" s="251">
        <f>+input!AE535</f>
        <v>0</v>
      </c>
      <c r="Q535" s="252">
        <f>+input!AF535</f>
        <v>0</v>
      </c>
      <c r="R535" s="253"/>
      <c r="S535" s="254" t="e">
        <f>VLOOKUP($A535,input!$A$4:$I$1000,7,FALSE)</f>
        <v>#N/A</v>
      </c>
      <c r="T535" s="255" t="e">
        <f>VLOOKUP($A535,input!$A$4:$I$1000,8,FALSE)</f>
        <v>#N/A</v>
      </c>
      <c r="U535" s="255" t="e">
        <f>VLOOKUP($A535,input!$A$4:$L$1000,9,FALSE)</f>
        <v>#N/A</v>
      </c>
      <c r="V535" s="256" t="e">
        <f>IF($C535="initial",input!M535,VLOOKUP($A535,input!$A$4:$L$1000,10,FALSE))</f>
        <v>#N/A</v>
      </c>
      <c r="W535" s="257" t="e">
        <f>IF($C535="initial",input!N535,VLOOKUP($A535,input!$A$4:$L$1000,11,FALSE))</f>
        <v>#N/A</v>
      </c>
      <c r="X535" s="258" t="e">
        <f>IF($C535="initial",input!O535,VLOOKUP($A535,input!$A$4:$L$1000,12,FALSE))</f>
        <v>#N/A</v>
      </c>
      <c r="Y535" s="247" t="str">
        <f t="shared" si="82"/>
        <v/>
      </c>
      <c r="Z535" s="247" t="str">
        <f t="shared" si="83"/>
        <v/>
      </c>
      <c r="AA535" s="247" t="str">
        <f t="shared" si="84"/>
        <v/>
      </c>
      <c r="AB535" s="254" t="str">
        <f t="shared" si="85"/>
        <v/>
      </c>
      <c r="AC535" s="255" t="str">
        <f t="shared" si="86"/>
        <v/>
      </c>
      <c r="AD535" s="261" t="str">
        <f t="shared" si="87"/>
        <v/>
      </c>
      <c r="AE535" s="247" t="str">
        <f>IF($D535="","",IF($C535="initial",input!S535,AN534))</f>
        <v/>
      </c>
      <c r="AF535" s="259" t="str">
        <f>IF($D535="","",IF($C535="initial",input!T535,AO534))</f>
        <v/>
      </c>
      <c r="AG535" s="260" t="str">
        <f>IF($D535="","",IF($C535="initial",input!U535,AP534))</f>
        <v/>
      </c>
      <c r="AH535" s="230"/>
      <c r="AI535" s="231"/>
      <c r="AJ535" s="231"/>
      <c r="AK535" s="230"/>
      <c r="AL535" s="231"/>
      <c r="AM535" s="232"/>
      <c r="AN535" s="234"/>
      <c r="AO535" s="234"/>
      <c r="AP535" s="235"/>
      <c r="AQ535" s="233"/>
      <c r="AR535" s="234"/>
      <c r="AS535" s="235"/>
    </row>
    <row r="536" spans="1:45" x14ac:dyDescent="0.25">
      <c r="A536" s="221"/>
      <c r="B536" s="221"/>
      <c r="C536" s="221"/>
      <c r="D536" s="222"/>
      <c r="E536" s="246" t="e">
        <f>VLOOKUP($A536,input!$A$4:$I$1000,5,FALSE)</f>
        <v>#N/A</v>
      </c>
      <c r="F536" s="514" t="e">
        <f>VLOOKUP($A536,input!$A$4:$I$1000,6,FALSE)</f>
        <v>#N/A</v>
      </c>
      <c r="G536" s="248">
        <v>0</v>
      </c>
      <c r="H536" s="249" t="e">
        <f t="shared" si="80"/>
        <v>#N/A</v>
      </c>
      <c r="I536" s="250" t="e">
        <f t="shared" si="81"/>
        <v>#N/A</v>
      </c>
      <c r="J536" s="414">
        <f>+input!Y536</f>
        <v>0</v>
      </c>
      <c r="K536" s="249">
        <f>+input!Z536</f>
        <v>0</v>
      </c>
      <c r="L536" s="249">
        <f>+input!AA536</f>
        <v>0</v>
      </c>
      <c r="M536" s="249">
        <f>+input!AB536</f>
        <v>0</v>
      </c>
      <c r="N536" s="249">
        <f>+input!AC536</f>
        <v>0</v>
      </c>
      <c r="O536" s="249">
        <f>+input!AD536</f>
        <v>0</v>
      </c>
      <c r="P536" s="251">
        <f>+input!AE536</f>
        <v>0</v>
      </c>
      <c r="Q536" s="252">
        <f>+input!AF536</f>
        <v>0</v>
      </c>
      <c r="R536" s="253"/>
      <c r="S536" s="254" t="e">
        <f>VLOOKUP($A536,input!$A$4:$I$1000,7,FALSE)</f>
        <v>#N/A</v>
      </c>
      <c r="T536" s="255" t="e">
        <f>VLOOKUP($A536,input!$A$4:$I$1000,8,FALSE)</f>
        <v>#N/A</v>
      </c>
      <c r="U536" s="255" t="e">
        <f>VLOOKUP($A536,input!$A$4:$L$1000,9,FALSE)</f>
        <v>#N/A</v>
      </c>
      <c r="V536" s="256" t="e">
        <f>IF($C536="initial",input!M536,VLOOKUP($A536,input!$A$4:$L$1000,10,FALSE))</f>
        <v>#N/A</v>
      </c>
      <c r="W536" s="257" t="e">
        <f>IF($C536="initial",input!N536,VLOOKUP($A536,input!$A$4:$L$1000,11,FALSE))</f>
        <v>#N/A</v>
      </c>
      <c r="X536" s="258" t="e">
        <f>IF($C536="initial",input!O536,VLOOKUP($A536,input!$A$4:$L$1000,12,FALSE))</f>
        <v>#N/A</v>
      </c>
      <c r="Y536" s="247" t="str">
        <f t="shared" si="82"/>
        <v/>
      </c>
      <c r="Z536" s="247" t="str">
        <f t="shared" si="83"/>
        <v/>
      </c>
      <c r="AA536" s="247" t="str">
        <f t="shared" si="84"/>
        <v/>
      </c>
      <c r="AB536" s="254" t="str">
        <f t="shared" si="85"/>
        <v/>
      </c>
      <c r="AC536" s="255" t="str">
        <f t="shared" si="86"/>
        <v/>
      </c>
      <c r="AD536" s="261" t="str">
        <f t="shared" si="87"/>
        <v/>
      </c>
      <c r="AE536" s="247" t="str">
        <f>IF($D536="","",IF($C536="initial",input!S536,AN535))</f>
        <v/>
      </c>
      <c r="AF536" s="259" t="str">
        <f>IF($D536="","",IF($C536="initial",input!T536,AO535))</f>
        <v/>
      </c>
      <c r="AG536" s="260" t="str">
        <f>IF($D536="","",IF($C536="initial",input!U536,AP535))</f>
        <v/>
      </c>
      <c r="AH536" s="230"/>
      <c r="AI536" s="231"/>
      <c r="AJ536" s="231"/>
      <c r="AK536" s="230"/>
      <c r="AL536" s="231"/>
      <c r="AM536" s="232"/>
      <c r="AN536" s="234"/>
      <c r="AO536" s="234"/>
      <c r="AP536" s="235"/>
      <c r="AQ536" s="233"/>
      <c r="AR536" s="234"/>
      <c r="AS536" s="235"/>
    </row>
    <row r="537" spans="1:45" x14ac:dyDescent="0.25">
      <c r="A537" s="221"/>
      <c r="B537" s="221"/>
      <c r="C537" s="221"/>
      <c r="D537" s="222"/>
      <c r="E537" s="246" t="e">
        <f>VLOOKUP($A537,input!$A$4:$I$1000,5,FALSE)</f>
        <v>#N/A</v>
      </c>
      <c r="F537" s="514" t="e">
        <f>VLOOKUP($A537,input!$A$4:$I$1000,6,FALSE)</f>
        <v>#N/A</v>
      </c>
      <c r="G537" s="248">
        <v>0</v>
      </c>
      <c r="H537" s="249" t="e">
        <f t="shared" si="80"/>
        <v>#N/A</v>
      </c>
      <c r="I537" s="250" t="e">
        <f t="shared" si="81"/>
        <v>#N/A</v>
      </c>
      <c r="J537" s="414">
        <f>+input!Y537</f>
        <v>0</v>
      </c>
      <c r="K537" s="249">
        <f>+input!Z537</f>
        <v>0</v>
      </c>
      <c r="L537" s="249">
        <f>+input!AA537</f>
        <v>0</v>
      </c>
      <c r="M537" s="249">
        <f>+input!AB537</f>
        <v>0</v>
      </c>
      <c r="N537" s="249">
        <f>+input!AC537</f>
        <v>0</v>
      </c>
      <c r="O537" s="249">
        <f>+input!AD537</f>
        <v>0</v>
      </c>
      <c r="P537" s="251">
        <f>+input!AE537</f>
        <v>0</v>
      </c>
      <c r="Q537" s="252">
        <f>+input!AF537</f>
        <v>0</v>
      </c>
      <c r="R537" s="253"/>
      <c r="S537" s="254" t="e">
        <f>VLOOKUP($A537,input!$A$4:$I$1000,7,FALSE)</f>
        <v>#N/A</v>
      </c>
      <c r="T537" s="255" t="e">
        <f>VLOOKUP($A537,input!$A$4:$I$1000,8,FALSE)</f>
        <v>#N/A</v>
      </c>
      <c r="U537" s="255" t="e">
        <f>VLOOKUP($A537,input!$A$4:$L$1000,9,FALSE)</f>
        <v>#N/A</v>
      </c>
      <c r="V537" s="256" t="e">
        <f>IF($C537="initial",input!M537,VLOOKUP($A537,input!$A$4:$L$1000,10,FALSE))</f>
        <v>#N/A</v>
      </c>
      <c r="W537" s="257" t="e">
        <f>IF($C537="initial",input!N537,VLOOKUP($A537,input!$A$4:$L$1000,11,FALSE))</f>
        <v>#N/A</v>
      </c>
      <c r="X537" s="258" t="e">
        <f>IF($C537="initial",input!O537,VLOOKUP($A537,input!$A$4:$L$1000,12,FALSE))</f>
        <v>#N/A</v>
      </c>
      <c r="Y537" s="247" t="str">
        <f t="shared" si="82"/>
        <v/>
      </c>
      <c r="Z537" s="247" t="str">
        <f t="shared" si="83"/>
        <v/>
      </c>
      <c r="AA537" s="247" t="str">
        <f t="shared" si="84"/>
        <v/>
      </c>
      <c r="AB537" s="254" t="str">
        <f t="shared" si="85"/>
        <v/>
      </c>
      <c r="AC537" s="255" t="str">
        <f t="shared" si="86"/>
        <v/>
      </c>
      <c r="AD537" s="261" t="str">
        <f t="shared" si="87"/>
        <v/>
      </c>
      <c r="AE537" s="247" t="str">
        <f>IF($D537="","",IF($C537="initial",input!S537,AN536))</f>
        <v/>
      </c>
      <c r="AF537" s="259" t="str">
        <f>IF($D537="","",IF($C537="initial",input!T537,AO536))</f>
        <v/>
      </c>
      <c r="AG537" s="260" t="str">
        <f>IF($D537="","",IF($C537="initial",input!U537,AP536))</f>
        <v/>
      </c>
      <c r="AH537" s="230"/>
      <c r="AI537" s="231"/>
      <c r="AJ537" s="231"/>
      <c r="AK537" s="230"/>
      <c r="AL537" s="231"/>
      <c r="AM537" s="232"/>
      <c r="AN537" s="234"/>
      <c r="AO537" s="234"/>
      <c r="AP537" s="235"/>
      <c r="AQ537" s="233"/>
      <c r="AR537" s="234"/>
      <c r="AS537" s="235"/>
    </row>
    <row r="538" spans="1:45" x14ac:dyDescent="0.25">
      <c r="A538" s="221"/>
      <c r="B538" s="221"/>
      <c r="C538" s="221"/>
      <c r="D538" s="222"/>
      <c r="E538" s="246" t="e">
        <f>VLOOKUP($A538,input!$A$4:$I$1000,5,FALSE)</f>
        <v>#N/A</v>
      </c>
      <c r="F538" s="514" t="e">
        <f>VLOOKUP($A538,input!$A$4:$I$1000,6,FALSE)</f>
        <v>#N/A</v>
      </c>
      <c r="G538" s="248">
        <v>0</v>
      </c>
      <c r="H538" s="249" t="e">
        <f t="shared" si="80"/>
        <v>#N/A</v>
      </c>
      <c r="I538" s="250" t="e">
        <f t="shared" si="81"/>
        <v>#N/A</v>
      </c>
      <c r="J538" s="414">
        <f>+input!Y538</f>
        <v>0</v>
      </c>
      <c r="K538" s="249">
        <f>+input!Z538</f>
        <v>0</v>
      </c>
      <c r="L538" s="249">
        <f>+input!AA538</f>
        <v>0</v>
      </c>
      <c r="M538" s="249">
        <f>+input!AB538</f>
        <v>0</v>
      </c>
      <c r="N538" s="249">
        <f>+input!AC538</f>
        <v>0</v>
      </c>
      <c r="O538" s="249">
        <f>+input!AD538</f>
        <v>0</v>
      </c>
      <c r="P538" s="251">
        <f>+input!AE538</f>
        <v>0</v>
      </c>
      <c r="Q538" s="252">
        <f>+input!AF538</f>
        <v>0</v>
      </c>
      <c r="R538" s="253"/>
      <c r="S538" s="254" t="e">
        <f>VLOOKUP($A538,input!$A$4:$I$1000,7,FALSE)</f>
        <v>#N/A</v>
      </c>
      <c r="T538" s="255" t="e">
        <f>VLOOKUP($A538,input!$A$4:$I$1000,8,FALSE)</f>
        <v>#N/A</v>
      </c>
      <c r="U538" s="255" t="e">
        <f>VLOOKUP($A538,input!$A$4:$L$1000,9,FALSE)</f>
        <v>#N/A</v>
      </c>
      <c r="V538" s="256" t="e">
        <f>IF($C538="initial",input!M538,VLOOKUP($A538,input!$A$4:$L$1000,10,FALSE))</f>
        <v>#N/A</v>
      </c>
      <c r="W538" s="257" t="e">
        <f>IF($C538="initial",input!N538,VLOOKUP($A538,input!$A$4:$L$1000,11,FALSE))</f>
        <v>#N/A</v>
      </c>
      <c r="X538" s="258" t="e">
        <f>IF($C538="initial",input!O538,VLOOKUP($A538,input!$A$4:$L$1000,12,FALSE))</f>
        <v>#N/A</v>
      </c>
      <c r="Y538" s="247" t="str">
        <f t="shared" si="82"/>
        <v/>
      </c>
      <c r="Z538" s="247" t="str">
        <f t="shared" si="83"/>
        <v/>
      </c>
      <c r="AA538" s="247" t="str">
        <f t="shared" si="84"/>
        <v/>
      </c>
      <c r="AB538" s="254" t="str">
        <f t="shared" si="85"/>
        <v/>
      </c>
      <c r="AC538" s="255" t="str">
        <f t="shared" si="86"/>
        <v/>
      </c>
      <c r="AD538" s="261" t="str">
        <f t="shared" si="87"/>
        <v/>
      </c>
      <c r="AE538" s="247" t="str">
        <f>IF($D538="","",IF($C538="initial",input!S538,AN537))</f>
        <v/>
      </c>
      <c r="AF538" s="259" t="str">
        <f>IF($D538="","",IF($C538="initial",input!T538,AO537))</f>
        <v/>
      </c>
      <c r="AG538" s="260" t="str">
        <f>IF($D538="","",IF($C538="initial",input!U538,AP537))</f>
        <v/>
      </c>
      <c r="AH538" s="230"/>
      <c r="AI538" s="231"/>
      <c r="AJ538" s="231"/>
      <c r="AK538" s="230"/>
      <c r="AL538" s="231"/>
      <c r="AM538" s="232"/>
      <c r="AN538" s="234"/>
      <c r="AO538" s="234"/>
      <c r="AP538" s="235"/>
      <c r="AQ538" s="233"/>
      <c r="AR538" s="234"/>
      <c r="AS538" s="235"/>
    </row>
    <row r="539" spans="1:45" x14ac:dyDescent="0.25">
      <c r="A539" s="221"/>
      <c r="B539" s="221"/>
      <c r="C539" s="221"/>
      <c r="D539" s="222"/>
      <c r="E539" s="246" t="e">
        <f>VLOOKUP($A539,input!$A$4:$I$1000,5,FALSE)</f>
        <v>#N/A</v>
      </c>
      <c r="F539" s="514" t="e">
        <f>VLOOKUP($A539,input!$A$4:$I$1000,6,FALSE)</f>
        <v>#N/A</v>
      </c>
      <c r="G539" s="248">
        <v>0</v>
      </c>
      <c r="H539" s="249" t="e">
        <f t="shared" si="80"/>
        <v>#N/A</v>
      </c>
      <c r="I539" s="250" t="e">
        <f t="shared" si="81"/>
        <v>#N/A</v>
      </c>
      <c r="J539" s="414">
        <f>+input!Y539</f>
        <v>0</v>
      </c>
      <c r="K539" s="249">
        <f>+input!Z539</f>
        <v>0</v>
      </c>
      <c r="L539" s="249">
        <f>+input!AA539</f>
        <v>0</v>
      </c>
      <c r="M539" s="249">
        <f>+input!AB539</f>
        <v>0</v>
      </c>
      <c r="N539" s="249">
        <f>+input!AC539</f>
        <v>0</v>
      </c>
      <c r="O539" s="249">
        <f>+input!AD539</f>
        <v>0</v>
      </c>
      <c r="P539" s="251">
        <f>+input!AE539</f>
        <v>0</v>
      </c>
      <c r="Q539" s="252">
        <f>+input!AF539</f>
        <v>0</v>
      </c>
      <c r="R539" s="253"/>
      <c r="S539" s="254" t="e">
        <f>VLOOKUP($A539,input!$A$4:$I$1000,7,FALSE)</f>
        <v>#N/A</v>
      </c>
      <c r="T539" s="255" t="e">
        <f>VLOOKUP($A539,input!$A$4:$I$1000,8,FALSE)</f>
        <v>#N/A</v>
      </c>
      <c r="U539" s="255" t="e">
        <f>VLOOKUP($A539,input!$A$4:$L$1000,9,FALSE)</f>
        <v>#N/A</v>
      </c>
      <c r="V539" s="256" t="e">
        <f>IF($C539="initial",input!M539,VLOOKUP($A539,input!$A$4:$L$1000,10,FALSE))</f>
        <v>#N/A</v>
      </c>
      <c r="W539" s="257" t="e">
        <f>IF($C539="initial",input!N539,VLOOKUP($A539,input!$A$4:$L$1000,11,FALSE))</f>
        <v>#N/A</v>
      </c>
      <c r="X539" s="258" t="e">
        <f>IF($C539="initial",input!O539,VLOOKUP($A539,input!$A$4:$L$1000,12,FALSE))</f>
        <v>#N/A</v>
      </c>
      <c r="Y539" s="247" t="str">
        <f t="shared" si="82"/>
        <v/>
      </c>
      <c r="Z539" s="247" t="str">
        <f t="shared" si="83"/>
        <v/>
      </c>
      <c r="AA539" s="247" t="str">
        <f t="shared" si="84"/>
        <v/>
      </c>
      <c r="AB539" s="254" t="str">
        <f t="shared" si="85"/>
        <v/>
      </c>
      <c r="AC539" s="255" t="str">
        <f t="shared" si="86"/>
        <v/>
      </c>
      <c r="AD539" s="261" t="str">
        <f t="shared" si="87"/>
        <v/>
      </c>
      <c r="AE539" s="247" t="str">
        <f>IF($D539="","",IF($C539="initial",input!S539,AN538))</f>
        <v/>
      </c>
      <c r="AF539" s="259" t="str">
        <f>IF($D539="","",IF($C539="initial",input!T539,AO538))</f>
        <v/>
      </c>
      <c r="AG539" s="260" t="str">
        <f>IF($D539="","",IF($C539="initial",input!U539,AP538))</f>
        <v/>
      </c>
      <c r="AH539" s="230"/>
      <c r="AI539" s="231"/>
      <c r="AJ539" s="231"/>
      <c r="AK539" s="230"/>
      <c r="AL539" s="231"/>
      <c r="AM539" s="232"/>
      <c r="AN539" s="234"/>
      <c r="AO539" s="234"/>
      <c r="AP539" s="235"/>
      <c r="AQ539" s="233"/>
      <c r="AR539" s="234"/>
      <c r="AS539" s="235"/>
    </row>
    <row r="540" spans="1:45" x14ac:dyDescent="0.25">
      <c r="A540" s="221"/>
      <c r="B540" s="221"/>
      <c r="C540" s="221"/>
      <c r="D540" s="222"/>
      <c r="E540" s="246" t="e">
        <f>VLOOKUP($A540,input!$A$4:$I$1000,5,FALSE)</f>
        <v>#N/A</v>
      </c>
      <c r="F540" s="514" t="e">
        <f>VLOOKUP($A540,input!$A$4:$I$1000,6,FALSE)</f>
        <v>#N/A</v>
      </c>
      <c r="G540" s="248">
        <v>0</v>
      </c>
      <c r="H540" s="249" t="e">
        <f t="shared" si="80"/>
        <v>#N/A</v>
      </c>
      <c r="I540" s="250" t="e">
        <f t="shared" si="81"/>
        <v>#N/A</v>
      </c>
      <c r="J540" s="414">
        <f>+input!Y540</f>
        <v>0</v>
      </c>
      <c r="K540" s="249">
        <f>+input!Z540</f>
        <v>0</v>
      </c>
      <c r="L540" s="249">
        <f>+input!AA540</f>
        <v>0</v>
      </c>
      <c r="M540" s="249">
        <f>+input!AB540</f>
        <v>0</v>
      </c>
      <c r="N540" s="249">
        <f>+input!AC540</f>
        <v>0</v>
      </c>
      <c r="O540" s="249">
        <f>+input!AD540</f>
        <v>0</v>
      </c>
      <c r="P540" s="251">
        <f>+input!AE540</f>
        <v>0</v>
      </c>
      <c r="Q540" s="252">
        <f>+input!AF540</f>
        <v>0</v>
      </c>
      <c r="R540" s="253"/>
      <c r="S540" s="254" t="e">
        <f>VLOOKUP($A540,input!$A$4:$I$1000,7,FALSE)</f>
        <v>#N/A</v>
      </c>
      <c r="T540" s="255" t="e">
        <f>VLOOKUP($A540,input!$A$4:$I$1000,8,FALSE)</f>
        <v>#N/A</v>
      </c>
      <c r="U540" s="255" t="e">
        <f>VLOOKUP($A540,input!$A$4:$L$1000,9,FALSE)</f>
        <v>#N/A</v>
      </c>
      <c r="V540" s="256" t="e">
        <f>IF($C540="initial",input!M540,VLOOKUP($A540,input!$A$4:$L$1000,10,FALSE))</f>
        <v>#N/A</v>
      </c>
      <c r="W540" s="257" t="e">
        <f>IF($C540="initial",input!N540,VLOOKUP($A540,input!$A$4:$L$1000,11,FALSE))</f>
        <v>#N/A</v>
      </c>
      <c r="X540" s="258" t="e">
        <f>IF($C540="initial",input!O540,VLOOKUP($A540,input!$A$4:$L$1000,12,FALSE))</f>
        <v>#N/A</v>
      </c>
      <c r="Y540" s="247" t="str">
        <f t="shared" si="82"/>
        <v/>
      </c>
      <c r="Z540" s="247" t="str">
        <f t="shared" si="83"/>
        <v/>
      </c>
      <c r="AA540" s="247" t="str">
        <f t="shared" si="84"/>
        <v/>
      </c>
      <c r="AB540" s="254" t="str">
        <f t="shared" si="85"/>
        <v/>
      </c>
      <c r="AC540" s="255" t="str">
        <f t="shared" si="86"/>
        <v/>
      </c>
      <c r="AD540" s="261" t="str">
        <f t="shared" si="87"/>
        <v/>
      </c>
      <c r="AE540" s="247" t="str">
        <f>IF($D540="","",IF($C540="initial",input!S540,AN539))</f>
        <v/>
      </c>
      <c r="AF540" s="259" t="str">
        <f>IF($D540="","",IF($C540="initial",input!T540,AO539))</f>
        <v/>
      </c>
      <c r="AG540" s="260" t="str">
        <f>IF($D540="","",IF($C540="initial",input!U540,AP539))</f>
        <v/>
      </c>
      <c r="AH540" s="230"/>
      <c r="AI540" s="231"/>
      <c r="AJ540" s="231"/>
      <c r="AK540" s="230"/>
      <c r="AL540" s="231"/>
      <c r="AM540" s="232"/>
      <c r="AN540" s="234"/>
      <c r="AO540" s="234"/>
      <c r="AP540" s="235"/>
      <c r="AQ540" s="233"/>
      <c r="AR540" s="234"/>
      <c r="AS540" s="235"/>
    </row>
    <row r="541" spans="1:45" x14ac:dyDescent="0.25">
      <c r="A541" s="221"/>
      <c r="B541" s="221"/>
      <c r="C541" s="221"/>
      <c r="D541" s="222"/>
      <c r="E541" s="246" t="e">
        <f>VLOOKUP($A541,input!$A$4:$I$1000,5,FALSE)</f>
        <v>#N/A</v>
      </c>
      <c r="F541" s="514" t="e">
        <f>VLOOKUP($A541,input!$A$4:$I$1000,6,FALSE)</f>
        <v>#N/A</v>
      </c>
      <c r="G541" s="248">
        <v>0</v>
      </c>
      <c r="H541" s="249" t="e">
        <f t="shared" si="80"/>
        <v>#N/A</v>
      </c>
      <c r="I541" s="250" t="e">
        <f t="shared" si="81"/>
        <v>#N/A</v>
      </c>
      <c r="J541" s="414">
        <f>+input!Y541</f>
        <v>0</v>
      </c>
      <c r="K541" s="249">
        <f>+input!Z541</f>
        <v>0</v>
      </c>
      <c r="L541" s="249">
        <f>+input!AA541</f>
        <v>0</v>
      </c>
      <c r="M541" s="249">
        <f>+input!AB541</f>
        <v>0</v>
      </c>
      <c r="N541" s="249">
        <f>+input!AC541</f>
        <v>0</v>
      </c>
      <c r="O541" s="249">
        <f>+input!AD541</f>
        <v>0</v>
      </c>
      <c r="P541" s="251">
        <f>+input!AE541</f>
        <v>0</v>
      </c>
      <c r="Q541" s="252">
        <f>+input!AF541</f>
        <v>0</v>
      </c>
      <c r="R541" s="253"/>
      <c r="S541" s="254" t="e">
        <f>VLOOKUP($A541,input!$A$4:$I$1000,7,FALSE)</f>
        <v>#N/A</v>
      </c>
      <c r="T541" s="255" t="e">
        <f>VLOOKUP($A541,input!$A$4:$I$1000,8,FALSE)</f>
        <v>#N/A</v>
      </c>
      <c r="U541" s="255" t="e">
        <f>VLOOKUP($A541,input!$A$4:$L$1000,9,FALSE)</f>
        <v>#N/A</v>
      </c>
      <c r="V541" s="256" t="e">
        <f>IF($C541="initial",input!M541,VLOOKUP($A541,input!$A$4:$L$1000,10,FALSE))</f>
        <v>#N/A</v>
      </c>
      <c r="W541" s="257" t="e">
        <f>IF($C541="initial",input!N541,VLOOKUP($A541,input!$A$4:$L$1000,11,FALSE))</f>
        <v>#N/A</v>
      </c>
      <c r="X541" s="258" t="e">
        <f>IF($C541="initial",input!O541,VLOOKUP($A541,input!$A$4:$L$1000,12,FALSE))</f>
        <v>#N/A</v>
      </c>
      <c r="Y541" s="247" t="str">
        <f t="shared" si="82"/>
        <v/>
      </c>
      <c r="Z541" s="247" t="str">
        <f t="shared" si="83"/>
        <v/>
      </c>
      <c r="AA541" s="247" t="str">
        <f t="shared" si="84"/>
        <v/>
      </c>
      <c r="AB541" s="254" t="str">
        <f t="shared" si="85"/>
        <v/>
      </c>
      <c r="AC541" s="255" t="str">
        <f t="shared" si="86"/>
        <v/>
      </c>
      <c r="AD541" s="261" t="str">
        <f t="shared" si="87"/>
        <v/>
      </c>
      <c r="AE541" s="247" t="str">
        <f>IF($D541="","",IF($C541="initial",input!S541,AN540))</f>
        <v/>
      </c>
      <c r="AF541" s="259" t="str">
        <f>IF($D541="","",IF($C541="initial",input!T541,AO540))</f>
        <v/>
      </c>
      <c r="AG541" s="260" t="str">
        <f>IF($D541="","",IF($C541="initial",input!U541,AP540))</f>
        <v/>
      </c>
      <c r="AH541" s="230"/>
      <c r="AI541" s="231"/>
      <c r="AJ541" s="231"/>
      <c r="AK541" s="230"/>
      <c r="AL541" s="231"/>
      <c r="AM541" s="232"/>
      <c r="AN541" s="234"/>
      <c r="AO541" s="234"/>
      <c r="AP541" s="235"/>
      <c r="AQ541" s="233"/>
      <c r="AR541" s="234"/>
      <c r="AS541" s="235"/>
    </row>
    <row r="542" spans="1:45" x14ac:dyDescent="0.25">
      <c r="A542" s="221"/>
      <c r="B542" s="221"/>
      <c r="C542" s="221"/>
      <c r="D542" s="222"/>
      <c r="E542" s="246" t="e">
        <f>VLOOKUP($A542,input!$A$4:$I$1000,5,FALSE)</f>
        <v>#N/A</v>
      </c>
      <c r="F542" s="514" t="e">
        <f>VLOOKUP($A542,input!$A$4:$I$1000,6,FALSE)</f>
        <v>#N/A</v>
      </c>
      <c r="G542" s="248">
        <v>0</v>
      </c>
      <c r="H542" s="249" t="e">
        <f t="shared" si="80"/>
        <v>#N/A</v>
      </c>
      <c r="I542" s="250" t="e">
        <f t="shared" si="81"/>
        <v>#N/A</v>
      </c>
      <c r="J542" s="414">
        <f>+input!Y542</f>
        <v>0</v>
      </c>
      <c r="K542" s="249">
        <f>+input!Z542</f>
        <v>0</v>
      </c>
      <c r="L542" s="249">
        <f>+input!AA542</f>
        <v>0</v>
      </c>
      <c r="M542" s="249">
        <f>+input!AB542</f>
        <v>0</v>
      </c>
      <c r="N542" s="249">
        <f>+input!AC542</f>
        <v>0</v>
      </c>
      <c r="O542" s="249">
        <f>+input!AD542</f>
        <v>0</v>
      </c>
      <c r="P542" s="251">
        <f>+input!AE542</f>
        <v>0</v>
      </c>
      <c r="Q542" s="252">
        <f>+input!AF542</f>
        <v>0</v>
      </c>
      <c r="R542" s="253"/>
      <c r="S542" s="254" t="e">
        <f>VLOOKUP($A542,input!$A$4:$I$1000,7,FALSE)</f>
        <v>#N/A</v>
      </c>
      <c r="T542" s="255" t="e">
        <f>VLOOKUP($A542,input!$A$4:$I$1000,8,FALSE)</f>
        <v>#N/A</v>
      </c>
      <c r="U542" s="255" t="e">
        <f>VLOOKUP($A542,input!$A$4:$L$1000,9,FALSE)</f>
        <v>#N/A</v>
      </c>
      <c r="V542" s="256" t="e">
        <f>IF($C542="initial",input!M542,VLOOKUP($A542,input!$A$4:$L$1000,10,FALSE))</f>
        <v>#N/A</v>
      </c>
      <c r="W542" s="257" t="e">
        <f>IF($C542="initial",input!N542,VLOOKUP($A542,input!$A$4:$L$1000,11,FALSE))</f>
        <v>#N/A</v>
      </c>
      <c r="X542" s="258" t="e">
        <f>IF($C542="initial",input!O542,VLOOKUP($A542,input!$A$4:$L$1000,12,FALSE))</f>
        <v>#N/A</v>
      </c>
      <c r="Y542" s="247" t="str">
        <f t="shared" si="82"/>
        <v/>
      </c>
      <c r="Z542" s="247" t="str">
        <f t="shared" si="83"/>
        <v/>
      </c>
      <c r="AA542" s="247" t="str">
        <f t="shared" si="84"/>
        <v/>
      </c>
      <c r="AB542" s="254" t="str">
        <f t="shared" si="85"/>
        <v/>
      </c>
      <c r="AC542" s="255" t="str">
        <f t="shared" si="86"/>
        <v/>
      </c>
      <c r="AD542" s="261" t="str">
        <f t="shared" si="87"/>
        <v/>
      </c>
      <c r="AE542" s="247" t="str">
        <f>IF($D542="","",IF($C542="initial",input!S542,AN541))</f>
        <v/>
      </c>
      <c r="AF542" s="259" t="str">
        <f>IF($D542="","",IF($C542="initial",input!T542,AO541))</f>
        <v/>
      </c>
      <c r="AG542" s="260" t="str">
        <f>IF($D542="","",IF($C542="initial",input!U542,AP541))</f>
        <v/>
      </c>
      <c r="AH542" s="230"/>
      <c r="AI542" s="231"/>
      <c r="AJ542" s="231"/>
      <c r="AK542" s="230"/>
      <c r="AL542" s="231"/>
      <c r="AM542" s="232"/>
      <c r="AN542" s="234"/>
      <c r="AO542" s="234"/>
      <c r="AP542" s="235"/>
      <c r="AQ542" s="233"/>
      <c r="AR542" s="234"/>
      <c r="AS542" s="235"/>
    </row>
    <row r="543" spans="1:45" x14ac:dyDescent="0.25">
      <c r="A543" s="221"/>
      <c r="B543" s="221"/>
      <c r="C543" s="221"/>
      <c r="D543" s="222"/>
      <c r="E543" s="246" t="e">
        <f>VLOOKUP($A543,input!$A$4:$I$1000,5,FALSE)</f>
        <v>#N/A</v>
      </c>
      <c r="F543" s="514" t="e">
        <f>VLOOKUP($A543,input!$A$4:$I$1000,6,FALSE)</f>
        <v>#N/A</v>
      </c>
      <c r="G543" s="248">
        <v>0</v>
      </c>
      <c r="H543" s="249" t="e">
        <f t="shared" si="80"/>
        <v>#N/A</v>
      </c>
      <c r="I543" s="250" t="e">
        <f t="shared" si="81"/>
        <v>#N/A</v>
      </c>
      <c r="J543" s="414">
        <f>+input!Y543</f>
        <v>0</v>
      </c>
      <c r="K543" s="249">
        <f>+input!Z543</f>
        <v>0</v>
      </c>
      <c r="L543" s="249">
        <f>+input!AA543</f>
        <v>0</v>
      </c>
      <c r="M543" s="249">
        <f>+input!AB543</f>
        <v>0</v>
      </c>
      <c r="N543" s="249">
        <f>+input!AC543</f>
        <v>0</v>
      </c>
      <c r="O543" s="249">
        <f>+input!AD543</f>
        <v>0</v>
      </c>
      <c r="P543" s="251">
        <f>+input!AE543</f>
        <v>0</v>
      </c>
      <c r="Q543" s="252">
        <f>+input!AF543</f>
        <v>0</v>
      </c>
      <c r="R543" s="253"/>
      <c r="S543" s="254" t="e">
        <f>VLOOKUP($A543,input!$A$4:$I$1000,7,FALSE)</f>
        <v>#N/A</v>
      </c>
      <c r="T543" s="255" t="e">
        <f>VLOOKUP($A543,input!$A$4:$I$1000,8,FALSE)</f>
        <v>#N/A</v>
      </c>
      <c r="U543" s="255" t="e">
        <f>VLOOKUP($A543,input!$A$4:$L$1000,9,FALSE)</f>
        <v>#N/A</v>
      </c>
      <c r="V543" s="256" t="e">
        <f>IF($C543="initial",input!M543,VLOOKUP($A543,input!$A$4:$L$1000,10,FALSE))</f>
        <v>#N/A</v>
      </c>
      <c r="W543" s="257" t="e">
        <f>IF($C543="initial",input!N543,VLOOKUP($A543,input!$A$4:$L$1000,11,FALSE))</f>
        <v>#N/A</v>
      </c>
      <c r="X543" s="258" t="e">
        <f>IF($C543="initial",input!O543,VLOOKUP($A543,input!$A$4:$L$1000,12,FALSE))</f>
        <v>#N/A</v>
      </c>
      <c r="Y543" s="247" t="str">
        <f t="shared" si="82"/>
        <v/>
      </c>
      <c r="Z543" s="247" t="str">
        <f t="shared" si="83"/>
        <v/>
      </c>
      <c r="AA543" s="247" t="str">
        <f t="shared" si="84"/>
        <v/>
      </c>
      <c r="AB543" s="254" t="str">
        <f t="shared" si="85"/>
        <v/>
      </c>
      <c r="AC543" s="255" t="str">
        <f t="shared" si="86"/>
        <v/>
      </c>
      <c r="AD543" s="261" t="str">
        <f t="shared" si="87"/>
        <v/>
      </c>
      <c r="AE543" s="247" t="str">
        <f>IF($D543="","",IF($C543="initial",input!S543,AN542))</f>
        <v/>
      </c>
      <c r="AF543" s="259" t="str">
        <f>IF($D543="","",IF($C543="initial",input!T543,AO542))</f>
        <v/>
      </c>
      <c r="AG543" s="260" t="str">
        <f>IF($D543="","",IF($C543="initial",input!U543,AP542))</f>
        <v/>
      </c>
      <c r="AH543" s="230"/>
      <c r="AI543" s="231"/>
      <c r="AJ543" s="231"/>
      <c r="AK543" s="230"/>
      <c r="AL543" s="231"/>
      <c r="AM543" s="232"/>
      <c r="AN543" s="234"/>
      <c r="AO543" s="234"/>
      <c r="AP543" s="235"/>
      <c r="AQ543" s="233"/>
      <c r="AR543" s="234"/>
      <c r="AS543" s="235"/>
    </row>
    <row r="544" spans="1:45" x14ac:dyDescent="0.25">
      <c r="A544" s="221"/>
      <c r="B544" s="221"/>
      <c r="C544" s="221"/>
      <c r="D544" s="222"/>
      <c r="E544" s="246" t="e">
        <f>VLOOKUP($A544,input!$A$4:$I$1000,5,FALSE)</f>
        <v>#N/A</v>
      </c>
      <c r="F544" s="514" t="e">
        <f>VLOOKUP($A544,input!$A$4:$I$1000,6,FALSE)</f>
        <v>#N/A</v>
      </c>
      <c r="G544" s="248">
        <v>0</v>
      </c>
      <c r="H544" s="249" t="e">
        <f t="shared" si="80"/>
        <v>#N/A</v>
      </c>
      <c r="I544" s="250" t="e">
        <f t="shared" si="81"/>
        <v>#N/A</v>
      </c>
      <c r="J544" s="414">
        <f>+input!Y544</f>
        <v>0</v>
      </c>
      <c r="K544" s="249">
        <f>+input!Z544</f>
        <v>0</v>
      </c>
      <c r="L544" s="249">
        <f>+input!AA544</f>
        <v>0</v>
      </c>
      <c r="M544" s="249">
        <f>+input!AB544</f>
        <v>0</v>
      </c>
      <c r="N544" s="249">
        <f>+input!AC544</f>
        <v>0</v>
      </c>
      <c r="O544" s="249">
        <f>+input!AD544</f>
        <v>0</v>
      </c>
      <c r="P544" s="251">
        <f>+input!AE544</f>
        <v>0</v>
      </c>
      <c r="Q544" s="252">
        <f>+input!AF544</f>
        <v>0</v>
      </c>
      <c r="R544" s="253"/>
      <c r="S544" s="254" t="e">
        <f>VLOOKUP($A544,input!$A$4:$I$1000,7,FALSE)</f>
        <v>#N/A</v>
      </c>
      <c r="T544" s="255" t="e">
        <f>VLOOKUP($A544,input!$A$4:$I$1000,8,FALSE)</f>
        <v>#N/A</v>
      </c>
      <c r="U544" s="255" t="e">
        <f>VLOOKUP($A544,input!$A$4:$L$1000,9,FALSE)</f>
        <v>#N/A</v>
      </c>
      <c r="V544" s="256" t="e">
        <f>IF($C544="initial",input!M544,VLOOKUP($A544,input!$A$4:$L$1000,10,FALSE))</f>
        <v>#N/A</v>
      </c>
      <c r="W544" s="257" t="e">
        <f>IF($C544="initial",input!N544,VLOOKUP($A544,input!$A$4:$L$1000,11,FALSE))</f>
        <v>#N/A</v>
      </c>
      <c r="X544" s="258" t="e">
        <f>IF($C544="initial",input!O544,VLOOKUP($A544,input!$A$4:$L$1000,12,FALSE))</f>
        <v>#N/A</v>
      </c>
      <c r="Y544" s="247" t="str">
        <f t="shared" si="82"/>
        <v/>
      </c>
      <c r="Z544" s="247" t="str">
        <f t="shared" si="83"/>
        <v/>
      </c>
      <c r="AA544" s="247" t="str">
        <f t="shared" si="84"/>
        <v/>
      </c>
      <c r="AB544" s="254" t="str">
        <f t="shared" si="85"/>
        <v/>
      </c>
      <c r="AC544" s="255" t="str">
        <f t="shared" si="86"/>
        <v/>
      </c>
      <c r="AD544" s="261" t="str">
        <f t="shared" si="87"/>
        <v/>
      </c>
      <c r="AE544" s="247" t="str">
        <f>IF($D544="","",IF($C544="initial",input!S544,AN543))</f>
        <v/>
      </c>
      <c r="AF544" s="259" t="str">
        <f>IF($D544="","",IF($C544="initial",input!T544,AO543))</f>
        <v/>
      </c>
      <c r="AG544" s="260" t="str">
        <f>IF($D544="","",IF($C544="initial",input!U544,AP543))</f>
        <v/>
      </c>
      <c r="AH544" s="230"/>
      <c r="AI544" s="231"/>
      <c r="AJ544" s="231"/>
      <c r="AK544" s="230"/>
      <c r="AL544" s="231"/>
      <c r="AM544" s="232"/>
      <c r="AN544" s="234"/>
      <c r="AO544" s="234"/>
      <c r="AP544" s="235"/>
      <c r="AQ544" s="233"/>
      <c r="AR544" s="234"/>
      <c r="AS544" s="235"/>
    </row>
    <row r="545" spans="1:45" x14ac:dyDescent="0.25">
      <c r="A545" s="221"/>
      <c r="B545" s="221"/>
      <c r="C545" s="221"/>
      <c r="D545" s="222"/>
      <c r="E545" s="246" t="e">
        <f>VLOOKUP($A545,input!$A$4:$I$1000,5,FALSE)</f>
        <v>#N/A</v>
      </c>
      <c r="F545" s="514" t="e">
        <f>VLOOKUP($A545,input!$A$4:$I$1000,6,FALSE)</f>
        <v>#N/A</v>
      </c>
      <c r="G545" s="248">
        <v>0</v>
      </c>
      <c r="H545" s="249" t="e">
        <f t="shared" si="80"/>
        <v>#N/A</v>
      </c>
      <c r="I545" s="250" t="e">
        <f t="shared" si="81"/>
        <v>#N/A</v>
      </c>
      <c r="J545" s="414">
        <f>+input!Y545</f>
        <v>0</v>
      </c>
      <c r="K545" s="249">
        <f>+input!Z545</f>
        <v>0</v>
      </c>
      <c r="L545" s="249">
        <f>+input!AA545</f>
        <v>0</v>
      </c>
      <c r="M545" s="249">
        <f>+input!AB545</f>
        <v>0</v>
      </c>
      <c r="N545" s="249">
        <f>+input!AC545</f>
        <v>0</v>
      </c>
      <c r="O545" s="249">
        <f>+input!AD545</f>
        <v>0</v>
      </c>
      <c r="P545" s="251">
        <f>+input!AE545</f>
        <v>0</v>
      </c>
      <c r="Q545" s="252">
        <f>+input!AF545</f>
        <v>0</v>
      </c>
      <c r="R545" s="253"/>
      <c r="S545" s="254" t="e">
        <f>VLOOKUP($A545,input!$A$4:$I$1000,7,FALSE)</f>
        <v>#N/A</v>
      </c>
      <c r="T545" s="255" t="e">
        <f>VLOOKUP($A545,input!$A$4:$I$1000,8,FALSE)</f>
        <v>#N/A</v>
      </c>
      <c r="U545" s="255" t="e">
        <f>VLOOKUP($A545,input!$A$4:$L$1000,9,FALSE)</f>
        <v>#N/A</v>
      </c>
      <c r="V545" s="256" t="e">
        <f>IF($C545="initial",input!M545,VLOOKUP($A545,input!$A$4:$L$1000,10,FALSE))</f>
        <v>#N/A</v>
      </c>
      <c r="W545" s="257" t="e">
        <f>IF($C545="initial",input!N545,VLOOKUP($A545,input!$A$4:$L$1000,11,FALSE))</f>
        <v>#N/A</v>
      </c>
      <c r="X545" s="258" t="e">
        <f>IF($C545="initial",input!O545,VLOOKUP($A545,input!$A$4:$L$1000,12,FALSE))</f>
        <v>#N/A</v>
      </c>
      <c r="Y545" s="247" t="str">
        <f t="shared" si="82"/>
        <v/>
      </c>
      <c r="Z545" s="247" t="str">
        <f t="shared" si="83"/>
        <v/>
      </c>
      <c r="AA545" s="247" t="str">
        <f t="shared" si="84"/>
        <v/>
      </c>
      <c r="AB545" s="254" t="str">
        <f t="shared" si="85"/>
        <v/>
      </c>
      <c r="AC545" s="255" t="str">
        <f t="shared" si="86"/>
        <v/>
      </c>
      <c r="AD545" s="261" t="str">
        <f t="shared" si="87"/>
        <v/>
      </c>
      <c r="AE545" s="247" t="str">
        <f>IF($D545="","",IF($C545="initial",input!S545,AN544))</f>
        <v/>
      </c>
      <c r="AF545" s="259" t="str">
        <f>IF($D545="","",IF($C545="initial",input!T545,AO544))</f>
        <v/>
      </c>
      <c r="AG545" s="260" t="str">
        <f>IF($D545="","",IF($C545="initial",input!U545,AP544))</f>
        <v/>
      </c>
      <c r="AH545" s="230"/>
      <c r="AI545" s="231"/>
      <c r="AJ545" s="231"/>
      <c r="AK545" s="230"/>
      <c r="AL545" s="231"/>
      <c r="AM545" s="232"/>
      <c r="AN545" s="234"/>
      <c r="AO545" s="234"/>
      <c r="AP545" s="235"/>
      <c r="AQ545" s="233"/>
      <c r="AR545" s="234"/>
      <c r="AS545" s="235"/>
    </row>
    <row r="546" spans="1:45" x14ac:dyDescent="0.25">
      <c r="A546" s="221"/>
      <c r="B546" s="221"/>
      <c r="C546" s="221"/>
      <c r="D546" s="222"/>
      <c r="E546" s="246" t="e">
        <f>VLOOKUP($A546,input!$A$4:$I$1000,5,FALSE)</f>
        <v>#N/A</v>
      </c>
      <c r="F546" s="514" t="e">
        <f>VLOOKUP($A546,input!$A$4:$I$1000,6,FALSE)</f>
        <v>#N/A</v>
      </c>
      <c r="G546" s="248">
        <v>0</v>
      </c>
      <c r="H546" s="249" t="e">
        <f t="shared" si="80"/>
        <v>#N/A</v>
      </c>
      <c r="I546" s="250" t="e">
        <f t="shared" si="81"/>
        <v>#N/A</v>
      </c>
      <c r="J546" s="414">
        <f>+input!Y546</f>
        <v>0</v>
      </c>
      <c r="K546" s="249">
        <f>+input!Z546</f>
        <v>0</v>
      </c>
      <c r="L546" s="249">
        <f>+input!AA546</f>
        <v>0</v>
      </c>
      <c r="M546" s="249">
        <f>+input!AB546</f>
        <v>0</v>
      </c>
      <c r="N546" s="249">
        <f>+input!AC546</f>
        <v>0</v>
      </c>
      <c r="O546" s="249">
        <f>+input!AD546</f>
        <v>0</v>
      </c>
      <c r="P546" s="251">
        <f>+input!AE546</f>
        <v>0</v>
      </c>
      <c r="Q546" s="252">
        <f>+input!AF546</f>
        <v>0</v>
      </c>
      <c r="R546" s="253"/>
      <c r="S546" s="254" t="e">
        <f>VLOOKUP($A546,input!$A$4:$I$1000,7,FALSE)</f>
        <v>#N/A</v>
      </c>
      <c r="T546" s="255" t="e">
        <f>VLOOKUP($A546,input!$A$4:$I$1000,8,FALSE)</f>
        <v>#N/A</v>
      </c>
      <c r="U546" s="255" t="e">
        <f>VLOOKUP($A546,input!$A$4:$L$1000,9,FALSE)</f>
        <v>#N/A</v>
      </c>
      <c r="V546" s="256" t="e">
        <f>IF($C546="initial",input!M546,VLOOKUP($A546,input!$A$4:$L$1000,10,FALSE))</f>
        <v>#N/A</v>
      </c>
      <c r="W546" s="257" t="e">
        <f>IF($C546="initial",input!N546,VLOOKUP($A546,input!$A$4:$L$1000,11,FALSE))</f>
        <v>#N/A</v>
      </c>
      <c r="X546" s="258" t="e">
        <f>IF($C546="initial",input!O546,VLOOKUP($A546,input!$A$4:$L$1000,12,FALSE))</f>
        <v>#N/A</v>
      </c>
      <c r="Y546" s="247" t="str">
        <f t="shared" si="82"/>
        <v/>
      </c>
      <c r="Z546" s="247" t="str">
        <f t="shared" si="83"/>
        <v/>
      </c>
      <c r="AA546" s="247" t="str">
        <f t="shared" si="84"/>
        <v/>
      </c>
      <c r="AB546" s="254" t="str">
        <f t="shared" si="85"/>
        <v/>
      </c>
      <c r="AC546" s="255" t="str">
        <f t="shared" si="86"/>
        <v/>
      </c>
      <c r="AD546" s="261" t="str">
        <f t="shared" si="87"/>
        <v/>
      </c>
      <c r="AE546" s="247" t="str">
        <f>IF($D546="","",IF($C546="initial",input!S546,AN545))</f>
        <v/>
      </c>
      <c r="AF546" s="259" t="str">
        <f>IF($D546="","",IF($C546="initial",input!T546,AO545))</f>
        <v/>
      </c>
      <c r="AG546" s="260" t="str">
        <f>IF($D546="","",IF($C546="initial",input!U546,AP545))</f>
        <v/>
      </c>
      <c r="AH546" s="230"/>
      <c r="AI546" s="231"/>
      <c r="AJ546" s="231"/>
      <c r="AK546" s="230"/>
      <c r="AL546" s="231"/>
      <c r="AM546" s="232"/>
      <c r="AN546" s="234"/>
      <c r="AO546" s="234"/>
      <c r="AP546" s="235"/>
      <c r="AQ546" s="233"/>
      <c r="AR546" s="234"/>
      <c r="AS546" s="235"/>
    </row>
    <row r="547" spans="1:45" x14ac:dyDescent="0.25">
      <c r="A547" s="221"/>
      <c r="B547" s="221"/>
      <c r="C547" s="221"/>
      <c r="D547" s="222"/>
      <c r="E547" s="246" t="e">
        <f>VLOOKUP($A547,input!$A$4:$I$1000,5,FALSE)</f>
        <v>#N/A</v>
      </c>
      <c r="F547" s="514" t="e">
        <f>VLOOKUP($A547,input!$A$4:$I$1000,6,FALSE)</f>
        <v>#N/A</v>
      </c>
      <c r="G547" s="248">
        <v>0</v>
      </c>
      <c r="H547" s="249" t="e">
        <f t="shared" si="80"/>
        <v>#N/A</v>
      </c>
      <c r="I547" s="250" t="e">
        <f t="shared" si="81"/>
        <v>#N/A</v>
      </c>
      <c r="J547" s="414">
        <f>+input!Y547</f>
        <v>0</v>
      </c>
      <c r="K547" s="249">
        <f>+input!Z547</f>
        <v>0</v>
      </c>
      <c r="L547" s="249">
        <f>+input!AA547</f>
        <v>0</v>
      </c>
      <c r="M547" s="249">
        <f>+input!AB547</f>
        <v>0</v>
      </c>
      <c r="N547" s="249">
        <f>+input!AC547</f>
        <v>0</v>
      </c>
      <c r="O547" s="249">
        <f>+input!AD547</f>
        <v>0</v>
      </c>
      <c r="P547" s="251">
        <f>+input!AE547</f>
        <v>0</v>
      </c>
      <c r="Q547" s="252">
        <f>+input!AF547</f>
        <v>0</v>
      </c>
      <c r="R547" s="253"/>
      <c r="S547" s="254" t="e">
        <f>VLOOKUP($A547,input!$A$4:$I$1000,7,FALSE)</f>
        <v>#N/A</v>
      </c>
      <c r="T547" s="255" t="e">
        <f>VLOOKUP($A547,input!$A$4:$I$1000,8,FALSE)</f>
        <v>#N/A</v>
      </c>
      <c r="U547" s="255" t="e">
        <f>VLOOKUP($A547,input!$A$4:$L$1000,9,FALSE)</f>
        <v>#N/A</v>
      </c>
      <c r="V547" s="256" t="e">
        <f>IF($C547="initial",input!M547,VLOOKUP($A547,input!$A$4:$L$1000,10,FALSE))</f>
        <v>#N/A</v>
      </c>
      <c r="W547" s="257" t="e">
        <f>IF($C547="initial",input!N547,VLOOKUP($A547,input!$A$4:$L$1000,11,FALSE))</f>
        <v>#N/A</v>
      </c>
      <c r="X547" s="258" t="e">
        <f>IF($C547="initial",input!O547,VLOOKUP($A547,input!$A$4:$L$1000,12,FALSE))</f>
        <v>#N/A</v>
      </c>
      <c r="Y547" s="247" t="str">
        <f t="shared" si="82"/>
        <v/>
      </c>
      <c r="Z547" s="247" t="str">
        <f t="shared" si="83"/>
        <v/>
      </c>
      <c r="AA547" s="247" t="str">
        <f t="shared" si="84"/>
        <v/>
      </c>
      <c r="AB547" s="254" t="str">
        <f t="shared" si="85"/>
        <v/>
      </c>
      <c r="AC547" s="255" t="str">
        <f t="shared" si="86"/>
        <v/>
      </c>
      <c r="AD547" s="261" t="str">
        <f t="shared" si="87"/>
        <v/>
      </c>
      <c r="AE547" s="247" t="str">
        <f>IF($D547="","",IF($C547="initial",input!S547,AN546))</f>
        <v/>
      </c>
      <c r="AF547" s="259" t="str">
        <f>IF($D547="","",IF($C547="initial",input!T547,AO546))</f>
        <v/>
      </c>
      <c r="AG547" s="260" t="str">
        <f>IF($D547="","",IF($C547="initial",input!U547,AP546))</f>
        <v/>
      </c>
      <c r="AH547" s="230"/>
      <c r="AI547" s="231"/>
      <c r="AJ547" s="231"/>
      <c r="AK547" s="230"/>
      <c r="AL547" s="231"/>
      <c r="AM547" s="232"/>
      <c r="AN547" s="234"/>
      <c r="AO547" s="234"/>
      <c r="AP547" s="235"/>
      <c r="AQ547" s="233"/>
      <c r="AR547" s="234"/>
      <c r="AS547" s="235"/>
    </row>
    <row r="548" spans="1:45" x14ac:dyDescent="0.25">
      <c r="A548" s="221"/>
      <c r="B548" s="221"/>
      <c r="C548" s="221"/>
      <c r="D548" s="222"/>
      <c r="E548" s="246" t="e">
        <f>VLOOKUP($A548,input!$A$4:$I$1000,5,FALSE)</f>
        <v>#N/A</v>
      </c>
      <c r="F548" s="514" t="e">
        <f>VLOOKUP($A548,input!$A$4:$I$1000,6,FALSE)</f>
        <v>#N/A</v>
      </c>
      <c r="G548" s="248">
        <v>0</v>
      </c>
      <c r="H548" s="249" t="e">
        <f t="shared" si="80"/>
        <v>#N/A</v>
      </c>
      <c r="I548" s="250" t="e">
        <f t="shared" si="81"/>
        <v>#N/A</v>
      </c>
      <c r="J548" s="414">
        <f>+input!Y548</f>
        <v>0</v>
      </c>
      <c r="K548" s="249">
        <f>+input!Z548</f>
        <v>0</v>
      </c>
      <c r="L548" s="249">
        <f>+input!AA548</f>
        <v>0</v>
      </c>
      <c r="M548" s="249">
        <f>+input!AB548</f>
        <v>0</v>
      </c>
      <c r="N548" s="249">
        <f>+input!AC548</f>
        <v>0</v>
      </c>
      <c r="O548" s="249">
        <f>+input!AD548</f>
        <v>0</v>
      </c>
      <c r="P548" s="251">
        <f>+input!AE548</f>
        <v>0</v>
      </c>
      <c r="Q548" s="252">
        <f>+input!AF548</f>
        <v>0</v>
      </c>
      <c r="R548" s="253"/>
      <c r="S548" s="254" t="e">
        <f>VLOOKUP($A548,input!$A$4:$I$1000,7,FALSE)</f>
        <v>#N/A</v>
      </c>
      <c r="T548" s="255" t="e">
        <f>VLOOKUP($A548,input!$A$4:$I$1000,8,FALSE)</f>
        <v>#N/A</v>
      </c>
      <c r="U548" s="255" t="e">
        <f>VLOOKUP($A548,input!$A$4:$L$1000,9,FALSE)</f>
        <v>#N/A</v>
      </c>
      <c r="V548" s="256" t="e">
        <f>IF($C548="initial",input!M548,VLOOKUP($A548,input!$A$4:$L$1000,10,FALSE))</f>
        <v>#N/A</v>
      </c>
      <c r="W548" s="257" t="e">
        <f>IF($C548="initial",input!N548,VLOOKUP($A548,input!$A$4:$L$1000,11,FALSE))</f>
        <v>#N/A</v>
      </c>
      <c r="X548" s="258" t="e">
        <f>IF($C548="initial",input!O548,VLOOKUP($A548,input!$A$4:$L$1000,12,FALSE))</f>
        <v>#N/A</v>
      </c>
      <c r="Y548" s="247" t="str">
        <f t="shared" si="82"/>
        <v/>
      </c>
      <c r="Z548" s="247" t="str">
        <f t="shared" si="83"/>
        <v/>
      </c>
      <c r="AA548" s="247" t="str">
        <f t="shared" si="84"/>
        <v/>
      </c>
      <c r="AB548" s="254" t="str">
        <f t="shared" si="85"/>
        <v/>
      </c>
      <c r="AC548" s="255" t="str">
        <f t="shared" si="86"/>
        <v/>
      </c>
      <c r="AD548" s="261" t="str">
        <f t="shared" si="87"/>
        <v/>
      </c>
      <c r="AE548" s="247" t="str">
        <f>IF($D548="","",IF($C548="initial",input!S548,AN547))</f>
        <v/>
      </c>
      <c r="AF548" s="259" t="str">
        <f>IF($D548="","",IF($C548="initial",input!T548,AO547))</f>
        <v/>
      </c>
      <c r="AG548" s="260" t="str">
        <f>IF($D548="","",IF($C548="initial",input!U548,AP547))</f>
        <v/>
      </c>
      <c r="AH548" s="230"/>
      <c r="AI548" s="231"/>
      <c r="AJ548" s="231"/>
      <c r="AK548" s="230"/>
      <c r="AL548" s="231"/>
      <c r="AM548" s="232"/>
      <c r="AN548" s="234"/>
      <c r="AO548" s="234"/>
      <c r="AP548" s="235"/>
      <c r="AQ548" s="233"/>
      <c r="AR548" s="234"/>
      <c r="AS548" s="235"/>
    </row>
    <row r="549" spans="1:45" x14ac:dyDescent="0.25">
      <c r="A549" s="221"/>
      <c r="B549" s="221"/>
      <c r="C549" s="221"/>
      <c r="D549" s="222"/>
      <c r="E549" s="246" t="e">
        <f>VLOOKUP($A549,input!$A$4:$I$1000,5,FALSE)</f>
        <v>#N/A</v>
      </c>
      <c r="F549" s="514" t="e">
        <f>VLOOKUP($A549,input!$A$4:$I$1000,6,FALSE)</f>
        <v>#N/A</v>
      </c>
      <c r="G549" s="248">
        <v>0</v>
      </c>
      <c r="H549" s="249" t="e">
        <f t="shared" si="80"/>
        <v>#N/A</v>
      </c>
      <c r="I549" s="250" t="e">
        <f t="shared" si="81"/>
        <v>#N/A</v>
      </c>
      <c r="J549" s="414">
        <f>+input!Y549</f>
        <v>0</v>
      </c>
      <c r="K549" s="249">
        <f>+input!Z549</f>
        <v>0</v>
      </c>
      <c r="L549" s="249">
        <f>+input!AA549</f>
        <v>0</v>
      </c>
      <c r="M549" s="249">
        <f>+input!AB549</f>
        <v>0</v>
      </c>
      <c r="N549" s="249">
        <f>+input!AC549</f>
        <v>0</v>
      </c>
      <c r="O549" s="249">
        <f>+input!AD549</f>
        <v>0</v>
      </c>
      <c r="P549" s="251">
        <f>+input!AE549</f>
        <v>0</v>
      </c>
      <c r="Q549" s="252">
        <f>+input!AF549</f>
        <v>0</v>
      </c>
      <c r="R549" s="253"/>
      <c r="S549" s="254" t="e">
        <f>VLOOKUP($A549,input!$A$4:$I$1000,7,FALSE)</f>
        <v>#N/A</v>
      </c>
      <c r="T549" s="255" t="e">
        <f>VLOOKUP($A549,input!$A$4:$I$1000,8,FALSE)</f>
        <v>#N/A</v>
      </c>
      <c r="U549" s="255" t="e">
        <f>VLOOKUP($A549,input!$A$4:$L$1000,9,FALSE)</f>
        <v>#N/A</v>
      </c>
      <c r="V549" s="256" t="e">
        <f>IF($C549="initial",input!M549,VLOOKUP($A549,input!$A$4:$L$1000,10,FALSE))</f>
        <v>#N/A</v>
      </c>
      <c r="W549" s="257" t="e">
        <f>IF($C549="initial",input!N549,VLOOKUP($A549,input!$A$4:$L$1000,11,FALSE))</f>
        <v>#N/A</v>
      </c>
      <c r="X549" s="258" t="e">
        <f>IF($C549="initial",input!O549,VLOOKUP($A549,input!$A$4:$L$1000,12,FALSE))</f>
        <v>#N/A</v>
      </c>
      <c r="Y549" s="247" t="str">
        <f t="shared" si="82"/>
        <v/>
      </c>
      <c r="Z549" s="247" t="str">
        <f t="shared" si="83"/>
        <v/>
      </c>
      <c r="AA549" s="247" t="str">
        <f t="shared" si="84"/>
        <v/>
      </c>
      <c r="AB549" s="254" t="str">
        <f t="shared" si="85"/>
        <v/>
      </c>
      <c r="AC549" s="255" t="str">
        <f t="shared" si="86"/>
        <v/>
      </c>
      <c r="AD549" s="261" t="str">
        <f t="shared" si="87"/>
        <v/>
      </c>
      <c r="AE549" s="247" t="str">
        <f>IF($D549="","",IF($C549="initial",input!S549,AN548))</f>
        <v/>
      </c>
      <c r="AF549" s="259" t="str">
        <f>IF($D549="","",IF($C549="initial",input!T549,AO548))</f>
        <v/>
      </c>
      <c r="AG549" s="260" t="str">
        <f>IF($D549="","",IF($C549="initial",input!U549,AP548))</f>
        <v/>
      </c>
      <c r="AH549" s="230"/>
      <c r="AI549" s="231"/>
      <c r="AJ549" s="231"/>
      <c r="AK549" s="230"/>
      <c r="AL549" s="231"/>
      <c r="AM549" s="232"/>
      <c r="AN549" s="234"/>
      <c r="AO549" s="234"/>
      <c r="AP549" s="235"/>
      <c r="AQ549" s="233"/>
      <c r="AR549" s="234"/>
      <c r="AS549" s="235"/>
    </row>
    <row r="550" spans="1:45" x14ac:dyDescent="0.25">
      <c r="A550" s="221"/>
      <c r="B550" s="221"/>
      <c r="C550" s="221"/>
      <c r="D550" s="222"/>
      <c r="E550" s="246" t="e">
        <f>VLOOKUP($A550,input!$A$4:$I$1000,5,FALSE)</f>
        <v>#N/A</v>
      </c>
      <c r="F550" s="514" t="e">
        <f>VLOOKUP($A550,input!$A$4:$I$1000,6,FALSE)</f>
        <v>#N/A</v>
      </c>
      <c r="G550" s="248">
        <v>0</v>
      </c>
      <c r="H550" s="249" t="e">
        <f t="shared" si="80"/>
        <v>#N/A</v>
      </c>
      <c r="I550" s="250" t="e">
        <f t="shared" si="81"/>
        <v>#N/A</v>
      </c>
      <c r="J550" s="414">
        <f>+input!Y550</f>
        <v>0</v>
      </c>
      <c r="K550" s="249">
        <f>+input!Z550</f>
        <v>0</v>
      </c>
      <c r="L550" s="249">
        <f>+input!AA550</f>
        <v>0</v>
      </c>
      <c r="M550" s="249">
        <f>+input!AB550</f>
        <v>0</v>
      </c>
      <c r="N550" s="249">
        <f>+input!AC550</f>
        <v>0</v>
      </c>
      <c r="O550" s="249">
        <f>+input!AD550</f>
        <v>0</v>
      </c>
      <c r="P550" s="251">
        <f>+input!AE550</f>
        <v>0</v>
      </c>
      <c r="Q550" s="252">
        <f>+input!AF550</f>
        <v>0</v>
      </c>
      <c r="R550" s="253"/>
      <c r="S550" s="254" t="e">
        <f>VLOOKUP($A550,input!$A$4:$I$1000,7,FALSE)</f>
        <v>#N/A</v>
      </c>
      <c r="T550" s="255" t="e">
        <f>VLOOKUP($A550,input!$A$4:$I$1000,8,FALSE)</f>
        <v>#N/A</v>
      </c>
      <c r="U550" s="255" t="e">
        <f>VLOOKUP($A550,input!$A$4:$L$1000,9,FALSE)</f>
        <v>#N/A</v>
      </c>
      <c r="V550" s="256" t="e">
        <f>IF($C550="initial",input!M550,VLOOKUP($A550,input!$A$4:$L$1000,10,FALSE))</f>
        <v>#N/A</v>
      </c>
      <c r="W550" s="257" t="e">
        <f>IF($C550="initial",input!N550,VLOOKUP($A550,input!$A$4:$L$1000,11,FALSE))</f>
        <v>#N/A</v>
      </c>
      <c r="X550" s="258" t="e">
        <f>IF($C550="initial",input!O550,VLOOKUP($A550,input!$A$4:$L$1000,12,FALSE))</f>
        <v>#N/A</v>
      </c>
      <c r="Y550" s="247" t="str">
        <f t="shared" si="82"/>
        <v/>
      </c>
      <c r="Z550" s="247" t="str">
        <f t="shared" si="83"/>
        <v/>
      </c>
      <c r="AA550" s="247" t="str">
        <f t="shared" si="84"/>
        <v/>
      </c>
      <c r="AB550" s="254" t="str">
        <f t="shared" si="85"/>
        <v/>
      </c>
      <c r="AC550" s="255" t="str">
        <f t="shared" si="86"/>
        <v/>
      </c>
      <c r="AD550" s="261" t="str">
        <f t="shared" si="87"/>
        <v/>
      </c>
      <c r="AE550" s="247" t="str">
        <f>IF($D550="","",IF($C550="initial",input!S550,AN549))</f>
        <v/>
      </c>
      <c r="AF550" s="259" t="str">
        <f>IF($D550="","",IF($C550="initial",input!T550,AO549))</f>
        <v/>
      </c>
      <c r="AG550" s="260" t="str">
        <f>IF($D550="","",IF($C550="initial",input!U550,AP549))</f>
        <v/>
      </c>
      <c r="AH550" s="230"/>
      <c r="AI550" s="231"/>
      <c r="AJ550" s="231"/>
      <c r="AK550" s="230"/>
      <c r="AL550" s="231"/>
      <c r="AM550" s="232"/>
      <c r="AN550" s="234"/>
      <c r="AO550" s="234"/>
      <c r="AP550" s="235"/>
      <c r="AQ550" s="233"/>
      <c r="AR550" s="234"/>
      <c r="AS550" s="235"/>
    </row>
    <row r="551" spans="1:45" x14ac:dyDescent="0.25">
      <c r="A551" s="221"/>
      <c r="B551" s="221"/>
      <c r="C551" s="221"/>
      <c r="D551" s="222"/>
      <c r="E551" s="246" t="e">
        <f>VLOOKUP($A551,input!$A$4:$I$1000,5,FALSE)</f>
        <v>#N/A</v>
      </c>
      <c r="F551" s="514" t="e">
        <f>VLOOKUP($A551,input!$A$4:$I$1000,6,FALSE)</f>
        <v>#N/A</v>
      </c>
      <c r="G551" s="248">
        <v>0</v>
      </c>
      <c r="H551" s="249" t="e">
        <f t="shared" si="80"/>
        <v>#N/A</v>
      </c>
      <c r="I551" s="250" t="e">
        <f t="shared" si="81"/>
        <v>#N/A</v>
      </c>
      <c r="J551" s="414">
        <f>+input!Y551</f>
        <v>0</v>
      </c>
      <c r="K551" s="249">
        <f>+input!Z551</f>
        <v>0</v>
      </c>
      <c r="L551" s="249">
        <f>+input!AA551</f>
        <v>0</v>
      </c>
      <c r="M551" s="249">
        <f>+input!AB551</f>
        <v>0</v>
      </c>
      <c r="N551" s="249">
        <f>+input!AC551</f>
        <v>0</v>
      </c>
      <c r="O551" s="249">
        <f>+input!AD551</f>
        <v>0</v>
      </c>
      <c r="P551" s="251">
        <f>+input!AE551</f>
        <v>0</v>
      </c>
      <c r="Q551" s="252">
        <f>+input!AF551</f>
        <v>0</v>
      </c>
      <c r="R551" s="253"/>
      <c r="S551" s="254" t="e">
        <f>VLOOKUP($A551,input!$A$4:$I$1000,7,FALSE)</f>
        <v>#N/A</v>
      </c>
      <c r="T551" s="255" t="e">
        <f>VLOOKUP($A551,input!$A$4:$I$1000,8,FALSE)</f>
        <v>#N/A</v>
      </c>
      <c r="U551" s="255" t="e">
        <f>VLOOKUP($A551,input!$A$4:$L$1000,9,FALSE)</f>
        <v>#N/A</v>
      </c>
      <c r="V551" s="256" t="e">
        <f>IF($C551="initial",input!M551,VLOOKUP($A551,input!$A$4:$L$1000,10,FALSE))</f>
        <v>#N/A</v>
      </c>
      <c r="W551" s="257" t="e">
        <f>IF($C551="initial",input!N551,VLOOKUP($A551,input!$A$4:$L$1000,11,FALSE))</f>
        <v>#N/A</v>
      </c>
      <c r="X551" s="258" t="e">
        <f>IF($C551="initial",input!O551,VLOOKUP($A551,input!$A$4:$L$1000,12,FALSE))</f>
        <v>#N/A</v>
      </c>
      <c r="Y551" s="247" t="str">
        <f t="shared" si="82"/>
        <v/>
      </c>
      <c r="Z551" s="247" t="str">
        <f t="shared" si="83"/>
        <v/>
      </c>
      <c r="AA551" s="247" t="str">
        <f t="shared" si="84"/>
        <v/>
      </c>
      <c r="AB551" s="254" t="str">
        <f t="shared" si="85"/>
        <v/>
      </c>
      <c r="AC551" s="255" t="str">
        <f t="shared" si="86"/>
        <v/>
      </c>
      <c r="AD551" s="261" t="str">
        <f t="shared" si="87"/>
        <v/>
      </c>
      <c r="AE551" s="247" t="str">
        <f>IF($D551="","",IF($C551="initial",input!S551,AN550))</f>
        <v/>
      </c>
      <c r="AF551" s="259" t="str">
        <f>IF($D551="","",IF($C551="initial",input!T551,AO550))</f>
        <v/>
      </c>
      <c r="AG551" s="260" t="str">
        <f>IF($D551="","",IF($C551="initial",input!U551,AP550))</f>
        <v/>
      </c>
      <c r="AH551" s="230"/>
      <c r="AI551" s="231"/>
      <c r="AJ551" s="231"/>
      <c r="AK551" s="230"/>
      <c r="AL551" s="231"/>
      <c r="AM551" s="232"/>
      <c r="AN551" s="234"/>
      <c r="AO551" s="234"/>
      <c r="AP551" s="235"/>
      <c r="AQ551" s="233"/>
      <c r="AR551" s="234"/>
      <c r="AS551" s="235"/>
    </row>
    <row r="552" spans="1:45" x14ac:dyDescent="0.25">
      <c r="A552" s="221"/>
      <c r="B552" s="221"/>
      <c r="C552" s="221"/>
      <c r="D552" s="222"/>
      <c r="E552" s="246" t="e">
        <f>VLOOKUP($A552,input!$A$4:$I$1000,5,FALSE)</f>
        <v>#N/A</v>
      </c>
      <c r="F552" s="514" t="e">
        <f>VLOOKUP($A552,input!$A$4:$I$1000,6,FALSE)</f>
        <v>#N/A</v>
      </c>
      <c r="G552" s="248">
        <v>0</v>
      </c>
      <c r="H552" s="249" t="e">
        <f t="shared" si="80"/>
        <v>#N/A</v>
      </c>
      <c r="I552" s="250" t="e">
        <f t="shared" si="81"/>
        <v>#N/A</v>
      </c>
      <c r="J552" s="414">
        <f>+input!Y552</f>
        <v>0</v>
      </c>
      <c r="K552" s="249">
        <f>+input!Z552</f>
        <v>0</v>
      </c>
      <c r="L552" s="249">
        <f>+input!AA552</f>
        <v>0</v>
      </c>
      <c r="M552" s="249">
        <f>+input!AB552</f>
        <v>0</v>
      </c>
      <c r="N552" s="249">
        <f>+input!AC552</f>
        <v>0</v>
      </c>
      <c r="O552" s="249">
        <f>+input!AD552</f>
        <v>0</v>
      </c>
      <c r="P552" s="251">
        <f>+input!AE552</f>
        <v>0</v>
      </c>
      <c r="Q552" s="252">
        <f>+input!AF552</f>
        <v>0</v>
      </c>
      <c r="R552" s="253"/>
      <c r="S552" s="254" t="e">
        <f>VLOOKUP($A552,input!$A$4:$I$1000,7,FALSE)</f>
        <v>#N/A</v>
      </c>
      <c r="T552" s="255" t="e">
        <f>VLOOKUP($A552,input!$A$4:$I$1000,8,FALSE)</f>
        <v>#N/A</v>
      </c>
      <c r="U552" s="255" t="e">
        <f>VLOOKUP($A552,input!$A$4:$L$1000,9,FALSE)</f>
        <v>#N/A</v>
      </c>
      <c r="V552" s="256" t="e">
        <f>IF($C552="initial",input!M552,VLOOKUP($A552,input!$A$4:$L$1000,10,FALSE))</f>
        <v>#N/A</v>
      </c>
      <c r="W552" s="257" t="e">
        <f>IF($C552="initial",input!N552,VLOOKUP($A552,input!$A$4:$L$1000,11,FALSE))</f>
        <v>#N/A</v>
      </c>
      <c r="X552" s="258" t="e">
        <f>IF($C552="initial",input!O552,VLOOKUP($A552,input!$A$4:$L$1000,12,FALSE))</f>
        <v>#N/A</v>
      </c>
      <c r="Y552" s="247" t="str">
        <f t="shared" si="82"/>
        <v/>
      </c>
      <c r="Z552" s="247" t="str">
        <f t="shared" si="83"/>
        <v/>
      </c>
      <c r="AA552" s="247" t="str">
        <f t="shared" si="84"/>
        <v/>
      </c>
      <c r="AB552" s="254" t="str">
        <f t="shared" si="85"/>
        <v/>
      </c>
      <c r="AC552" s="255" t="str">
        <f t="shared" si="86"/>
        <v/>
      </c>
      <c r="AD552" s="261" t="str">
        <f t="shared" si="87"/>
        <v/>
      </c>
      <c r="AE552" s="247" t="str">
        <f>IF($D552="","",IF($C552="initial",input!S552,AN551))</f>
        <v/>
      </c>
      <c r="AF552" s="259" t="str">
        <f>IF($D552="","",IF($C552="initial",input!T552,AO551))</f>
        <v/>
      </c>
      <c r="AG552" s="260" t="str">
        <f>IF($D552="","",IF($C552="initial",input!U552,AP551))</f>
        <v/>
      </c>
      <c r="AH552" s="230"/>
      <c r="AI552" s="231"/>
      <c r="AJ552" s="231"/>
      <c r="AK552" s="230"/>
      <c r="AL552" s="231"/>
      <c r="AM552" s="232"/>
      <c r="AN552" s="234"/>
      <c r="AO552" s="234"/>
      <c r="AP552" s="235"/>
      <c r="AQ552" s="233"/>
      <c r="AR552" s="234"/>
      <c r="AS552" s="235"/>
    </row>
    <row r="553" spans="1:45" x14ac:dyDescent="0.25">
      <c r="A553" s="221"/>
      <c r="B553" s="221"/>
      <c r="C553" s="221"/>
      <c r="D553" s="222"/>
      <c r="E553" s="246" t="e">
        <f>VLOOKUP($A553,input!$A$4:$I$1000,5,FALSE)</f>
        <v>#N/A</v>
      </c>
      <c r="F553" s="514" t="e">
        <f>VLOOKUP($A553,input!$A$4:$I$1000,6,FALSE)</f>
        <v>#N/A</v>
      </c>
      <c r="G553" s="248">
        <v>0</v>
      </c>
      <c r="H553" s="249" t="e">
        <f t="shared" si="80"/>
        <v>#N/A</v>
      </c>
      <c r="I553" s="250" t="e">
        <f t="shared" si="81"/>
        <v>#N/A</v>
      </c>
      <c r="J553" s="414">
        <f>+input!Y553</f>
        <v>0</v>
      </c>
      <c r="K553" s="249">
        <f>+input!Z553</f>
        <v>0</v>
      </c>
      <c r="L553" s="249">
        <f>+input!AA553</f>
        <v>0</v>
      </c>
      <c r="M553" s="249">
        <f>+input!AB553</f>
        <v>0</v>
      </c>
      <c r="N553" s="249">
        <f>+input!AC553</f>
        <v>0</v>
      </c>
      <c r="O553" s="249">
        <f>+input!AD553</f>
        <v>0</v>
      </c>
      <c r="P553" s="251">
        <f>+input!AE553</f>
        <v>0</v>
      </c>
      <c r="Q553" s="252">
        <f>+input!AF553</f>
        <v>0</v>
      </c>
      <c r="R553" s="253"/>
      <c r="S553" s="254" t="e">
        <f>VLOOKUP($A553,input!$A$4:$I$1000,7,FALSE)</f>
        <v>#N/A</v>
      </c>
      <c r="T553" s="255" t="e">
        <f>VLOOKUP($A553,input!$A$4:$I$1000,8,FALSE)</f>
        <v>#N/A</v>
      </c>
      <c r="U553" s="255" t="e">
        <f>VLOOKUP($A553,input!$A$4:$L$1000,9,FALSE)</f>
        <v>#N/A</v>
      </c>
      <c r="V553" s="256" t="e">
        <f>IF($C553="initial",input!M553,VLOOKUP($A553,input!$A$4:$L$1000,10,FALSE))</f>
        <v>#N/A</v>
      </c>
      <c r="W553" s="257" t="e">
        <f>IF($C553="initial",input!N553,VLOOKUP($A553,input!$A$4:$L$1000,11,FALSE))</f>
        <v>#N/A</v>
      </c>
      <c r="X553" s="258" t="e">
        <f>IF($C553="initial",input!O553,VLOOKUP($A553,input!$A$4:$L$1000,12,FALSE))</f>
        <v>#N/A</v>
      </c>
      <c r="Y553" s="247" t="str">
        <f t="shared" si="82"/>
        <v/>
      </c>
      <c r="Z553" s="247" t="str">
        <f t="shared" si="83"/>
        <v/>
      </c>
      <c r="AA553" s="247" t="str">
        <f t="shared" si="84"/>
        <v/>
      </c>
      <c r="AB553" s="254" t="str">
        <f t="shared" si="85"/>
        <v/>
      </c>
      <c r="AC553" s="255" t="str">
        <f t="shared" si="86"/>
        <v/>
      </c>
      <c r="AD553" s="261" t="str">
        <f t="shared" si="87"/>
        <v/>
      </c>
      <c r="AE553" s="247" t="str">
        <f>IF($D553="","",IF($C553="initial",input!S553,AN552))</f>
        <v/>
      </c>
      <c r="AF553" s="259" t="str">
        <f>IF($D553="","",IF($C553="initial",input!T553,AO552))</f>
        <v/>
      </c>
      <c r="AG553" s="260" t="str">
        <f>IF($D553="","",IF($C553="initial",input!U553,AP552))</f>
        <v/>
      </c>
      <c r="AH553" s="230"/>
      <c r="AI553" s="231"/>
      <c r="AJ553" s="231"/>
      <c r="AK553" s="230"/>
      <c r="AL553" s="231"/>
      <c r="AM553" s="232"/>
      <c r="AN553" s="234"/>
      <c r="AO553" s="234"/>
      <c r="AP553" s="235"/>
      <c r="AQ553" s="233"/>
      <c r="AR553" s="234"/>
      <c r="AS553" s="235"/>
    </row>
    <row r="554" spans="1:45" x14ac:dyDescent="0.25">
      <c r="A554" s="221"/>
      <c r="B554" s="221"/>
      <c r="C554" s="221"/>
      <c r="D554" s="222"/>
      <c r="E554" s="246" t="e">
        <f>VLOOKUP($A554,input!$A$4:$I$1000,5,FALSE)</f>
        <v>#N/A</v>
      </c>
      <c r="F554" s="514" t="e">
        <f>VLOOKUP($A554,input!$A$4:$I$1000,6,FALSE)</f>
        <v>#N/A</v>
      </c>
      <c r="G554" s="248">
        <v>0</v>
      </c>
      <c r="H554" s="249" t="e">
        <f t="shared" si="80"/>
        <v>#N/A</v>
      </c>
      <c r="I554" s="250" t="e">
        <f t="shared" si="81"/>
        <v>#N/A</v>
      </c>
      <c r="J554" s="414">
        <f>+input!Y554</f>
        <v>0</v>
      </c>
      <c r="K554" s="249">
        <f>+input!Z554</f>
        <v>0</v>
      </c>
      <c r="L554" s="249">
        <f>+input!AA554</f>
        <v>0</v>
      </c>
      <c r="M554" s="249">
        <f>+input!AB554</f>
        <v>0</v>
      </c>
      <c r="N554" s="249">
        <f>+input!AC554</f>
        <v>0</v>
      </c>
      <c r="O554" s="249">
        <f>+input!AD554</f>
        <v>0</v>
      </c>
      <c r="P554" s="251">
        <f>+input!AE554</f>
        <v>0</v>
      </c>
      <c r="Q554" s="252">
        <f>+input!AF554</f>
        <v>0</v>
      </c>
      <c r="R554" s="253"/>
      <c r="S554" s="254" t="e">
        <f>VLOOKUP($A554,input!$A$4:$I$1000,7,FALSE)</f>
        <v>#N/A</v>
      </c>
      <c r="T554" s="255" t="e">
        <f>VLOOKUP($A554,input!$A$4:$I$1000,8,FALSE)</f>
        <v>#N/A</v>
      </c>
      <c r="U554" s="255" t="e">
        <f>VLOOKUP($A554,input!$A$4:$L$1000,9,FALSE)</f>
        <v>#N/A</v>
      </c>
      <c r="V554" s="256" t="e">
        <f>IF($C554="initial",input!M554,VLOOKUP($A554,input!$A$4:$L$1000,10,FALSE))</f>
        <v>#N/A</v>
      </c>
      <c r="W554" s="257" t="e">
        <f>IF($C554="initial",input!N554,VLOOKUP($A554,input!$A$4:$L$1000,11,FALSE))</f>
        <v>#N/A</v>
      </c>
      <c r="X554" s="258" t="e">
        <f>IF($C554="initial",input!O554,VLOOKUP($A554,input!$A$4:$L$1000,12,FALSE))</f>
        <v>#N/A</v>
      </c>
      <c r="Y554" s="247" t="str">
        <f t="shared" si="82"/>
        <v/>
      </c>
      <c r="Z554" s="247" t="str">
        <f t="shared" si="83"/>
        <v/>
      </c>
      <c r="AA554" s="247" t="str">
        <f t="shared" si="84"/>
        <v/>
      </c>
      <c r="AB554" s="254" t="str">
        <f t="shared" si="85"/>
        <v/>
      </c>
      <c r="AC554" s="255" t="str">
        <f t="shared" si="86"/>
        <v/>
      </c>
      <c r="AD554" s="261" t="str">
        <f t="shared" si="87"/>
        <v/>
      </c>
      <c r="AE554" s="247" t="str">
        <f>IF($D554="","",IF($C554="initial",input!S554,AN553))</f>
        <v/>
      </c>
      <c r="AF554" s="259" t="str">
        <f>IF($D554="","",IF($C554="initial",input!T554,AO553))</f>
        <v/>
      </c>
      <c r="AG554" s="260" t="str">
        <f>IF($D554="","",IF($C554="initial",input!U554,AP553))</f>
        <v/>
      </c>
      <c r="AH554" s="230"/>
      <c r="AI554" s="231"/>
      <c r="AJ554" s="231"/>
      <c r="AK554" s="230"/>
      <c r="AL554" s="231"/>
      <c r="AM554" s="232"/>
      <c r="AN554" s="234"/>
      <c r="AO554" s="234"/>
      <c r="AP554" s="235"/>
      <c r="AQ554" s="233"/>
      <c r="AR554" s="234"/>
      <c r="AS554" s="235"/>
    </row>
    <row r="555" spans="1:45" x14ac:dyDescent="0.25">
      <c r="A555" s="221"/>
      <c r="B555" s="221"/>
      <c r="C555" s="221"/>
      <c r="D555" s="222"/>
      <c r="E555" s="246" t="e">
        <f>VLOOKUP($A555,input!$A$4:$I$1000,5,FALSE)</f>
        <v>#N/A</v>
      </c>
      <c r="F555" s="514" t="e">
        <f>VLOOKUP($A555,input!$A$4:$I$1000,6,FALSE)</f>
        <v>#N/A</v>
      </c>
      <c r="G555" s="248">
        <v>0</v>
      </c>
      <c r="H555" s="249" t="e">
        <f t="shared" si="80"/>
        <v>#N/A</v>
      </c>
      <c r="I555" s="250" t="e">
        <f t="shared" si="81"/>
        <v>#N/A</v>
      </c>
      <c r="J555" s="414">
        <f>+input!Y555</f>
        <v>0</v>
      </c>
      <c r="K555" s="249">
        <f>+input!Z555</f>
        <v>0</v>
      </c>
      <c r="L555" s="249">
        <f>+input!AA555</f>
        <v>0</v>
      </c>
      <c r="M555" s="249">
        <f>+input!AB555</f>
        <v>0</v>
      </c>
      <c r="N555" s="249">
        <f>+input!AC555</f>
        <v>0</v>
      </c>
      <c r="O555" s="249">
        <f>+input!AD555</f>
        <v>0</v>
      </c>
      <c r="P555" s="251">
        <f>+input!AE555</f>
        <v>0</v>
      </c>
      <c r="Q555" s="252">
        <f>+input!AF555</f>
        <v>0</v>
      </c>
      <c r="R555" s="253"/>
      <c r="S555" s="254" t="e">
        <f>VLOOKUP($A555,input!$A$4:$I$1000,7,FALSE)</f>
        <v>#N/A</v>
      </c>
      <c r="T555" s="255" t="e">
        <f>VLOOKUP($A555,input!$A$4:$I$1000,8,FALSE)</f>
        <v>#N/A</v>
      </c>
      <c r="U555" s="255" t="e">
        <f>VLOOKUP($A555,input!$A$4:$L$1000,9,FALSE)</f>
        <v>#N/A</v>
      </c>
      <c r="V555" s="256" t="e">
        <f>IF($C555="initial",input!M555,VLOOKUP($A555,input!$A$4:$L$1000,10,FALSE))</f>
        <v>#N/A</v>
      </c>
      <c r="W555" s="257" t="e">
        <f>IF($C555="initial",input!N555,VLOOKUP($A555,input!$A$4:$L$1000,11,FALSE))</f>
        <v>#N/A</v>
      </c>
      <c r="X555" s="258" t="e">
        <f>IF($C555="initial",input!O555,VLOOKUP($A555,input!$A$4:$L$1000,12,FALSE))</f>
        <v>#N/A</v>
      </c>
      <c r="Y555" s="247" t="str">
        <f t="shared" si="82"/>
        <v/>
      </c>
      <c r="Z555" s="247" t="str">
        <f t="shared" si="83"/>
        <v/>
      </c>
      <c r="AA555" s="247" t="str">
        <f t="shared" si="84"/>
        <v/>
      </c>
      <c r="AB555" s="254" t="str">
        <f t="shared" si="85"/>
        <v/>
      </c>
      <c r="AC555" s="255" t="str">
        <f t="shared" si="86"/>
        <v/>
      </c>
      <c r="AD555" s="261" t="str">
        <f t="shared" si="87"/>
        <v/>
      </c>
      <c r="AE555" s="247" t="str">
        <f>IF($D555="","",IF($C555="initial",input!S555,AN554))</f>
        <v/>
      </c>
      <c r="AF555" s="259" t="str">
        <f>IF($D555="","",IF($C555="initial",input!T555,AO554))</f>
        <v/>
      </c>
      <c r="AG555" s="260" t="str">
        <f>IF($D555="","",IF($C555="initial",input!U555,AP554))</f>
        <v/>
      </c>
      <c r="AH555" s="230"/>
      <c r="AI555" s="231"/>
      <c r="AJ555" s="231"/>
      <c r="AK555" s="230"/>
      <c r="AL555" s="231"/>
      <c r="AM555" s="232"/>
      <c r="AN555" s="234"/>
      <c r="AO555" s="234"/>
      <c r="AP555" s="235"/>
      <c r="AQ555" s="233"/>
      <c r="AR555" s="234"/>
      <c r="AS555" s="235"/>
    </row>
    <row r="556" spans="1:45" x14ac:dyDescent="0.25">
      <c r="A556" s="221"/>
      <c r="B556" s="221"/>
      <c r="C556" s="221"/>
      <c r="D556" s="222"/>
      <c r="E556" s="246" t="e">
        <f>VLOOKUP($A556,input!$A$4:$I$1000,5,FALSE)</f>
        <v>#N/A</v>
      </c>
      <c r="F556" s="514" t="e">
        <f>VLOOKUP($A556,input!$A$4:$I$1000,6,FALSE)</f>
        <v>#N/A</v>
      </c>
      <c r="G556" s="248">
        <v>0</v>
      </c>
      <c r="H556" s="249" t="e">
        <f t="shared" si="80"/>
        <v>#N/A</v>
      </c>
      <c r="I556" s="250" t="e">
        <f t="shared" si="81"/>
        <v>#N/A</v>
      </c>
      <c r="J556" s="414">
        <f>+input!Y556</f>
        <v>0</v>
      </c>
      <c r="K556" s="249">
        <f>+input!Z556</f>
        <v>0</v>
      </c>
      <c r="L556" s="249">
        <f>+input!AA556</f>
        <v>0</v>
      </c>
      <c r="M556" s="249">
        <f>+input!AB556</f>
        <v>0</v>
      </c>
      <c r="N556" s="249">
        <f>+input!AC556</f>
        <v>0</v>
      </c>
      <c r="O556" s="249">
        <f>+input!AD556</f>
        <v>0</v>
      </c>
      <c r="P556" s="251">
        <f>+input!AE556</f>
        <v>0</v>
      </c>
      <c r="Q556" s="252">
        <f>+input!AF556</f>
        <v>0</v>
      </c>
      <c r="R556" s="253"/>
      <c r="S556" s="254" t="e">
        <f>VLOOKUP($A556,input!$A$4:$I$1000,7,FALSE)</f>
        <v>#N/A</v>
      </c>
      <c r="T556" s="255" t="e">
        <f>VLOOKUP($A556,input!$A$4:$I$1000,8,FALSE)</f>
        <v>#N/A</v>
      </c>
      <c r="U556" s="255" t="e">
        <f>VLOOKUP($A556,input!$A$4:$L$1000,9,FALSE)</f>
        <v>#N/A</v>
      </c>
      <c r="V556" s="256" t="e">
        <f>IF($C556="initial",input!M556,VLOOKUP($A556,input!$A$4:$L$1000,10,FALSE))</f>
        <v>#N/A</v>
      </c>
      <c r="W556" s="257" t="e">
        <f>IF($C556="initial",input!N556,VLOOKUP($A556,input!$A$4:$L$1000,11,FALSE))</f>
        <v>#N/A</v>
      </c>
      <c r="X556" s="258" t="e">
        <f>IF($C556="initial",input!O556,VLOOKUP($A556,input!$A$4:$L$1000,12,FALSE))</f>
        <v>#N/A</v>
      </c>
      <c r="Y556" s="247" t="str">
        <f t="shared" si="82"/>
        <v/>
      </c>
      <c r="Z556" s="247" t="str">
        <f t="shared" si="83"/>
        <v/>
      </c>
      <c r="AA556" s="247" t="str">
        <f t="shared" si="84"/>
        <v/>
      </c>
      <c r="AB556" s="254" t="str">
        <f t="shared" si="85"/>
        <v/>
      </c>
      <c r="AC556" s="255" t="str">
        <f t="shared" si="86"/>
        <v/>
      </c>
      <c r="AD556" s="261" t="str">
        <f t="shared" si="87"/>
        <v/>
      </c>
      <c r="AE556" s="247" t="str">
        <f>IF($D556="","",IF($C556="initial",input!S556,AN555))</f>
        <v/>
      </c>
      <c r="AF556" s="259" t="str">
        <f>IF($D556="","",IF($C556="initial",input!T556,AO555))</f>
        <v/>
      </c>
      <c r="AG556" s="260" t="str">
        <f>IF($D556="","",IF($C556="initial",input!U556,AP555))</f>
        <v/>
      </c>
      <c r="AH556" s="230"/>
      <c r="AI556" s="231"/>
      <c r="AJ556" s="231"/>
      <c r="AK556" s="230"/>
      <c r="AL556" s="231"/>
      <c r="AM556" s="232"/>
      <c r="AN556" s="234"/>
      <c r="AO556" s="234"/>
      <c r="AP556" s="235"/>
      <c r="AQ556" s="233"/>
      <c r="AR556" s="234"/>
      <c r="AS556" s="235"/>
    </row>
    <row r="557" spans="1:45" x14ac:dyDescent="0.25">
      <c r="A557" s="221"/>
      <c r="B557" s="221"/>
      <c r="C557" s="221"/>
      <c r="D557" s="222"/>
      <c r="E557" s="246" t="e">
        <f>VLOOKUP($A557,input!$A$4:$I$1000,5,FALSE)</f>
        <v>#N/A</v>
      </c>
      <c r="F557" s="514" t="e">
        <f>VLOOKUP($A557,input!$A$4:$I$1000,6,FALSE)</f>
        <v>#N/A</v>
      </c>
      <c r="G557" s="248">
        <v>0</v>
      </c>
      <c r="H557" s="249" t="e">
        <f t="shared" si="80"/>
        <v>#N/A</v>
      </c>
      <c r="I557" s="250" t="e">
        <f t="shared" si="81"/>
        <v>#N/A</v>
      </c>
      <c r="J557" s="414">
        <f>+input!Y557</f>
        <v>0</v>
      </c>
      <c r="K557" s="249">
        <f>+input!Z557</f>
        <v>0</v>
      </c>
      <c r="L557" s="249">
        <f>+input!AA557</f>
        <v>0</v>
      </c>
      <c r="M557" s="249">
        <f>+input!AB557</f>
        <v>0</v>
      </c>
      <c r="N557" s="249">
        <f>+input!AC557</f>
        <v>0</v>
      </c>
      <c r="O557" s="249">
        <f>+input!AD557</f>
        <v>0</v>
      </c>
      <c r="P557" s="251">
        <f>+input!AE557</f>
        <v>0</v>
      </c>
      <c r="Q557" s="252">
        <f>+input!AF557</f>
        <v>0</v>
      </c>
      <c r="R557" s="253"/>
      <c r="S557" s="254" t="e">
        <f>VLOOKUP($A557,input!$A$4:$I$1000,7,FALSE)</f>
        <v>#N/A</v>
      </c>
      <c r="T557" s="255" t="e">
        <f>VLOOKUP($A557,input!$A$4:$I$1000,8,FALSE)</f>
        <v>#N/A</v>
      </c>
      <c r="U557" s="255" t="e">
        <f>VLOOKUP($A557,input!$A$4:$L$1000,9,FALSE)</f>
        <v>#N/A</v>
      </c>
      <c r="V557" s="256" t="e">
        <f>IF($C557="initial",input!M557,VLOOKUP($A557,input!$A$4:$L$1000,10,FALSE))</f>
        <v>#N/A</v>
      </c>
      <c r="W557" s="257" t="e">
        <f>IF($C557="initial",input!N557,VLOOKUP($A557,input!$A$4:$L$1000,11,FALSE))</f>
        <v>#N/A</v>
      </c>
      <c r="X557" s="258" t="e">
        <f>IF($C557="initial",input!O557,VLOOKUP($A557,input!$A$4:$L$1000,12,FALSE))</f>
        <v>#N/A</v>
      </c>
      <c r="Y557" s="247" t="str">
        <f t="shared" si="82"/>
        <v/>
      </c>
      <c r="Z557" s="247" t="str">
        <f t="shared" si="83"/>
        <v/>
      </c>
      <c r="AA557" s="247" t="str">
        <f t="shared" si="84"/>
        <v/>
      </c>
      <c r="AB557" s="254" t="str">
        <f t="shared" si="85"/>
        <v/>
      </c>
      <c r="AC557" s="255" t="str">
        <f t="shared" si="86"/>
        <v/>
      </c>
      <c r="AD557" s="261" t="str">
        <f t="shared" si="87"/>
        <v/>
      </c>
      <c r="AE557" s="247" t="str">
        <f>IF($D557="","",IF($C557="initial",input!S557,AN556))</f>
        <v/>
      </c>
      <c r="AF557" s="259" t="str">
        <f>IF($D557="","",IF($C557="initial",input!T557,AO556))</f>
        <v/>
      </c>
      <c r="AG557" s="260" t="str">
        <f>IF($D557="","",IF($C557="initial",input!U557,AP556))</f>
        <v/>
      </c>
      <c r="AH557" s="230"/>
      <c r="AI557" s="231"/>
      <c r="AJ557" s="231"/>
      <c r="AK557" s="230"/>
      <c r="AL557" s="231"/>
      <c r="AM557" s="232"/>
      <c r="AN557" s="234"/>
      <c r="AO557" s="234"/>
      <c r="AP557" s="235"/>
      <c r="AQ557" s="233"/>
      <c r="AR557" s="234"/>
      <c r="AS557" s="235"/>
    </row>
    <row r="558" spans="1:45" x14ac:dyDescent="0.25">
      <c r="A558" s="221"/>
      <c r="B558" s="221"/>
      <c r="C558" s="221"/>
      <c r="D558" s="222"/>
      <c r="E558" s="246" t="e">
        <f>VLOOKUP($A558,input!$A$4:$I$1000,5,FALSE)</f>
        <v>#N/A</v>
      </c>
      <c r="F558" s="514" t="e">
        <f>VLOOKUP($A558,input!$A$4:$I$1000,6,FALSE)</f>
        <v>#N/A</v>
      </c>
      <c r="G558" s="248">
        <v>0</v>
      </c>
      <c r="H558" s="249" t="e">
        <f t="shared" si="80"/>
        <v>#N/A</v>
      </c>
      <c r="I558" s="250" t="e">
        <f t="shared" si="81"/>
        <v>#N/A</v>
      </c>
      <c r="J558" s="414">
        <f>+input!Y558</f>
        <v>0</v>
      </c>
      <c r="K558" s="249">
        <f>+input!Z558</f>
        <v>0</v>
      </c>
      <c r="L558" s="249">
        <f>+input!AA558</f>
        <v>0</v>
      </c>
      <c r="M558" s="249">
        <f>+input!AB558</f>
        <v>0</v>
      </c>
      <c r="N558" s="249">
        <f>+input!AC558</f>
        <v>0</v>
      </c>
      <c r="O558" s="249">
        <f>+input!AD558</f>
        <v>0</v>
      </c>
      <c r="P558" s="251">
        <f>+input!AE558</f>
        <v>0</v>
      </c>
      <c r="Q558" s="252">
        <f>+input!AF558</f>
        <v>0</v>
      </c>
      <c r="R558" s="253"/>
      <c r="S558" s="254" t="e">
        <f>VLOOKUP($A558,input!$A$4:$I$1000,7,FALSE)</f>
        <v>#N/A</v>
      </c>
      <c r="T558" s="255" t="e">
        <f>VLOOKUP($A558,input!$A$4:$I$1000,8,FALSE)</f>
        <v>#N/A</v>
      </c>
      <c r="U558" s="255" t="e">
        <f>VLOOKUP($A558,input!$A$4:$L$1000,9,FALSE)</f>
        <v>#N/A</v>
      </c>
      <c r="V558" s="256" t="e">
        <f>IF($C558="initial",input!M558,VLOOKUP($A558,input!$A$4:$L$1000,10,FALSE))</f>
        <v>#N/A</v>
      </c>
      <c r="W558" s="257" t="e">
        <f>IF($C558="initial",input!N558,VLOOKUP($A558,input!$A$4:$L$1000,11,FALSE))</f>
        <v>#N/A</v>
      </c>
      <c r="X558" s="258" t="e">
        <f>IF($C558="initial",input!O558,VLOOKUP($A558,input!$A$4:$L$1000,12,FALSE))</f>
        <v>#N/A</v>
      </c>
      <c r="Y558" s="247" t="str">
        <f t="shared" si="82"/>
        <v/>
      </c>
      <c r="Z558" s="247" t="str">
        <f t="shared" si="83"/>
        <v/>
      </c>
      <c r="AA558" s="247" t="str">
        <f t="shared" si="84"/>
        <v/>
      </c>
      <c r="AB558" s="254" t="str">
        <f t="shared" si="85"/>
        <v/>
      </c>
      <c r="AC558" s="255" t="str">
        <f t="shared" si="86"/>
        <v/>
      </c>
      <c r="AD558" s="261" t="str">
        <f t="shared" si="87"/>
        <v/>
      </c>
      <c r="AE558" s="247" t="str">
        <f>IF($D558="","",IF($C558="initial",input!S558,AN557))</f>
        <v/>
      </c>
      <c r="AF558" s="259" t="str">
        <f>IF($D558="","",IF($C558="initial",input!T558,AO557))</f>
        <v/>
      </c>
      <c r="AG558" s="260" t="str">
        <f>IF($D558="","",IF($C558="initial",input!U558,AP557))</f>
        <v/>
      </c>
      <c r="AH558" s="230"/>
      <c r="AI558" s="231"/>
      <c r="AJ558" s="231"/>
      <c r="AK558" s="230"/>
      <c r="AL558" s="231"/>
      <c r="AM558" s="232"/>
      <c r="AN558" s="234"/>
      <c r="AO558" s="234"/>
      <c r="AP558" s="235"/>
      <c r="AQ558" s="233"/>
      <c r="AR558" s="234"/>
      <c r="AS558" s="235"/>
    </row>
    <row r="559" spans="1:45" x14ac:dyDescent="0.25">
      <c r="A559" s="221"/>
      <c r="B559" s="221"/>
      <c r="C559" s="221"/>
      <c r="D559" s="222"/>
      <c r="E559" s="246" t="e">
        <f>VLOOKUP($A559,input!$A$4:$I$1000,5,FALSE)</f>
        <v>#N/A</v>
      </c>
      <c r="F559" s="514" t="e">
        <f>VLOOKUP($A559,input!$A$4:$I$1000,6,FALSE)</f>
        <v>#N/A</v>
      </c>
      <c r="G559" s="248">
        <v>0</v>
      </c>
      <c r="H559" s="249" t="e">
        <f t="shared" si="80"/>
        <v>#N/A</v>
      </c>
      <c r="I559" s="250" t="e">
        <f t="shared" si="81"/>
        <v>#N/A</v>
      </c>
      <c r="J559" s="414">
        <f>+input!Y559</f>
        <v>0</v>
      </c>
      <c r="K559" s="249">
        <f>+input!Z559</f>
        <v>0</v>
      </c>
      <c r="L559" s="249">
        <f>+input!AA559</f>
        <v>0</v>
      </c>
      <c r="M559" s="249">
        <f>+input!AB559</f>
        <v>0</v>
      </c>
      <c r="N559" s="249">
        <f>+input!AC559</f>
        <v>0</v>
      </c>
      <c r="O559" s="249">
        <f>+input!AD559</f>
        <v>0</v>
      </c>
      <c r="P559" s="251">
        <f>+input!AE559</f>
        <v>0</v>
      </c>
      <c r="Q559" s="252">
        <f>+input!AF559</f>
        <v>0</v>
      </c>
      <c r="R559" s="253"/>
      <c r="S559" s="254" t="e">
        <f>VLOOKUP($A559,input!$A$4:$I$1000,7,FALSE)</f>
        <v>#N/A</v>
      </c>
      <c r="T559" s="255" t="e">
        <f>VLOOKUP($A559,input!$A$4:$I$1000,8,FALSE)</f>
        <v>#N/A</v>
      </c>
      <c r="U559" s="255" t="e">
        <f>VLOOKUP($A559,input!$A$4:$L$1000,9,FALSE)</f>
        <v>#N/A</v>
      </c>
      <c r="V559" s="256" t="e">
        <f>IF($C559="initial",input!M559,VLOOKUP($A559,input!$A$4:$L$1000,10,FALSE))</f>
        <v>#N/A</v>
      </c>
      <c r="W559" s="257" t="e">
        <f>IF($C559="initial",input!N559,VLOOKUP($A559,input!$A$4:$L$1000,11,FALSE))</f>
        <v>#N/A</v>
      </c>
      <c r="X559" s="258" t="e">
        <f>IF($C559="initial",input!O559,VLOOKUP($A559,input!$A$4:$L$1000,12,FALSE))</f>
        <v>#N/A</v>
      </c>
      <c r="Y559" s="247" t="str">
        <f t="shared" si="82"/>
        <v/>
      </c>
      <c r="Z559" s="247" t="str">
        <f t="shared" si="83"/>
        <v/>
      </c>
      <c r="AA559" s="247" t="str">
        <f t="shared" si="84"/>
        <v/>
      </c>
      <c r="AB559" s="254" t="str">
        <f t="shared" si="85"/>
        <v/>
      </c>
      <c r="AC559" s="255" t="str">
        <f t="shared" si="86"/>
        <v/>
      </c>
      <c r="AD559" s="261" t="str">
        <f t="shared" si="87"/>
        <v/>
      </c>
      <c r="AE559" s="247" t="str">
        <f>IF($D559="","",IF($C559="initial",input!S559,AN558))</f>
        <v/>
      </c>
      <c r="AF559" s="259" t="str">
        <f>IF($D559="","",IF($C559="initial",input!T559,AO558))</f>
        <v/>
      </c>
      <c r="AG559" s="260" t="str">
        <f>IF($D559="","",IF($C559="initial",input!U559,AP558))</f>
        <v/>
      </c>
      <c r="AH559" s="230"/>
      <c r="AI559" s="231"/>
      <c r="AJ559" s="231"/>
      <c r="AK559" s="230"/>
      <c r="AL559" s="231"/>
      <c r="AM559" s="232"/>
      <c r="AN559" s="234"/>
      <c r="AO559" s="234"/>
      <c r="AP559" s="235"/>
      <c r="AQ559" s="233"/>
      <c r="AR559" s="234"/>
      <c r="AS559" s="235"/>
    </row>
    <row r="560" spans="1:45" x14ac:dyDescent="0.25">
      <c r="A560" s="221"/>
      <c r="B560" s="221"/>
      <c r="C560" s="221"/>
      <c r="D560" s="222"/>
      <c r="E560" s="246" t="e">
        <f>VLOOKUP($A560,input!$A$4:$I$1000,5,FALSE)</f>
        <v>#N/A</v>
      </c>
      <c r="F560" s="514" t="e">
        <f>VLOOKUP($A560,input!$A$4:$I$1000,6,FALSE)</f>
        <v>#N/A</v>
      </c>
      <c r="G560" s="248">
        <v>0</v>
      </c>
      <c r="H560" s="249" t="e">
        <f t="shared" si="80"/>
        <v>#N/A</v>
      </c>
      <c r="I560" s="250" t="e">
        <f t="shared" si="81"/>
        <v>#N/A</v>
      </c>
      <c r="J560" s="414">
        <f>+input!Y560</f>
        <v>0</v>
      </c>
      <c r="K560" s="249">
        <f>+input!Z560</f>
        <v>0</v>
      </c>
      <c r="L560" s="249">
        <f>+input!AA560</f>
        <v>0</v>
      </c>
      <c r="M560" s="249">
        <f>+input!AB560</f>
        <v>0</v>
      </c>
      <c r="N560" s="249">
        <f>+input!AC560</f>
        <v>0</v>
      </c>
      <c r="O560" s="249">
        <f>+input!AD560</f>
        <v>0</v>
      </c>
      <c r="P560" s="251">
        <f>+input!AE560</f>
        <v>0</v>
      </c>
      <c r="Q560" s="252">
        <f>+input!AF560</f>
        <v>0</v>
      </c>
      <c r="R560" s="253"/>
      <c r="S560" s="254" t="e">
        <f>VLOOKUP($A560,input!$A$4:$I$1000,7,FALSE)</f>
        <v>#N/A</v>
      </c>
      <c r="T560" s="255" t="e">
        <f>VLOOKUP($A560,input!$A$4:$I$1000,8,FALSE)</f>
        <v>#N/A</v>
      </c>
      <c r="U560" s="255" t="e">
        <f>VLOOKUP($A560,input!$A$4:$L$1000,9,FALSE)</f>
        <v>#N/A</v>
      </c>
      <c r="V560" s="256" t="e">
        <f>IF($C560="initial",input!M560,VLOOKUP($A560,input!$A$4:$L$1000,10,FALSE))</f>
        <v>#N/A</v>
      </c>
      <c r="W560" s="257" t="e">
        <f>IF($C560="initial",input!N560,VLOOKUP($A560,input!$A$4:$L$1000,11,FALSE))</f>
        <v>#N/A</v>
      </c>
      <c r="X560" s="258" t="e">
        <f>IF($C560="initial",input!O560,VLOOKUP($A560,input!$A$4:$L$1000,12,FALSE))</f>
        <v>#N/A</v>
      </c>
      <c r="Y560" s="247" t="str">
        <f t="shared" si="82"/>
        <v/>
      </c>
      <c r="Z560" s="247" t="str">
        <f t="shared" si="83"/>
        <v/>
      </c>
      <c r="AA560" s="247" t="str">
        <f t="shared" si="84"/>
        <v/>
      </c>
      <c r="AB560" s="254" t="str">
        <f t="shared" si="85"/>
        <v/>
      </c>
      <c r="AC560" s="255" t="str">
        <f t="shared" si="86"/>
        <v/>
      </c>
      <c r="AD560" s="261" t="str">
        <f t="shared" si="87"/>
        <v/>
      </c>
      <c r="AE560" s="247" t="str">
        <f>IF($D560="","",IF($C560="initial",input!S560,AN559))</f>
        <v/>
      </c>
      <c r="AF560" s="259" t="str">
        <f>IF($D560="","",IF($C560="initial",input!T560,AO559))</f>
        <v/>
      </c>
      <c r="AG560" s="260" t="str">
        <f>IF($D560="","",IF($C560="initial",input!U560,AP559))</f>
        <v/>
      </c>
      <c r="AH560" s="230"/>
      <c r="AI560" s="231"/>
      <c r="AJ560" s="231"/>
      <c r="AK560" s="230"/>
      <c r="AL560" s="231"/>
      <c r="AM560" s="232"/>
      <c r="AN560" s="234"/>
      <c r="AO560" s="234"/>
      <c r="AP560" s="235"/>
      <c r="AQ560" s="233"/>
      <c r="AR560" s="234"/>
      <c r="AS560" s="235"/>
    </row>
    <row r="561" spans="1:45" x14ac:dyDescent="0.25">
      <c r="A561" s="221"/>
      <c r="B561" s="221"/>
      <c r="C561" s="221"/>
      <c r="D561" s="222"/>
      <c r="E561" s="246" t="e">
        <f>VLOOKUP($A561,input!$A$4:$I$1000,5,FALSE)</f>
        <v>#N/A</v>
      </c>
      <c r="F561" s="514" t="e">
        <f>VLOOKUP($A561,input!$A$4:$I$1000,6,FALSE)</f>
        <v>#N/A</v>
      </c>
      <c r="G561" s="248">
        <v>0</v>
      </c>
      <c r="H561" s="249" t="e">
        <f t="shared" si="80"/>
        <v>#N/A</v>
      </c>
      <c r="I561" s="250" t="e">
        <f t="shared" si="81"/>
        <v>#N/A</v>
      </c>
      <c r="J561" s="414">
        <f>+input!Y561</f>
        <v>0</v>
      </c>
      <c r="K561" s="249">
        <f>+input!Z561</f>
        <v>0</v>
      </c>
      <c r="L561" s="249">
        <f>+input!AA561</f>
        <v>0</v>
      </c>
      <c r="M561" s="249">
        <f>+input!AB561</f>
        <v>0</v>
      </c>
      <c r="N561" s="249">
        <f>+input!AC561</f>
        <v>0</v>
      </c>
      <c r="O561" s="249">
        <f>+input!AD561</f>
        <v>0</v>
      </c>
      <c r="P561" s="251">
        <f>+input!AE561</f>
        <v>0</v>
      </c>
      <c r="Q561" s="252">
        <f>+input!AF561</f>
        <v>0</v>
      </c>
      <c r="R561" s="253"/>
      <c r="S561" s="254" t="e">
        <f>VLOOKUP($A561,input!$A$4:$I$1000,7,FALSE)</f>
        <v>#N/A</v>
      </c>
      <c r="T561" s="255" t="e">
        <f>VLOOKUP($A561,input!$A$4:$I$1000,8,FALSE)</f>
        <v>#N/A</v>
      </c>
      <c r="U561" s="255" t="e">
        <f>VLOOKUP($A561,input!$A$4:$L$1000,9,FALSE)</f>
        <v>#N/A</v>
      </c>
      <c r="V561" s="256" t="e">
        <f>IF($C561="initial",input!M561,VLOOKUP($A561,input!$A$4:$L$1000,10,FALSE))</f>
        <v>#N/A</v>
      </c>
      <c r="W561" s="257" t="e">
        <f>IF($C561="initial",input!N561,VLOOKUP($A561,input!$A$4:$L$1000,11,FALSE))</f>
        <v>#N/A</v>
      </c>
      <c r="X561" s="258" t="e">
        <f>IF($C561="initial",input!O561,VLOOKUP($A561,input!$A$4:$L$1000,12,FALSE))</f>
        <v>#N/A</v>
      </c>
      <c r="Y561" s="247" t="str">
        <f t="shared" si="82"/>
        <v/>
      </c>
      <c r="Z561" s="247" t="str">
        <f t="shared" si="83"/>
        <v/>
      </c>
      <c r="AA561" s="247" t="str">
        <f t="shared" si="84"/>
        <v/>
      </c>
      <c r="AB561" s="254" t="str">
        <f t="shared" si="85"/>
        <v/>
      </c>
      <c r="AC561" s="255" t="str">
        <f t="shared" si="86"/>
        <v/>
      </c>
      <c r="AD561" s="261" t="str">
        <f t="shared" si="87"/>
        <v/>
      </c>
      <c r="AE561" s="247" t="str">
        <f>IF($D561="","",IF($C561="initial",input!S561,AN560))</f>
        <v/>
      </c>
      <c r="AF561" s="259" t="str">
        <f>IF($D561="","",IF($C561="initial",input!T561,AO560))</f>
        <v/>
      </c>
      <c r="AG561" s="260" t="str">
        <f>IF($D561="","",IF($C561="initial",input!U561,AP560))</f>
        <v/>
      </c>
      <c r="AH561" s="230"/>
      <c r="AI561" s="231"/>
      <c r="AJ561" s="231"/>
      <c r="AK561" s="230"/>
      <c r="AL561" s="231"/>
      <c r="AM561" s="232"/>
      <c r="AN561" s="234"/>
      <c r="AO561" s="234"/>
      <c r="AP561" s="235"/>
      <c r="AQ561" s="233"/>
      <c r="AR561" s="234"/>
      <c r="AS561" s="235"/>
    </row>
    <row r="562" spans="1:45" x14ac:dyDescent="0.25">
      <c r="A562" s="221"/>
      <c r="B562" s="221"/>
      <c r="C562" s="221"/>
      <c r="D562" s="222"/>
      <c r="E562" s="246" t="e">
        <f>VLOOKUP($A562,input!$A$4:$I$1000,5,FALSE)</f>
        <v>#N/A</v>
      </c>
      <c r="F562" s="514" t="e">
        <f>VLOOKUP($A562,input!$A$4:$I$1000,6,FALSE)</f>
        <v>#N/A</v>
      </c>
      <c r="G562" s="248">
        <v>0</v>
      </c>
      <c r="H562" s="249" t="e">
        <f t="shared" si="80"/>
        <v>#N/A</v>
      </c>
      <c r="I562" s="250" t="e">
        <f t="shared" si="81"/>
        <v>#N/A</v>
      </c>
      <c r="J562" s="414">
        <f>+input!Y562</f>
        <v>0</v>
      </c>
      <c r="K562" s="249">
        <f>+input!Z562</f>
        <v>0</v>
      </c>
      <c r="L562" s="249">
        <f>+input!AA562</f>
        <v>0</v>
      </c>
      <c r="M562" s="249">
        <f>+input!AB562</f>
        <v>0</v>
      </c>
      <c r="N562" s="249">
        <f>+input!AC562</f>
        <v>0</v>
      </c>
      <c r="O562" s="249">
        <f>+input!AD562</f>
        <v>0</v>
      </c>
      <c r="P562" s="251">
        <f>+input!AE562</f>
        <v>0</v>
      </c>
      <c r="Q562" s="252">
        <f>+input!AF562</f>
        <v>0</v>
      </c>
      <c r="R562" s="253"/>
      <c r="S562" s="254" t="e">
        <f>VLOOKUP($A562,input!$A$4:$I$1000,7,FALSE)</f>
        <v>#N/A</v>
      </c>
      <c r="T562" s="255" t="e">
        <f>VLOOKUP($A562,input!$A$4:$I$1000,8,FALSE)</f>
        <v>#N/A</v>
      </c>
      <c r="U562" s="255" t="e">
        <f>VLOOKUP($A562,input!$A$4:$L$1000,9,FALSE)</f>
        <v>#N/A</v>
      </c>
      <c r="V562" s="256" t="e">
        <f>IF($C562="initial",input!M562,VLOOKUP($A562,input!$A$4:$L$1000,10,FALSE))</f>
        <v>#N/A</v>
      </c>
      <c r="W562" s="257" t="e">
        <f>IF($C562="initial",input!N562,VLOOKUP($A562,input!$A$4:$L$1000,11,FALSE))</f>
        <v>#N/A</v>
      </c>
      <c r="X562" s="258" t="e">
        <f>IF($C562="initial",input!O562,VLOOKUP($A562,input!$A$4:$L$1000,12,FALSE))</f>
        <v>#N/A</v>
      </c>
      <c r="Y562" s="247" t="str">
        <f t="shared" si="82"/>
        <v/>
      </c>
      <c r="Z562" s="247" t="str">
        <f t="shared" si="83"/>
        <v/>
      </c>
      <c r="AA562" s="247" t="str">
        <f t="shared" si="84"/>
        <v/>
      </c>
      <c r="AB562" s="254" t="str">
        <f t="shared" si="85"/>
        <v/>
      </c>
      <c r="AC562" s="255" t="str">
        <f t="shared" si="86"/>
        <v/>
      </c>
      <c r="AD562" s="261" t="str">
        <f t="shared" si="87"/>
        <v/>
      </c>
      <c r="AE562" s="247" t="str">
        <f>IF($D562="","",IF($C562="initial",input!S562,AN561))</f>
        <v/>
      </c>
      <c r="AF562" s="259" t="str">
        <f>IF($D562="","",IF($C562="initial",input!T562,AO561))</f>
        <v/>
      </c>
      <c r="AG562" s="260" t="str">
        <f>IF($D562="","",IF($C562="initial",input!U562,AP561))</f>
        <v/>
      </c>
      <c r="AH562" s="230"/>
      <c r="AI562" s="231"/>
      <c r="AJ562" s="231"/>
      <c r="AK562" s="230"/>
      <c r="AL562" s="231"/>
      <c r="AM562" s="232"/>
      <c r="AN562" s="234"/>
      <c r="AO562" s="234"/>
      <c r="AP562" s="235"/>
      <c r="AQ562" s="233"/>
      <c r="AR562" s="234"/>
      <c r="AS562" s="235"/>
    </row>
    <row r="563" spans="1:45" x14ac:dyDescent="0.25">
      <c r="A563" s="221"/>
      <c r="B563" s="221"/>
      <c r="C563" s="221"/>
      <c r="D563" s="222"/>
      <c r="E563" s="246" t="e">
        <f>VLOOKUP($A563,input!$A$4:$I$1000,5,FALSE)</f>
        <v>#N/A</v>
      </c>
      <c r="F563" s="514" t="e">
        <f>VLOOKUP($A563,input!$A$4:$I$1000,6,FALSE)</f>
        <v>#N/A</v>
      </c>
      <c r="G563" s="248">
        <v>0</v>
      </c>
      <c r="H563" s="249" t="e">
        <f t="shared" si="80"/>
        <v>#N/A</v>
      </c>
      <c r="I563" s="250" t="e">
        <f t="shared" si="81"/>
        <v>#N/A</v>
      </c>
      <c r="J563" s="414">
        <f>+input!Y563</f>
        <v>0</v>
      </c>
      <c r="K563" s="249">
        <f>+input!Z563</f>
        <v>0</v>
      </c>
      <c r="L563" s="249">
        <f>+input!AA563</f>
        <v>0</v>
      </c>
      <c r="M563" s="249">
        <f>+input!AB563</f>
        <v>0</v>
      </c>
      <c r="N563" s="249">
        <f>+input!AC563</f>
        <v>0</v>
      </c>
      <c r="O563" s="249">
        <f>+input!AD563</f>
        <v>0</v>
      </c>
      <c r="P563" s="251">
        <f>+input!AE563</f>
        <v>0</v>
      </c>
      <c r="Q563" s="252">
        <f>+input!AF563</f>
        <v>0</v>
      </c>
      <c r="R563" s="253"/>
      <c r="S563" s="254" t="e">
        <f>VLOOKUP($A563,input!$A$4:$I$1000,7,FALSE)</f>
        <v>#N/A</v>
      </c>
      <c r="T563" s="255" t="e">
        <f>VLOOKUP($A563,input!$A$4:$I$1000,8,FALSE)</f>
        <v>#N/A</v>
      </c>
      <c r="U563" s="255" t="e">
        <f>VLOOKUP($A563,input!$A$4:$L$1000,9,FALSE)</f>
        <v>#N/A</v>
      </c>
      <c r="V563" s="256" t="e">
        <f>IF($C563="initial",input!M563,VLOOKUP($A563,input!$A$4:$L$1000,10,FALSE))</f>
        <v>#N/A</v>
      </c>
      <c r="W563" s="257" t="e">
        <f>IF($C563="initial",input!N563,VLOOKUP($A563,input!$A$4:$L$1000,11,FALSE))</f>
        <v>#N/A</v>
      </c>
      <c r="X563" s="258" t="e">
        <f>IF($C563="initial",input!O563,VLOOKUP($A563,input!$A$4:$L$1000,12,FALSE))</f>
        <v>#N/A</v>
      </c>
      <c r="Y563" s="247" t="str">
        <f t="shared" si="82"/>
        <v/>
      </c>
      <c r="Z563" s="247" t="str">
        <f t="shared" si="83"/>
        <v/>
      </c>
      <c r="AA563" s="247" t="str">
        <f t="shared" si="84"/>
        <v/>
      </c>
      <c r="AB563" s="254" t="str">
        <f t="shared" si="85"/>
        <v/>
      </c>
      <c r="AC563" s="255" t="str">
        <f t="shared" si="86"/>
        <v/>
      </c>
      <c r="AD563" s="261" t="str">
        <f t="shared" si="87"/>
        <v/>
      </c>
      <c r="AE563" s="247" t="str">
        <f>IF($D563="","",IF($C563="initial",input!S563,AN562))</f>
        <v/>
      </c>
      <c r="AF563" s="259" t="str">
        <f>IF($D563="","",IF($C563="initial",input!T563,AO562))</f>
        <v/>
      </c>
      <c r="AG563" s="260" t="str">
        <f>IF($D563="","",IF($C563="initial",input!U563,AP562))</f>
        <v/>
      </c>
      <c r="AH563" s="230"/>
      <c r="AI563" s="231"/>
      <c r="AJ563" s="231"/>
      <c r="AK563" s="230"/>
      <c r="AL563" s="231"/>
      <c r="AM563" s="232"/>
      <c r="AN563" s="234"/>
      <c r="AO563" s="234"/>
      <c r="AP563" s="235"/>
      <c r="AQ563" s="233"/>
      <c r="AR563" s="234"/>
      <c r="AS563" s="235"/>
    </row>
    <row r="564" spans="1:45" x14ac:dyDescent="0.25">
      <c r="A564" s="221"/>
      <c r="B564" s="221"/>
      <c r="C564" s="221"/>
      <c r="D564" s="222"/>
      <c r="E564" s="246" t="e">
        <f>VLOOKUP($A564,input!$A$4:$I$1000,5,FALSE)</f>
        <v>#N/A</v>
      </c>
      <c r="F564" s="514" t="e">
        <f>VLOOKUP($A564,input!$A$4:$I$1000,6,FALSE)</f>
        <v>#N/A</v>
      </c>
      <c r="G564" s="248">
        <v>0</v>
      </c>
      <c r="H564" s="249" t="e">
        <f t="shared" si="80"/>
        <v>#N/A</v>
      </c>
      <c r="I564" s="250" t="e">
        <f t="shared" si="81"/>
        <v>#N/A</v>
      </c>
      <c r="J564" s="414">
        <f>+input!Y564</f>
        <v>0</v>
      </c>
      <c r="K564" s="249">
        <f>+input!Z564</f>
        <v>0</v>
      </c>
      <c r="L564" s="249">
        <f>+input!AA564</f>
        <v>0</v>
      </c>
      <c r="M564" s="249">
        <f>+input!AB564</f>
        <v>0</v>
      </c>
      <c r="N564" s="249">
        <f>+input!AC564</f>
        <v>0</v>
      </c>
      <c r="O564" s="249">
        <f>+input!AD564</f>
        <v>0</v>
      </c>
      <c r="P564" s="251">
        <f>+input!AE564</f>
        <v>0</v>
      </c>
      <c r="Q564" s="252">
        <f>+input!AF564</f>
        <v>0</v>
      </c>
      <c r="R564" s="253"/>
      <c r="S564" s="254" t="e">
        <f>VLOOKUP($A564,input!$A$4:$I$1000,7,FALSE)</f>
        <v>#N/A</v>
      </c>
      <c r="T564" s="255" t="e">
        <f>VLOOKUP($A564,input!$A$4:$I$1000,8,FALSE)</f>
        <v>#N/A</v>
      </c>
      <c r="U564" s="255" t="e">
        <f>VLOOKUP($A564,input!$A$4:$L$1000,9,FALSE)</f>
        <v>#N/A</v>
      </c>
      <c r="V564" s="256" t="e">
        <f>IF($C564="initial",input!M564,VLOOKUP($A564,input!$A$4:$L$1000,10,FALSE))</f>
        <v>#N/A</v>
      </c>
      <c r="W564" s="257" t="e">
        <f>IF($C564="initial",input!N564,VLOOKUP($A564,input!$A$4:$L$1000,11,FALSE))</f>
        <v>#N/A</v>
      </c>
      <c r="X564" s="258" t="e">
        <f>IF($C564="initial",input!O564,VLOOKUP($A564,input!$A$4:$L$1000,12,FALSE))</f>
        <v>#N/A</v>
      </c>
      <c r="Y564" s="247" t="str">
        <f t="shared" si="82"/>
        <v/>
      </c>
      <c r="Z564" s="247" t="str">
        <f t="shared" si="83"/>
        <v/>
      </c>
      <c r="AA564" s="247" t="str">
        <f t="shared" si="84"/>
        <v/>
      </c>
      <c r="AB564" s="254" t="str">
        <f t="shared" si="85"/>
        <v/>
      </c>
      <c r="AC564" s="255" t="str">
        <f t="shared" si="86"/>
        <v/>
      </c>
      <c r="AD564" s="261" t="str">
        <f t="shared" si="87"/>
        <v/>
      </c>
      <c r="AE564" s="247" t="str">
        <f>IF($D564="","",IF($C564="initial",input!S564,AN563))</f>
        <v/>
      </c>
      <c r="AF564" s="259" t="str">
        <f>IF($D564="","",IF($C564="initial",input!T564,AO563))</f>
        <v/>
      </c>
      <c r="AG564" s="260" t="str">
        <f>IF($D564="","",IF($C564="initial",input!U564,AP563))</f>
        <v/>
      </c>
      <c r="AH564" s="230"/>
      <c r="AI564" s="231"/>
      <c r="AJ564" s="231"/>
      <c r="AK564" s="230"/>
      <c r="AL564" s="231"/>
      <c r="AM564" s="232"/>
      <c r="AN564" s="234"/>
      <c r="AO564" s="234"/>
      <c r="AP564" s="235"/>
      <c r="AQ564" s="233"/>
      <c r="AR564" s="234"/>
      <c r="AS564" s="235"/>
    </row>
    <row r="565" spans="1:45" x14ac:dyDescent="0.25">
      <c r="A565" s="221"/>
      <c r="B565" s="221"/>
      <c r="C565" s="221"/>
      <c r="D565" s="222"/>
      <c r="E565" s="246" t="e">
        <f>VLOOKUP($A565,input!$A$4:$I$1000,5,FALSE)</f>
        <v>#N/A</v>
      </c>
      <c r="F565" s="514" t="e">
        <f>VLOOKUP($A565,input!$A$4:$I$1000,6,FALSE)</f>
        <v>#N/A</v>
      </c>
      <c r="G565" s="248">
        <v>0</v>
      </c>
      <c r="H565" s="249" t="e">
        <f t="shared" si="80"/>
        <v>#N/A</v>
      </c>
      <c r="I565" s="250" t="e">
        <f t="shared" si="81"/>
        <v>#N/A</v>
      </c>
      <c r="J565" s="414">
        <f>+input!Y565</f>
        <v>0</v>
      </c>
      <c r="K565" s="249">
        <f>+input!Z565</f>
        <v>0</v>
      </c>
      <c r="L565" s="249">
        <f>+input!AA565</f>
        <v>0</v>
      </c>
      <c r="M565" s="249">
        <f>+input!AB565</f>
        <v>0</v>
      </c>
      <c r="N565" s="249">
        <f>+input!AC565</f>
        <v>0</v>
      </c>
      <c r="O565" s="249">
        <f>+input!AD565</f>
        <v>0</v>
      </c>
      <c r="P565" s="251">
        <f>+input!AE565</f>
        <v>0</v>
      </c>
      <c r="Q565" s="252">
        <f>+input!AF565</f>
        <v>0</v>
      </c>
      <c r="R565" s="253"/>
      <c r="S565" s="254" t="e">
        <f>VLOOKUP($A565,input!$A$4:$I$1000,7,FALSE)</f>
        <v>#N/A</v>
      </c>
      <c r="T565" s="255" t="e">
        <f>VLOOKUP($A565,input!$A$4:$I$1000,8,FALSE)</f>
        <v>#N/A</v>
      </c>
      <c r="U565" s="255" t="e">
        <f>VLOOKUP($A565,input!$A$4:$L$1000,9,FALSE)</f>
        <v>#N/A</v>
      </c>
      <c r="V565" s="256" t="e">
        <f>IF($C565="initial",input!M565,VLOOKUP($A565,input!$A$4:$L$1000,10,FALSE))</f>
        <v>#N/A</v>
      </c>
      <c r="W565" s="257" t="e">
        <f>IF($C565="initial",input!N565,VLOOKUP($A565,input!$A$4:$L$1000,11,FALSE))</f>
        <v>#N/A</v>
      </c>
      <c r="X565" s="258" t="e">
        <f>IF($C565="initial",input!O565,VLOOKUP($A565,input!$A$4:$L$1000,12,FALSE))</f>
        <v>#N/A</v>
      </c>
      <c r="Y565" s="247" t="str">
        <f t="shared" si="82"/>
        <v/>
      </c>
      <c r="Z565" s="247" t="str">
        <f t="shared" si="83"/>
        <v/>
      </c>
      <c r="AA565" s="247" t="str">
        <f t="shared" si="84"/>
        <v/>
      </c>
      <c r="AB565" s="254" t="str">
        <f t="shared" si="85"/>
        <v/>
      </c>
      <c r="AC565" s="255" t="str">
        <f t="shared" si="86"/>
        <v/>
      </c>
      <c r="AD565" s="261" t="str">
        <f t="shared" si="87"/>
        <v/>
      </c>
      <c r="AE565" s="247" t="str">
        <f>IF($D565="","",IF($C565="initial",input!S565,AN564))</f>
        <v/>
      </c>
      <c r="AF565" s="259" t="str">
        <f>IF($D565="","",IF($C565="initial",input!T565,AO564))</f>
        <v/>
      </c>
      <c r="AG565" s="260" t="str">
        <f>IF($D565="","",IF($C565="initial",input!U565,AP564))</f>
        <v/>
      </c>
      <c r="AH565" s="230"/>
      <c r="AI565" s="231"/>
      <c r="AJ565" s="231"/>
      <c r="AK565" s="230"/>
      <c r="AL565" s="231"/>
      <c r="AM565" s="232"/>
      <c r="AN565" s="234"/>
      <c r="AO565" s="234"/>
      <c r="AP565" s="235"/>
      <c r="AQ565" s="233"/>
      <c r="AR565" s="234"/>
      <c r="AS565" s="235"/>
    </row>
    <row r="566" spans="1:45" x14ac:dyDescent="0.25">
      <c r="A566" s="221"/>
      <c r="B566" s="221"/>
      <c r="C566" s="221"/>
      <c r="D566" s="222"/>
      <c r="E566" s="246" t="e">
        <f>VLOOKUP($A566,input!$A$4:$I$1000,5,FALSE)</f>
        <v>#N/A</v>
      </c>
      <c r="F566" s="514" t="e">
        <f>VLOOKUP($A566,input!$A$4:$I$1000,6,FALSE)</f>
        <v>#N/A</v>
      </c>
      <c r="G566" s="248">
        <v>0</v>
      </c>
      <c r="H566" s="249" t="e">
        <f t="shared" si="80"/>
        <v>#N/A</v>
      </c>
      <c r="I566" s="250" t="e">
        <f t="shared" si="81"/>
        <v>#N/A</v>
      </c>
      <c r="J566" s="414">
        <f>+input!Y566</f>
        <v>0</v>
      </c>
      <c r="K566" s="249">
        <f>+input!Z566</f>
        <v>0</v>
      </c>
      <c r="L566" s="249">
        <f>+input!AA566</f>
        <v>0</v>
      </c>
      <c r="M566" s="249">
        <f>+input!AB566</f>
        <v>0</v>
      </c>
      <c r="N566" s="249">
        <f>+input!AC566</f>
        <v>0</v>
      </c>
      <c r="O566" s="249">
        <f>+input!AD566</f>
        <v>0</v>
      </c>
      <c r="P566" s="251">
        <f>+input!AE566</f>
        <v>0</v>
      </c>
      <c r="Q566" s="252">
        <f>+input!AF566</f>
        <v>0</v>
      </c>
      <c r="R566" s="253"/>
      <c r="S566" s="254" t="e">
        <f>VLOOKUP($A566,input!$A$4:$I$1000,7,FALSE)</f>
        <v>#N/A</v>
      </c>
      <c r="T566" s="255" t="e">
        <f>VLOOKUP($A566,input!$A$4:$I$1000,8,FALSE)</f>
        <v>#N/A</v>
      </c>
      <c r="U566" s="255" t="e">
        <f>VLOOKUP($A566,input!$A$4:$L$1000,9,FALSE)</f>
        <v>#N/A</v>
      </c>
      <c r="V566" s="256" t="e">
        <f>IF($C566="initial",input!M566,VLOOKUP($A566,input!$A$4:$L$1000,10,FALSE))</f>
        <v>#N/A</v>
      </c>
      <c r="W566" s="257" t="e">
        <f>IF($C566="initial",input!N566,VLOOKUP($A566,input!$A$4:$L$1000,11,FALSE))</f>
        <v>#N/A</v>
      </c>
      <c r="X566" s="258" t="e">
        <f>IF($C566="initial",input!O566,VLOOKUP($A566,input!$A$4:$L$1000,12,FALSE))</f>
        <v>#N/A</v>
      </c>
      <c r="Y566" s="247" t="str">
        <f t="shared" si="82"/>
        <v/>
      </c>
      <c r="Z566" s="247" t="str">
        <f t="shared" si="83"/>
        <v/>
      </c>
      <c r="AA566" s="247" t="str">
        <f t="shared" si="84"/>
        <v/>
      </c>
      <c r="AB566" s="254" t="str">
        <f t="shared" si="85"/>
        <v/>
      </c>
      <c r="AC566" s="255" t="str">
        <f t="shared" si="86"/>
        <v/>
      </c>
      <c r="AD566" s="261" t="str">
        <f t="shared" si="87"/>
        <v/>
      </c>
      <c r="AE566" s="247" t="str">
        <f>IF($D566="","",IF($C566="initial",input!S566,AN565))</f>
        <v/>
      </c>
      <c r="AF566" s="259" t="str">
        <f>IF($D566="","",IF($C566="initial",input!T566,AO565))</f>
        <v/>
      </c>
      <c r="AG566" s="260" t="str">
        <f>IF($D566="","",IF($C566="initial",input!U566,AP565))</f>
        <v/>
      </c>
      <c r="AH566" s="230"/>
      <c r="AI566" s="231"/>
      <c r="AJ566" s="231"/>
      <c r="AK566" s="230"/>
      <c r="AL566" s="231"/>
      <c r="AM566" s="232"/>
      <c r="AN566" s="234"/>
      <c r="AO566" s="234"/>
      <c r="AP566" s="235"/>
      <c r="AQ566" s="233"/>
      <c r="AR566" s="234"/>
      <c r="AS566" s="235"/>
    </row>
    <row r="567" spans="1:45" x14ac:dyDescent="0.25">
      <c r="A567" s="221"/>
      <c r="B567" s="221"/>
      <c r="C567" s="221"/>
      <c r="D567" s="222"/>
      <c r="E567" s="246" t="e">
        <f>VLOOKUP($A567,input!$A$4:$I$1000,5,FALSE)</f>
        <v>#N/A</v>
      </c>
      <c r="F567" s="514" t="e">
        <f>VLOOKUP($A567,input!$A$4:$I$1000,6,FALSE)</f>
        <v>#N/A</v>
      </c>
      <c r="G567" s="248">
        <v>0</v>
      </c>
      <c r="H567" s="249" t="e">
        <f t="shared" si="80"/>
        <v>#N/A</v>
      </c>
      <c r="I567" s="250" t="e">
        <f t="shared" si="81"/>
        <v>#N/A</v>
      </c>
      <c r="J567" s="414">
        <f>+input!Y567</f>
        <v>0</v>
      </c>
      <c r="K567" s="249">
        <f>+input!Z567</f>
        <v>0</v>
      </c>
      <c r="L567" s="249">
        <f>+input!AA567</f>
        <v>0</v>
      </c>
      <c r="M567" s="249">
        <f>+input!AB567</f>
        <v>0</v>
      </c>
      <c r="N567" s="249">
        <f>+input!AC567</f>
        <v>0</v>
      </c>
      <c r="O567" s="249">
        <f>+input!AD567</f>
        <v>0</v>
      </c>
      <c r="P567" s="251">
        <f>+input!AE567</f>
        <v>0</v>
      </c>
      <c r="Q567" s="252">
        <f>+input!AF567</f>
        <v>0</v>
      </c>
      <c r="R567" s="253"/>
      <c r="S567" s="254" t="e">
        <f>VLOOKUP($A567,input!$A$4:$I$1000,7,FALSE)</f>
        <v>#N/A</v>
      </c>
      <c r="T567" s="255" t="e">
        <f>VLOOKUP($A567,input!$A$4:$I$1000,8,FALSE)</f>
        <v>#N/A</v>
      </c>
      <c r="U567" s="255" t="e">
        <f>VLOOKUP($A567,input!$A$4:$L$1000,9,FALSE)</f>
        <v>#N/A</v>
      </c>
      <c r="V567" s="256" t="e">
        <f>IF($C567="initial",input!M567,VLOOKUP($A567,input!$A$4:$L$1000,10,FALSE))</f>
        <v>#N/A</v>
      </c>
      <c r="W567" s="257" t="e">
        <f>IF($C567="initial",input!N567,VLOOKUP($A567,input!$A$4:$L$1000,11,FALSE))</f>
        <v>#N/A</v>
      </c>
      <c r="X567" s="258" t="e">
        <f>IF($C567="initial",input!O567,VLOOKUP($A567,input!$A$4:$L$1000,12,FALSE))</f>
        <v>#N/A</v>
      </c>
      <c r="Y567" s="247" t="str">
        <f t="shared" si="82"/>
        <v/>
      </c>
      <c r="Z567" s="247" t="str">
        <f t="shared" si="83"/>
        <v/>
      </c>
      <c r="AA567" s="247" t="str">
        <f t="shared" si="84"/>
        <v/>
      </c>
      <c r="AB567" s="254" t="str">
        <f t="shared" si="85"/>
        <v/>
      </c>
      <c r="AC567" s="255" t="str">
        <f t="shared" si="86"/>
        <v/>
      </c>
      <c r="AD567" s="261" t="str">
        <f t="shared" si="87"/>
        <v/>
      </c>
      <c r="AE567" s="247" t="str">
        <f>IF($D567="","",IF($C567="initial",input!S567,AN566))</f>
        <v/>
      </c>
      <c r="AF567" s="259" t="str">
        <f>IF($D567="","",IF($C567="initial",input!T567,AO566))</f>
        <v/>
      </c>
      <c r="AG567" s="260" t="str">
        <f>IF($D567="","",IF($C567="initial",input!U567,AP566))</f>
        <v/>
      </c>
      <c r="AH567" s="230"/>
      <c r="AI567" s="231"/>
      <c r="AJ567" s="231"/>
      <c r="AK567" s="230"/>
      <c r="AL567" s="231"/>
      <c r="AM567" s="232"/>
      <c r="AN567" s="234"/>
      <c r="AO567" s="234"/>
      <c r="AP567" s="235"/>
      <c r="AQ567" s="233"/>
      <c r="AR567" s="234"/>
      <c r="AS567" s="235"/>
    </row>
    <row r="568" spans="1:45" x14ac:dyDescent="0.25">
      <c r="A568" s="221"/>
      <c r="B568" s="221"/>
      <c r="C568" s="221"/>
      <c r="D568" s="222"/>
      <c r="E568" s="222"/>
      <c r="F568" s="515"/>
      <c r="G568" s="224"/>
      <c r="H568" s="225"/>
      <c r="I568" s="226"/>
      <c r="J568" s="224"/>
      <c r="K568" s="225"/>
      <c r="L568" s="225"/>
      <c r="M568" s="225"/>
      <c r="N568" s="225"/>
      <c r="O568" s="225"/>
      <c r="P568" s="221"/>
      <c r="Q568" s="221"/>
      <c r="R568" s="221"/>
      <c r="S568" s="227"/>
      <c r="T568" s="228"/>
      <c r="U568" s="228"/>
      <c r="V568" s="227"/>
      <c r="W568" s="228"/>
      <c r="X568" s="229"/>
      <c r="Y568" s="223"/>
      <c r="Z568" s="223"/>
      <c r="AA568" s="223"/>
      <c r="AB568" s="227"/>
      <c r="AC568" s="228"/>
      <c r="AD568" s="229"/>
      <c r="AE568" s="223"/>
      <c r="AF568" s="223"/>
      <c r="AG568" s="223"/>
      <c r="AH568" s="230"/>
      <c r="AI568" s="231"/>
      <c r="AJ568" s="231"/>
      <c r="AK568" s="230"/>
      <c r="AL568" s="231"/>
      <c r="AM568" s="232"/>
      <c r="AN568" s="234"/>
      <c r="AO568" s="234"/>
      <c r="AP568" s="235"/>
      <c r="AQ568" s="233"/>
      <c r="AR568" s="234"/>
      <c r="AS568" s="235"/>
    </row>
    <row r="569" spans="1:45" x14ac:dyDescent="0.25">
      <c r="A569" s="221"/>
      <c r="B569" s="221"/>
      <c r="C569" s="221"/>
      <c r="D569" s="222"/>
      <c r="E569" s="222"/>
      <c r="F569" s="515"/>
      <c r="G569" s="224"/>
      <c r="H569" s="225"/>
      <c r="I569" s="226"/>
      <c r="J569" s="224"/>
      <c r="K569" s="225"/>
      <c r="L569" s="225"/>
      <c r="M569" s="225"/>
      <c r="N569" s="225"/>
      <c r="O569" s="225"/>
      <c r="P569" s="221"/>
      <c r="Q569" s="221"/>
      <c r="R569" s="221"/>
      <c r="S569" s="227"/>
      <c r="T569" s="228"/>
      <c r="U569" s="228"/>
      <c r="V569" s="227"/>
      <c r="W569" s="228"/>
      <c r="X569" s="229"/>
      <c r="Y569" s="223"/>
      <c r="Z569" s="223"/>
      <c r="AA569" s="223"/>
      <c r="AB569" s="227"/>
      <c r="AC569" s="228"/>
      <c r="AD569" s="229"/>
      <c r="AE569" s="223"/>
      <c r="AF569" s="223"/>
      <c r="AG569" s="223"/>
      <c r="AH569" s="230"/>
      <c r="AI569" s="231"/>
      <c r="AJ569" s="231"/>
      <c r="AK569" s="230"/>
      <c r="AL569" s="231"/>
      <c r="AM569" s="232"/>
      <c r="AN569" s="234"/>
      <c r="AO569" s="234"/>
      <c r="AP569" s="235"/>
      <c r="AQ569" s="233"/>
      <c r="AR569" s="234"/>
      <c r="AS569" s="235"/>
    </row>
    <row r="570" spans="1:45" x14ac:dyDescent="0.25">
      <c r="A570" s="221"/>
      <c r="B570" s="221"/>
      <c r="C570" s="221"/>
      <c r="D570" s="222"/>
      <c r="E570" s="222"/>
      <c r="F570" s="515"/>
      <c r="G570" s="224"/>
      <c r="H570" s="225"/>
      <c r="I570" s="226"/>
      <c r="J570" s="224"/>
      <c r="K570" s="225"/>
      <c r="L570" s="225"/>
      <c r="M570" s="225"/>
      <c r="N570" s="225"/>
      <c r="O570" s="225"/>
      <c r="P570" s="221"/>
      <c r="Q570" s="221"/>
      <c r="R570" s="221"/>
      <c r="S570" s="227"/>
      <c r="T570" s="228"/>
      <c r="U570" s="228"/>
      <c r="V570" s="227"/>
      <c r="W570" s="228"/>
      <c r="X570" s="229"/>
      <c r="Y570" s="223"/>
      <c r="Z570" s="223"/>
      <c r="AA570" s="223"/>
      <c r="AB570" s="227"/>
      <c r="AC570" s="228"/>
      <c r="AD570" s="229"/>
      <c r="AE570" s="223"/>
      <c r="AF570" s="223"/>
      <c r="AG570" s="223"/>
      <c r="AH570" s="230"/>
      <c r="AI570" s="231"/>
      <c r="AJ570" s="231"/>
      <c r="AK570" s="230"/>
      <c r="AL570" s="231"/>
      <c r="AM570" s="232"/>
      <c r="AN570" s="234"/>
      <c r="AO570" s="234"/>
      <c r="AP570" s="235"/>
      <c r="AQ570" s="233"/>
      <c r="AR570" s="234"/>
      <c r="AS570" s="235"/>
    </row>
    <row r="571" spans="1:45" x14ac:dyDescent="0.25">
      <c r="A571" s="221"/>
      <c r="B571" s="221"/>
      <c r="C571" s="221"/>
      <c r="D571" s="222"/>
      <c r="E571" s="222"/>
      <c r="F571" s="515"/>
      <c r="G571" s="224"/>
      <c r="H571" s="225"/>
      <c r="I571" s="226"/>
      <c r="J571" s="224"/>
      <c r="K571" s="225"/>
      <c r="L571" s="225"/>
      <c r="M571" s="225"/>
      <c r="N571" s="225"/>
      <c r="O571" s="225"/>
      <c r="P571" s="221"/>
      <c r="Q571" s="221"/>
      <c r="R571" s="221"/>
      <c r="S571" s="227"/>
      <c r="T571" s="228"/>
      <c r="U571" s="228"/>
      <c r="V571" s="227"/>
      <c r="W571" s="228"/>
      <c r="X571" s="229"/>
      <c r="Y571" s="223"/>
      <c r="Z571" s="223"/>
      <c r="AA571" s="223"/>
      <c r="AB571" s="227"/>
      <c r="AC571" s="228"/>
      <c r="AD571" s="229"/>
      <c r="AE571" s="223"/>
      <c r="AF571" s="223"/>
      <c r="AG571" s="223"/>
      <c r="AH571" s="230"/>
      <c r="AI571" s="231"/>
      <c r="AJ571" s="231"/>
      <c r="AK571" s="230"/>
      <c r="AL571" s="231"/>
      <c r="AM571" s="232"/>
      <c r="AN571" s="234"/>
      <c r="AO571" s="234"/>
      <c r="AP571" s="235"/>
      <c r="AQ571" s="233"/>
      <c r="AR571" s="234"/>
      <c r="AS571" s="235"/>
    </row>
    <row r="572" spans="1:45" x14ac:dyDescent="0.25">
      <c r="A572" s="221"/>
      <c r="B572" s="221"/>
      <c r="C572" s="221"/>
      <c r="D572" s="222"/>
      <c r="E572" s="222"/>
      <c r="F572" s="515"/>
      <c r="G572" s="224"/>
      <c r="H572" s="225"/>
      <c r="I572" s="226"/>
      <c r="J572" s="224"/>
      <c r="K572" s="225"/>
      <c r="L572" s="225"/>
      <c r="M572" s="225"/>
      <c r="N572" s="225"/>
      <c r="O572" s="225"/>
      <c r="P572" s="221"/>
      <c r="Q572" s="221"/>
      <c r="R572" s="221"/>
      <c r="S572" s="227"/>
      <c r="T572" s="228"/>
      <c r="U572" s="228"/>
      <c r="V572" s="227"/>
      <c r="W572" s="228"/>
      <c r="X572" s="229"/>
      <c r="Y572" s="223"/>
      <c r="Z572" s="223"/>
      <c r="AA572" s="223"/>
      <c r="AB572" s="227"/>
      <c r="AC572" s="228"/>
      <c r="AD572" s="229"/>
      <c r="AE572" s="223"/>
      <c r="AF572" s="223"/>
      <c r="AG572" s="223"/>
      <c r="AH572" s="230"/>
      <c r="AI572" s="231"/>
      <c r="AJ572" s="231"/>
      <c r="AK572" s="230"/>
      <c r="AL572" s="231"/>
      <c r="AM572" s="232"/>
      <c r="AN572" s="234"/>
      <c r="AO572" s="234"/>
      <c r="AP572" s="235"/>
      <c r="AQ572" s="233"/>
      <c r="AR572" s="234"/>
      <c r="AS572" s="235"/>
    </row>
    <row r="573" spans="1:45" x14ac:dyDescent="0.25">
      <c r="A573" s="221"/>
      <c r="B573" s="221"/>
      <c r="C573" s="221"/>
      <c r="D573" s="222"/>
      <c r="E573" s="222"/>
      <c r="F573" s="515"/>
      <c r="G573" s="224"/>
      <c r="H573" s="225"/>
      <c r="I573" s="226"/>
      <c r="J573" s="224"/>
      <c r="K573" s="225"/>
      <c r="L573" s="225"/>
      <c r="M573" s="225"/>
      <c r="N573" s="225"/>
      <c r="O573" s="225"/>
      <c r="P573" s="221"/>
      <c r="Q573" s="221"/>
      <c r="R573" s="221"/>
      <c r="S573" s="227"/>
      <c r="T573" s="228"/>
      <c r="U573" s="228"/>
      <c r="V573" s="227"/>
      <c r="W573" s="228"/>
      <c r="X573" s="229"/>
      <c r="Y573" s="223"/>
      <c r="Z573" s="223"/>
      <c r="AA573" s="223"/>
      <c r="AB573" s="227"/>
      <c r="AC573" s="228"/>
      <c r="AD573" s="229"/>
      <c r="AE573" s="223"/>
      <c r="AF573" s="223"/>
      <c r="AG573" s="223"/>
      <c r="AH573" s="230"/>
      <c r="AI573" s="231"/>
      <c r="AJ573" s="231"/>
      <c r="AK573" s="230"/>
      <c r="AL573" s="231"/>
      <c r="AM573" s="232"/>
      <c r="AN573" s="234"/>
      <c r="AO573" s="234"/>
      <c r="AP573" s="235"/>
      <c r="AQ573" s="233"/>
      <c r="AR573" s="234"/>
      <c r="AS573" s="235"/>
    </row>
    <row r="574" spans="1:45" x14ac:dyDescent="0.25">
      <c r="A574" s="221"/>
      <c r="B574" s="221"/>
      <c r="C574" s="221"/>
      <c r="D574" s="222"/>
      <c r="E574" s="222"/>
      <c r="F574" s="515"/>
      <c r="G574" s="224"/>
      <c r="H574" s="225"/>
      <c r="I574" s="226"/>
      <c r="J574" s="224"/>
      <c r="K574" s="225"/>
      <c r="L574" s="225"/>
      <c r="M574" s="225"/>
      <c r="N574" s="225"/>
      <c r="O574" s="225"/>
      <c r="P574" s="221"/>
      <c r="Q574" s="221"/>
      <c r="R574" s="221"/>
      <c r="S574" s="227"/>
      <c r="T574" s="228"/>
      <c r="U574" s="228"/>
      <c r="V574" s="227"/>
      <c r="W574" s="228"/>
      <c r="X574" s="229"/>
      <c r="Y574" s="223"/>
      <c r="Z574" s="223"/>
      <c r="AA574" s="223"/>
      <c r="AB574" s="227"/>
      <c r="AC574" s="228"/>
      <c r="AD574" s="229"/>
      <c r="AE574" s="223"/>
      <c r="AF574" s="223"/>
      <c r="AG574" s="223"/>
      <c r="AH574" s="230"/>
      <c r="AI574" s="231"/>
      <c r="AJ574" s="231"/>
      <c r="AK574" s="230"/>
      <c r="AL574" s="231"/>
      <c r="AM574" s="232"/>
      <c r="AN574" s="234"/>
      <c r="AO574" s="234"/>
      <c r="AP574" s="235"/>
      <c r="AQ574" s="233"/>
      <c r="AR574" s="234"/>
      <c r="AS574" s="235"/>
    </row>
    <row r="575" spans="1:45" x14ac:dyDescent="0.25">
      <c r="A575" s="221"/>
      <c r="B575" s="221"/>
      <c r="C575" s="221"/>
      <c r="D575" s="222"/>
      <c r="E575" s="222"/>
      <c r="F575" s="515"/>
      <c r="G575" s="224"/>
      <c r="H575" s="225"/>
      <c r="I575" s="226"/>
      <c r="J575" s="224"/>
      <c r="K575" s="225"/>
      <c r="L575" s="225"/>
      <c r="M575" s="225"/>
      <c r="N575" s="225"/>
      <c r="O575" s="225"/>
      <c r="P575" s="221"/>
      <c r="Q575" s="221"/>
      <c r="R575" s="221"/>
      <c r="S575" s="227"/>
      <c r="T575" s="228"/>
      <c r="U575" s="228"/>
      <c r="V575" s="227"/>
      <c r="W575" s="228"/>
      <c r="X575" s="229"/>
      <c r="Y575" s="223"/>
      <c r="Z575" s="223"/>
      <c r="AA575" s="223"/>
      <c r="AB575" s="227"/>
      <c r="AC575" s="228"/>
      <c r="AD575" s="229"/>
      <c r="AE575" s="223"/>
      <c r="AF575" s="223"/>
      <c r="AG575" s="223"/>
      <c r="AH575" s="230"/>
      <c r="AI575" s="231"/>
      <c r="AJ575" s="231"/>
      <c r="AK575" s="230"/>
      <c r="AL575" s="231"/>
      <c r="AM575" s="232"/>
      <c r="AN575" s="234"/>
      <c r="AO575" s="234"/>
      <c r="AP575" s="235"/>
      <c r="AQ575" s="233"/>
      <c r="AR575" s="234"/>
      <c r="AS575" s="235"/>
    </row>
    <row r="576" spans="1:45" x14ac:dyDescent="0.25">
      <c r="A576" s="221"/>
      <c r="B576" s="221"/>
      <c r="C576" s="221"/>
      <c r="D576" s="222"/>
      <c r="E576" s="222"/>
      <c r="F576" s="515"/>
      <c r="G576" s="224"/>
      <c r="H576" s="225"/>
      <c r="I576" s="226"/>
      <c r="J576" s="224"/>
      <c r="K576" s="225"/>
      <c r="L576" s="225"/>
      <c r="M576" s="225"/>
      <c r="N576" s="225"/>
      <c r="O576" s="225"/>
      <c r="P576" s="221"/>
      <c r="Q576" s="221"/>
      <c r="R576" s="221"/>
      <c r="S576" s="227"/>
      <c r="T576" s="228"/>
      <c r="U576" s="228"/>
      <c r="V576" s="227"/>
      <c r="W576" s="228"/>
      <c r="X576" s="229"/>
      <c r="Y576" s="223"/>
      <c r="Z576" s="223"/>
      <c r="AA576" s="223"/>
      <c r="AB576" s="227"/>
      <c r="AC576" s="228"/>
      <c r="AD576" s="229"/>
      <c r="AE576" s="223"/>
      <c r="AF576" s="223"/>
      <c r="AG576" s="223"/>
      <c r="AH576" s="230"/>
      <c r="AI576" s="231"/>
      <c r="AJ576" s="231"/>
      <c r="AK576" s="230"/>
      <c r="AL576" s="231"/>
      <c r="AM576" s="232"/>
      <c r="AN576" s="234"/>
      <c r="AO576" s="234"/>
      <c r="AP576" s="235"/>
      <c r="AQ576" s="233"/>
      <c r="AR576" s="234"/>
      <c r="AS576" s="235"/>
    </row>
    <row r="577" spans="1:45" x14ac:dyDescent="0.25">
      <c r="A577" s="221"/>
      <c r="B577" s="221"/>
      <c r="C577" s="221"/>
      <c r="D577" s="222"/>
      <c r="E577" s="222"/>
      <c r="F577" s="515"/>
      <c r="G577" s="224"/>
      <c r="H577" s="225"/>
      <c r="I577" s="226"/>
      <c r="J577" s="224"/>
      <c r="K577" s="225"/>
      <c r="L577" s="225"/>
      <c r="M577" s="225"/>
      <c r="N577" s="225"/>
      <c r="O577" s="225"/>
      <c r="P577" s="221"/>
      <c r="Q577" s="221"/>
      <c r="R577" s="221"/>
      <c r="S577" s="227"/>
      <c r="T577" s="228"/>
      <c r="U577" s="228"/>
      <c r="V577" s="227"/>
      <c r="W577" s="228"/>
      <c r="X577" s="229"/>
      <c r="Y577" s="223"/>
      <c r="Z577" s="223"/>
      <c r="AA577" s="223"/>
      <c r="AB577" s="227"/>
      <c r="AC577" s="228"/>
      <c r="AD577" s="229"/>
      <c r="AE577" s="223"/>
      <c r="AF577" s="223"/>
      <c r="AG577" s="223"/>
      <c r="AH577" s="230"/>
      <c r="AI577" s="231"/>
      <c r="AJ577" s="231"/>
      <c r="AK577" s="230"/>
      <c r="AL577" s="231"/>
      <c r="AM577" s="232"/>
      <c r="AN577" s="234"/>
      <c r="AO577" s="234"/>
      <c r="AP577" s="235"/>
      <c r="AQ577" s="233"/>
      <c r="AR577" s="234"/>
      <c r="AS577" s="235"/>
    </row>
    <row r="578" spans="1:45" x14ac:dyDescent="0.25">
      <c r="A578" s="221"/>
      <c r="B578" s="221"/>
      <c r="C578" s="221"/>
      <c r="D578" s="222"/>
      <c r="E578" s="222"/>
      <c r="F578" s="515"/>
      <c r="G578" s="224"/>
      <c r="H578" s="225"/>
      <c r="I578" s="226"/>
      <c r="J578" s="224"/>
      <c r="K578" s="225"/>
      <c r="L578" s="225"/>
      <c r="M578" s="225"/>
      <c r="N578" s="225"/>
      <c r="O578" s="225"/>
      <c r="P578" s="221"/>
      <c r="Q578" s="221"/>
      <c r="R578" s="221"/>
      <c r="S578" s="227"/>
      <c r="T578" s="228"/>
      <c r="U578" s="228"/>
      <c r="V578" s="227"/>
      <c r="W578" s="228"/>
      <c r="X578" s="229"/>
      <c r="Y578" s="223"/>
      <c r="Z578" s="223"/>
      <c r="AA578" s="223"/>
      <c r="AB578" s="227"/>
      <c r="AC578" s="228"/>
      <c r="AD578" s="229"/>
      <c r="AE578" s="223"/>
      <c r="AF578" s="223"/>
      <c r="AG578" s="223"/>
      <c r="AH578" s="230"/>
      <c r="AI578" s="231"/>
      <c r="AJ578" s="231"/>
      <c r="AK578" s="230"/>
      <c r="AL578" s="231"/>
      <c r="AM578" s="232"/>
      <c r="AN578" s="234"/>
      <c r="AO578" s="234"/>
      <c r="AP578" s="235"/>
      <c r="AQ578" s="233"/>
      <c r="AR578" s="234"/>
      <c r="AS578" s="235"/>
    </row>
    <row r="579" spans="1:45" x14ac:dyDescent="0.25">
      <c r="A579" s="221"/>
      <c r="B579" s="221"/>
      <c r="C579" s="221"/>
      <c r="D579" s="222"/>
      <c r="E579" s="222"/>
      <c r="F579" s="515"/>
      <c r="G579" s="224"/>
      <c r="H579" s="225"/>
      <c r="I579" s="226"/>
      <c r="J579" s="224"/>
      <c r="K579" s="225"/>
      <c r="L579" s="225"/>
      <c r="M579" s="225"/>
      <c r="N579" s="225"/>
      <c r="O579" s="225"/>
      <c r="P579" s="221"/>
      <c r="Q579" s="221"/>
      <c r="R579" s="221"/>
      <c r="S579" s="227"/>
      <c r="T579" s="228"/>
      <c r="U579" s="228"/>
      <c r="V579" s="227"/>
      <c r="W579" s="228"/>
      <c r="X579" s="229"/>
      <c r="Y579" s="223"/>
      <c r="Z579" s="223"/>
      <c r="AA579" s="223"/>
      <c r="AB579" s="227"/>
      <c r="AC579" s="228"/>
      <c r="AD579" s="229"/>
      <c r="AE579" s="223"/>
      <c r="AF579" s="223"/>
      <c r="AG579" s="223"/>
      <c r="AH579" s="230"/>
      <c r="AI579" s="231"/>
      <c r="AJ579" s="231"/>
      <c r="AK579" s="230"/>
      <c r="AL579" s="231"/>
      <c r="AM579" s="232"/>
      <c r="AN579" s="234"/>
      <c r="AO579" s="234"/>
      <c r="AP579" s="235"/>
      <c r="AQ579" s="233"/>
      <c r="AR579" s="234"/>
      <c r="AS579" s="235"/>
    </row>
    <row r="580" spans="1:45" x14ac:dyDescent="0.25">
      <c r="A580" s="221"/>
      <c r="B580" s="221"/>
      <c r="C580" s="221"/>
      <c r="D580" s="222"/>
      <c r="E580" s="222"/>
      <c r="F580" s="515"/>
      <c r="G580" s="224"/>
      <c r="H580" s="225"/>
      <c r="I580" s="226"/>
      <c r="J580" s="224"/>
      <c r="K580" s="225"/>
      <c r="L580" s="225"/>
      <c r="M580" s="225"/>
      <c r="N580" s="225"/>
      <c r="O580" s="225"/>
      <c r="P580" s="221"/>
      <c r="Q580" s="221"/>
      <c r="R580" s="221"/>
      <c r="S580" s="227"/>
      <c r="T580" s="228"/>
      <c r="U580" s="228"/>
      <c r="V580" s="227"/>
      <c r="W580" s="228"/>
      <c r="X580" s="229"/>
      <c r="Y580" s="223"/>
      <c r="Z580" s="223"/>
      <c r="AA580" s="223"/>
      <c r="AB580" s="227"/>
      <c r="AC580" s="228"/>
      <c r="AD580" s="229"/>
      <c r="AE580" s="223"/>
      <c r="AF580" s="223"/>
      <c r="AG580" s="223"/>
      <c r="AH580" s="230"/>
      <c r="AI580" s="231"/>
      <c r="AJ580" s="231"/>
      <c r="AK580" s="230"/>
      <c r="AL580" s="231"/>
      <c r="AM580" s="232"/>
      <c r="AN580" s="234"/>
      <c r="AO580" s="234"/>
      <c r="AP580" s="235"/>
      <c r="AQ580" s="233"/>
      <c r="AR580" s="234"/>
      <c r="AS580" s="235"/>
    </row>
    <row r="581" spans="1:45" x14ac:dyDescent="0.25">
      <c r="A581" s="221"/>
      <c r="B581" s="221"/>
      <c r="C581" s="221"/>
      <c r="D581" s="222"/>
      <c r="E581" s="222"/>
      <c r="F581" s="515"/>
      <c r="G581" s="224"/>
      <c r="H581" s="225"/>
      <c r="I581" s="226"/>
      <c r="J581" s="224"/>
      <c r="K581" s="225"/>
      <c r="L581" s="225"/>
      <c r="M581" s="225"/>
      <c r="N581" s="225"/>
      <c r="O581" s="225"/>
      <c r="P581" s="221"/>
      <c r="Q581" s="221"/>
      <c r="R581" s="221"/>
      <c r="S581" s="227"/>
      <c r="T581" s="228"/>
      <c r="U581" s="228"/>
      <c r="V581" s="227"/>
      <c r="W581" s="228"/>
      <c r="X581" s="229"/>
      <c r="Y581" s="223"/>
      <c r="Z581" s="223"/>
      <c r="AA581" s="223"/>
      <c r="AB581" s="227"/>
      <c r="AC581" s="228"/>
      <c r="AD581" s="229"/>
      <c r="AE581" s="223"/>
      <c r="AF581" s="223"/>
      <c r="AG581" s="223"/>
      <c r="AH581" s="230"/>
      <c r="AI581" s="231"/>
      <c r="AJ581" s="231"/>
      <c r="AK581" s="230"/>
      <c r="AL581" s="231"/>
      <c r="AM581" s="232"/>
      <c r="AN581" s="234"/>
      <c r="AO581" s="234"/>
      <c r="AP581" s="235"/>
      <c r="AQ581" s="233"/>
      <c r="AR581" s="234"/>
      <c r="AS581" s="235"/>
    </row>
    <row r="582" spans="1:45" x14ac:dyDescent="0.25">
      <c r="A582" s="221"/>
      <c r="B582" s="221"/>
      <c r="C582" s="221"/>
      <c r="D582" s="222"/>
      <c r="E582" s="222"/>
      <c r="F582" s="515"/>
      <c r="G582" s="224"/>
      <c r="H582" s="225"/>
      <c r="I582" s="226"/>
      <c r="J582" s="224"/>
      <c r="K582" s="225"/>
      <c r="L582" s="225"/>
      <c r="M582" s="225"/>
      <c r="N582" s="225"/>
      <c r="O582" s="225"/>
      <c r="P582" s="221"/>
      <c r="Q582" s="221"/>
      <c r="R582" s="221"/>
      <c r="S582" s="227"/>
      <c r="T582" s="228"/>
      <c r="U582" s="228"/>
      <c r="V582" s="227"/>
      <c r="W582" s="228"/>
      <c r="X582" s="229"/>
      <c r="Y582" s="223"/>
      <c r="Z582" s="223"/>
      <c r="AA582" s="223"/>
      <c r="AB582" s="227"/>
      <c r="AC582" s="228"/>
      <c r="AD582" s="229"/>
      <c r="AE582" s="223"/>
      <c r="AF582" s="223"/>
      <c r="AG582" s="223"/>
      <c r="AH582" s="230"/>
      <c r="AI582" s="231"/>
      <c r="AJ582" s="231"/>
      <c r="AK582" s="230"/>
      <c r="AL582" s="231"/>
      <c r="AM582" s="232"/>
      <c r="AN582" s="234"/>
      <c r="AO582" s="234"/>
      <c r="AP582" s="235"/>
      <c r="AQ582" s="233"/>
      <c r="AR582" s="234"/>
      <c r="AS582" s="235"/>
    </row>
    <row r="583" spans="1:45" x14ac:dyDescent="0.25">
      <c r="A583" s="221"/>
      <c r="B583" s="221"/>
      <c r="C583" s="221"/>
      <c r="D583" s="222"/>
      <c r="E583" s="222"/>
      <c r="F583" s="515"/>
      <c r="G583" s="224"/>
      <c r="H583" s="225"/>
      <c r="I583" s="226"/>
      <c r="J583" s="224"/>
      <c r="K583" s="225"/>
      <c r="L583" s="225"/>
      <c r="M583" s="225"/>
      <c r="N583" s="225"/>
      <c r="O583" s="225"/>
      <c r="P583" s="221"/>
      <c r="Q583" s="221"/>
      <c r="R583" s="221"/>
      <c r="S583" s="227"/>
      <c r="T583" s="228"/>
      <c r="U583" s="228"/>
      <c r="V583" s="227"/>
      <c r="W583" s="228"/>
      <c r="X583" s="229"/>
      <c r="Y583" s="223"/>
      <c r="Z583" s="223"/>
      <c r="AA583" s="223"/>
      <c r="AB583" s="227"/>
      <c r="AC583" s="228"/>
      <c r="AD583" s="229"/>
      <c r="AE583" s="223"/>
      <c r="AF583" s="223"/>
      <c r="AG583" s="223"/>
      <c r="AH583" s="230"/>
      <c r="AI583" s="231"/>
      <c r="AJ583" s="231"/>
      <c r="AK583" s="230"/>
      <c r="AL583" s="231"/>
      <c r="AM583" s="232"/>
      <c r="AN583" s="234"/>
      <c r="AO583" s="234"/>
      <c r="AP583" s="235"/>
      <c r="AQ583" s="233"/>
      <c r="AR583" s="234"/>
      <c r="AS583" s="235"/>
    </row>
    <row r="584" spans="1:45" x14ac:dyDescent="0.25">
      <c r="A584" s="221"/>
      <c r="B584" s="221"/>
      <c r="C584" s="221"/>
      <c r="D584" s="222"/>
      <c r="E584" s="222"/>
      <c r="F584" s="515"/>
      <c r="G584" s="224"/>
      <c r="H584" s="225"/>
      <c r="I584" s="226"/>
      <c r="J584" s="224"/>
      <c r="K584" s="225"/>
      <c r="L584" s="225"/>
      <c r="M584" s="225"/>
      <c r="N584" s="225"/>
      <c r="O584" s="225"/>
      <c r="P584" s="221"/>
      <c r="Q584" s="221"/>
      <c r="R584" s="221"/>
      <c r="S584" s="227"/>
      <c r="T584" s="228"/>
      <c r="U584" s="228"/>
      <c r="V584" s="227"/>
      <c r="W584" s="228"/>
      <c r="X584" s="229"/>
      <c r="Y584" s="223"/>
      <c r="Z584" s="223"/>
      <c r="AA584" s="223"/>
      <c r="AB584" s="227"/>
      <c r="AC584" s="228"/>
      <c r="AD584" s="229"/>
      <c r="AE584" s="223"/>
      <c r="AF584" s="223"/>
      <c r="AG584" s="223"/>
      <c r="AH584" s="230"/>
      <c r="AI584" s="231"/>
      <c r="AJ584" s="231"/>
      <c r="AK584" s="230"/>
      <c r="AL584" s="231"/>
      <c r="AM584" s="232"/>
      <c r="AN584" s="234"/>
      <c r="AO584" s="234"/>
      <c r="AP584" s="235"/>
      <c r="AQ584" s="233"/>
      <c r="AR584" s="234"/>
      <c r="AS584" s="235"/>
    </row>
    <row r="585" spans="1:45" x14ac:dyDescent="0.25">
      <c r="A585" s="221"/>
      <c r="B585" s="221"/>
      <c r="C585" s="221"/>
      <c r="D585" s="222"/>
      <c r="E585" s="222"/>
      <c r="F585" s="515"/>
      <c r="G585" s="224"/>
      <c r="H585" s="225"/>
      <c r="I585" s="226"/>
      <c r="J585" s="224"/>
      <c r="K585" s="225"/>
      <c r="L585" s="225"/>
      <c r="M585" s="225"/>
      <c r="N585" s="225"/>
      <c r="O585" s="225"/>
      <c r="P585" s="221"/>
      <c r="Q585" s="221"/>
      <c r="R585" s="221"/>
      <c r="S585" s="227"/>
      <c r="T585" s="228"/>
      <c r="U585" s="228"/>
      <c r="V585" s="227"/>
      <c r="W585" s="228"/>
      <c r="X585" s="229"/>
      <c r="Y585" s="223"/>
      <c r="Z585" s="223"/>
      <c r="AA585" s="223"/>
      <c r="AB585" s="227"/>
      <c r="AC585" s="228"/>
      <c r="AD585" s="229"/>
      <c r="AE585" s="223"/>
      <c r="AF585" s="223"/>
      <c r="AG585" s="223"/>
      <c r="AH585" s="230"/>
      <c r="AI585" s="231"/>
      <c r="AJ585" s="231"/>
      <c r="AK585" s="230"/>
      <c r="AL585" s="231"/>
      <c r="AM585" s="232"/>
      <c r="AN585" s="234"/>
      <c r="AO585" s="234"/>
      <c r="AP585" s="235"/>
      <c r="AQ585" s="233"/>
      <c r="AR585" s="234"/>
      <c r="AS585" s="235"/>
    </row>
    <row r="586" spans="1:45" x14ac:dyDescent="0.25">
      <c r="A586" s="221"/>
      <c r="B586" s="221"/>
      <c r="C586" s="221"/>
      <c r="D586" s="222"/>
      <c r="E586" s="222"/>
      <c r="F586" s="515"/>
      <c r="G586" s="224"/>
      <c r="H586" s="225"/>
      <c r="I586" s="226"/>
      <c r="J586" s="224"/>
      <c r="K586" s="225"/>
      <c r="L586" s="225"/>
      <c r="M586" s="225"/>
      <c r="N586" s="225"/>
      <c r="O586" s="225"/>
      <c r="P586" s="221"/>
      <c r="Q586" s="221"/>
      <c r="R586" s="221"/>
      <c r="S586" s="227"/>
      <c r="T586" s="228"/>
      <c r="U586" s="228"/>
      <c r="V586" s="227"/>
      <c r="W586" s="228"/>
      <c r="X586" s="229"/>
      <c r="Y586" s="223"/>
      <c r="Z586" s="223"/>
      <c r="AA586" s="223"/>
      <c r="AB586" s="227"/>
      <c r="AC586" s="228"/>
      <c r="AD586" s="229"/>
      <c r="AE586" s="223"/>
      <c r="AF586" s="223"/>
      <c r="AG586" s="223"/>
      <c r="AH586" s="230"/>
      <c r="AI586" s="231"/>
      <c r="AJ586" s="231"/>
      <c r="AK586" s="230"/>
      <c r="AL586" s="231"/>
      <c r="AM586" s="232"/>
      <c r="AN586" s="234"/>
      <c r="AO586" s="234"/>
      <c r="AP586" s="235"/>
      <c r="AQ586" s="233"/>
      <c r="AR586" s="234"/>
      <c r="AS586" s="235"/>
    </row>
    <row r="587" spans="1:45" x14ac:dyDescent="0.25">
      <c r="A587" s="221"/>
      <c r="B587" s="221"/>
      <c r="C587" s="221"/>
      <c r="D587" s="222"/>
      <c r="E587" s="222"/>
      <c r="F587" s="515"/>
      <c r="G587" s="224"/>
      <c r="H587" s="225"/>
      <c r="I587" s="226"/>
      <c r="J587" s="224"/>
      <c r="K587" s="225"/>
      <c r="L587" s="225"/>
      <c r="M587" s="225"/>
      <c r="N587" s="225"/>
      <c r="O587" s="225"/>
      <c r="P587" s="221"/>
      <c r="Q587" s="221"/>
      <c r="R587" s="221"/>
      <c r="S587" s="227"/>
      <c r="T587" s="228"/>
      <c r="U587" s="228"/>
      <c r="V587" s="227"/>
      <c r="W587" s="228"/>
      <c r="X587" s="229"/>
      <c r="Y587" s="223"/>
      <c r="Z587" s="223"/>
      <c r="AA587" s="223"/>
      <c r="AB587" s="227"/>
      <c r="AC587" s="228"/>
      <c r="AD587" s="229"/>
      <c r="AE587" s="223"/>
      <c r="AF587" s="223"/>
      <c r="AG587" s="223"/>
      <c r="AH587" s="230"/>
      <c r="AI587" s="231"/>
      <c r="AJ587" s="231"/>
      <c r="AK587" s="230"/>
      <c r="AL587" s="231"/>
      <c r="AM587" s="232"/>
      <c r="AN587" s="234"/>
      <c r="AO587" s="234"/>
      <c r="AP587" s="235"/>
      <c r="AQ587" s="233"/>
      <c r="AR587" s="234"/>
      <c r="AS587" s="235"/>
    </row>
    <row r="588" spans="1:45" x14ac:dyDescent="0.25">
      <c r="A588" s="221"/>
      <c r="B588" s="221"/>
      <c r="C588" s="221"/>
      <c r="D588" s="222"/>
      <c r="E588" s="222"/>
      <c r="F588" s="515"/>
      <c r="G588" s="224"/>
      <c r="H588" s="225"/>
      <c r="I588" s="226"/>
      <c r="J588" s="224"/>
      <c r="K588" s="225"/>
      <c r="L588" s="225"/>
      <c r="M588" s="225"/>
      <c r="N588" s="225"/>
      <c r="O588" s="225"/>
      <c r="P588" s="221"/>
      <c r="Q588" s="221"/>
      <c r="R588" s="221"/>
      <c r="S588" s="227"/>
      <c r="T588" s="228"/>
      <c r="U588" s="228"/>
      <c r="V588" s="227"/>
      <c r="W588" s="228"/>
      <c r="X588" s="229"/>
      <c r="Y588" s="223"/>
      <c r="Z588" s="223"/>
      <c r="AA588" s="223"/>
      <c r="AB588" s="227"/>
      <c r="AC588" s="228"/>
      <c r="AD588" s="229"/>
      <c r="AE588" s="223"/>
      <c r="AF588" s="223"/>
      <c r="AG588" s="223"/>
      <c r="AH588" s="230"/>
      <c r="AI588" s="231"/>
      <c r="AJ588" s="231"/>
      <c r="AK588" s="230"/>
      <c r="AL588" s="231"/>
      <c r="AM588" s="232"/>
      <c r="AN588" s="234"/>
      <c r="AO588" s="234"/>
      <c r="AP588" s="235"/>
      <c r="AQ588" s="233"/>
      <c r="AR588" s="234"/>
      <c r="AS588" s="235"/>
    </row>
    <row r="589" spans="1:45" x14ac:dyDescent="0.25">
      <c r="A589" s="221"/>
      <c r="B589" s="221"/>
      <c r="C589" s="221"/>
      <c r="D589" s="222"/>
      <c r="E589" s="222"/>
      <c r="F589" s="515"/>
      <c r="G589" s="224"/>
      <c r="H589" s="225"/>
      <c r="I589" s="226"/>
      <c r="J589" s="224"/>
      <c r="K589" s="225"/>
      <c r="L589" s="225"/>
      <c r="M589" s="225"/>
      <c r="N589" s="225"/>
      <c r="O589" s="225"/>
      <c r="P589" s="221"/>
      <c r="Q589" s="221"/>
      <c r="R589" s="221"/>
      <c r="S589" s="227"/>
      <c r="T589" s="228"/>
      <c r="U589" s="228"/>
      <c r="V589" s="227"/>
      <c r="W589" s="228"/>
      <c r="X589" s="229"/>
      <c r="Y589" s="223"/>
      <c r="Z589" s="223"/>
      <c r="AA589" s="223"/>
      <c r="AB589" s="227"/>
      <c r="AC589" s="228"/>
      <c r="AD589" s="229"/>
      <c r="AE589" s="223"/>
      <c r="AF589" s="223"/>
      <c r="AG589" s="223"/>
      <c r="AH589" s="230"/>
      <c r="AI589" s="231"/>
      <c r="AJ589" s="231"/>
      <c r="AK589" s="230"/>
      <c r="AL589" s="231"/>
      <c r="AM589" s="232"/>
      <c r="AN589" s="234"/>
      <c r="AO589" s="234"/>
      <c r="AP589" s="235"/>
      <c r="AQ589" s="233"/>
      <c r="AR589" s="234"/>
      <c r="AS589" s="235"/>
    </row>
    <row r="590" spans="1:45" x14ac:dyDescent="0.25">
      <c r="A590" s="221"/>
      <c r="B590" s="221"/>
      <c r="C590" s="221"/>
      <c r="D590" s="222"/>
      <c r="E590" s="222"/>
      <c r="F590" s="515"/>
      <c r="G590" s="224"/>
      <c r="H590" s="225"/>
      <c r="I590" s="226"/>
      <c r="J590" s="224"/>
      <c r="K590" s="225"/>
      <c r="L590" s="225"/>
      <c r="M590" s="225"/>
      <c r="N590" s="225"/>
      <c r="O590" s="225"/>
      <c r="P590" s="221"/>
      <c r="Q590" s="221"/>
      <c r="R590" s="221"/>
      <c r="S590" s="227"/>
      <c r="T590" s="228"/>
      <c r="U590" s="228"/>
      <c r="V590" s="227"/>
      <c r="W590" s="228"/>
      <c r="X590" s="229"/>
      <c r="Y590" s="223"/>
      <c r="Z590" s="223"/>
      <c r="AA590" s="223"/>
      <c r="AB590" s="227"/>
      <c r="AC590" s="228"/>
      <c r="AD590" s="229"/>
      <c r="AE590" s="223"/>
      <c r="AF590" s="223"/>
      <c r="AG590" s="223"/>
      <c r="AH590" s="230"/>
      <c r="AI590" s="231"/>
      <c r="AJ590" s="231"/>
      <c r="AK590" s="230"/>
      <c r="AL590" s="231"/>
      <c r="AM590" s="232"/>
      <c r="AN590" s="234"/>
      <c r="AO590" s="234"/>
      <c r="AP590" s="235"/>
      <c r="AQ590" s="233"/>
      <c r="AR590" s="234"/>
      <c r="AS590" s="235"/>
    </row>
    <row r="591" spans="1:45" x14ac:dyDescent="0.25">
      <c r="A591" s="221"/>
      <c r="B591" s="221"/>
      <c r="C591" s="221"/>
      <c r="D591" s="222"/>
      <c r="E591" s="222"/>
      <c r="F591" s="515"/>
      <c r="G591" s="224"/>
      <c r="H591" s="225"/>
      <c r="I591" s="226"/>
      <c r="J591" s="224"/>
      <c r="K591" s="225"/>
      <c r="L591" s="225"/>
      <c r="M591" s="225"/>
      <c r="N591" s="225"/>
      <c r="O591" s="225"/>
      <c r="P591" s="221"/>
      <c r="Q591" s="221"/>
      <c r="R591" s="221"/>
      <c r="S591" s="227"/>
      <c r="T591" s="228"/>
      <c r="U591" s="228"/>
      <c r="V591" s="227"/>
      <c r="W591" s="228"/>
      <c r="X591" s="229"/>
      <c r="Y591" s="223"/>
      <c r="Z591" s="223"/>
      <c r="AA591" s="223"/>
      <c r="AB591" s="227"/>
      <c r="AC591" s="228"/>
      <c r="AD591" s="229"/>
      <c r="AE591" s="223"/>
      <c r="AF591" s="223"/>
      <c r="AG591" s="223"/>
      <c r="AH591" s="230"/>
      <c r="AI591" s="231"/>
      <c r="AJ591" s="231"/>
      <c r="AK591" s="230"/>
      <c r="AL591" s="231"/>
      <c r="AM591" s="232"/>
      <c r="AN591" s="234"/>
      <c r="AO591" s="234"/>
      <c r="AP591" s="235"/>
      <c r="AQ591" s="233"/>
      <c r="AR591" s="234"/>
      <c r="AS591" s="235"/>
    </row>
    <row r="592" spans="1:45" x14ac:dyDescent="0.25">
      <c r="A592" s="221"/>
      <c r="B592" s="221"/>
      <c r="C592" s="221"/>
      <c r="D592" s="222"/>
      <c r="E592" s="222"/>
      <c r="F592" s="515"/>
      <c r="G592" s="224"/>
      <c r="H592" s="225"/>
      <c r="I592" s="226"/>
      <c r="J592" s="224"/>
      <c r="K592" s="225"/>
      <c r="L592" s="225"/>
      <c r="M592" s="225"/>
      <c r="N592" s="225"/>
      <c r="O592" s="225"/>
      <c r="P592" s="221"/>
      <c r="Q592" s="221"/>
      <c r="R592" s="221"/>
      <c r="S592" s="227"/>
      <c r="T592" s="228"/>
      <c r="U592" s="228"/>
      <c r="V592" s="227"/>
      <c r="W592" s="228"/>
      <c r="X592" s="229"/>
      <c r="Y592" s="223"/>
      <c r="Z592" s="223"/>
      <c r="AA592" s="223"/>
      <c r="AB592" s="227"/>
      <c r="AC592" s="228"/>
      <c r="AD592" s="229"/>
      <c r="AE592" s="223"/>
      <c r="AF592" s="223"/>
      <c r="AG592" s="223"/>
      <c r="AH592" s="230"/>
      <c r="AI592" s="231"/>
      <c r="AJ592" s="231"/>
      <c r="AK592" s="230"/>
      <c r="AL592" s="231"/>
      <c r="AM592" s="232"/>
      <c r="AN592" s="234"/>
      <c r="AO592" s="234"/>
      <c r="AP592" s="235"/>
      <c r="AQ592" s="233"/>
      <c r="AR592" s="234"/>
      <c r="AS592" s="235"/>
    </row>
    <row r="593" spans="1:45" x14ac:dyDescent="0.25">
      <c r="A593" s="221"/>
      <c r="B593" s="221"/>
      <c r="C593" s="221"/>
      <c r="D593" s="222"/>
      <c r="E593" s="222"/>
      <c r="F593" s="515"/>
      <c r="G593" s="224"/>
      <c r="H593" s="225"/>
      <c r="I593" s="226"/>
      <c r="J593" s="224"/>
      <c r="K593" s="225"/>
      <c r="L593" s="225"/>
      <c r="M593" s="225"/>
      <c r="N593" s="225"/>
      <c r="O593" s="225"/>
      <c r="P593" s="221"/>
      <c r="Q593" s="221"/>
      <c r="R593" s="221"/>
      <c r="S593" s="227"/>
      <c r="T593" s="228"/>
      <c r="U593" s="228"/>
      <c r="V593" s="227"/>
      <c r="W593" s="228"/>
      <c r="X593" s="229"/>
      <c r="Y593" s="223"/>
      <c r="Z593" s="223"/>
      <c r="AA593" s="223"/>
      <c r="AB593" s="227"/>
      <c r="AC593" s="228"/>
      <c r="AD593" s="229"/>
      <c r="AE593" s="223"/>
      <c r="AF593" s="223"/>
      <c r="AG593" s="223"/>
      <c r="AH593" s="230"/>
      <c r="AI593" s="231"/>
      <c r="AJ593" s="231"/>
      <c r="AK593" s="230"/>
      <c r="AL593" s="231"/>
      <c r="AM593" s="232"/>
      <c r="AN593" s="234"/>
      <c r="AO593" s="234"/>
      <c r="AP593" s="235"/>
      <c r="AQ593" s="233"/>
      <c r="AR593" s="234"/>
      <c r="AS593" s="235"/>
    </row>
    <row r="594" spans="1:45" x14ac:dyDescent="0.25">
      <c r="A594" s="221"/>
      <c r="B594" s="221"/>
      <c r="C594" s="221"/>
      <c r="D594" s="222"/>
      <c r="E594" s="222"/>
      <c r="F594" s="515"/>
      <c r="G594" s="224"/>
      <c r="H594" s="225"/>
      <c r="I594" s="226"/>
      <c r="J594" s="224"/>
      <c r="K594" s="225"/>
      <c r="L594" s="225"/>
      <c r="M594" s="225"/>
      <c r="N594" s="225"/>
      <c r="O594" s="225"/>
      <c r="P594" s="221"/>
      <c r="Q594" s="221"/>
      <c r="R594" s="221"/>
      <c r="S594" s="227"/>
      <c r="T594" s="228"/>
      <c r="U594" s="228"/>
      <c r="V594" s="227"/>
      <c r="W594" s="228"/>
      <c r="X594" s="229"/>
      <c r="Y594" s="223"/>
      <c r="Z594" s="223"/>
      <c r="AA594" s="223"/>
      <c r="AB594" s="227"/>
      <c r="AC594" s="228"/>
      <c r="AD594" s="229"/>
      <c r="AE594" s="223"/>
      <c r="AF594" s="223"/>
      <c r="AG594" s="223"/>
      <c r="AH594" s="230"/>
      <c r="AI594" s="231"/>
      <c r="AJ594" s="231"/>
      <c r="AK594" s="230"/>
      <c r="AL594" s="231"/>
      <c r="AM594" s="232"/>
      <c r="AN594" s="234"/>
      <c r="AO594" s="234"/>
      <c r="AP594" s="235"/>
      <c r="AQ594" s="233"/>
      <c r="AR594" s="234"/>
      <c r="AS594" s="235"/>
    </row>
    <row r="595" spans="1:45" x14ac:dyDescent="0.25">
      <c r="A595" s="221"/>
      <c r="B595" s="221"/>
      <c r="C595" s="221"/>
      <c r="D595" s="222"/>
      <c r="E595" s="222"/>
      <c r="F595" s="515"/>
      <c r="G595" s="224"/>
      <c r="H595" s="225"/>
      <c r="I595" s="226"/>
      <c r="J595" s="224"/>
      <c r="K595" s="225"/>
      <c r="L595" s="225"/>
      <c r="M595" s="225"/>
      <c r="N595" s="225"/>
      <c r="O595" s="225"/>
      <c r="P595" s="221"/>
      <c r="Q595" s="221"/>
      <c r="R595" s="221"/>
      <c r="S595" s="227"/>
      <c r="T595" s="228"/>
      <c r="U595" s="228"/>
      <c r="V595" s="227"/>
      <c r="W595" s="228"/>
      <c r="X595" s="229"/>
      <c r="Y595" s="223"/>
      <c r="Z595" s="223"/>
      <c r="AA595" s="223"/>
      <c r="AB595" s="227"/>
      <c r="AC595" s="228"/>
      <c r="AD595" s="229"/>
      <c r="AE595" s="223"/>
      <c r="AF595" s="223"/>
      <c r="AG595" s="223"/>
      <c r="AH595" s="230"/>
      <c r="AI595" s="231"/>
      <c r="AJ595" s="231"/>
      <c r="AK595" s="230"/>
      <c r="AL595" s="231"/>
      <c r="AM595" s="232"/>
      <c r="AN595" s="234"/>
      <c r="AO595" s="234"/>
      <c r="AP595" s="235"/>
      <c r="AQ595" s="233"/>
      <c r="AR595" s="234"/>
      <c r="AS595" s="235"/>
    </row>
    <row r="596" spans="1:45" x14ac:dyDescent="0.25">
      <c r="A596" s="221"/>
      <c r="B596" s="221"/>
      <c r="C596" s="221"/>
      <c r="D596" s="222"/>
      <c r="E596" s="222"/>
      <c r="F596" s="515"/>
      <c r="G596" s="224"/>
      <c r="H596" s="225"/>
      <c r="I596" s="226"/>
      <c r="J596" s="224"/>
      <c r="K596" s="225"/>
      <c r="L596" s="225"/>
      <c r="M596" s="225"/>
      <c r="N596" s="225"/>
      <c r="O596" s="225"/>
      <c r="P596" s="221"/>
      <c r="Q596" s="221"/>
      <c r="R596" s="221"/>
      <c r="S596" s="227"/>
      <c r="T596" s="228"/>
      <c r="U596" s="228"/>
      <c r="V596" s="227"/>
      <c r="W596" s="228"/>
      <c r="X596" s="229"/>
      <c r="Y596" s="223"/>
      <c r="Z596" s="223"/>
      <c r="AA596" s="223"/>
      <c r="AB596" s="227"/>
      <c r="AC596" s="228"/>
      <c r="AD596" s="229"/>
      <c r="AE596" s="223"/>
      <c r="AF596" s="223"/>
      <c r="AG596" s="223"/>
      <c r="AH596" s="230"/>
      <c r="AI596" s="231"/>
      <c r="AJ596" s="231"/>
      <c r="AK596" s="230"/>
      <c r="AL596" s="231"/>
      <c r="AM596" s="232"/>
      <c r="AN596" s="234"/>
      <c r="AO596" s="234"/>
      <c r="AP596" s="235"/>
      <c r="AQ596" s="233"/>
      <c r="AR596" s="234"/>
      <c r="AS596" s="235"/>
    </row>
    <row r="597" spans="1:45" x14ac:dyDescent="0.25">
      <c r="A597" s="221"/>
      <c r="B597" s="221"/>
      <c r="C597" s="221"/>
      <c r="D597" s="222"/>
      <c r="E597" s="222"/>
      <c r="F597" s="515"/>
      <c r="G597" s="224"/>
      <c r="H597" s="225"/>
      <c r="I597" s="226"/>
      <c r="J597" s="224"/>
      <c r="K597" s="225"/>
      <c r="L597" s="225"/>
      <c r="M597" s="225"/>
      <c r="N597" s="225"/>
      <c r="O597" s="225"/>
      <c r="P597" s="221"/>
      <c r="Q597" s="221"/>
      <c r="R597" s="221"/>
      <c r="S597" s="227"/>
      <c r="T597" s="228"/>
      <c r="U597" s="228"/>
      <c r="V597" s="227"/>
      <c r="W597" s="228"/>
      <c r="X597" s="229"/>
      <c r="Y597" s="223"/>
      <c r="Z597" s="223"/>
      <c r="AA597" s="223"/>
      <c r="AB597" s="227"/>
      <c r="AC597" s="228"/>
      <c r="AD597" s="229"/>
      <c r="AE597" s="223"/>
      <c r="AF597" s="223"/>
      <c r="AG597" s="223"/>
      <c r="AH597" s="230"/>
      <c r="AI597" s="231"/>
      <c r="AJ597" s="231"/>
      <c r="AK597" s="230"/>
      <c r="AL597" s="231"/>
      <c r="AM597" s="232"/>
      <c r="AN597" s="234"/>
      <c r="AO597" s="234"/>
      <c r="AP597" s="235"/>
      <c r="AQ597" s="233"/>
      <c r="AR597" s="234"/>
      <c r="AS597" s="235"/>
    </row>
    <row r="598" spans="1:45" x14ac:dyDescent="0.25">
      <c r="A598" s="221"/>
      <c r="B598" s="221"/>
      <c r="C598" s="221"/>
      <c r="D598" s="222"/>
      <c r="E598" s="222"/>
      <c r="F598" s="515"/>
      <c r="G598" s="224"/>
      <c r="H598" s="225"/>
      <c r="I598" s="226"/>
      <c r="J598" s="224"/>
      <c r="K598" s="225"/>
      <c r="L598" s="225"/>
      <c r="M598" s="225"/>
      <c r="N598" s="225"/>
      <c r="O598" s="225"/>
      <c r="P598" s="221"/>
      <c r="Q598" s="221"/>
      <c r="R598" s="221"/>
      <c r="S598" s="227"/>
      <c r="T598" s="228"/>
      <c r="U598" s="228"/>
      <c r="V598" s="227"/>
      <c r="W598" s="228"/>
      <c r="X598" s="229"/>
      <c r="Y598" s="223"/>
      <c r="Z598" s="223"/>
      <c r="AA598" s="223"/>
      <c r="AB598" s="227"/>
      <c r="AC598" s="228"/>
      <c r="AD598" s="229"/>
      <c r="AE598" s="223"/>
      <c r="AF598" s="223"/>
      <c r="AG598" s="223"/>
      <c r="AH598" s="230"/>
      <c r="AI598" s="231"/>
      <c r="AJ598" s="231"/>
      <c r="AK598" s="230"/>
      <c r="AL598" s="231"/>
      <c r="AM598" s="232"/>
      <c r="AN598" s="234"/>
      <c r="AO598" s="234"/>
      <c r="AP598" s="235"/>
      <c r="AQ598" s="233"/>
      <c r="AR598" s="234"/>
      <c r="AS598" s="235"/>
    </row>
    <row r="599" spans="1:45" x14ac:dyDescent="0.25">
      <c r="A599" s="221"/>
      <c r="B599" s="221"/>
      <c r="C599" s="221"/>
      <c r="D599" s="222"/>
      <c r="E599" s="222"/>
      <c r="F599" s="515"/>
      <c r="G599" s="224"/>
      <c r="H599" s="225"/>
      <c r="I599" s="226"/>
      <c r="J599" s="224"/>
      <c r="K599" s="225"/>
      <c r="L599" s="225"/>
      <c r="M599" s="225"/>
      <c r="N599" s="225"/>
      <c r="O599" s="225"/>
      <c r="P599" s="221"/>
      <c r="Q599" s="221"/>
      <c r="R599" s="221"/>
      <c r="S599" s="227"/>
      <c r="T599" s="228"/>
      <c r="U599" s="228"/>
      <c r="V599" s="227"/>
      <c r="W599" s="228"/>
      <c r="X599" s="229"/>
      <c r="Y599" s="223"/>
      <c r="Z599" s="223"/>
      <c r="AA599" s="223"/>
      <c r="AB599" s="227"/>
      <c r="AC599" s="228"/>
      <c r="AD599" s="229"/>
      <c r="AE599" s="223"/>
      <c r="AF599" s="223"/>
      <c r="AG599" s="223"/>
      <c r="AH599" s="230"/>
      <c r="AI599" s="231"/>
      <c r="AJ599" s="231"/>
      <c r="AK599" s="230"/>
      <c r="AL599" s="231"/>
      <c r="AM599" s="232"/>
      <c r="AN599" s="234"/>
      <c r="AO599" s="234"/>
      <c r="AP599" s="235"/>
      <c r="AQ599" s="233"/>
      <c r="AR599" s="234"/>
      <c r="AS599" s="235"/>
    </row>
    <row r="600" spans="1:45" x14ac:dyDescent="0.25">
      <c r="A600" s="221"/>
      <c r="B600" s="221"/>
      <c r="C600" s="221"/>
      <c r="D600" s="221"/>
      <c r="E600" s="221"/>
      <c r="F600" s="516"/>
      <c r="G600" s="221"/>
      <c r="H600" s="221"/>
      <c r="I600" s="221"/>
      <c r="J600" s="233"/>
      <c r="K600" s="221"/>
      <c r="L600" s="221"/>
      <c r="M600" s="221"/>
      <c r="N600" s="221"/>
      <c r="O600" s="221"/>
      <c r="P600" s="221"/>
      <c r="Q600" s="221"/>
      <c r="R600" s="221"/>
      <c r="S600" s="221"/>
      <c r="T600" s="221"/>
      <c r="U600" s="221"/>
      <c r="V600" s="221"/>
      <c r="W600" s="221"/>
      <c r="X600" s="221"/>
      <c r="Y600" s="221"/>
      <c r="Z600" s="221"/>
      <c r="AA600" s="221"/>
      <c r="AB600" s="221"/>
      <c r="AC600" s="221"/>
      <c r="AD600" s="221"/>
      <c r="AE600" s="221"/>
      <c r="AF600" s="221"/>
      <c r="AG600" s="221"/>
      <c r="AH600" s="221"/>
      <c r="AI600" s="221"/>
      <c r="AJ600" s="221"/>
      <c r="AK600" s="221"/>
      <c r="AL600" s="221"/>
      <c r="AM600" s="221"/>
      <c r="AN600" s="221"/>
      <c r="AO600" s="221"/>
      <c r="AP600" s="221"/>
      <c r="AQ600" s="221"/>
      <c r="AR600" s="221"/>
      <c r="AS600" s="221"/>
    </row>
    <row r="601" spans="1:45" x14ac:dyDescent="0.25">
      <c r="A601" s="221"/>
      <c r="B601" s="221"/>
      <c r="C601" s="221"/>
      <c r="D601" s="221"/>
      <c r="E601" s="221"/>
      <c r="F601" s="516"/>
      <c r="G601" s="221"/>
      <c r="H601" s="221"/>
      <c r="I601" s="221"/>
      <c r="J601" s="233"/>
      <c r="K601" s="221"/>
      <c r="L601" s="221"/>
      <c r="M601" s="221"/>
      <c r="N601" s="221"/>
      <c r="O601" s="221"/>
      <c r="P601" s="221"/>
      <c r="Q601" s="221"/>
      <c r="R601" s="221"/>
      <c r="S601" s="221"/>
      <c r="T601" s="221"/>
      <c r="U601" s="221"/>
      <c r="V601" s="221"/>
      <c r="W601" s="221"/>
      <c r="X601" s="221"/>
      <c r="Y601" s="221"/>
      <c r="Z601" s="221"/>
      <c r="AA601" s="221"/>
      <c r="AB601" s="221"/>
      <c r="AC601" s="221"/>
      <c r="AD601" s="221"/>
      <c r="AE601" s="221"/>
      <c r="AF601" s="221"/>
      <c r="AG601" s="221"/>
      <c r="AH601" s="221"/>
      <c r="AI601" s="221"/>
      <c r="AJ601" s="221"/>
      <c r="AK601" s="221"/>
      <c r="AL601" s="221"/>
      <c r="AM601" s="221"/>
      <c r="AN601" s="221"/>
      <c r="AO601" s="221"/>
      <c r="AP601" s="221"/>
      <c r="AQ601" s="221"/>
      <c r="AR601" s="221"/>
      <c r="AS601" s="221"/>
    </row>
    <row r="602" spans="1:45" x14ac:dyDescent="0.25">
      <c r="A602" s="221"/>
      <c r="B602" s="221"/>
      <c r="C602" s="221"/>
      <c r="D602" s="221"/>
      <c r="E602" s="221"/>
      <c r="F602" s="516"/>
      <c r="G602" s="221"/>
      <c r="H602" s="221"/>
      <c r="I602" s="221"/>
      <c r="J602" s="233"/>
      <c r="K602" s="221"/>
      <c r="L602" s="221"/>
      <c r="M602" s="221"/>
      <c r="N602" s="221"/>
      <c r="O602" s="221"/>
      <c r="P602" s="221"/>
      <c r="Q602" s="221"/>
      <c r="R602" s="221"/>
      <c r="S602" s="221"/>
      <c r="T602" s="221"/>
      <c r="U602" s="221"/>
      <c r="V602" s="221"/>
      <c r="W602" s="221"/>
      <c r="X602" s="221"/>
      <c r="Y602" s="221"/>
      <c r="Z602" s="221"/>
      <c r="AA602" s="221"/>
      <c r="AB602" s="221"/>
      <c r="AC602" s="221"/>
      <c r="AD602" s="221"/>
      <c r="AE602" s="221"/>
      <c r="AF602" s="221"/>
      <c r="AG602" s="221"/>
      <c r="AH602" s="221"/>
      <c r="AI602" s="221"/>
      <c r="AJ602" s="221"/>
      <c r="AK602" s="221"/>
      <c r="AL602" s="221"/>
      <c r="AM602" s="221"/>
      <c r="AN602" s="221"/>
      <c r="AO602" s="221"/>
      <c r="AP602" s="221"/>
      <c r="AQ602" s="221"/>
      <c r="AR602" s="221"/>
      <c r="AS602" s="221"/>
    </row>
    <row r="603" spans="1:45" x14ac:dyDescent="0.25">
      <c r="A603" s="221"/>
      <c r="B603" s="221"/>
      <c r="C603" s="221"/>
      <c r="D603" s="221"/>
      <c r="E603" s="221"/>
      <c r="F603" s="516"/>
      <c r="G603" s="221"/>
      <c r="H603" s="221"/>
      <c r="I603" s="221"/>
      <c r="J603" s="233"/>
      <c r="K603" s="221"/>
      <c r="L603" s="221"/>
      <c r="M603" s="221"/>
      <c r="N603" s="221"/>
      <c r="O603" s="221"/>
      <c r="P603" s="221"/>
      <c r="Q603" s="221"/>
      <c r="R603" s="221"/>
      <c r="S603" s="221"/>
      <c r="T603" s="221"/>
      <c r="U603" s="221"/>
      <c r="V603" s="221"/>
      <c r="W603" s="221"/>
      <c r="X603" s="221"/>
      <c r="Y603" s="221"/>
      <c r="Z603" s="221"/>
      <c r="AA603" s="221"/>
      <c r="AB603" s="221"/>
      <c r="AC603" s="221"/>
      <c r="AD603" s="221"/>
      <c r="AE603" s="221"/>
      <c r="AF603" s="221"/>
      <c r="AG603" s="221"/>
      <c r="AH603" s="221"/>
      <c r="AI603" s="221"/>
      <c r="AJ603" s="221"/>
      <c r="AK603" s="221"/>
      <c r="AL603" s="221"/>
      <c r="AM603" s="221"/>
      <c r="AN603" s="221"/>
      <c r="AO603" s="221"/>
      <c r="AP603" s="221"/>
      <c r="AQ603" s="221"/>
      <c r="AR603" s="221"/>
      <c r="AS603" s="221"/>
    </row>
    <row r="604" spans="1:45" x14ac:dyDescent="0.25">
      <c r="A604" s="221"/>
      <c r="B604" s="221"/>
      <c r="C604" s="221"/>
      <c r="D604" s="221"/>
      <c r="E604" s="221"/>
      <c r="F604" s="516"/>
      <c r="G604" s="221"/>
      <c r="H604" s="221"/>
      <c r="I604" s="221"/>
      <c r="J604" s="233"/>
      <c r="K604" s="221"/>
      <c r="L604" s="221"/>
      <c r="M604" s="221"/>
      <c r="N604" s="221"/>
      <c r="O604" s="221"/>
      <c r="P604" s="221"/>
      <c r="Q604" s="221"/>
      <c r="R604" s="221"/>
      <c r="S604" s="221"/>
      <c r="T604" s="221"/>
      <c r="U604" s="221"/>
      <c r="V604" s="221"/>
      <c r="W604" s="221"/>
      <c r="X604" s="221"/>
      <c r="Y604" s="221"/>
      <c r="Z604" s="221"/>
      <c r="AA604" s="221"/>
      <c r="AB604" s="221"/>
      <c r="AC604" s="221"/>
      <c r="AD604" s="221"/>
      <c r="AE604" s="221"/>
      <c r="AF604" s="221"/>
      <c r="AG604" s="221"/>
      <c r="AH604" s="221"/>
      <c r="AI604" s="221"/>
      <c r="AJ604" s="221"/>
      <c r="AK604" s="221"/>
      <c r="AL604" s="221"/>
      <c r="AM604" s="221"/>
      <c r="AN604" s="221"/>
      <c r="AO604" s="221"/>
      <c r="AP604" s="221"/>
      <c r="AQ604" s="221"/>
      <c r="AR604" s="221"/>
      <c r="AS604" s="221"/>
    </row>
    <row r="605" spans="1:45" x14ac:dyDescent="0.25">
      <c r="A605" s="221"/>
      <c r="B605" s="221"/>
      <c r="C605" s="221"/>
      <c r="D605" s="221"/>
      <c r="E605" s="221"/>
      <c r="F605" s="516"/>
      <c r="G605" s="221"/>
      <c r="H605" s="221"/>
      <c r="I605" s="221"/>
      <c r="J605" s="233"/>
      <c r="K605" s="221"/>
      <c r="L605" s="221"/>
      <c r="M605" s="221"/>
      <c r="N605" s="221"/>
      <c r="O605" s="221"/>
      <c r="P605" s="221"/>
      <c r="Q605" s="221"/>
      <c r="R605" s="221"/>
      <c r="S605" s="221"/>
      <c r="T605" s="221"/>
      <c r="U605" s="221"/>
      <c r="V605" s="221"/>
      <c r="W605" s="221"/>
      <c r="X605" s="221"/>
      <c r="Y605" s="221"/>
      <c r="Z605" s="221"/>
      <c r="AA605" s="221"/>
      <c r="AB605" s="221"/>
      <c r="AC605" s="221"/>
      <c r="AD605" s="221"/>
      <c r="AE605" s="221"/>
      <c r="AF605" s="221"/>
      <c r="AG605" s="221"/>
      <c r="AH605" s="221"/>
      <c r="AI605" s="221"/>
      <c r="AJ605" s="221"/>
      <c r="AK605" s="221"/>
      <c r="AL605" s="221"/>
      <c r="AM605" s="221"/>
      <c r="AN605" s="221"/>
      <c r="AO605" s="221"/>
      <c r="AP605" s="221"/>
      <c r="AQ605" s="221"/>
      <c r="AR605" s="221"/>
      <c r="AS605" s="221"/>
    </row>
    <row r="606" spans="1:45" x14ac:dyDescent="0.25">
      <c r="A606" s="221"/>
      <c r="B606" s="221"/>
      <c r="C606" s="221"/>
      <c r="D606" s="221"/>
      <c r="E606" s="221"/>
      <c r="F606" s="516"/>
      <c r="G606" s="221"/>
      <c r="H606" s="221"/>
      <c r="I606" s="221"/>
      <c r="J606" s="233"/>
      <c r="K606" s="221"/>
      <c r="L606" s="221"/>
      <c r="M606" s="221"/>
      <c r="N606" s="221"/>
      <c r="O606" s="221"/>
      <c r="P606" s="221"/>
      <c r="Q606" s="221"/>
      <c r="R606" s="221"/>
      <c r="S606" s="221"/>
      <c r="T606" s="221"/>
      <c r="U606" s="221"/>
      <c r="V606" s="221"/>
      <c r="W606" s="221"/>
      <c r="X606" s="221"/>
      <c r="Y606" s="221"/>
      <c r="Z606" s="221"/>
      <c r="AA606" s="221"/>
      <c r="AB606" s="221"/>
      <c r="AC606" s="221"/>
      <c r="AD606" s="221"/>
      <c r="AE606" s="221"/>
      <c r="AF606" s="221"/>
      <c r="AG606" s="221"/>
      <c r="AH606" s="221"/>
      <c r="AI606" s="221"/>
      <c r="AJ606" s="221"/>
      <c r="AK606" s="221"/>
      <c r="AL606" s="221"/>
      <c r="AM606" s="221"/>
      <c r="AN606" s="221"/>
      <c r="AO606" s="221"/>
      <c r="AP606" s="221"/>
      <c r="AQ606" s="221"/>
      <c r="AR606" s="221"/>
      <c r="AS606" s="221"/>
    </row>
    <row r="607" spans="1:45" x14ac:dyDescent="0.25">
      <c r="A607" s="221"/>
      <c r="B607" s="221"/>
      <c r="C607" s="221"/>
      <c r="D607" s="221"/>
      <c r="E607" s="221"/>
      <c r="F607" s="516"/>
      <c r="G607" s="221"/>
      <c r="H607" s="221"/>
      <c r="I607" s="221"/>
      <c r="J607" s="233"/>
      <c r="K607" s="221"/>
      <c r="L607" s="221"/>
      <c r="M607" s="221"/>
      <c r="N607" s="221"/>
      <c r="O607" s="221"/>
      <c r="P607" s="221"/>
      <c r="Q607" s="221"/>
      <c r="R607" s="221"/>
      <c r="S607" s="221"/>
      <c r="T607" s="221"/>
      <c r="U607" s="221"/>
      <c r="V607" s="221"/>
      <c r="W607" s="221"/>
      <c r="X607" s="221"/>
      <c r="Y607" s="221"/>
      <c r="Z607" s="221"/>
      <c r="AA607" s="221"/>
      <c r="AB607" s="221"/>
      <c r="AC607" s="221"/>
      <c r="AD607" s="221"/>
      <c r="AE607" s="221"/>
      <c r="AF607" s="221"/>
      <c r="AG607" s="221"/>
      <c r="AH607" s="221"/>
      <c r="AI607" s="221"/>
      <c r="AJ607" s="221"/>
      <c r="AK607" s="221"/>
      <c r="AL607" s="221"/>
      <c r="AM607" s="221"/>
      <c r="AN607" s="221"/>
      <c r="AO607" s="221"/>
      <c r="AP607" s="221"/>
      <c r="AQ607" s="221"/>
      <c r="AR607" s="221"/>
      <c r="AS607" s="221"/>
    </row>
    <row r="608" spans="1:45" x14ac:dyDescent="0.25">
      <c r="A608" s="221"/>
      <c r="B608" s="221"/>
      <c r="C608" s="221"/>
      <c r="D608" s="221"/>
      <c r="E608" s="221"/>
      <c r="F608" s="516"/>
      <c r="G608" s="221"/>
      <c r="H608" s="221"/>
      <c r="I608" s="221"/>
      <c r="J608" s="233"/>
      <c r="K608" s="221"/>
      <c r="L608" s="221"/>
      <c r="M608" s="221"/>
      <c r="N608" s="221"/>
      <c r="O608" s="221"/>
      <c r="P608" s="221"/>
      <c r="Q608" s="221"/>
      <c r="R608" s="221"/>
      <c r="S608" s="221"/>
      <c r="T608" s="221"/>
      <c r="U608" s="221"/>
      <c r="V608" s="221"/>
      <c r="W608" s="221"/>
      <c r="X608" s="221"/>
      <c r="Y608" s="221"/>
      <c r="Z608" s="221"/>
      <c r="AA608" s="221"/>
      <c r="AB608" s="221"/>
      <c r="AC608" s="221"/>
      <c r="AD608" s="221"/>
      <c r="AE608" s="221"/>
      <c r="AF608" s="221"/>
      <c r="AG608" s="221"/>
      <c r="AH608" s="221"/>
      <c r="AI608" s="221"/>
      <c r="AJ608" s="221"/>
      <c r="AK608" s="221"/>
      <c r="AL608" s="221"/>
      <c r="AM608" s="221"/>
      <c r="AN608" s="221"/>
      <c r="AO608" s="221"/>
      <c r="AP608" s="221"/>
      <c r="AQ608" s="221"/>
      <c r="AR608" s="221"/>
      <c r="AS608" s="221"/>
    </row>
    <row r="609" spans="1:45" x14ac:dyDescent="0.25">
      <c r="A609" s="221"/>
      <c r="B609" s="221"/>
      <c r="C609" s="221"/>
      <c r="D609" s="221"/>
      <c r="E609" s="221"/>
      <c r="F609" s="516"/>
      <c r="G609" s="221"/>
      <c r="H609" s="221"/>
      <c r="I609" s="221"/>
      <c r="J609" s="233"/>
      <c r="K609" s="221"/>
      <c r="L609" s="221"/>
      <c r="M609" s="221"/>
      <c r="N609" s="221"/>
      <c r="O609" s="221"/>
      <c r="P609" s="221"/>
      <c r="Q609" s="221"/>
      <c r="R609" s="221"/>
      <c r="S609" s="221"/>
      <c r="T609" s="221"/>
      <c r="U609" s="221"/>
      <c r="V609" s="221"/>
      <c r="W609" s="221"/>
      <c r="X609" s="221"/>
      <c r="Y609" s="221"/>
      <c r="Z609" s="221"/>
      <c r="AA609" s="221"/>
      <c r="AB609" s="221"/>
      <c r="AC609" s="221"/>
      <c r="AD609" s="221"/>
      <c r="AE609" s="221"/>
      <c r="AF609" s="221"/>
      <c r="AG609" s="221"/>
      <c r="AH609" s="221"/>
      <c r="AI609" s="221"/>
      <c r="AJ609" s="221"/>
      <c r="AK609" s="221"/>
      <c r="AL609" s="221"/>
      <c r="AM609" s="221"/>
      <c r="AN609" s="221"/>
      <c r="AO609" s="221"/>
      <c r="AP609" s="221"/>
      <c r="AQ609" s="221"/>
      <c r="AR609" s="221"/>
      <c r="AS609" s="221"/>
    </row>
    <row r="610" spans="1:45" x14ac:dyDescent="0.25">
      <c r="A610" s="221"/>
      <c r="B610" s="221"/>
      <c r="C610" s="221"/>
      <c r="D610" s="221"/>
      <c r="E610" s="221"/>
      <c r="F610" s="516"/>
      <c r="G610" s="221"/>
      <c r="H610" s="221"/>
      <c r="I610" s="221"/>
      <c r="J610" s="233"/>
      <c r="K610" s="221"/>
      <c r="L610" s="221"/>
      <c r="M610" s="221"/>
      <c r="N610" s="221"/>
      <c r="O610" s="221"/>
      <c r="P610" s="221"/>
      <c r="Q610" s="221"/>
      <c r="R610" s="221"/>
      <c r="S610" s="221"/>
      <c r="T610" s="221"/>
      <c r="U610" s="221"/>
      <c r="V610" s="221"/>
      <c r="W610" s="221"/>
      <c r="X610" s="221"/>
      <c r="Y610" s="221"/>
      <c r="Z610" s="221"/>
      <c r="AA610" s="221"/>
      <c r="AB610" s="221"/>
      <c r="AC610" s="221"/>
      <c r="AD610" s="221"/>
      <c r="AE610" s="221"/>
      <c r="AF610" s="221"/>
      <c r="AG610" s="221"/>
      <c r="AH610" s="221"/>
      <c r="AI610" s="221"/>
      <c r="AJ610" s="221"/>
      <c r="AK610" s="221"/>
      <c r="AL610" s="221"/>
      <c r="AM610" s="221"/>
      <c r="AN610" s="221"/>
      <c r="AO610" s="221"/>
      <c r="AP610" s="221"/>
      <c r="AQ610" s="221"/>
      <c r="AR610" s="221"/>
      <c r="AS610" s="221"/>
    </row>
    <row r="611" spans="1:45" x14ac:dyDescent="0.25">
      <c r="A611" s="221"/>
      <c r="B611" s="221"/>
      <c r="C611" s="221"/>
      <c r="D611" s="221"/>
      <c r="E611" s="221"/>
      <c r="F611" s="516"/>
      <c r="G611" s="221"/>
      <c r="H611" s="221"/>
      <c r="I611" s="221"/>
      <c r="J611" s="233"/>
      <c r="K611" s="221"/>
      <c r="L611" s="221"/>
      <c r="M611" s="221"/>
      <c r="N611" s="221"/>
      <c r="O611" s="221"/>
      <c r="P611" s="221"/>
      <c r="Q611" s="221"/>
      <c r="R611" s="221"/>
      <c r="S611" s="221"/>
      <c r="T611" s="221"/>
      <c r="U611" s="221"/>
      <c r="V611" s="221"/>
      <c r="W611" s="221"/>
      <c r="X611" s="221"/>
      <c r="Y611" s="221"/>
      <c r="Z611" s="221"/>
      <c r="AA611" s="221"/>
      <c r="AB611" s="221"/>
      <c r="AC611" s="221"/>
      <c r="AD611" s="221"/>
      <c r="AE611" s="221"/>
      <c r="AF611" s="221"/>
      <c r="AG611" s="221"/>
      <c r="AH611" s="221"/>
      <c r="AI611" s="221"/>
      <c r="AJ611" s="221"/>
      <c r="AK611" s="221"/>
      <c r="AL611" s="221"/>
      <c r="AM611" s="221"/>
      <c r="AN611" s="221"/>
      <c r="AO611" s="221"/>
      <c r="AP611" s="221"/>
      <c r="AQ611" s="221"/>
      <c r="AR611" s="221"/>
      <c r="AS611" s="221"/>
    </row>
    <row r="612" spans="1:45" x14ac:dyDescent="0.25">
      <c r="A612" s="221"/>
      <c r="B612" s="221"/>
      <c r="C612" s="221"/>
      <c r="D612" s="221"/>
      <c r="E612" s="221"/>
      <c r="F612" s="516"/>
      <c r="G612" s="221"/>
      <c r="H612" s="221"/>
      <c r="I612" s="221"/>
      <c r="J612" s="233"/>
      <c r="K612" s="221"/>
      <c r="L612" s="221"/>
      <c r="M612" s="221"/>
      <c r="N612" s="221"/>
      <c r="O612" s="221"/>
      <c r="P612" s="221"/>
      <c r="Q612" s="221"/>
      <c r="R612" s="221"/>
      <c r="S612" s="221"/>
      <c r="T612" s="221"/>
      <c r="U612" s="221"/>
      <c r="V612" s="221"/>
      <c r="W612" s="221"/>
      <c r="X612" s="221"/>
      <c r="Y612" s="221"/>
      <c r="Z612" s="221"/>
      <c r="AA612" s="221"/>
      <c r="AB612" s="221"/>
      <c r="AC612" s="221"/>
      <c r="AD612" s="221"/>
      <c r="AE612" s="221"/>
      <c r="AF612" s="221"/>
      <c r="AG612" s="221"/>
      <c r="AH612" s="221"/>
      <c r="AI612" s="221"/>
      <c r="AJ612" s="221"/>
      <c r="AK612" s="221"/>
      <c r="AL612" s="221"/>
      <c r="AM612" s="221"/>
      <c r="AN612" s="221"/>
      <c r="AO612" s="221"/>
      <c r="AP612" s="221"/>
      <c r="AQ612" s="221"/>
      <c r="AR612" s="221"/>
      <c r="AS612" s="221"/>
    </row>
    <row r="613" spans="1:45" x14ac:dyDescent="0.25">
      <c r="A613" s="221"/>
      <c r="B613" s="221"/>
      <c r="C613" s="221"/>
      <c r="D613" s="221"/>
      <c r="E613" s="221"/>
      <c r="F613" s="516"/>
      <c r="G613" s="221"/>
      <c r="H613" s="221"/>
      <c r="I613" s="221"/>
      <c r="J613" s="233"/>
      <c r="K613" s="221"/>
      <c r="L613" s="221"/>
      <c r="M613" s="221"/>
      <c r="N613" s="221"/>
      <c r="O613" s="221"/>
      <c r="P613" s="221"/>
      <c r="Q613" s="221"/>
      <c r="R613" s="221"/>
      <c r="S613" s="221"/>
      <c r="T613" s="221"/>
      <c r="U613" s="221"/>
      <c r="V613" s="221"/>
      <c r="W613" s="221"/>
      <c r="X613" s="221"/>
      <c r="Y613" s="221"/>
      <c r="Z613" s="221"/>
      <c r="AA613" s="221"/>
      <c r="AB613" s="221"/>
      <c r="AC613" s="221"/>
      <c r="AD613" s="221"/>
      <c r="AE613" s="221"/>
      <c r="AF613" s="221"/>
      <c r="AG613" s="221"/>
      <c r="AH613" s="221"/>
      <c r="AI613" s="221"/>
      <c r="AJ613" s="221"/>
      <c r="AK613" s="221"/>
      <c r="AL613" s="221"/>
      <c r="AM613" s="221"/>
      <c r="AN613" s="221"/>
      <c r="AO613" s="221"/>
      <c r="AP613" s="221"/>
      <c r="AQ613" s="221"/>
      <c r="AR613" s="221"/>
      <c r="AS613" s="221"/>
    </row>
    <row r="614" spans="1:45" x14ac:dyDescent="0.25">
      <c r="A614" s="221"/>
      <c r="B614" s="221"/>
      <c r="C614" s="221"/>
      <c r="D614" s="221"/>
      <c r="E614" s="221"/>
      <c r="F614" s="516"/>
      <c r="G614" s="221"/>
      <c r="H614" s="221"/>
      <c r="I614" s="221"/>
      <c r="J614" s="233"/>
      <c r="K614" s="221"/>
      <c r="L614" s="221"/>
      <c r="M614" s="221"/>
      <c r="N614" s="221"/>
      <c r="O614" s="221"/>
      <c r="P614" s="221"/>
      <c r="Q614" s="221"/>
      <c r="R614" s="221"/>
      <c r="S614" s="221"/>
      <c r="T614" s="221"/>
      <c r="U614" s="221"/>
      <c r="V614" s="221"/>
      <c r="W614" s="221"/>
      <c r="X614" s="221"/>
      <c r="Y614" s="221"/>
      <c r="Z614" s="221"/>
      <c r="AA614" s="221"/>
      <c r="AB614" s="221"/>
      <c r="AC614" s="221"/>
      <c r="AD614" s="221"/>
      <c r="AE614" s="221"/>
      <c r="AF614" s="221"/>
      <c r="AG614" s="221"/>
      <c r="AH614" s="221"/>
      <c r="AI614" s="221"/>
      <c r="AJ614" s="221"/>
      <c r="AK614" s="221"/>
      <c r="AL614" s="221"/>
      <c r="AM614" s="221"/>
      <c r="AN614" s="221"/>
      <c r="AO614" s="221"/>
      <c r="AP614" s="221"/>
      <c r="AQ614" s="221"/>
      <c r="AR614" s="221"/>
      <c r="AS614" s="221"/>
    </row>
    <row r="615" spans="1:45" x14ac:dyDescent="0.25">
      <c r="A615" s="221"/>
      <c r="B615" s="221"/>
      <c r="C615" s="221"/>
      <c r="D615" s="221"/>
      <c r="E615" s="221"/>
      <c r="F615" s="516"/>
      <c r="G615" s="221"/>
      <c r="H615" s="221"/>
      <c r="I615" s="221"/>
      <c r="J615" s="233"/>
      <c r="K615" s="221"/>
      <c r="L615" s="221"/>
      <c r="M615" s="221"/>
      <c r="N615" s="221"/>
      <c r="O615" s="221"/>
      <c r="P615" s="221"/>
      <c r="Q615" s="221"/>
      <c r="R615" s="221"/>
      <c r="S615" s="221"/>
      <c r="T615" s="221"/>
      <c r="U615" s="221"/>
      <c r="V615" s="221"/>
      <c r="W615" s="221"/>
      <c r="X615" s="221"/>
      <c r="Y615" s="221"/>
      <c r="Z615" s="221"/>
      <c r="AA615" s="221"/>
      <c r="AB615" s="221"/>
      <c r="AC615" s="221"/>
      <c r="AD615" s="221"/>
      <c r="AE615" s="221"/>
      <c r="AF615" s="221"/>
      <c r="AG615" s="221"/>
      <c r="AH615" s="221"/>
      <c r="AI615" s="221"/>
      <c r="AJ615" s="221"/>
      <c r="AK615" s="221"/>
      <c r="AL615" s="221"/>
      <c r="AM615" s="221"/>
      <c r="AN615" s="221"/>
      <c r="AO615" s="221"/>
      <c r="AP615" s="221"/>
      <c r="AQ615" s="221"/>
      <c r="AR615" s="221"/>
      <c r="AS615" s="221"/>
    </row>
    <row r="616" spans="1:45" x14ac:dyDescent="0.25">
      <c r="A616" s="221"/>
      <c r="B616" s="221"/>
      <c r="C616" s="221"/>
      <c r="D616" s="221"/>
      <c r="E616" s="221"/>
      <c r="F616" s="516"/>
      <c r="G616" s="221"/>
      <c r="H616" s="221"/>
      <c r="I616" s="221"/>
      <c r="J616" s="233"/>
      <c r="K616" s="221"/>
      <c r="L616" s="221"/>
      <c r="M616" s="221"/>
      <c r="N616" s="221"/>
      <c r="O616" s="221"/>
      <c r="P616" s="221"/>
      <c r="Q616" s="221"/>
      <c r="R616" s="221"/>
      <c r="S616" s="221"/>
      <c r="T616" s="221"/>
      <c r="U616" s="221"/>
      <c r="V616" s="221"/>
      <c r="W616" s="221"/>
      <c r="X616" s="221"/>
      <c r="Y616" s="221"/>
      <c r="Z616" s="221"/>
      <c r="AA616" s="221"/>
      <c r="AB616" s="221"/>
      <c r="AC616" s="221"/>
      <c r="AD616" s="221"/>
      <c r="AE616" s="221"/>
      <c r="AF616" s="221"/>
      <c r="AG616" s="221"/>
      <c r="AH616" s="221"/>
      <c r="AI616" s="221"/>
      <c r="AJ616" s="221"/>
      <c r="AK616" s="221"/>
      <c r="AL616" s="221"/>
      <c r="AM616" s="221"/>
      <c r="AN616" s="221"/>
      <c r="AO616" s="221"/>
      <c r="AP616" s="221"/>
      <c r="AQ616" s="221"/>
      <c r="AR616" s="221"/>
      <c r="AS616" s="221"/>
    </row>
    <row r="1048561" ht="16.5" customHeight="1" x14ac:dyDescent="0.25"/>
  </sheetData>
  <mergeCells count="15">
    <mergeCell ref="B2:G2"/>
    <mergeCell ref="AK2:AM2"/>
    <mergeCell ref="AH1:AP1"/>
    <mergeCell ref="AQ2:AS2"/>
    <mergeCell ref="S2:U2"/>
    <mergeCell ref="AN2:AP2"/>
    <mergeCell ref="AB2:AD2"/>
    <mergeCell ref="AH2:AJ2"/>
    <mergeCell ref="V2:X2"/>
    <mergeCell ref="V1:AG1"/>
    <mergeCell ref="P2:R2"/>
    <mergeCell ref="Y2:AA2"/>
    <mergeCell ref="AE2:AG2"/>
    <mergeCell ref="J2:O2"/>
    <mergeCell ref="H2:I2"/>
  </mergeCells>
  <conditionalFormatting sqref="C1">
    <cfRule type="colorScale" priority="1">
      <colorScale>
        <cfvo type="num" val="0"/>
        <cfvo type="num" val="1"/>
        <color rgb="FFFF0000"/>
        <color rgb="FF00B050"/>
      </colorScale>
    </cfRule>
  </conditionalFormatting>
  <dataValidations disablePrompts="1" count="1">
    <dataValidation type="list" allowBlank="1" showInputMessage="1" showErrorMessage="1" sqref="C1" xr:uid="{2FB49F98-E78A-4170-AEFC-5D8857675634}">
      <formula1>"0,1"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Y345"/>
  <sheetViews>
    <sheetView workbookViewId="0">
      <selection activeCell="B21" sqref="B21"/>
    </sheetView>
  </sheetViews>
  <sheetFormatPr defaultRowHeight="15" x14ac:dyDescent="0.25"/>
  <cols>
    <col min="1" max="1" width="18.140625" customWidth="1"/>
    <col min="2" max="2" width="17.42578125" customWidth="1"/>
    <col min="3" max="3" width="9.85546875" bestFit="1" customWidth="1"/>
    <col min="4" max="4" width="10.85546875" customWidth="1"/>
    <col min="7" max="7" width="7.28515625" customWidth="1"/>
  </cols>
  <sheetData>
    <row r="1" spans="1:25" ht="15.75" customHeight="1" x14ac:dyDescent="0.25">
      <c r="A1" s="493" t="s">
        <v>528</v>
      </c>
      <c r="B1" s="493"/>
      <c r="C1" s="493"/>
      <c r="D1" s="493"/>
      <c r="E1" s="493" t="s">
        <v>205</v>
      </c>
      <c r="F1" s="493"/>
      <c r="G1" s="492" t="s">
        <v>204</v>
      </c>
      <c r="H1" s="492"/>
      <c r="I1" s="493" t="s">
        <v>446</v>
      </c>
      <c r="J1" s="493"/>
      <c r="K1" s="204">
        <v>1</v>
      </c>
      <c r="L1" s="2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</row>
    <row r="2" spans="1:25" ht="19.5" customHeight="1" x14ac:dyDescent="0.25">
      <c r="A2" t="s">
        <v>450</v>
      </c>
      <c r="B2" s="108" t="s">
        <v>529</v>
      </c>
      <c r="C2" t="s">
        <v>530</v>
      </c>
      <c r="D2" t="s">
        <v>531</v>
      </c>
      <c r="E2" t="s">
        <v>206</v>
      </c>
      <c r="F2" t="s">
        <v>449</v>
      </c>
      <c r="G2" t="s">
        <v>206</v>
      </c>
      <c r="H2" t="s">
        <v>449</v>
      </c>
      <c r="I2" t="s">
        <v>206</v>
      </c>
      <c r="J2" t="s">
        <v>449</v>
      </c>
    </row>
    <row r="3" spans="1:25" ht="19.5" customHeight="1" x14ac:dyDescent="0.25">
      <c r="A3">
        <v>17</v>
      </c>
      <c r="B3" s="108" t="str">
        <f>VLOOKUP(A3,input!A4:D83,4,FALSE)</f>
        <v>A#2</v>
      </c>
      <c r="C3" t="s">
        <v>538</v>
      </c>
      <c r="D3" t="s">
        <v>538</v>
      </c>
      <c r="E3">
        <v>-229.55</v>
      </c>
      <c r="F3">
        <v>0</v>
      </c>
      <c r="G3">
        <v>-229.55</v>
      </c>
      <c r="H3">
        <v>0</v>
      </c>
      <c r="I3">
        <v>-229.55</v>
      </c>
      <c r="J3">
        <v>0</v>
      </c>
      <c r="K3">
        <f>(L3-H3)*$K$1</f>
        <v>0</v>
      </c>
      <c r="L3">
        <f>IF($A$4="Initial",$H$4,F3)</f>
        <v>0</v>
      </c>
    </row>
    <row r="4" spans="1:25" x14ac:dyDescent="0.25">
      <c r="A4">
        <f>VLOOKUP(A3, input!A4:C84, 3, FALSE)</f>
        <v>0</v>
      </c>
      <c r="B4" s="108" t="s">
        <v>538</v>
      </c>
      <c r="C4" s="454" t="s">
        <v>538</v>
      </c>
      <c r="D4" t="s">
        <v>538</v>
      </c>
      <c r="E4">
        <v>-229.55</v>
      </c>
      <c r="F4">
        <v>20</v>
      </c>
      <c r="G4">
        <v>-229.55</v>
      </c>
      <c r="H4">
        <v>20</v>
      </c>
      <c r="I4">
        <v>-229.55</v>
      </c>
      <c r="J4">
        <v>20</v>
      </c>
      <c r="K4">
        <f t="shared" ref="K4:K67" si="0">(L4-H4)*$K$1</f>
        <v>0</v>
      </c>
      <c r="L4">
        <f t="shared" ref="L4:L67" si="1">IF($A$4="Initial",$H$4,F4)</f>
        <v>20</v>
      </c>
    </row>
    <row r="5" spans="1:25" x14ac:dyDescent="0.25">
      <c r="A5" t="s">
        <v>532</v>
      </c>
      <c r="B5">
        <v>117.07</v>
      </c>
      <c r="C5">
        <v>468.28</v>
      </c>
      <c r="D5">
        <v>1179.9485299999999</v>
      </c>
      <c r="E5">
        <v>-228.01966666666667</v>
      </c>
      <c r="F5">
        <v>20</v>
      </c>
      <c r="G5">
        <v>-228.01966666666667</v>
      </c>
      <c r="H5">
        <v>20</v>
      </c>
      <c r="I5">
        <v>-228.01966666666667</v>
      </c>
      <c r="J5">
        <v>20</v>
      </c>
      <c r="K5">
        <f t="shared" si="0"/>
        <v>0</v>
      </c>
      <c r="L5">
        <f t="shared" si="1"/>
        <v>20</v>
      </c>
    </row>
    <row r="6" spans="1:25" x14ac:dyDescent="0.25">
      <c r="A6" t="s">
        <v>533</v>
      </c>
      <c r="B6">
        <v>117.07021041742935</v>
      </c>
      <c r="C6">
        <v>468.27815949376929</v>
      </c>
      <c r="D6">
        <v>1179.9481811554035</v>
      </c>
      <c r="E6">
        <v>-226.48933333333335</v>
      </c>
      <c r="F6">
        <v>20</v>
      </c>
      <c r="G6">
        <v>-226.48933333333335</v>
      </c>
      <c r="H6">
        <v>20</v>
      </c>
      <c r="I6">
        <v>-226.48933333333335</v>
      </c>
      <c r="J6">
        <v>20</v>
      </c>
      <c r="K6">
        <f t="shared" si="0"/>
        <v>0</v>
      </c>
      <c r="L6">
        <f t="shared" si="1"/>
        <v>20</v>
      </c>
    </row>
    <row r="7" spans="1:25" x14ac:dyDescent="0.25">
      <c r="A7" t="s">
        <v>534</v>
      </c>
      <c r="B7">
        <v>126.55484285366708</v>
      </c>
      <c r="C7">
        <v>507.33408773588542</v>
      </c>
      <c r="D7">
        <v>1311.3089894100333</v>
      </c>
      <c r="E7">
        <v>-224.959</v>
      </c>
      <c r="F7">
        <v>20</v>
      </c>
      <c r="G7">
        <v>-224.959</v>
      </c>
      <c r="H7">
        <v>20</v>
      </c>
      <c r="I7">
        <v>-224.959</v>
      </c>
      <c r="J7">
        <v>20</v>
      </c>
      <c r="K7">
        <f t="shared" si="0"/>
        <v>0</v>
      </c>
      <c r="L7">
        <f t="shared" si="1"/>
        <v>20</v>
      </c>
    </row>
    <row r="8" spans="1:25" x14ac:dyDescent="0.25">
      <c r="B8" t="s">
        <v>538</v>
      </c>
      <c r="C8" t="s">
        <v>538</v>
      </c>
      <c r="D8" t="s">
        <v>538</v>
      </c>
      <c r="E8">
        <v>-223.42866666666666</v>
      </c>
      <c r="F8">
        <v>20</v>
      </c>
      <c r="G8">
        <v>-223.42866666666666</v>
      </c>
      <c r="H8">
        <v>20</v>
      </c>
      <c r="I8">
        <v>-223.42866666666666</v>
      </c>
      <c r="J8">
        <v>20</v>
      </c>
      <c r="K8">
        <f t="shared" si="0"/>
        <v>0</v>
      </c>
      <c r="L8">
        <f t="shared" si="1"/>
        <v>20</v>
      </c>
    </row>
    <row r="9" spans="1:25" x14ac:dyDescent="0.25">
      <c r="A9" t="s">
        <v>535</v>
      </c>
      <c r="B9">
        <v>-3.1116553418542026E-3</v>
      </c>
      <c r="C9">
        <v>6.8043762621528003E-3</v>
      </c>
      <c r="D9">
        <v>5.1182887727918569E-4</v>
      </c>
      <c r="E9">
        <v>-221.89833333333334</v>
      </c>
      <c r="F9">
        <v>20</v>
      </c>
      <c r="G9">
        <v>-221.89833333333334</v>
      </c>
      <c r="H9">
        <v>20</v>
      </c>
      <c r="I9">
        <v>-221.89833333333334</v>
      </c>
      <c r="J9">
        <v>20</v>
      </c>
      <c r="K9">
        <f t="shared" si="0"/>
        <v>0</v>
      </c>
      <c r="L9">
        <f t="shared" si="1"/>
        <v>20</v>
      </c>
    </row>
    <row r="10" spans="1:25" x14ac:dyDescent="0.25">
      <c r="B10" t="s">
        <v>538</v>
      </c>
      <c r="C10" t="s">
        <v>538</v>
      </c>
      <c r="D10" t="s">
        <v>538</v>
      </c>
      <c r="E10">
        <v>-220.36799999999999</v>
      </c>
      <c r="F10">
        <v>20</v>
      </c>
      <c r="G10">
        <v>-220.36799999999999</v>
      </c>
      <c r="H10">
        <v>20</v>
      </c>
      <c r="I10">
        <v>-220.36799999999999</v>
      </c>
      <c r="J10">
        <v>20</v>
      </c>
      <c r="K10">
        <f t="shared" si="0"/>
        <v>0</v>
      </c>
      <c r="L10">
        <f t="shared" si="1"/>
        <v>20</v>
      </c>
    </row>
    <row r="11" spans="1:25" x14ac:dyDescent="0.25">
      <c r="A11" t="s">
        <v>536</v>
      </c>
      <c r="B11">
        <v>117.07021041696392</v>
      </c>
      <c r="C11">
        <v>468.2781594930068</v>
      </c>
      <c r="D11">
        <v>1179.9481811553303</v>
      </c>
      <c r="E11">
        <v>-218.83766666666668</v>
      </c>
      <c r="F11">
        <v>20</v>
      </c>
      <c r="G11">
        <v>-218.83766666666668</v>
      </c>
      <c r="H11">
        <v>20</v>
      </c>
      <c r="I11">
        <v>-218.83766666666668</v>
      </c>
      <c r="J11">
        <v>20</v>
      </c>
      <c r="K11">
        <f t="shared" si="0"/>
        <v>0</v>
      </c>
      <c r="L11">
        <f t="shared" si="1"/>
        <v>20</v>
      </c>
    </row>
    <row r="12" spans="1:25" x14ac:dyDescent="0.25">
      <c r="A12" t="s">
        <v>537</v>
      </c>
      <c r="B12">
        <v>126.55484285316393</v>
      </c>
      <c r="C12">
        <v>507.33408773505937</v>
      </c>
      <c r="D12">
        <v>1311.3089894099519</v>
      </c>
      <c r="E12">
        <v>-217.30733333333333</v>
      </c>
      <c r="F12">
        <v>20</v>
      </c>
      <c r="G12">
        <v>-217.30733333333333</v>
      </c>
      <c r="H12">
        <v>20</v>
      </c>
      <c r="I12">
        <v>-217.30733333333333</v>
      </c>
      <c r="J12">
        <v>20</v>
      </c>
      <c r="K12">
        <f t="shared" si="0"/>
        <v>0</v>
      </c>
      <c r="L12">
        <f t="shared" si="1"/>
        <v>20</v>
      </c>
    </row>
    <row r="13" spans="1:25" x14ac:dyDescent="0.25">
      <c r="E13">
        <v>-215.77699999999999</v>
      </c>
      <c r="F13">
        <v>20</v>
      </c>
      <c r="G13">
        <v>-215.77699999999999</v>
      </c>
      <c r="H13">
        <v>20</v>
      </c>
      <c r="I13">
        <v>-215.77699999999999</v>
      </c>
      <c r="J13">
        <v>20</v>
      </c>
      <c r="K13">
        <f t="shared" si="0"/>
        <v>0</v>
      </c>
      <c r="L13">
        <f t="shared" si="1"/>
        <v>20</v>
      </c>
    </row>
    <row r="14" spans="1:25" x14ac:dyDescent="0.25">
      <c r="A14" s="195"/>
      <c r="E14">
        <v>-214.24666666666667</v>
      </c>
      <c r="F14">
        <v>20</v>
      </c>
      <c r="G14">
        <v>-214.24666666666667</v>
      </c>
      <c r="H14">
        <v>20</v>
      </c>
      <c r="I14">
        <v>-214.24666666666667</v>
      </c>
      <c r="J14">
        <v>20</v>
      </c>
      <c r="K14">
        <f t="shared" si="0"/>
        <v>0</v>
      </c>
      <c r="L14">
        <f t="shared" si="1"/>
        <v>20</v>
      </c>
    </row>
    <row r="15" spans="1:25" ht="16.5" thickBot="1" x14ac:dyDescent="0.3">
      <c r="A15" s="418" t="e">
        <f>VLOOKUP(verbose!B3,input!A18:D525,4,FALSE)</f>
        <v>#N/A</v>
      </c>
      <c r="B15" s="108"/>
      <c r="E15">
        <v>-212.71633333333335</v>
      </c>
      <c r="F15">
        <v>20</v>
      </c>
      <c r="G15">
        <v>-212.71633333333335</v>
      </c>
      <c r="H15">
        <v>20</v>
      </c>
      <c r="I15">
        <v>-212.71633333333335</v>
      </c>
      <c r="J15">
        <v>20</v>
      </c>
      <c r="K15">
        <f t="shared" si="0"/>
        <v>0</v>
      </c>
      <c r="L15">
        <f t="shared" si="1"/>
        <v>20</v>
      </c>
    </row>
    <row r="16" spans="1:25" x14ac:dyDescent="0.25">
      <c r="A16" s="421"/>
      <c r="B16" s="422" t="s">
        <v>519</v>
      </c>
      <c r="C16" s="422" t="s">
        <v>520</v>
      </c>
      <c r="D16" s="424" t="s">
        <v>516</v>
      </c>
      <c r="E16">
        <v>-211.18600000000001</v>
      </c>
      <c r="F16">
        <v>20</v>
      </c>
      <c r="G16">
        <v>-211.18600000000001</v>
      </c>
      <c r="H16">
        <v>20</v>
      </c>
      <c r="I16">
        <v>-211.18600000000001</v>
      </c>
      <c r="J16">
        <v>20</v>
      </c>
      <c r="K16">
        <f t="shared" si="0"/>
        <v>0</v>
      </c>
      <c r="L16">
        <f t="shared" si="1"/>
        <v>20</v>
      </c>
    </row>
    <row r="17" spans="1:12" x14ac:dyDescent="0.25">
      <c r="A17" s="419" t="s">
        <v>521</v>
      </c>
      <c r="B17" s="423">
        <f t="array" ref="B17">+B15/2-INDEX(verbose!G18:G315,MATCH(TRUE,verbose!H18:H315&lt;20,1))</f>
        <v>-137.72999999999999</v>
      </c>
      <c r="C17" s="423">
        <f t="array" ref="C17">B15/2-INDEX(verbose!I18:I315,MATCH(TRUE,verbose!J18:J315&lt;20,1))</f>
        <v>-137.72999999999999</v>
      </c>
      <c r="D17" s="425">
        <f>+B17-C17</f>
        <v>0</v>
      </c>
      <c r="E17">
        <v>-209.65566666666669</v>
      </c>
      <c r="F17">
        <v>20</v>
      </c>
      <c r="G17">
        <v>-209.65566666666669</v>
      </c>
      <c r="H17">
        <v>20</v>
      </c>
      <c r="I17">
        <v>-209.65566666666669</v>
      </c>
      <c r="J17">
        <v>20</v>
      </c>
      <c r="K17">
        <f t="shared" si="0"/>
        <v>0</v>
      </c>
      <c r="L17">
        <f t="shared" si="1"/>
        <v>20</v>
      </c>
    </row>
    <row r="18" spans="1:12" x14ac:dyDescent="0.25">
      <c r="A18" s="419" t="s">
        <v>517</v>
      </c>
      <c r="B18" s="158">
        <f>VLOOKUP(0,verbose!G18:H318,2,FALSE)</f>
        <v>6.3922618466660373</v>
      </c>
      <c r="C18" s="158">
        <f>VLOOKUP(0,verbose!I18:J318,2,FALSE)</f>
        <v>6.3922618466660373</v>
      </c>
      <c r="D18" s="425">
        <f>+B18-C18</f>
        <v>0</v>
      </c>
      <c r="E18">
        <v>-208.12533333333332</v>
      </c>
      <c r="F18">
        <v>20</v>
      </c>
      <c r="G18">
        <v>-208.12533333333332</v>
      </c>
      <c r="H18">
        <v>20</v>
      </c>
      <c r="I18">
        <v>-208.12533333333332</v>
      </c>
      <c r="J18">
        <v>20</v>
      </c>
      <c r="K18">
        <f t="shared" si="0"/>
        <v>0</v>
      </c>
      <c r="L18">
        <f t="shared" si="1"/>
        <v>20</v>
      </c>
    </row>
    <row r="19" spans="1:12" ht="15.75" thickBot="1" x14ac:dyDescent="0.3">
      <c r="A19" s="153" t="s">
        <v>518</v>
      </c>
      <c r="B19" s="420">
        <f>MIN(verbose!H18:H318)</f>
        <v>0</v>
      </c>
      <c r="C19" s="420">
        <f>MIN(verbose!J18:J318)</f>
        <v>0</v>
      </c>
      <c r="D19" s="426">
        <f>+B19-C19</f>
        <v>0</v>
      </c>
      <c r="E19">
        <v>-206.595</v>
      </c>
      <c r="F19">
        <v>20</v>
      </c>
      <c r="G19">
        <v>-206.595</v>
      </c>
      <c r="H19">
        <v>20</v>
      </c>
      <c r="I19">
        <v>-206.595</v>
      </c>
      <c r="J19">
        <v>20</v>
      </c>
      <c r="K19">
        <f t="shared" si="0"/>
        <v>0</v>
      </c>
      <c r="L19">
        <f t="shared" si="1"/>
        <v>20</v>
      </c>
    </row>
    <row r="20" spans="1:12" x14ac:dyDescent="0.25">
      <c r="B20" s="155"/>
      <c r="C20" s="155"/>
      <c r="D20" s="204"/>
      <c r="E20">
        <v>-205.06466666666668</v>
      </c>
      <c r="F20">
        <v>20</v>
      </c>
      <c r="G20">
        <v>-205.06466666666668</v>
      </c>
      <c r="H20">
        <v>20</v>
      </c>
      <c r="I20">
        <v>-205.06466666666668</v>
      </c>
      <c r="J20">
        <v>20</v>
      </c>
      <c r="K20">
        <f t="shared" si="0"/>
        <v>0</v>
      </c>
      <c r="L20">
        <f t="shared" si="1"/>
        <v>20</v>
      </c>
    </row>
    <row r="21" spans="1:12" x14ac:dyDescent="0.25">
      <c r="A21" t="s">
        <v>522</v>
      </c>
      <c r="B21" s="155" t="e">
        <f>VLOOKUP(A15,Notes!A21:N81,14,FALSE)</f>
        <v>#N/A</v>
      </c>
      <c r="D21" s="204"/>
      <c r="E21">
        <v>-203.53433333333334</v>
      </c>
      <c r="F21">
        <v>20</v>
      </c>
      <c r="G21">
        <v>-203.53433333333334</v>
      </c>
      <c r="H21">
        <v>20</v>
      </c>
      <c r="I21">
        <v>-203.53433333333334</v>
      </c>
      <c r="J21">
        <v>20</v>
      </c>
      <c r="K21">
        <f t="shared" si="0"/>
        <v>0</v>
      </c>
      <c r="L21">
        <f t="shared" si="1"/>
        <v>20</v>
      </c>
    </row>
    <row r="22" spans="1:12" x14ac:dyDescent="0.25">
      <c r="B22" s="155" t="e">
        <f>-B15/2+B21</f>
        <v>#N/A</v>
      </c>
      <c r="C22" s="453">
        <v>0</v>
      </c>
      <c r="D22" s="204"/>
      <c r="E22">
        <v>-202.00400000000002</v>
      </c>
      <c r="F22">
        <v>20</v>
      </c>
      <c r="G22">
        <v>-202.00400000000002</v>
      </c>
      <c r="H22">
        <v>20</v>
      </c>
      <c r="I22">
        <v>-202.00400000000002</v>
      </c>
      <c r="J22">
        <v>20</v>
      </c>
      <c r="K22">
        <f t="shared" si="0"/>
        <v>0</v>
      </c>
      <c r="L22">
        <f t="shared" si="1"/>
        <v>20</v>
      </c>
    </row>
    <row r="23" spans="1:12" x14ac:dyDescent="0.25">
      <c r="B23" s="155" t="e">
        <f>+B22</f>
        <v>#N/A</v>
      </c>
      <c r="C23" s="453">
        <v>20</v>
      </c>
      <c r="E23">
        <v>-200.47366666666667</v>
      </c>
      <c r="F23">
        <v>20</v>
      </c>
      <c r="G23">
        <v>-200.47366666666667</v>
      </c>
      <c r="H23">
        <v>20</v>
      </c>
      <c r="I23">
        <v>-200.47366666666667</v>
      </c>
      <c r="J23">
        <v>20</v>
      </c>
      <c r="K23">
        <f t="shared" si="0"/>
        <v>0</v>
      </c>
      <c r="L23">
        <f t="shared" si="1"/>
        <v>20</v>
      </c>
    </row>
    <row r="24" spans="1:12" x14ac:dyDescent="0.25">
      <c r="A24" t="s">
        <v>523</v>
      </c>
      <c r="B24" s="155" t="e">
        <f>+B17-B21</f>
        <v>#N/A</v>
      </c>
      <c r="C24" s="453" t="s">
        <v>36</v>
      </c>
      <c r="E24">
        <v>-198.94333333333333</v>
      </c>
      <c r="F24">
        <v>20</v>
      </c>
      <c r="G24">
        <v>-198.94333333333333</v>
      </c>
      <c r="H24">
        <v>20</v>
      </c>
      <c r="I24">
        <v>-198.94333333333333</v>
      </c>
      <c r="J24">
        <v>20</v>
      </c>
      <c r="K24">
        <f t="shared" si="0"/>
        <v>0</v>
      </c>
      <c r="L24">
        <f t="shared" si="1"/>
        <v>20</v>
      </c>
    </row>
    <row r="25" spans="1:12" x14ac:dyDescent="0.25">
      <c r="E25">
        <v>-197.41300000000001</v>
      </c>
      <c r="F25">
        <v>20</v>
      </c>
      <c r="G25">
        <v>-197.41300000000001</v>
      </c>
      <c r="H25">
        <v>20</v>
      </c>
      <c r="I25">
        <v>-197.41300000000001</v>
      </c>
      <c r="J25">
        <v>20</v>
      </c>
      <c r="K25">
        <f t="shared" si="0"/>
        <v>0</v>
      </c>
      <c r="L25">
        <f t="shared" si="1"/>
        <v>20</v>
      </c>
    </row>
    <row r="26" spans="1:12" x14ac:dyDescent="0.25">
      <c r="E26">
        <v>-195.88266666666667</v>
      </c>
      <c r="F26">
        <v>20</v>
      </c>
      <c r="G26">
        <v>-195.88266666666667</v>
      </c>
      <c r="H26">
        <v>20</v>
      </c>
      <c r="I26">
        <v>-195.88266666666667</v>
      </c>
      <c r="J26">
        <v>20</v>
      </c>
      <c r="K26">
        <f t="shared" si="0"/>
        <v>0</v>
      </c>
      <c r="L26">
        <f t="shared" si="1"/>
        <v>20</v>
      </c>
    </row>
    <row r="27" spans="1:12" x14ac:dyDescent="0.25">
      <c r="E27">
        <v>-194.35233333333335</v>
      </c>
      <c r="F27">
        <v>20</v>
      </c>
      <c r="G27">
        <v>-194.35233333333335</v>
      </c>
      <c r="H27">
        <v>20</v>
      </c>
      <c r="I27">
        <v>-194.35233333333335</v>
      </c>
      <c r="J27">
        <v>20</v>
      </c>
      <c r="K27">
        <f t="shared" si="0"/>
        <v>0</v>
      </c>
      <c r="L27">
        <f t="shared" si="1"/>
        <v>20</v>
      </c>
    </row>
    <row r="28" spans="1:12" x14ac:dyDescent="0.25">
      <c r="E28">
        <v>-192.822</v>
      </c>
      <c r="F28">
        <v>20</v>
      </c>
      <c r="G28">
        <v>-192.822</v>
      </c>
      <c r="H28">
        <v>20</v>
      </c>
      <c r="I28">
        <v>-192.822</v>
      </c>
      <c r="J28">
        <v>20</v>
      </c>
      <c r="K28">
        <f t="shared" si="0"/>
        <v>0</v>
      </c>
      <c r="L28">
        <f t="shared" si="1"/>
        <v>20</v>
      </c>
    </row>
    <row r="29" spans="1:12" x14ac:dyDescent="0.25">
      <c r="E29">
        <v>-191.29166666666666</v>
      </c>
      <c r="F29">
        <v>20</v>
      </c>
      <c r="G29">
        <v>-191.29166666666666</v>
      </c>
      <c r="H29">
        <v>20</v>
      </c>
      <c r="I29">
        <v>-191.29166666666666</v>
      </c>
      <c r="J29">
        <v>20</v>
      </c>
      <c r="K29">
        <f t="shared" si="0"/>
        <v>0</v>
      </c>
      <c r="L29">
        <f t="shared" si="1"/>
        <v>20</v>
      </c>
    </row>
    <row r="30" spans="1:12" x14ac:dyDescent="0.25">
      <c r="E30">
        <v>-189.76133333333334</v>
      </c>
      <c r="F30">
        <v>20</v>
      </c>
      <c r="G30">
        <v>-189.76133333333334</v>
      </c>
      <c r="H30">
        <v>20</v>
      </c>
      <c r="I30">
        <v>-189.76133333333334</v>
      </c>
      <c r="J30">
        <v>20</v>
      </c>
      <c r="K30">
        <f t="shared" si="0"/>
        <v>0</v>
      </c>
      <c r="L30">
        <f t="shared" si="1"/>
        <v>20</v>
      </c>
    </row>
    <row r="31" spans="1:12" x14ac:dyDescent="0.25">
      <c r="E31">
        <v>-188.23100000000002</v>
      </c>
      <c r="F31">
        <v>20</v>
      </c>
      <c r="G31">
        <v>-188.23100000000002</v>
      </c>
      <c r="H31">
        <v>20</v>
      </c>
      <c r="I31">
        <v>-188.23100000000002</v>
      </c>
      <c r="J31">
        <v>20</v>
      </c>
      <c r="K31">
        <f t="shared" si="0"/>
        <v>0</v>
      </c>
      <c r="L31">
        <f t="shared" si="1"/>
        <v>20</v>
      </c>
    </row>
    <row r="32" spans="1:12" x14ac:dyDescent="0.25">
      <c r="E32">
        <v>-186.70066666666668</v>
      </c>
      <c r="F32">
        <v>20</v>
      </c>
      <c r="G32">
        <v>-186.70066666666668</v>
      </c>
      <c r="H32">
        <v>20</v>
      </c>
      <c r="I32">
        <v>-186.70066666666668</v>
      </c>
      <c r="J32">
        <v>20</v>
      </c>
      <c r="K32">
        <f t="shared" si="0"/>
        <v>0</v>
      </c>
      <c r="L32">
        <f t="shared" si="1"/>
        <v>20</v>
      </c>
    </row>
    <row r="33" spans="5:12" x14ac:dyDescent="0.25">
      <c r="E33">
        <v>-185.17033333333333</v>
      </c>
      <c r="F33">
        <v>20</v>
      </c>
      <c r="G33">
        <v>-185.17033333333333</v>
      </c>
      <c r="H33">
        <v>20</v>
      </c>
      <c r="I33">
        <v>-185.17033333333333</v>
      </c>
      <c r="J33">
        <v>20</v>
      </c>
      <c r="K33">
        <f t="shared" si="0"/>
        <v>0</v>
      </c>
      <c r="L33">
        <f t="shared" si="1"/>
        <v>20</v>
      </c>
    </row>
    <row r="34" spans="5:12" x14ac:dyDescent="0.25">
      <c r="E34">
        <v>-183.64</v>
      </c>
      <c r="F34">
        <v>20</v>
      </c>
      <c r="G34">
        <v>-183.64</v>
      </c>
      <c r="H34">
        <v>20</v>
      </c>
      <c r="I34">
        <v>-183.64</v>
      </c>
      <c r="J34">
        <v>20</v>
      </c>
      <c r="K34">
        <f t="shared" si="0"/>
        <v>0</v>
      </c>
      <c r="L34">
        <f t="shared" si="1"/>
        <v>20</v>
      </c>
    </row>
    <row r="35" spans="5:12" x14ac:dyDescent="0.25">
      <c r="E35">
        <v>-182.10966666666667</v>
      </c>
      <c r="F35">
        <v>20</v>
      </c>
      <c r="G35">
        <v>-182.10966666666667</v>
      </c>
      <c r="H35">
        <v>20</v>
      </c>
      <c r="I35">
        <v>-182.10966666666667</v>
      </c>
      <c r="J35">
        <v>20</v>
      </c>
      <c r="K35">
        <f t="shared" si="0"/>
        <v>0</v>
      </c>
      <c r="L35">
        <f t="shared" si="1"/>
        <v>20</v>
      </c>
    </row>
    <row r="36" spans="5:12" x14ac:dyDescent="0.25">
      <c r="E36">
        <v>-180.57933333333335</v>
      </c>
      <c r="F36">
        <v>20</v>
      </c>
      <c r="G36">
        <v>-180.57933333333335</v>
      </c>
      <c r="H36">
        <v>20</v>
      </c>
      <c r="I36">
        <v>-180.57933333333335</v>
      </c>
      <c r="J36">
        <v>20</v>
      </c>
      <c r="K36">
        <f t="shared" si="0"/>
        <v>0</v>
      </c>
      <c r="L36">
        <f t="shared" si="1"/>
        <v>20</v>
      </c>
    </row>
    <row r="37" spans="5:12" x14ac:dyDescent="0.25">
      <c r="E37">
        <v>-179.04900000000001</v>
      </c>
      <c r="F37">
        <v>20</v>
      </c>
      <c r="G37">
        <v>-179.04900000000001</v>
      </c>
      <c r="H37">
        <v>20</v>
      </c>
      <c r="I37">
        <v>-179.04900000000001</v>
      </c>
      <c r="J37">
        <v>20</v>
      </c>
      <c r="K37">
        <f t="shared" si="0"/>
        <v>0</v>
      </c>
      <c r="L37">
        <f t="shared" si="1"/>
        <v>20</v>
      </c>
    </row>
    <row r="38" spans="5:12" x14ac:dyDescent="0.25">
      <c r="E38">
        <v>-177.51866666666666</v>
      </c>
      <c r="F38">
        <v>20</v>
      </c>
      <c r="G38">
        <v>-177.51866666666666</v>
      </c>
      <c r="H38">
        <v>20</v>
      </c>
      <c r="I38">
        <v>-177.51866666666666</v>
      </c>
      <c r="J38">
        <v>20</v>
      </c>
      <c r="K38">
        <f t="shared" si="0"/>
        <v>0</v>
      </c>
      <c r="L38">
        <f t="shared" si="1"/>
        <v>20</v>
      </c>
    </row>
    <row r="39" spans="5:12" x14ac:dyDescent="0.25">
      <c r="E39">
        <v>-175.98833333333334</v>
      </c>
      <c r="F39">
        <v>20</v>
      </c>
      <c r="G39">
        <v>-175.98833333333334</v>
      </c>
      <c r="H39">
        <v>20</v>
      </c>
      <c r="I39">
        <v>-175.98833333333334</v>
      </c>
      <c r="J39">
        <v>20</v>
      </c>
      <c r="K39">
        <f t="shared" si="0"/>
        <v>0</v>
      </c>
      <c r="L39">
        <f t="shared" si="1"/>
        <v>20</v>
      </c>
    </row>
    <row r="40" spans="5:12" x14ac:dyDescent="0.25">
      <c r="E40">
        <v>-174.458</v>
      </c>
      <c r="F40">
        <v>20</v>
      </c>
      <c r="G40">
        <v>-174.458</v>
      </c>
      <c r="H40">
        <v>20</v>
      </c>
      <c r="I40">
        <v>-174.458</v>
      </c>
      <c r="J40">
        <v>20</v>
      </c>
      <c r="K40">
        <f t="shared" si="0"/>
        <v>0</v>
      </c>
      <c r="L40">
        <f t="shared" si="1"/>
        <v>20</v>
      </c>
    </row>
    <row r="41" spans="5:12" x14ac:dyDescent="0.25">
      <c r="E41">
        <v>-172.92766666666668</v>
      </c>
      <c r="F41">
        <v>20</v>
      </c>
      <c r="G41">
        <v>-172.92766666666668</v>
      </c>
      <c r="H41">
        <v>20</v>
      </c>
      <c r="I41">
        <v>-172.92766666666668</v>
      </c>
      <c r="J41">
        <v>20</v>
      </c>
      <c r="K41">
        <f t="shared" si="0"/>
        <v>0</v>
      </c>
      <c r="L41">
        <f t="shared" si="1"/>
        <v>20</v>
      </c>
    </row>
    <row r="42" spans="5:12" x14ac:dyDescent="0.25">
      <c r="E42">
        <v>-171.39733333333334</v>
      </c>
      <c r="F42">
        <v>20</v>
      </c>
      <c r="G42">
        <v>-171.39733333333334</v>
      </c>
      <c r="H42">
        <v>20</v>
      </c>
      <c r="I42">
        <v>-171.39733333333334</v>
      </c>
      <c r="J42">
        <v>20</v>
      </c>
      <c r="K42">
        <f t="shared" si="0"/>
        <v>0</v>
      </c>
      <c r="L42">
        <f t="shared" si="1"/>
        <v>20</v>
      </c>
    </row>
    <row r="43" spans="5:12" x14ac:dyDescent="0.25">
      <c r="E43">
        <v>-169.86699999999999</v>
      </c>
      <c r="F43">
        <v>20</v>
      </c>
      <c r="G43">
        <v>-169.86699999999999</v>
      </c>
      <c r="H43">
        <v>20</v>
      </c>
      <c r="I43">
        <v>-169.86699999999999</v>
      </c>
      <c r="J43">
        <v>20</v>
      </c>
      <c r="K43">
        <f t="shared" si="0"/>
        <v>0</v>
      </c>
      <c r="L43">
        <f t="shared" si="1"/>
        <v>20</v>
      </c>
    </row>
    <row r="44" spans="5:12" x14ac:dyDescent="0.25">
      <c r="E44">
        <v>-168.33666666666667</v>
      </c>
      <c r="F44">
        <v>20</v>
      </c>
      <c r="G44">
        <v>-168.33666666666667</v>
      </c>
      <c r="H44">
        <v>20</v>
      </c>
      <c r="I44">
        <v>-168.33666666666667</v>
      </c>
      <c r="J44">
        <v>20</v>
      </c>
      <c r="K44">
        <f t="shared" si="0"/>
        <v>0</v>
      </c>
      <c r="L44">
        <f t="shared" si="1"/>
        <v>20</v>
      </c>
    </row>
    <row r="45" spans="5:12" x14ac:dyDescent="0.25">
      <c r="E45">
        <v>-166.80633333333333</v>
      </c>
      <c r="F45">
        <v>20</v>
      </c>
      <c r="G45">
        <v>-166.80633333333333</v>
      </c>
      <c r="H45">
        <v>20</v>
      </c>
      <c r="I45">
        <v>-166.80633333333333</v>
      </c>
      <c r="J45">
        <v>20</v>
      </c>
      <c r="K45">
        <f t="shared" si="0"/>
        <v>0</v>
      </c>
      <c r="L45">
        <f t="shared" si="1"/>
        <v>20</v>
      </c>
    </row>
    <row r="46" spans="5:12" x14ac:dyDescent="0.25">
      <c r="E46">
        <v>-165.27600000000001</v>
      </c>
      <c r="F46">
        <v>20</v>
      </c>
      <c r="G46">
        <v>-165.27600000000001</v>
      </c>
      <c r="H46">
        <v>20</v>
      </c>
      <c r="I46">
        <v>-165.27600000000001</v>
      </c>
      <c r="J46">
        <v>20</v>
      </c>
      <c r="K46">
        <f t="shared" si="0"/>
        <v>0</v>
      </c>
      <c r="L46">
        <f t="shared" si="1"/>
        <v>20</v>
      </c>
    </row>
    <row r="47" spans="5:12" x14ac:dyDescent="0.25">
      <c r="E47">
        <v>-163.74566666666666</v>
      </c>
      <c r="F47">
        <v>20</v>
      </c>
      <c r="G47">
        <v>-163.74566666666666</v>
      </c>
      <c r="H47">
        <v>20</v>
      </c>
      <c r="I47">
        <v>-163.74566666666666</v>
      </c>
      <c r="J47">
        <v>20</v>
      </c>
      <c r="K47">
        <f t="shared" si="0"/>
        <v>0</v>
      </c>
      <c r="L47">
        <f t="shared" si="1"/>
        <v>20</v>
      </c>
    </row>
    <row r="48" spans="5:12" x14ac:dyDescent="0.25">
      <c r="E48">
        <v>-162.21533333333332</v>
      </c>
      <c r="F48">
        <v>20</v>
      </c>
      <c r="G48">
        <v>-162.21533333333332</v>
      </c>
      <c r="H48">
        <v>20</v>
      </c>
      <c r="I48">
        <v>-162.21533333333332</v>
      </c>
      <c r="J48">
        <v>20</v>
      </c>
      <c r="K48">
        <f t="shared" si="0"/>
        <v>0</v>
      </c>
      <c r="L48">
        <f t="shared" si="1"/>
        <v>20</v>
      </c>
    </row>
    <row r="49" spans="5:12" x14ac:dyDescent="0.25">
      <c r="E49">
        <v>-160.685</v>
      </c>
      <c r="F49">
        <v>20</v>
      </c>
      <c r="G49">
        <v>-160.685</v>
      </c>
      <c r="H49">
        <v>20</v>
      </c>
      <c r="I49">
        <v>-160.685</v>
      </c>
      <c r="J49">
        <v>20</v>
      </c>
      <c r="K49">
        <f t="shared" si="0"/>
        <v>0</v>
      </c>
      <c r="L49">
        <f t="shared" si="1"/>
        <v>20</v>
      </c>
    </row>
    <row r="50" spans="5:12" x14ac:dyDescent="0.25">
      <c r="E50">
        <v>-159.15466666666666</v>
      </c>
      <c r="F50">
        <v>20</v>
      </c>
      <c r="G50">
        <v>-159.15466666666666</v>
      </c>
      <c r="H50">
        <v>20</v>
      </c>
      <c r="I50">
        <v>-159.15466666666666</v>
      </c>
      <c r="J50">
        <v>20</v>
      </c>
      <c r="K50">
        <f t="shared" si="0"/>
        <v>0</v>
      </c>
      <c r="L50">
        <f t="shared" si="1"/>
        <v>20</v>
      </c>
    </row>
    <row r="51" spans="5:12" x14ac:dyDescent="0.25">
      <c r="E51">
        <v>-157.62433333333334</v>
      </c>
      <c r="F51">
        <v>20</v>
      </c>
      <c r="G51">
        <v>-157.62433333333334</v>
      </c>
      <c r="H51">
        <v>20</v>
      </c>
      <c r="I51">
        <v>-157.62433333333334</v>
      </c>
      <c r="J51">
        <v>20</v>
      </c>
      <c r="K51">
        <f t="shared" si="0"/>
        <v>0</v>
      </c>
      <c r="L51">
        <f t="shared" si="1"/>
        <v>20</v>
      </c>
    </row>
    <row r="52" spans="5:12" x14ac:dyDescent="0.25">
      <c r="E52">
        <v>-156.09400000000002</v>
      </c>
      <c r="F52">
        <v>20</v>
      </c>
      <c r="G52">
        <v>-156.09400000000002</v>
      </c>
      <c r="H52">
        <v>20</v>
      </c>
      <c r="I52">
        <v>-156.09400000000002</v>
      </c>
      <c r="J52">
        <v>20</v>
      </c>
      <c r="K52">
        <f t="shared" si="0"/>
        <v>0</v>
      </c>
      <c r="L52">
        <f t="shared" si="1"/>
        <v>20</v>
      </c>
    </row>
    <row r="53" spans="5:12" x14ac:dyDescent="0.25">
      <c r="E53">
        <v>-154.56366666666665</v>
      </c>
      <c r="F53">
        <v>20</v>
      </c>
      <c r="G53">
        <v>-154.56366666666665</v>
      </c>
      <c r="H53">
        <v>20</v>
      </c>
      <c r="I53">
        <v>-154.56366666666665</v>
      </c>
      <c r="J53">
        <v>20</v>
      </c>
      <c r="K53">
        <f t="shared" si="0"/>
        <v>0</v>
      </c>
      <c r="L53">
        <f t="shared" si="1"/>
        <v>20</v>
      </c>
    </row>
    <row r="54" spans="5:12" x14ac:dyDescent="0.25">
      <c r="E54">
        <v>-153.03333333333333</v>
      </c>
      <c r="F54">
        <v>20</v>
      </c>
      <c r="G54">
        <v>-153.03333333333333</v>
      </c>
      <c r="H54">
        <v>20</v>
      </c>
      <c r="I54">
        <v>-153.03333333333333</v>
      </c>
      <c r="J54">
        <v>20</v>
      </c>
      <c r="K54">
        <f t="shared" si="0"/>
        <v>0</v>
      </c>
      <c r="L54">
        <f t="shared" si="1"/>
        <v>20</v>
      </c>
    </row>
    <row r="55" spans="5:12" x14ac:dyDescent="0.25">
      <c r="E55">
        <v>-151.50299999999999</v>
      </c>
      <c r="F55">
        <v>20</v>
      </c>
      <c r="G55">
        <v>-151.50299999999999</v>
      </c>
      <c r="H55">
        <v>20</v>
      </c>
      <c r="I55">
        <v>-151.50299999999999</v>
      </c>
      <c r="J55">
        <v>20</v>
      </c>
      <c r="K55">
        <f t="shared" si="0"/>
        <v>0</v>
      </c>
      <c r="L55">
        <f t="shared" si="1"/>
        <v>20</v>
      </c>
    </row>
    <row r="56" spans="5:12" x14ac:dyDescent="0.25">
      <c r="E56">
        <v>-149.97266666666667</v>
      </c>
      <c r="F56">
        <v>20</v>
      </c>
      <c r="G56">
        <v>-149.97266666666667</v>
      </c>
      <c r="H56">
        <v>20</v>
      </c>
      <c r="I56">
        <v>-149.97266666666667</v>
      </c>
      <c r="J56">
        <v>20</v>
      </c>
      <c r="K56">
        <f t="shared" si="0"/>
        <v>0</v>
      </c>
      <c r="L56">
        <f t="shared" si="1"/>
        <v>20</v>
      </c>
    </row>
    <row r="57" spans="5:12" x14ac:dyDescent="0.25">
      <c r="E57">
        <v>-148.44233333333335</v>
      </c>
      <c r="F57">
        <v>20</v>
      </c>
      <c r="G57">
        <v>-148.44233333333335</v>
      </c>
      <c r="H57">
        <v>20</v>
      </c>
      <c r="I57">
        <v>-148.44233333333335</v>
      </c>
      <c r="J57">
        <v>20</v>
      </c>
      <c r="K57">
        <f t="shared" si="0"/>
        <v>0</v>
      </c>
      <c r="L57">
        <f t="shared" si="1"/>
        <v>20</v>
      </c>
    </row>
    <row r="58" spans="5:12" x14ac:dyDescent="0.25">
      <c r="E58">
        <v>-146.91199999999998</v>
      </c>
      <c r="F58">
        <v>20</v>
      </c>
      <c r="G58">
        <v>-146.91199999999998</v>
      </c>
      <c r="H58">
        <v>20</v>
      </c>
      <c r="I58">
        <v>-146.91199999999998</v>
      </c>
      <c r="J58">
        <v>20</v>
      </c>
      <c r="K58">
        <f t="shared" si="0"/>
        <v>0</v>
      </c>
      <c r="L58">
        <f t="shared" si="1"/>
        <v>20</v>
      </c>
    </row>
    <row r="59" spans="5:12" x14ac:dyDescent="0.25">
      <c r="E59">
        <v>-145.38166666666669</v>
      </c>
      <c r="F59">
        <v>20</v>
      </c>
      <c r="G59">
        <v>-145.38166666666669</v>
      </c>
      <c r="H59">
        <v>20</v>
      </c>
      <c r="I59">
        <v>-145.38166666666669</v>
      </c>
      <c r="J59">
        <v>20</v>
      </c>
      <c r="K59">
        <f t="shared" si="0"/>
        <v>0</v>
      </c>
      <c r="L59">
        <f t="shared" si="1"/>
        <v>20</v>
      </c>
    </row>
    <row r="60" spans="5:12" x14ac:dyDescent="0.25">
      <c r="E60">
        <v>-143.85133333333334</v>
      </c>
      <c r="F60">
        <v>20</v>
      </c>
      <c r="G60">
        <v>-143.85133333333334</v>
      </c>
      <c r="H60">
        <v>20</v>
      </c>
      <c r="I60">
        <v>-143.85133333333334</v>
      </c>
      <c r="J60">
        <v>20</v>
      </c>
      <c r="K60">
        <f t="shared" si="0"/>
        <v>0</v>
      </c>
      <c r="L60">
        <f t="shared" si="1"/>
        <v>20</v>
      </c>
    </row>
    <row r="61" spans="5:12" x14ac:dyDescent="0.25">
      <c r="E61">
        <v>-142.321</v>
      </c>
      <c r="F61">
        <v>20</v>
      </c>
      <c r="G61">
        <v>-142.321</v>
      </c>
      <c r="H61">
        <v>20</v>
      </c>
      <c r="I61">
        <v>-142.321</v>
      </c>
      <c r="J61">
        <v>20</v>
      </c>
      <c r="K61">
        <f t="shared" si="0"/>
        <v>0</v>
      </c>
      <c r="L61">
        <f t="shared" si="1"/>
        <v>20</v>
      </c>
    </row>
    <row r="62" spans="5:12" x14ac:dyDescent="0.25">
      <c r="E62">
        <v>-140.79066666666668</v>
      </c>
      <c r="F62">
        <v>20</v>
      </c>
      <c r="G62">
        <v>-140.79066666666668</v>
      </c>
      <c r="H62">
        <v>20</v>
      </c>
      <c r="I62">
        <v>-140.79066666666668</v>
      </c>
      <c r="J62">
        <v>20</v>
      </c>
      <c r="K62">
        <f t="shared" si="0"/>
        <v>0</v>
      </c>
      <c r="L62">
        <f t="shared" si="1"/>
        <v>20</v>
      </c>
    </row>
    <row r="63" spans="5:12" x14ac:dyDescent="0.25">
      <c r="E63">
        <v>-139.26033333333331</v>
      </c>
      <c r="F63">
        <v>20</v>
      </c>
      <c r="G63">
        <v>-139.26033333333331</v>
      </c>
      <c r="H63">
        <v>20</v>
      </c>
      <c r="I63">
        <v>-139.26033333333331</v>
      </c>
      <c r="J63">
        <v>20</v>
      </c>
      <c r="K63">
        <f t="shared" si="0"/>
        <v>0</v>
      </c>
      <c r="L63">
        <f t="shared" si="1"/>
        <v>20</v>
      </c>
    </row>
    <row r="64" spans="5:12" x14ac:dyDescent="0.25">
      <c r="E64">
        <v>-137.73000000000002</v>
      </c>
      <c r="F64">
        <v>19.799252062522978</v>
      </c>
      <c r="G64">
        <v>-137.73000000000002</v>
      </c>
      <c r="H64">
        <v>19.799451648762282</v>
      </c>
      <c r="I64">
        <v>-137.73000000000002</v>
      </c>
      <c r="J64">
        <v>19.799451648762282</v>
      </c>
      <c r="K64">
        <f t="shared" si="0"/>
        <v>-1.9958623930449448E-4</v>
      </c>
      <c r="L64">
        <f t="shared" si="1"/>
        <v>19.799252062522978</v>
      </c>
    </row>
    <row r="65" spans="5:12" x14ac:dyDescent="0.25">
      <c r="E65">
        <v>-136.19966666666667</v>
      </c>
      <c r="F65">
        <v>19.311487263189044</v>
      </c>
      <c r="G65">
        <v>-136.19966666666667</v>
      </c>
      <c r="H65">
        <v>19.311672353475384</v>
      </c>
      <c r="I65">
        <v>-136.19966666666667</v>
      </c>
      <c r="J65">
        <v>19.311672353475384</v>
      </c>
      <c r="K65">
        <f t="shared" si="0"/>
        <v>-1.8509028634028368E-4</v>
      </c>
      <c r="L65">
        <f t="shared" si="1"/>
        <v>19.311487263189044</v>
      </c>
    </row>
    <row r="66" spans="5:12" x14ac:dyDescent="0.25">
      <c r="E66">
        <v>-134.66933333333333</v>
      </c>
      <c r="F66">
        <v>18.835590588051225</v>
      </c>
      <c r="G66">
        <v>-134.66933333333333</v>
      </c>
      <c r="H66">
        <v>18.835761728330063</v>
      </c>
      <c r="I66">
        <v>-134.66933333333333</v>
      </c>
      <c r="J66">
        <v>18.835761728330063</v>
      </c>
      <c r="K66">
        <f t="shared" si="0"/>
        <v>-1.7114027883735616E-4</v>
      </c>
      <c r="L66">
        <f t="shared" si="1"/>
        <v>18.835590588051225</v>
      </c>
    </row>
    <row r="67" spans="5:12" x14ac:dyDescent="0.25">
      <c r="E67">
        <v>-133.13900000000001</v>
      </c>
      <c r="F67">
        <v>18.37141699065311</v>
      </c>
      <c r="G67">
        <v>-133.13900000000001</v>
      </c>
      <c r="H67">
        <v>18.371574718192328</v>
      </c>
      <c r="I67">
        <v>-133.13900000000001</v>
      </c>
      <c r="J67">
        <v>18.371574718192328</v>
      </c>
      <c r="K67">
        <f t="shared" si="0"/>
        <v>-1.5772753921794447E-4</v>
      </c>
      <c r="L67">
        <f t="shared" si="1"/>
        <v>18.37141699065311</v>
      </c>
    </row>
    <row r="68" spans="5:12" x14ac:dyDescent="0.25">
      <c r="E68">
        <v>-131.60866666666666</v>
      </c>
      <c r="F68">
        <v>17.918821424538269</v>
      </c>
      <c r="G68">
        <v>-131.60866666666666</v>
      </c>
      <c r="H68">
        <v>17.918966267928138</v>
      </c>
      <c r="I68">
        <v>-131.60866666666666</v>
      </c>
      <c r="J68">
        <v>17.918966267928138</v>
      </c>
      <c r="K68">
        <f t="shared" ref="K68:K131" si="2">(L68-H68)*$K$1</f>
        <v>-1.44843389868754E-4</v>
      </c>
      <c r="L68">
        <f t="shared" ref="L68:L131" si="3">IF($A$4="Initial",$H$4,F68)</f>
        <v>17.918821424538269</v>
      </c>
    </row>
    <row r="69" spans="5:12" x14ac:dyDescent="0.25">
      <c r="E69">
        <v>-130.07833333333335</v>
      </c>
      <c r="F69">
        <v>17.477658843250328</v>
      </c>
      <c r="G69">
        <v>-130.07833333333335</v>
      </c>
      <c r="H69">
        <v>17.477791322403522</v>
      </c>
      <c r="I69">
        <v>-130.07833333333335</v>
      </c>
      <c r="J69">
        <v>17.477791322403522</v>
      </c>
      <c r="K69">
        <f t="shared" si="2"/>
        <v>-1.3247915319425374E-4</v>
      </c>
      <c r="L69">
        <f t="shared" si="3"/>
        <v>17.477658843250328</v>
      </c>
    </row>
    <row r="70" spans="5:12" x14ac:dyDescent="0.25">
      <c r="E70">
        <v>-128.548</v>
      </c>
      <c r="F70">
        <v>17.047784200332821</v>
      </c>
      <c r="G70">
        <v>-128.548</v>
      </c>
      <c r="H70">
        <v>17.047904826484441</v>
      </c>
      <c r="I70">
        <v>-128.548</v>
      </c>
      <c r="J70">
        <v>17.047904826484441</v>
      </c>
      <c r="K70">
        <f t="shared" si="2"/>
        <v>-1.2062615162022894E-4</v>
      </c>
      <c r="L70">
        <f t="shared" si="3"/>
        <v>17.047784200332821</v>
      </c>
    </row>
    <row r="71" spans="5:12" x14ac:dyDescent="0.25">
      <c r="E71">
        <v>-127.01766666666667</v>
      </c>
      <c r="F71">
        <v>16.629052449329372</v>
      </c>
      <c r="G71">
        <v>-127.01766666666667</v>
      </c>
      <c r="H71">
        <v>16.629161725036901</v>
      </c>
      <c r="I71">
        <v>-127.01766666666667</v>
      </c>
      <c r="J71">
        <v>16.629161725036901</v>
      </c>
      <c r="K71">
        <f t="shared" si="2"/>
        <v>-1.0927570752983229E-4</v>
      </c>
      <c r="L71">
        <f t="shared" si="3"/>
        <v>16.629052449329372</v>
      </c>
    </row>
    <row r="72" spans="5:12" x14ac:dyDescent="0.25">
      <c r="E72">
        <v>-125.48733333333334</v>
      </c>
      <c r="F72">
        <v>16.221318543783546</v>
      </c>
      <c r="G72">
        <v>-125.48733333333334</v>
      </c>
      <c r="H72">
        <v>16.221416962926895</v>
      </c>
      <c r="I72">
        <v>-125.48733333333334</v>
      </c>
      <c r="J72">
        <v>16.221416962926895</v>
      </c>
      <c r="K72">
        <f t="shared" si="2"/>
        <v>-9.8419143348849047E-5</v>
      </c>
      <c r="L72">
        <f t="shared" si="3"/>
        <v>16.221318543783546</v>
      </c>
    </row>
    <row r="73" spans="5:12" x14ac:dyDescent="0.25">
      <c r="E73">
        <v>-123.95699999999999</v>
      </c>
      <c r="F73">
        <v>15.82443743723894</v>
      </c>
      <c r="G73">
        <v>-123.95699999999999</v>
      </c>
      <c r="H73">
        <v>15.824525485020406</v>
      </c>
      <c r="I73">
        <v>-123.95699999999999</v>
      </c>
      <c r="J73">
        <v>15.824525485020406</v>
      </c>
      <c r="K73">
        <f t="shared" si="2"/>
        <v>-8.8047781465760977E-5</v>
      </c>
      <c r="L73">
        <f t="shared" si="3"/>
        <v>15.82443743723894</v>
      </c>
    </row>
    <row r="74" spans="5:12" x14ac:dyDescent="0.25">
      <c r="E74">
        <v>-122.42666666666668</v>
      </c>
      <c r="F74">
        <v>15.438264083239138</v>
      </c>
      <c r="G74">
        <v>-122.42666666666668</v>
      </c>
      <c r="H74">
        <v>15.438342236183432</v>
      </c>
      <c r="I74">
        <v>-122.42666666666668</v>
      </c>
      <c r="J74">
        <v>15.438342236183432</v>
      </c>
      <c r="K74">
        <f t="shared" si="2"/>
        <v>-7.8152944293918836E-5</v>
      </c>
      <c r="L74">
        <f t="shared" si="3"/>
        <v>15.438264083239138</v>
      </c>
    </row>
    <row r="75" spans="5:12" x14ac:dyDescent="0.25">
      <c r="E75">
        <v>-120.89633333333333</v>
      </c>
      <c r="F75">
        <v>15.062653435327721</v>
      </c>
      <c r="G75">
        <v>-120.89633333333333</v>
      </c>
      <c r="H75">
        <v>15.062722161281963</v>
      </c>
      <c r="I75">
        <v>-120.89633333333333</v>
      </c>
      <c r="J75">
        <v>15.062722161281963</v>
      </c>
      <c r="K75">
        <f t="shared" si="2"/>
        <v>-6.8725954241344311E-5</v>
      </c>
      <c r="L75">
        <f t="shared" si="3"/>
        <v>15.062653435327721</v>
      </c>
    </row>
    <row r="76" spans="5:12" x14ac:dyDescent="0.25">
      <c r="E76">
        <v>-119.366</v>
      </c>
      <c r="F76">
        <v>14.697460447048284</v>
      </c>
      <c r="G76">
        <v>-119.366</v>
      </c>
      <c r="H76">
        <v>14.697520205181993</v>
      </c>
      <c r="I76">
        <v>-119.366</v>
      </c>
      <c r="J76">
        <v>14.697520205181993</v>
      </c>
      <c r="K76">
        <f t="shared" si="2"/>
        <v>-5.9758133708953665E-5</v>
      </c>
      <c r="L76">
        <f t="shared" si="3"/>
        <v>14.697460447048284</v>
      </c>
    </row>
    <row r="77" spans="5:12" x14ac:dyDescent="0.25">
      <c r="E77">
        <v>-117.83566666666665</v>
      </c>
      <c r="F77">
        <v>14.3425400719444</v>
      </c>
      <c r="G77">
        <v>-117.83566666666665</v>
      </c>
      <c r="H77">
        <v>14.342591312749507</v>
      </c>
      <c r="I77">
        <v>-117.83566666666665</v>
      </c>
      <c r="J77">
        <v>14.342591312749507</v>
      </c>
      <c r="K77">
        <f t="shared" si="2"/>
        <v>-5.124080510654494E-5</v>
      </c>
      <c r="L77">
        <f t="shared" si="3"/>
        <v>14.3425400719444</v>
      </c>
    </row>
    <row r="78" spans="5:12" x14ac:dyDescent="0.25">
      <c r="E78">
        <v>-116.30533333333334</v>
      </c>
      <c r="F78">
        <v>13.99774726355967</v>
      </c>
      <c r="G78">
        <v>-116.30533333333334</v>
      </c>
      <c r="H78">
        <v>13.997790428850507</v>
      </c>
      <c r="I78">
        <v>-116.30533333333334</v>
      </c>
      <c r="J78">
        <v>13.997790428850507</v>
      </c>
      <c r="K78">
        <f t="shared" si="2"/>
        <v>-4.3165290836810755E-5</v>
      </c>
      <c r="L78">
        <f t="shared" si="3"/>
        <v>13.99774726355967</v>
      </c>
    </row>
    <row r="79" spans="5:12" x14ac:dyDescent="0.25">
      <c r="E79">
        <v>-114.77500000000001</v>
      </c>
      <c r="F79">
        <v>13.66293697543767</v>
      </c>
      <c r="G79">
        <v>-114.77500000000001</v>
      </c>
      <c r="H79">
        <v>13.662972498350975</v>
      </c>
      <c r="I79">
        <v>-114.77500000000001</v>
      </c>
      <c r="J79">
        <v>13.662972498350975</v>
      </c>
      <c r="K79">
        <f t="shared" si="2"/>
        <v>-3.5522913304220083E-5</v>
      </c>
      <c r="L79">
        <f t="shared" si="3"/>
        <v>13.66293697543767</v>
      </c>
    </row>
    <row r="80" spans="5:12" x14ac:dyDescent="0.25">
      <c r="E80">
        <v>-113.24466666666666</v>
      </c>
      <c r="F80">
        <v>13.337964161121988</v>
      </c>
      <c r="G80">
        <v>-113.24466666666666</v>
      </c>
      <c r="H80">
        <v>13.337992466116905</v>
      </c>
      <c r="I80">
        <v>-113.24466666666666</v>
      </c>
      <c r="J80">
        <v>13.337992466116905</v>
      </c>
      <c r="K80">
        <f t="shared" si="2"/>
        <v>-2.8304994916794612E-5</v>
      </c>
      <c r="L80">
        <f t="shared" si="3"/>
        <v>13.337964161121988</v>
      </c>
    </row>
    <row r="81" spans="5:12" x14ac:dyDescent="0.25">
      <c r="E81">
        <v>-111.71433333333333</v>
      </c>
      <c r="F81">
        <v>13.022683774156212</v>
      </c>
      <c r="G81">
        <v>-111.71433333333333</v>
      </c>
      <c r="H81">
        <v>13.022705277014293</v>
      </c>
      <c r="I81">
        <v>-111.71433333333333</v>
      </c>
      <c r="J81">
        <v>13.022705277014293</v>
      </c>
      <c r="K81">
        <f t="shared" si="2"/>
        <v>-2.1502858080779674E-5</v>
      </c>
      <c r="L81">
        <f t="shared" si="3"/>
        <v>13.022683774156212</v>
      </c>
    </row>
    <row r="82" spans="5:12" x14ac:dyDescent="0.25">
      <c r="E82">
        <v>-110.184</v>
      </c>
      <c r="F82">
        <v>12.716950768083928</v>
      </c>
      <c r="G82">
        <v>-110.184</v>
      </c>
      <c r="H82">
        <v>12.716965875909127</v>
      </c>
      <c r="I82">
        <v>-110.184</v>
      </c>
      <c r="J82">
        <v>12.716965875909127</v>
      </c>
      <c r="K82">
        <f t="shared" si="2"/>
        <v>-1.5107825198867886E-5</v>
      </c>
      <c r="L82">
        <f t="shared" si="3"/>
        <v>12.716950768083928</v>
      </c>
    </row>
    <row r="83" spans="5:12" x14ac:dyDescent="0.25">
      <c r="E83">
        <v>-108.65366666666667</v>
      </c>
      <c r="F83">
        <v>12.420620096448713</v>
      </c>
      <c r="G83">
        <v>-108.65366666666667</v>
      </c>
      <c r="H83">
        <v>12.420629207667394</v>
      </c>
      <c r="I83">
        <v>-108.65366666666667</v>
      </c>
      <c r="J83">
        <v>12.420629207667394</v>
      </c>
      <c r="K83">
        <f t="shared" si="2"/>
        <v>-9.1112186808572915E-6</v>
      </c>
      <c r="L83">
        <f t="shared" si="3"/>
        <v>12.420620096448713</v>
      </c>
    </row>
    <row r="84" spans="5:12" x14ac:dyDescent="0.25">
      <c r="E84">
        <v>-107.12333333333333</v>
      </c>
      <c r="F84">
        <v>12.133546712794168</v>
      </c>
      <c r="G84">
        <v>-107.12333333333333</v>
      </c>
      <c r="H84">
        <v>12.133550217155095</v>
      </c>
      <c r="I84">
        <v>-107.12333333333333</v>
      </c>
      <c r="J84">
        <v>12.133550217155095</v>
      </c>
      <c r="K84">
        <f t="shared" si="2"/>
        <v>-3.5043609276641519E-6</v>
      </c>
      <c r="L84">
        <f t="shared" si="3"/>
        <v>12.133546712794168</v>
      </c>
    </row>
    <row r="85" spans="5:12" x14ac:dyDescent="0.25">
      <c r="E85">
        <v>-105.59299999999999</v>
      </c>
      <c r="F85">
        <v>11.855585570663868</v>
      </c>
      <c r="G85">
        <v>-105.59299999999999</v>
      </c>
      <c r="H85">
        <v>11.855583849238217</v>
      </c>
      <c r="I85">
        <v>-105.59299999999999</v>
      </c>
      <c r="J85">
        <v>11.855583849238217</v>
      </c>
      <c r="K85">
        <f t="shared" si="2"/>
        <v>1.7214256509134884E-6</v>
      </c>
      <c r="L85">
        <f t="shared" si="3"/>
        <v>11.855585570663868</v>
      </c>
    </row>
    <row r="86" spans="5:12" x14ac:dyDescent="0.25">
      <c r="E86">
        <v>-104.06266666666666</v>
      </c>
      <c r="F86">
        <v>11.586591623601402</v>
      </c>
      <c r="G86">
        <v>-104.06266666666666</v>
      </c>
      <c r="H86">
        <v>11.58658504878275</v>
      </c>
      <c r="I86">
        <v>-104.06266666666666</v>
      </c>
      <c r="J86">
        <v>11.58658504878275</v>
      </c>
      <c r="K86">
        <f t="shared" si="2"/>
        <v>6.5748186521830121E-6</v>
      </c>
      <c r="L86">
        <f t="shared" si="3"/>
        <v>11.586591623601402</v>
      </c>
    </row>
    <row r="87" spans="5:12" x14ac:dyDescent="0.25">
      <c r="E87">
        <v>-102.53233333333334</v>
      </c>
      <c r="F87">
        <v>11.326419825150358</v>
      </c>
      <c r="G87">
        <v>-102.53233333333334</v>
      </c>
      <c r="H87">
        <v>11.32640876065469</v>
      </c>
      <c r="I87">
        <v>-102.53233333333334</v>
      </c>
      <c r="J87">
        <v>11.32640876065469</v>
      </c>
      <c r="K87">
        <f t="shared" si="2"/>
        <v>1.1064495668122731E-5</v>
      </c>
      <c r="L87">
        <f t="shared" si="3"/>
        <v>11.326419825150358</v>
      </c>
    </row>
    <row r="88" spans="5:12" x14ac:dyDescent="0.25">
      <c r="E88">
        <v>-101.00200000000001</v>
      </c>
      <c r="F88">
        <v>11.074925128854323</v>
      </c>
      <c r="G88">
        <v>-101.00200000000001</v>
      </c>
      <c r="H88">
        <v>11.074909929720025</v>
      </c>
      <c r="I88">
        <v>-101.00200000000001</v>
      </c>
      <c r="J88">
        <v>11.074909929720025</v>
      </c>
      <c r="K88">
        <f t="shared" si="2"/>
        <v>1.5199134297816386E-5</v>
      </c>
      <c r="L88">
        <f t="shared" si="3"/>
        <v>11.074925128854323</v>
      </c>
    </row>
    <row r="89" spans="5:12" x14ac:dyDescent="0.25">
      <c r="E89">
        <v>-99.47166666666665</v>
      </c>
      <c r="F89">
        <v>10.83196248825687</v>
      </c>
      <c r="G89">
        <v>-99.47166666666665</v>
      </c>
      <c r="H89">
        <v>10.831943500844742</v>
      </c>
      <c r="I89">
        <v>-99.47166666666665</v>
      </c>
      <c r="J89">
        <v>10.831943500844742</v>
      </c>
      <c r="K89">
        <f t="shared" si="2"/>
        <v>1.8987412127913217E-5</v>
      </c>
      <c r="L89">
        <f t="shared" si="3"/>
        <v>10.83196248825687</v>
      </c>
    </row>
    <row r="90" spans="5:12" x14ac:dyDescent="0.25">
      <c r="E90">
        <v>-97.941333333333318</v>
      </c>
      <c r="F90">
        <v>10.597386856901606</v>
      </c>
      <c r="G90">
        <v>-97.941333333333318</v>
      </c>
      <c r="H90">
        <v>10.597364418894843</v>
      </c>
      <c r="I90">
        <v>-97.941333333333318</v>
      </c>
      <c r="J90">
        <v>10.597364418894843</v>
      </c>
      <c r="K90">
        <f t="shared" si="2"/>
        <v>2.2438006762826035E-5</v>
      </c>
      <c r="L90">
        <f t="shared" si="3"/>
        <v>10.597386856901606</v>
      </c>
    </row>
    <row r="91" spans="5:12" x14ac:dyDescent="0.25">
      <c r="E91">
        <v>-96.411000000000001</v>
      </c>
      <c r="F91">
        <v>10.371053188332102</v>
      </c>
      <c r="G91">
        <v>-96.411000000000001</v>
      </c>
      <c r="H91">
        <v>10.371027628736318</v>
      </c>
      <c r="I91">
        <v>-96.411000000000001</v>
      </c>
      <c r="J91">
        <v>10.371027628736318</v>
      </c>
      <c r="K91">
        <f t="shared" si="2"/>
        <v>2.5559595783875011E-5</v>
      </c>
      <c r="L91">
        <f t="shared" si="3"/>
        <v>10.371053188332102</v>
      </c>
    </row>
    <row r="92" spans="5:12" x14ac:dyDescent="0.25">
      <c r="E92">
        <v>-94.88066666666667</v>
      </c>
      <c r="F92">
        <v>10.15281643609195</v>
      </c>
      <c r="G92">
        <v>-94.88066666666667</v>
      </c>
      <c r="H92">
        <v>10.152788075235152</v>
      </c>
      <c r="I92">
        <v>-94.88066666666667</v>
      </c>
      <c r="J92">
        <v>10.152788075235152</v>
      </c>
      <c r="K92">
        <f t="shared" si="2"/>
        <v>2.8360856797249312E-5</v>
      </c>
      <c r="L92">
        <f t="shared" si="3"/>
        <v>10.15281643609195</v>
      </c>
    </row>
    <row r="93" spans="5:12" x14ac:dyDescent="0.25">
      <c r="E93">
        <v>-93.350333333333339</v>
      </c>
      <c r="F93">
        <v>9.9425315537247343</v>
      </c>
      <c r="G93">
        <v>-93.350333333333339</v>
      </c>
      <c r="H93">
        <v>9.9425007032573411</v>
      </c>
      <c r="I93">
        <v>-93.350333333333339</v>
      </c>
      <c r="J93">
        <v>9.9425007032573411</v>
      </c>
      <c r="K93">
        <f t="shared" si="2"/>
        <v>3.0850467393150893E-5</v>
      </c>
      <c r="L93">
        <f t="shared" si="3"/>
        <v>9.9425315537247343</v>
      </c>
    </row>
    <row r="94" spans="5:12" x14ac:dyDescent="0.25">
      <c r="E94">
        <v>-91.819999999999979</v>
      </c>
      <c r="F94">
        <v>9.7400534947740347</v>
      </c>
      <c r="G94">
        <v>-91.819999999999979</v>
      </c>
      <c r="H94">
        <v>9.7400204576688729</v>
      </c>
      <c r="I94">
        <v>-91.819999999999979</v>
      </c>
      <c r="J94">
        <v>9.7400204576688729</v>
      </c>
      <c r="K94">
        <f t="shared" si="2"/>
        <v>3.303710516178171E-5</v>
      </c>
      <c r="L94">
        <f t="shared" si="3"/>
        <v>9.7400534947740347</v>
      </c>
    </row>
    <row r="95" spans="5:12" x14ac:dyDescent="0.25">
      <c r="E95">
        <v>-90.289666666666662</v>
      </c>
      <c r="F95">
        <v>9.5452372127834479</v>
      </c>
      <c r="G95">
        <v>-90.289666666666662</v>
      </c>
      <c r="H95">
        <v>9.5452022833357422</v>
      </c>
      <c r="I95">
        <v>-90.289666666666662</v>
      </c>
      <c r="J95">
        <v>9.5452022833357422</v>
      </c>
      <c r="K95">
        <f t="shared" si="2"/>
        <v>3.4929447705778216E-5</v>
      </c>
      <c r="L95">
        <f t="shared" si="3"/>
        <v>9.5452372127834479</v>
      </c>
    </row>
    <row r="96" spans="5:12" x14ac:dyDescent="0.25">
      <c r="E96">
        <v>-88.759333333333331</v>
      </c>
      <c r="F96">
        <v>9.3579376612965568</v>
      </c>
      <c r="G96">
        <v>-88.759333333333331</v>
      </c>
      <c r="H96">
        <v>9.357901125123945</v>
      </c>
      <c r="I96">
        <v>-88.759333333333331</v>
      </c>
      <c r="J96">
        <v>9.357901125123945</v>
      </c>
      <c r="K96">
        <f t="shared" si="2"/>
        <v>3.6536172611789652E-5</v>
      </c>
      <c r="L96">
        <f t="shared" si="3"/>
        <v>9.3579376612965568</v>
      </c>
    </row>
    <row r="97" spans="5:12" x14ac:dyDescent="0.25">
      <c r="E97">
        <v>-87.228999999999999</v>
      </c>
      <c r="F97">
        <v>9.178009793856944</v>
      </c>
      <c r="G97">
        <v>-87.228999999999999</v>
      </c>
      <c r="H97">
        <v>9.1779719278994651</v>
      </c>
      <c r="I97">
        <v>-87.228999999999999</v>
      </c>
      <c r="J97">
        <v>9.1779719278994651</v>
      </c>
      <c r="K97">
        <f t="shared" si="2"/>
        <v>3.7865957478899759E-5</v>
      </c>
      <c r="L97">
        <f t="shared" si="3"/>
        <v>9.178009793856944</v>
      </c>
    </row>
    <row r="98" spans="5:12" x14ac:dyDescent="0.25">
      <c r="E98">
        <v>-85.698666666666668</v>
      </c>
      <c r="F98">
        <v>9.0053085640081978</v>
      </c>
      <c r="G98">
        <v>-85.698666666666668</v>
      </c>
      <c r="H98">
        <v>9.0052696365282987</v>
      </c>
      <c r="I98">
        <v>-85.698666666666668</v>
      </c>
      <c r="J98">
        <v>9.0052696365282987</v>
      </c>
      <c r="K98">
        <f t="shared" si="2"/>
        <v>3.8927479899086848E-5</v>
      </c>
      <c r="L98">
        <f t="shared" si="3"/>
        <v>9.0053085640081978</v>
      </c>
    </row>
    <row r="99" spans="5:12" x14ac:dyDescent="0.25">
      <c r="E99">
        <v>-84.168333333333322</v>
      </c>
      <c r="F99">
        <v>8.8396889252939008</v>
      </c>
      <c r="G99">
        <v>-84.168333333333322</v>
      </c>
      <c r="H99">
        <v>8.8396491958764329</v>
      </c>
      <c r="I99">
        <v>-84.168333333333322</v>
      </c>
      <c r="J99">
        <v>8.8396491958764329</v>
      </c>
      <c r="K99">
        <f t="shared" si="2"/>
        <v>3.9729417467881945E-5</v>
      </c>
      <c r="L99">
        <f t="shared" si="3"/>
        <v>8.8396889252939008</v>
      </c>
    </row>
    <row r="100" spans="5:12" x14ac:dyDescent="0.25">
      <c r="E100">
        <v>-82.637999999999991</v>
      </c>
      <c r="F100">
        <v>8.6810058312576448</v>
      </c>
      <c r="G100">
        <v>-82.637999999999991</v>
      </c>
      <c r="H100">
        <v>8.6809655508098658</v>
      </c>
      <c r="I100">
        <v>-82.637999999999991</v>
      </c>
      <c r="J100">
        <v>8.6809655508098658</v>
      </c>
      <c r="K100">
        <f t="shared" si="2"/>
        <v>4.0280447779039719E-5</v>
      </c>
      <c r="L100">
        <f t="shared" si="3"/>
        <v>8.6810058312576448</v>
      </c>
    </row>
    <row r="101" spans="5:12" x14ac:dyDescent="0.25">
      <c r="E101">
        <v>-81.10766666666666</v>
      </c>
      <c r="F101">
        <v>8.5291142354430125</v>
      </c>
      <c r="G101">
        <v>-81.10766666666666</v>
      </c>
      <c r="H101">
        <v>8.5290736461945844</v>
      </c>
      <c r="I101">
        <v>-81.10766666666666</v>
      </c>
      <c r="J101">
        <v>8.5290736461945844</v>
      </c>
      <c r="K101">
        <f t="shared" si="2"/>
        <v>4.0589248428091196E-5</v>
      </c>
      <c r="L101">
        <f t="shared" si="3"/>
        <v>8.5291142354430125</v>
      </c>
    </row>
    <row r="102" spans="5:12" x14ac:dyDescent="0.25">
      <c r="E102">
        <v>-79.577333333333328</v>
      </c>
      <c r="F102">
        <v>8.3838690913935885</v>
      </c>
      <c r="G102">
        <v>-79.577333333333328</v>
      </c>
      <c r="H102">
        <v>8.3838284268965815</v>
      </c>
      <c r="I102">
        <v>-79.577333333333328</v>
      </c>
      <c r="J102">
        <v>8.3838284268965815</v>
      </c>
      <c r="K102">
        <f t="shared" si="2"/>
        <v>4.0664497007014688E-5</v>
      </c>
      <c r="L102">
        <f t="shared" si="3"/>
        <v>8.3838690913935885</v>
      </c>
    </row>
    <row r="103" spans="5:12" x14ac:dyDescent="0.25">
      <c r="E103">
        <v>-78.047000000000011</v>
      </c>
      <c r="F103">
        <v>8.2451253526529626</v>
      </c>
      <c r="G103">
        <v>-78.047000000000011</v>
      </c>
      <c r="H103">
        <v>8.2450848377818495</v>
      </c>
      <c r="I103">
        <v>-78.047000000000011</v>
      </c>
      <c r="J103">
        <v>8.2450848377818495</v>
      </c>
      <c r="K103">
        <f t="shared" si="2"/>
        <v>4.0514871113117579E-5</v>
      </c>
      <c r="L103">
        <f t="shared" si="3"/>
        <v>8.2451253526529626</v>
      </c>
    </row>
    <row r="104" spans="5:12" x14ac:dyDescent="0.25">
      <c r="E104">
        <v>-76.516666666666652</v>
      </c>
      <c r="F104">
        <v>8.112737972764716</v>
      </c>
      <c r="G104">
        <v>-76.516666666666652</v>
      </c>
      <c r="H104">
        <v>8.112697823716374</v>
      </c>
      <c r="I104">
        <v>-76.516666666666652</v>
      </c>
      <c r="J104">
        <v>8.112697823716374</v>
      </c>
      <c r="K104">
        <f t="shared" si="2"/>
        <v>4.0149048341930893E-5</v>
      </c>
      <c r="L104">
        <f t="shared" si="3"/>
        <v>8.112737972764716</v>
      </c>
    </row>
    <row r="105" spans="5:12" x14ac:dyDescent="0.25">
      <c r="E105">
        <v>-74.98633333333332</v>
      </c>
      <c r="F105">
        <v>7.9865619052724401</v>
      </c>
      <c r="G105">
        <v>-74.98633333333332</v>
      </c>
      <c r="H105">
        <v>7.9865223295661565</v>
      </c>
      <c r="I105">
        <v>-74.98633333333332</v>
      </c>
      <c r="J105">
        <v>7.9865223295661565</v>
      </c>
      <c r="K105">
        <f t="shared" si="2"/>
        <v>3.9575706283656586E-5</v>
      </c>
      <c r="L105">
        <f t="shared" si="3"/>
        <v>7.9865619052724401</v>
      </c>
    </row>
    <row r="106" spans="5:12" x14ac:dyDescent="0.25">
      <c r="E106">
        <v>-73.455999999999989</v>
      </c>
      <c r="F106">
        <v>7.8664521037197161</v>
      </c>
      <c r="G106">
        <v>-73.455999999999989</v>
      </c>
      <c r="H106">
        <v>7.8664133001971841</v>
      </c>
      <c r="I106">
        <v>-73.455999999999989</v>
      </c>
      <c r="J106">
        <v>7.8664133001971841</v>
      </c>
      <c r="K106">
        <f t="shared" si="2"/>
        <v>3.8803522532049328E-5</v>
      </c>
      <c r="L106">
        <f t="shared" si="3"/>
        <v>7.8664521037197161</v>
      </c>
    </row>
    <row r="107" spans="5:12" x14ac:dyDescent="0.25">
      <c r="E107">
        <v>-71.925666666666672</v>
      </c>
      <c r="F107">
        <v>7.752263521650133</v>
      </c>
      <c r="G107">
        <v>-71.925666666666672</v>
      </c>
      <c r="H107">
        <v>7.7522256804754486</v>
      </c>
      <c r="I107">
        <v>-71.925666666666672</v>
      </c>
      <c r="J107">
        <v>7.7522256804754486</v>
      </c>
      <c r="K107">
        <f t="shared" si="2"/>
        <v>3.7841174684416501E-5</v>
      </c>
      <c r="L107">
        <f t="shared" si="3"/>
        <v>7.752263521650133</v>
      </c>
    </row>
    <row r="108" spans="5:12" x14ac:dyDescent="0.25">
      <c r="E108">
        <v>-70.39533333333334</v>
      </c>
      <c r="F108">
        <v>7.6438511126072761</v>
      </c>
      <c r="G108">
        <v>-70.39533333333334</v>
      </c>
      <c r="H108">
        <v>7.6438144152669407</v>
      </c>
      <c r="I108">
        <v>-70.39533333333334</v>
      </c>
      <c r="J108">
        <v>7.6438144152669407</v>
      </c>
      <c r="K108">
        <f t="shared" si="2"/>
        <v>3.6697340335400952E-5</v>
      </c>
      <c r="L108">
        <f t="shared" si="3"/>
        <v>7.6438511126072761</v>
      </c>
    </row>
    <row r="109" spans="5:12" x14ac:dyDescent="0.25">
      <c r="E109">
        <v>-68.864999999999981</v>
      </c>
      <c r="F109">
        <v>7.5410698301347292</v>
      </c>
      <c r="G109">
        <v>-68.864999999999981</v>
      </c>
      <c r="H109">
        <v>7.5410344494376504</v>
      </c>
      <c r="I109">
        <v>-68.864999999999981</v>
      </c>
      <c r="J109">
        <v>7.5410344494376504</v>
      </c>
      <c r="K109">
        <f t="shared" si="2"/>
        <v>3.538069707875735E-5</v>
      </c>
      <c r="L109">
        <f t="shared" si="3"/>
        <v>7.5410698301347292</v>
      </c>
    </row>
    <row r="110" spans="5:12" x14ac:dyDescent="0.25">
      <c r="E110">
        <v>-67.334666666666649</v>
      </c>
      <c r="F110">
        <v>7.4437746277760812</v>
      </c>
      <c r="G110">
        <v>-67.334666666666649</v>
      </c>
      <c r="H110">
        <v>7.443740727853573</v>
      </c>
      <c r="I110">
        <v>-67.334666666666649</v>
      </c>
      <c r="J110">
        <v>7.443740727853573</v>
      </c>
      <c r="K110">
        <f t="shared" si="2"/>
        <v>3.3899922508240365E-5</v>
      </c>
      <c r="L110">
        <f t="shared" si="3"/>
        <v>7.4437746277760812</v>
      </c>
    </row>
    <row r="111" spans="5:12" x14ac:dyDescent="0.25">
      <c r="E111">
        <v>-65.804333333333332</v>
      </c>
      <c r="F111">
        <v>7.3518204590749168</v>
      </c>
      <c r="G111">
        <v>-65.804333333333332</v>
      </c>
      <c r="H111">
        <v>7.3517881953806992</v>
      </c>
      <c r="I111">
        <v>-65.804333333333332</v>
      </c>
      <c r="J111">
        <v>7.3517881953806992</v>
      </c>
      <c r="K111">
        <f t="shared" si="2"/>
        <v>3.2263694217604666E-5</v>
      </c>
      <c r="L111">
        <f t="shared" si="3"/>
        <v>7.3518204590749168</v>
      </c>
    </row>
    <row r="112" spans="5:12" x14ac:dyDescent="0.25">
      <c r="E112">
        <v>-64.274000000000001</v>
      </c>
      <c r="F112">
        <v>7.2650622775748221</v>
      </c>
      <c r="G112">
        <v>-64.274000000000001</v>
      </c>
      <c r="H112">
        <v>7.2650317968850198</v>
      </c>
      <c r="I112">
        <v>-64.274000000000001</v>
      </c>
      <c r="J112">
        <v>7.2650317968850198</v>
      </c>
      <c r="K112">
        <f t="shared" si="2"/>
        <v>3.0480689802381278E-5</v>
      </c>
      <c r="L112">
        <f t="shared" si="3"/>
        <v>7.2650622775748221</v>
      </c>
    </row>
    <row r="113" spans="5:12" x14ac:dyDescent="0.25">
      <c r="E113">
        <v>-62.74366666666667</v>
      </c>
      <c r="F113">
        <v>7.1833550368193828</v>
      </c>
      <c r="G113">
        <v>-62.74366666666667</v>
      </c>
      <c r="H113">
        <v>7.1833264772325265</v>
      </c>
      <c r="I113">
        <v>-62.74366666666667</v>
      </c>
      <c r="J113">
        <v>7.1833264772325265</v>
      </c>
      <c r="K113">
        <f t="shared" si="2"/>
        <v>2.855958685632487E-5</v>
      </c>
      <c r="L113">
        <f t="shared" si="3"/>
        <v>7.1833550368193828</v>
      </c>
    </row>
    <row r="114" spans="5:12" x14ac:dyDescent="0.25">
      <c r="E114">
        <v>-61.213333333333338</v>
      </c>
      <c r="F114">
        <v>7.1065536903521851</v>
      </c>
      <c r="G114">
        <v>-61.213333333333338</v>
      </c>
      <c r="H114">
        <v>7.106527181289211</v>
      </c>
      <c r="I114">
        <v>-61.213333333333338</v>
      </c>
      <c r="J114">
        <v>7.106527181289211</v>
      </c>
      <c r="K114">
        <f t="shared" si="2"/>
        <v>2.650906297407829E-5</v>
      </c>
      <c r="L114">
        <f t="shared" si="3"/>
        <v>7.1065536903521851</v>
      </c>
    </row>
    <row r="115" spans="5:12" x14ac:dyDescent="0.25">
      <c r="E115">
        <v>-59.682999999999986</v>
      </c>
      <c r="F115">
        <v>7.0345131917168136</v>
      </c>
      <c r="G115">
        <v>-59.682999999999986</v>
      </c>
      <c r="H115">
        <v>7.0344888539210633</v>
      </c>
      <c r="I115">
        <v>-59.682999999999986</v>
      </c>
      <c r="J115">
        <v>7.0344888539210633</v>
      </c>
      <c r="K115">
        <f t="shared" si="2"/>
        <v>2.4337795750284386E-5</v>
      </c>
      <c r="L115">
        <f t="shared" si="3"/>
        <v>7.0345131917168136</v>
      </c>
    </row>
    <row r="116" spans="5:12" x14ac:dyDescent="0.25">
      <c r="E116">
        <v>-58.152666666666661</v>
      </c>
      <c r="F116">
        <v>6.9670884944568572</v>
      </c>
      <c r="G116">
        <v>-58.152666666666661</v>
      </c>
      <c r="H116">
        <v>6.9670664399940785</v>
      </c>
      <c r="I116">
        <v>-58.152666666666661</v>
      </c>
      <c r="J116">
        <v>6.9670664399940785</v>
      </c>
      <c r="K116">
        <f t="shared" si="2"/>
        <v>2.2054462778697825E-5</v>
      </c>
      <c r="L116">
        <f t="shared" si="3"/>
        <v>6.9670884944568572</v>
      </c>
    </row>
    <row r="117" spans="5:12" x14ac:dyDescent="0.25">
      <c r="E117">
        <v>-56.62233333333333</v>
      </c>
      <c r="F117">
        <v>6.9041345521158997</v>
      </c>
      <c r="G117">
        <v>-56.62233333333333</v>
      </c>
      <c r="H117">
        <v>6.9041148843742457</v>
      </c>
      <c r="I117">
        <v>-56.62233333333333</v>
      </c>
      <c r="J117">
        <v>6.9041148843742457</v>
      </c>
      <c r="K117">
        <f t="shared" si="2"/>
        <v>1.9667741653961457E-5</v>
      </c>
      <c r="L117">
        <f t="shared" si="3"/>
        <v>6.9041345521158997</v>
      </c>
    </row>
    <row r="118" spans="5:12" x14ac:dyDescent="0.25">
      <c r="E118">
        <v>-55.091999999999999</v>
      </c>
      <c r="F118">
        <v>6.84550631823753</v>
      </c>
      <c r="G118">
        <v>-55.091999999999999</v>
      </c>
      <c r="H118">
        <v>6.8454891319275575</v>
      </c>
      <c r="I118">
        <v>-55.091999999999999</v>
      </c>
      <c r="J118">
        <v>6.8454891319275575</v>
      </c>
      <c r="K118">
        <f t="shared" si="2"/>
        <v>1.7186309972494485E-5</v>
      </c>
      <c r="L118">
        <f t="shared" si="3"/>
        <v>6.84550631823753</v>
      </c>
    </row>
    <row r="119" spans="5:12" x14ac:dyDescent="0.25">
      <c r="E119">
        <v>-53.561666666666675</v>
      </c>
      <c r="F119">
        <v>6.7910587463653291</v>
      </c>
      <c r="G119">
        <v>-53.561666666666675</v>
      </c>
      <c r="H119">
        <v>6.7910441275200046</v>
      </c>
      <c r="I119">
        <v>-53.561666666666675</v>
      </c>
      <c r="J119">
        <v>6.7910441275200046</v>
      </c>
      <c r="K119">
        <f t="shared" si="2"/>
        <v>1.4618845324498864E-5</v>
      </c>
      <c r="L119">
        <f t="shared" si="3"/>
        <v>6.7910587463653291</v>
      </c>
    </row>
    <row r="120" spans="5:12" x14ac:dyDescent="0.25">
      <c r="E120">
        <v>-52.031333333333322</v>
      </c>
      <c r="F120">
        <v>6.7406467900428853</v>
      </c>
      <c r="G120">
        <v>-52.031333333333322</v>
      </c>
      <c r="H120">
        <v>6.7406348160175789</v>
      </c>
      <c r="I120">
        <v>-52.031333333333322</v>
      </c>
      <c r="J120">
        <v>6.7406348160175789</v>
      </c>
      <c r="K120">
        <f t="shared" si="2"/>
        <v>1.1974025306393798E-5</v>
      </c>
      <c r="L120">
        <f t="shared" si="3"/>
        <v>6.7406467900428853</v>
      </c>
    </row>
    <row r="121" spans="5:12" x14ac:dyDescent="0.25">
      <c r="E121">
        <v>-50.500999999999991</v>
      </c>
      <c r="F121">
        <v>6.6941254028137864</v>
      </c>
      <c r="G121">
        <v>-50.500999999999991</v>
      </c>
      <c r="H121">
        <v>6.6941161422862727</v>
      </c>
      <c r="I121">
        <v>-50.500999999999991</v>
      </c>
      <c r="J121">
        <v>6.6941161422862727</v>
      </c>
      <c r="K121">
        <f t="shared" si="2"/>
        <v>9.2605275137103149E-6</v>
      </c>
      <c r="L121">
        <f t="shared" si="3"/>
        <v>6.6941254028137864</v>
      </c>
    </row>
    <row r="122" spans="5:12" x14ac:dyDescent="0.25">
      <c r="E122">
        <v>-48.970666666666659</v>
      </c>
      <c r="F122">
        <v>6.6513495382216163</v>
      </c>
      <c r="G122">
        <v>-48.970666666666659</v>
      </c>
      <c r="H122">
        <v>6.651343051192077</v>
      </c>
      <c r="I122">
        <v>-48.970666666666659</v>
      </c>
      <c r="J122">
        <v>6.651343051192077</v>
      </c>
      <c r="K122">
        <f t="shared" si="2"/>
        <v>6.4870295393149036E-6</v>
      </c>
      <c r="L122">
        <f t="shared" si="3"/>
        <v>6.6513495382216163</v>
      </c>
    </row>
    <row r="123" spans="5:12" x14ac:dyDescent="0.25">
      <c r="E123">
        <v>-47.440333333333335</v>
      </c>
      <c r="F123">
        <v>6.6121741498099622</v>
      </c>
      <c r="G123">
        <v>-47.440333333333335</v>
      </c>
      <c r="H123">
        <v>6.6121704876009844</v>
      </c>
      <c r="I123">
        <v>-47.440333333333335</v>
      </c>
      <c r="J123">
        <v>6.6121704876009844</v>
      </c>
      <c r="K123">
        <f t="shared" si="2"/>
        <v>3.6622089778504119E-6</v>
      </c>
      <c r="L123">
        <f t="shared" si="3"/>
        <v>6.6121741498099622</v>
      </c>
    </row>
    <row r="124" spans="5:12" x14ac:dyDescent="0.25">
      <c r="E124">
        <v>-45.910000000000004</v>
      </c>
      <c r="F124">
        <v>6.5764541911224095</v>
      </c>
      <c r="G124">
        <v>-45.910000000000004</v>
      </c>
      <c r="H124">
        <v>6.5764533963789846</v>
      </c>
      <c r="I124">
        <v>-45.910000000000004</v>
      </c>
      <c r="J124">
        <v>6.5764533963789846</v>
      </c>
      <c r="K124">
        <f t="shared" si="2"/>
        <v>7.9474342484786575E-7</v>
      </c>
      <c r="L124">
        <f t="shared" si="3"/>
        <v>6.5764541911224095</v>
      </c>
    </row>
    <row r="125" spans="5:12" x14ac:dyDescent="0.25">
      <c r="E125">
        <v>-44.379666666666651</v>
      </c>
      <c r="F125">
        <v>6.5440446157025427</v>
      </c>
      <c r="G125">
        <v>-44.379666666666651</v>
      </c>
      <c r="H125">
        <v>6.5440467223920713</v>
      </c>
      <c r="I125">
        <v>-44.379666666666651</v>
      </c>
      <c r="J125">
        <v>6.5440467223920713</v>
      </c>
      <c r="K125">
        <f t="shared" si="2"/>
        <v>-2.1066895286026011E-6</v>
      </c>
      <c r="L125">
        <f t="shared" si="3"/>
        <v>6.5440446157025427</v>
      </c>
    </row>
    <row r="126" spans="5:12" x14ac:dyDescent="0.25">
      <c r="E126">
        <v>-42.84933333333332</v>
      </c>
      <c r="F126">
        <v>6.51480037709395</v>
      </c>
      <c r="G126">
        <v>-42.84933333333332</v>
      </c>
      <c r="H126">
        <v>6.5148054105062343</v>
      </c>
      <c r="I126">
        <v>-42.84933333333332</v>
      </c>
      <c r="J126">
        <v>6.5148054105062343</v>
      </c>
      <c r="K126">
        <f t="shared" si="2"/>
        <v>-5.0334122843054274E-6</v>
      </c>
      <c r="L126">
        <f t="shared" si="3"/>
        <v>6.51480037709395</v>
      </c>
    </row>
    <row r="127" spans="5:12" x14ac:dyDescent="0.25">
      <c r="E127">
        <v>-41.318999999999996</v>
      </c>
      <c r="F127">
        <v>6.4885764288402168</v>
      </c>
      <c r="G127">
        <v>-41.318999999999996</v>
      </c>
      <c r="H127">
        <v>6.4885844055874662</v>
      </c>
      <c r="I127">
        <v>-41.318999999999996</v>
      </c>
      <c r="J127">
        <v>6.4885844055874662</v>
      </c>
      <c r="K127">
        <f t="shared" si="2"/>
        <v>-7.9767472493941227E-6</v>
      </c>
      <c r="L127">
        <f t="shared" si="3"/>
        <v>6.4885764288402168</v>
      </c>
    </row>
    <row r="128" spans="5:12" x14ac:dyDescent="0.25">
      <c r="E128">
        <v>-39.788666666666664</v>
      </c>
      <c r="F128">
        <v>6.4652277244849294</v>
      </c>
      <c r="G128">
        <v>-39.788666666666664</v>
      </c>
      <c r="H128">
        <v>6.4652386525017587</v>
      </c>
      <c r="I128">
        <v>-39.788666666666664</v>
      </c>
      <c r="J128">
        <v>6.4652386525017587</v>
      </c>
      <c r="K128">
        <f t="shared" si="2"/>
        <v>-1.092801682922584E-5</v>
      </c>
      <c r="L128">
        <f t="shared" si="3"/>
        <v>6.4652277244849294</v>
      </c>
    </row>
    <row r="129" spans="5:12" x14ac:dyDescent="0.25">
      <c r="E129">
        <v>-38.25833333333334</v>
      </c>
      <c r="F129">
        <v>6.4446092175716725</v>
      </c>
      <c r="G129">
        <v>-38.25833333333334</v>
      </c>
      <c r="H129">
        <v>6.4446230961151025</v>
      </c>
      <c r="I129">
        <v>-38.25833333333334</v>
      </c>
      <c r="J129">
        <v>6.4446230961151025</v>
      </c>
      <c r="K129">
        <f t="shared" si="2"/>
        <v>-1.3878543430045909E-5</v>
      </c>
      <c r="L129">
        <f t="shared" si="3"/>
        <v>6.4446092175716725</v>
      </c>
    </row>
    <row r="130" spans="5:12" x14ac:dyDescent="0.25">
      <c r="E130">
        <v>-36.72799999999998</v>
      </c>
      <c r="F130">
        <v>6.4265758616440323</v>
      </c>
      <c r="G130">
        <v>-36.72799999999998</v>
      </c>
      <c r="H130">
        <v>6.4265926812934904</v>
      </c>
      <c r="I130">
        <v>-36.72799999999998</v>
      </c>
      <c r="J130">
        <v>6.4265926812934904</v>
      </c>
      <c r="K130">
        <f t="shared" si="2"/>
        <v>-1.6819649458099661E-5</v>
      </c>
      <c r="L130">
        <f t="shared" si="3"/>
        <v>6.4265758616440323</v>
      </c>
    </row>
    <row r="131" spans="5:12" x14ac:dyDescent="0.25">
      <c r="E131">
        <v>-35.197666666666656</v>
      </c>
      <c r="F131">
        <v>6.410982610245596</v>
      </c>
      <c r="G131">
        <v>-35.197666666666656</v>
      </c>
      <c r="H131">
        <v>6.411002352902913</v>
      </c>
      <c r="I131">
        <v>-35.197666666666656</v>
      </c>
      <c r="J131">
        <v>6.411002352902913</v>
      </c>
      <c r="K131">
        <f t="shared" si="2"/>
        <v>-1.9742657316967893E-5</v>
      </c>
      <c r="L131">
        <f t="shared" si="3"/>
        <v>6.410982610245596</v>
      </c>
    </row>
    <row r="132" spans="5:12" x14ac:dyDescent="0.25">
      <c r="E132">
        <v>-33.667333333333325</v>
      </c>
      <c r="F132">
        <v>6.3976844169199483</v>
      </c>
      <c r="G132">
        <v>-33.667333333333325</v>
      </c>
      <c r="H132">
        <v>6.3977070558093629</v>
      </c>
      <c r="I132">
        <v>-33.667333333333325</v>
      </c>
      <c r="J132">
        <v>6.3977070558093629</v>
      </c>
      <c r="K132">
        <f t="shared" ref="K132:K195" si="4">(L132-H132)*$K$1</f>
        <v>-2.2638889414672292E-5</v>
      </c>
      <c r="L132">
        <f t="shared" ref="L132:L195" si="5">IF($A$4="Initial",$H$4,F132)</f>
        <v>6.3976844169199483</v>
      </c>
    </row>
    <row r="133" spans="5:12" x14ac:dyDescent="0.25">
      <c r="E133">
        <v>-32.137</v>
      </c>
      <c r="F133">
        <v>6.3865362352106763</v>
      </c>
      <c r="G133">
        <v>-32.137</v>
      </c>
      <c r="H133">
        <v>6.3865617348788302</v>
      </c>
      <c r="I133">
        <v>-32.137</v>
      </c>
      <c r="J133">
        <v>6.3865617348788302</v>
      </c>
      <c r="K133">
        <f t="shared" si="4"/>
        <v>-2.5499668153905475E-5</v>
      </c>
      <c r="L133">
        <f t="shared" si="5"/>
        <v>6.3865362352106763</v>
      </c>
    </row>
    <row r="134" spans="5:12" x14ac:dyDescent="0.25">
      <c r="E134">
        <v>-30.606666666666669</v>
      </c>
      <c r="F134">
        <v>6.3773930186613645</v>
      </c>
      <c r="G134">
        <v>-30.606666666666669</v>
      </c>
      <c r="H134">
        <v>6.3774213349773081</v>
      </c>
      <c r="I134">
        <v>-30.606666666666669</v>
      </c>
      <c r="J134">
        <v>6.3774213349773081</v>
      </c>
      <c r="K134">
        <f t="shared" si="4"/>
        <v>-2.8316315943577308E-5</v>
      </c>
      <c r="L134">
        <f t="shared" si="5"/>
        <v>6.3773930186613645</v>
      </c>
    </row>
    <row r="135" spans="5:12" x14ac:dyDescent="0.25">
      <c r="E135">
        <v>-29.076333333333316</v>
      </c>
      <c r="F135">
        <v>6.3701097208156003</v>
      </c>
      <c r="G135">
        <v>-29.076333333333316</v>
      </c>
      <c r="H135">
        <v>6.3701408009707876</v>
      </c>
      <c r="I135">
        <v>-29.076333333333316</v>
      </c>
      <c r="J135">
        <v>6.3701408009707876</v>
      </c>
      <c r="K135">
        <f t="shared" si="4"/>
        <v>-3.1080155187268588E-5</v>
      </c>
      <c r="L135">
        <f t="shared" si="5"/>
        <v>6.3701097208156003</v>
      </c>
    </row>
    <row r="136" spans="5:12" x14ac:dyDescent="0.25">
      <c r="E136">
        <v>-27.545999999999989</v>
      </c>
      <c r="F136">
        <v>6.3645412952169691</v>
      </c>
      <c r="G136">
        <v>-27.545999999999989</v>
      </c>
      <c r="H136">
        <v>6.3645750777252612</v>
      </c>
      <c r="I136">
        <v>-27.545999999999989</v>
      </c>
      <c r="J136">
        <v>6.3645750777252612</v>
      </c>
      <c r="K136">
        <f t="shared" si="4"/>
        <v>-3.3782508292112823E-5</v>
      </c>
      <c r="L136">
        <f t="shared" si="5"/>
        <v>6.3645412952169691</v>
      </c>
    </row>
    <row r="137" spans="5:12" x14ac:dyDescent="0.25">
      <c r="E137">
        <v>-26.015666666666661</v>
      </c>
      <c r="F137">
        <v>6.3605426954090571</v>
      </c>
      <c r="G137">
        <v>-26.015666666666661</v>
      </c>
      <c r="H137">
        <v>6.3605791101067179</v>
      </c>
      <c r="I137">
        <v>-26.015666666666661</v>
      </c>
      <c r="J137">
        <v>6.3605791101067179</v>
      </c>
      <c r="K137">
        <f t="shared" si="4"/>
        <v>-3.6414697660802631E-5</v>
      </c>
      <c r="L137">
        <f t="shared" si="5"/>
        <v>6.3605426954090571</v>
      </c>
    </row>
    <row r="138" spans="5:12" x14ac:dyDescent="0.25">
      <c r="E138">
        <v>-24.48533333333333</v>
      </c>
      <c r="F138">
        <v>6.3579688749354499</v>
      </c>
      <c r="G138">
        <v>-24.48533333333333</v>
      </c>
      <c r="H138">
        <v>6.3580078429811522</v>
      </c>
      <c r="I138">
        <v>-24.48533333333333</v>
      </c>
      <c r="J138">
        <v>6.3580078429811522</v>
      </c>
      <c r="K138">
        <f t="shared" si="4"/>
        <v>-3.8968045702247878E-5</v>
      </c>
      <c r="L138">
        <f t="shared" si="5"/>
        <v>6.3579688749354499</v>
      </c>
    </row>
    <row r="139" spans="5:12" x14ac:dyDescent="0.25">
      <c r="E139">
        <v>-22.955000000000002</v>
      </c>
      <c r="F139">
        <v>6.3566747873397329</v>
      </c>
      <c r="G139">
        <v>-22.955000000000002</v>
      </c>
      <c r="H139">
        <v>6.3567162212145538</v>
      </c>
      <c r="I139">
        <v>-22.955000000000002</v>
      </c>
      <c r="J139">
        <v>6.3567162212145538</v>
      </c>
      <c r="K139">
        <f t="shared" si="4"/>
        <v>-4.1433874820917538E-5</v>
      </c>
      <c r="L139">
        <f t="shared" si="5"/>
        <v>6.3566747873397329</v>
      </c>
    </row>
    <row r="140" spans="5:12" x14ac:dyDescent="0.25">
      <c r="E140">
        <v>-21.424666666666646</v>
      </c>
      <c r="F140">
        <v>6.3565153861654942</v>
      </c>
      <c r="G140">
        <v>-21.424666666666646</v>
      </c>
      <c r="H140">
        <v>6.3565591896729154</v>
      </c>
      <c r="I140">
        <v>-21.424666666666646</v>
      </c>
      <c r="J140">
        <v>6.3565591896729154</v>
      </c>
      <c r="K140">
        <f t="shared" si="4"/>
        <v>-4.3803507421280585E-5</v>
      </c>
      <c r="L140">
        <f t="shared" si="5"/>
        <v>6.3565153861654942</v>
      </c>
    </row>
    <row r="141" spans="5:12" x14ac:dyDescent="0.25">
      <c r="E141">
        <v>-19.894333333333318</v>
      </c>
      <c r="F141">
        <v>6.3573456249563174</v>
      </c>
      <c r="G141">
        <v>-19.894333333333318</v>
      </c>
      <c r="H141">
        <v>6.3573916932222287</v>
      </c>
      <c r="I141">
        <v>-19.894333333333318</v>
      </c>
      <c r="J141">
        <v>6.3573916932222287</v>
      </c>
      <c r="K141">
        <f t="shared" si="4"/>
        <v>-4.6068265911358708E-5</v>
      </c>
      <c r="L141">
        <f t="shared" si="5"/>
        <v>6.3573456249563174</v>
      </c>
    </row>
    <row r="142" spans="5:12" x14ac:dyDescent="0.25">
      <c r="E142">
        <v>-18.36399999999999</v>
      </c>
      <c r="F142">
        <v>6.3590204572557898</v>
      </c>
      <c r="G142">
        <v>-18.36399999999999</v>
      </c>
      <c r="H142">
        <v>6.3590686767284836</v>
      </c>
      <c r="I142">
        <v>-18.36399999999999</v>
      </c>
      <c r="J142">
        <v>6.3590686767284836</v>
      </c>
      <c r="K142">
        <f t="shared" si="4"/>
        <v>-4.8219472693844523E-5</v>
      </c>
      <c r="L142">
        <f t="shared" si="5"/>
        <v>6.3590204572557898</v>
      </c>
    </row>
    <row r="143" spans="5:12" x14ac:dyDescent="0.25">
      <c r="E143">
        <v>-16.833666666666662</v>
      </c>
      <c r="F143">
        <v>6.3613948366074968</v>
      </c>
      <c r="G143">
        <v>-16.833666666666662</v>
      </c>
      <c r="H143">
        <v>6.3614450850576736</v>
      </c>
      <c r="I143">
        <v>-16.833666666666662</v>
      </c>
      <c r="J143">
        <v>6.3614450850576736</v>
      </c>
      <c r="K143">
        <f t="shared" si="4"/>
        <v>-5.0248450176759718E-5</v>
      </c>
      <c r="L143">
        <f t="shared" si="5"/>
        <v>6.3613948366074968</v>
      </c>
    </row>
    <row r="144" spans="5:12" x14ac:dyDescent="0.25">
      <c r="E144">
        <v>-15.303333333333335</v>
      </c>
      <c r="F144">
        <v>6.3643237165550239</v>
      </c>
      <c r="G144">
        <v>-15.303333333333335</v>
      </c>
      <c r="H144">
        <v>6.3643758630757903</v>
      </c>
      <c r="I144">
        <v>-15.303333333333335</v>
      </c>
      <c r="J144">
        <v>6.3643758630757903</v>
      </c>
      <c r="K144">
        <f t="shared" si="4"/>
        <v>-5.2146520766349624E-5</v>
      </c>
      <c r="L144">
        <f t="shared" si="5"/>
        <v>6.3643237165550239</v>
      </c>
    </row>
    <row r="145" spans="5:12" x14ac:dyDescent="0.25">
      <c r="E145">
        <v>-13.77299999999998</v>
      </c>
      <c r="F145">
        <v>6.3676620506419592</v>
      </c>
      <c r="G145">
        <v>-13.77299999999998</v>
      </c>
      <c r="H145">
        <v>6.3677159556488236</v>
      </c>
      <c r="I145">
        <v>-13.77299999999998</v>
      </c>
      <c r="J145">
        <v>6.3677159556488236</v>
      </c>
      <c r="K145">
        <f t="shared" si="4"/>
        <v>-5.3905006864418681E-5</v>
      </c>
      <c r="L145">
        <f t="shared" si="5"/>
        <v>6.3676620506419592</v>
      </c>
    </row>
    <row r="146" spans="5:12" x14ac:dyDescent="0.25">
      <c r="E146">
        <v>-12.242666666666652</v>
      </c>
      <c r="F146">
        <v>6.3712647924118864</v>
      </c>
      <c r="G146">
        <v>-12.242666666666652</v>
      </c>
      <c r="H146">
        <v>6.3713203076427671</v>
      </c>
      <c r="I146">
        <v>-12.242666666666652</v>
      </c>
      <c r="J146">
        <v>6.3713203076427671</v>
      </c>
      <c r="K146">
        <f t="shared" si="4"/>
        <v>-5.5515230880764932E-5</v>
      </c>
      <c r="L146">
        <f t="shared" si="5"/>
        <v>6.3712647924118864</v>
      </c>
    </row>
    <row r="147" spans="5:12" x14ac:dyDescent="0.25">
      <c r="E147">
        <v>-10.712333333333323</v>
      </c>
      <c r="F147">
        <v>6.3749868954083935</v>
      </c>
      <c r="G147">
        <v>-10.712333333333323</v>
      </c>
      <c r="H147">
        <v>6.3750438639236107</v>
      </c>
      <c r="I147">
        <v>-10.712333333333323</v>
      </c>
      <c r="J147">
        <v>6.3750438639236107</v>
      </c>
      <c r="K147">
        <f t="shared" si="4"/>
        <v>-5.6968515217192817E-5</v>
      </c>
      <c r="L147">
        <f t="shared" si="5"/>
        <v>6.3749868954083935</v>
      </c>
    </row>
    <row r="148" spans="5:12" x14ac:dyDescent="0.25">
      <c r="E148">
        <v>-9.1819999999999951</v>
      </c>
      <c r="F148">
        <v>6.3786833131750633</v>
      </c>
      <c r="G148">
        <v>-9.1819999999999951</v>
      </c>
      <c r="H148">
        <v>6.3787415693573468</v>
      </c>
      <c r="I148">
        <v>-9.1819999999999951</v>
      </c>
      <c r="J148">
        <v>6.3787415693573468</v>
      </c>
      <c r="K148">
        <f t="shared" si="4"/>
        <v>-5.825618228350038E-5</v>
      </c>
      <c r="L148">
        <f t="shared" si="5"/>
        <v>6.3786833131750633</v>
      </c>
    </row>
    <row r="149" spans="5:12" x14ac:dyDescent="0.25">
      <c r="E149">
        <v>-7.6516666666666673</v>
      </c>
      <c r="F149">
        <v>6.3822089992554849</v>
      </c>
      <c r="G149">
        <v>-7.6516666666666673</v>
      </c>
      <c r="H149">
        <v>6.3822683688099682</v>
      </c>
      <c r="I149">
        <v>-7.6516666666666673</v>
      </c>
      <c r="J149">
        <v>6.3822683688099682</v>
      </c>
      <c r="K149">
        <f t="shared" si="4"/>
        <v>-5.9369554483268416E-5</v>
      </c>
      <c r="L149">
        <f t="shared" si="5"/>
        <v>6.3822089992554849</v>
      </c>
    </row>
    <row r="150" spans="5:12" x14ac:dyDescent="0.25">
      <c r="E150">
        <v>-6.121333333333312</v>
      </c>
      <c r="F150">
        <v>6.3854189071932437</v>
      </c>
      <c r="G150">
        <v>-6.121333333333312</v>
      </c>
      <c r="H150">
        <v>6.3854792071474638</v>
      </c>
      <c r="I150">
        <v>-6.121333333333312</v>
      </c>
      <c r="J150">
        <v>6.3854792071474638</v>
      </c>
      <c r="K150">
        <f t="shared" si="4"/>
        <v>-6.0299954220077723E-5</v>
      </c>
      <c r="L150">
        <f t="shared" si="5"/>
        <v>6.3854189071932437</v>
      </c>
    </row>
    <row r="151" spans="5:12" x14ac:dyDescent="0.25">
      <c r="E151">
        <v>-4.5909999999999842</v>
      </c>
      <c r="F151">
        <v>6.3881679905319242</v>
      </c>
      <c r="G151">
        <v>-4.5909999999999842</v>
      </c>
      <c r="H151">
        <v>6.388229029235827</v>
      </c>
      <c r="I151">
        <v>-4.5909999999999842</v>
      </c>
      <c r="J151">
        <v>6.388229029235827</v>
      </c>
      <c r="K151">
        <f t="shared" si="4"/>
        <v>-6.1038703902838165E-5</v>
      </c>
      <c r="L151">
        <f t="shared" si="5"/>
        <v>6.3881679905319242</v>
      </c>
    </row>
    <row r="152" spans="5:12" x14ac:dyDescent="0.25">
      <c r="E152">
        <v>-3.060666666666656</v>
      </c>
      <c r="F152">
        <v>6.3903112028151137</v>
      </c>
      <c r="G152">
        <v>-3.060666666666656</v>
      </c>
      <c r="H152">
        <v>6.3903727799410497</v>
      </c>
      <c r="I152">
        <v>-3.060666666666656</v>
      </c>
      <c r="J152">
        <v>6.3903727799410497</v>
      </c>
      <c r="K152">
        <f t="shared" si="4"/>
        <v>-6.1577125936018717E-5</v>
      </c>
      <c r="L152">
        <f t="shared" si="5"/>
        <v>6.3903112028151137</v>
      </c>
    </row>
    <row r="153" spans="5:12" x14ac:dyDescent="0.25">
      <c r="E153">
        <v>-1.530333333333328</v>
      </c>
      <c r="F153">
        <v>6.3917034975863976</v>
      </c>
      <c r="G153">
        <v>-1.530333333333328</v>
      </c>
      <c r="H153">
        <v>6.3917654041291225</v>
      </c>
      <c r="I153">
        <v>-1.530333333333328</v>
      </c>
      <c r="J153">
        <v>6.3917654041291225</v>
      </c>
      <c r="K153">
        <f t="shared" si="4"/>
        <v>-6.1906542724976532E-5</v>
      </c>
      <c r="L153">
        <f t="shared" si="5"/>
        <v>6.3917034975863976</v>
      </c>
    </row>
    <row r="154" spans="5:12" x14ac:dyDescent="0.25">
      <c r="E154">
        <v>0</v>
      </c>
      <c r="F154">
        <v>6.3921998283893622</v>
      </c>
      <c r="G154">
        <v>0</v>
      </c>
      <c r="H154">
        <v>6.3922618466660373</v>
      </c>
      <c r="I154">
        <v>0</v>
      </c>
      <c r="J154">
        <v>6.3922618466660373</v>
      </c>
      <c r="K154">
        <f t="shared" si="4"/>
        <v>-6.2018276675068762E-5</v>
      </c>
      <c r="L154">
        <f t="shared" si="5"/>
        <v>6.3921998283893622</v>
      </c>
    </row>
    <row r="155" spans="5:12" x14ac:dyDescent="0.25">
      <c r="E155">
        <v>1.530333333333328</v>
      </c>
      <c r="F155">
        <v>6.3917034975863976</v>
      </c>
      <c r="G155">
        <v>1.530333333333328</v>
      </c>
      <c r="H155">
        <v>6.3917654041291225</v>
      </c>
      <c r="I155">
        <v>1.530333333333328</v>
      </c>
      <c r="J155">
        <v>6.3917654041291225</v>
      </c>
      <c r="K155">
        <f t="shared" si="4"/>
        <v>-6.1906542724976532E-5</v>
      </c>
      <c r="L155">
        <f t="shared" si="5"/>
        <v>6.3917034975863976</v>
      </c>
    </row>
    <row r="156" spans="5:12" x14ac:dyDescent="0.25">
      <c r="E156">
        <v>3.060666666666684</v>
      </c>
      <c r="F156">
        <v>6.3903112028151137</v>
      </c>
      <c r="G156">
        <v>3.060666666666684</v>
      </c>
      <c r="H156">
        <v>6.3903727799410497</v>
      </c>
      <c r="I156">
        <v>3.060666666666684</v>
      </c>
      <c r="J156">
        <v>6.3903727799410497</v>
      </c>
      <c r="K156">
        <f t="shared" si="4"/>
        <v>-6.1577125936018717E-5</v>
      </c>
      <c r="L156">
        <f t="shared" si="5"/>
        <v>6.3903112028151137</v>
      </c>
    </row>
    <row r="157" spans="5:12" x14ac:dyDescent="0.25">
      <c r="E157">
        <v>4.5910000000000117</v>
      </c>
      <c r="F157">
        <v>6.3881679905319242</v>
      </c>
      <c r="G157">
        <v>4.5910000000000117</v>
      </c>
      <c r="H157">
        <v>6.388229029235827</v>
      </c>
      <c r="I157">
        <v>4.5910000000000117</v>
      </c>
      <c r="J157">
        <v>6.388229029235827</v>
      </c>
      <c r="K157">
        <f t="shared" si="4"/>
        <v>-6.1038703902838165E-5</v>
      </c>
      <c r="L157">
        <f t="shared" si="5"/>
        <v>6.3881679905319242</v>
      </c>
    </row>
    <row r="158" spans="5:12" x14ac:dyDescent="0.25">
      <c r="E158">
        <v>6.1213333333333395</v>
      </c>
      <c r="F158">
        <v>6.3854189071932437</v>
      </c>
      <c r="G158">
        <v>6.1213333333333395</v>
      </c>
      <c r="H158">
        <v>6.3854792071474638</v>
      </c>
      <c r="I158">
        <v>6.1213333333333395</v>
      </c>
      <c r="J158">
        <v>6.3854792071474638</v>
      </c>
      <c r="K158">
        <f t="shared" si="4"/>
        <v>-6.0299954220077723E-5</v>
      </c>
      <c r="L158">
        <f t="shared" si="5"/>
        <v>6.3854189071932437</v>
      </c>
    </row>
    <row r="159" spans="5:12" x14ac:dyDescent="0.25">
      <c r="E159">
        <v>7.6516666666666673</v>
      </c>
      <c r="F159">
        <v>6.3822089992554849</v>
      </c>
      <c r="G159">
        <v>7.6516666666666673</v>
      </c>
      <c r="H159">
        <v>6.3822683688099682</v>
      </c>
      <c r="I159">
        <v>7.6516666666666673</v>
      </c>
      <c r="J159">
        <v>6.3822683688099682</v>
      </c>
      <c r="K159">
        <f t="shared" si="4"/>
        <v>-5.9369554483268416E-5</v>
      </c>
      <c r="L159">
        <f t="shared" si="5"/>
        <v>6.3822089992554849</v>
      </c>
    </row>
    <row r="160" spans="5:12" x14ac:dyDescent="0.25">
      <c r="E160">
        <v>9.1819999999999951</v>
      </c>
      <c r="F160">
        <v>6.3786833131750633</v>
      </c>
      <c r="G160">
        <v>9.1819999999999951</v>
      </c>
      <c r="H160">
        <v>6.3787415693573468</v>
      </c>
      <c r="I160">
        <v>9.1819999999999951</v>
      </c>
      <c r="J160">
        <v>6.3787415693573468</v>
      </c>
      <c r="K160">
        <f t="shared" si="4"/>
        <v>-5.825618228350038E-5</v>
      </c>
      <c r="L160">
        <f t="shared" si="5"/>
        <v>6.3786833131750633</v>
      </c>
    </row>
    <row r="161" spans="5:12" x14ac:dyDescent="0.25">
      <c r="E161">
        <v>10.712333333333351</v>
      </c>
      <c r="F161">
        <v>6.3749868954083935</v>
      </c>
      <c r="G161">
        <v>10.712333333333351</v>
      </c>
      <c r="H161">
        <v>6.3750438639236098</v>
      </c>
      <c r="I161">
        <v>10.712333333333351</v>
      </c>
      <c r="J161">
        <v>6.3750438639236098</v>
      </c>
      <c r="K161">
        <f t="shared" si="4"/>
        <v>-5.6968515216304638E-5</v>
      </c>
      <c r="L161">
        <f t="shared" si="5"/>
        <v>6.3749868954083935</v>
      </c>
    </row>
    <row r="162" spans="5:12" x14ac:dyDescent="0.25">
      <c r="E162">
        <v>12.242666666666679</v>
      </c>
      <c r="F162">
        <v>6.3712647924118864</v>
      </c>
      <c r="G162">
        <v>12.242666666666679</v>
      </c>
      <c r="H162">
        <v>6.3713203076427671</v>
      </c>
      <c r="I162">
        <v>12.242666666666679</v>
      </c>
      <c r="J162">
        <v>6.3713203076427671</v>
      </c>
      <c r="K162">
        <f t="shared" si="4"/>
        <v>-5.5515230880764932E-5</v>
      </c>
      <c r="L162">
        <f t="shared" si="5"/>
        <v>6.3712647924118864</v>
      </c>
    </row>
    <row r="163" spans="5:12" x14ac:dyDescent="0.25">
      <c r="E163">
        <v>13.773000000000007</v>
      </c>
      <c r="F163">
        <v>6.3676620506419592</v>
      </c>
      <c r="G163">
        <v>13.773000000000007</v>
      </c>
      <c r="H163">
        <v>6.3677159556488236</v>
      </c>
      <c r="I163">
        <v>13.773000000000007</v>
      </c>
      <c r="J163">
        <v>6.3677159556488236</v>
      </c>
      <c r="K163">
        <f t="shared" si="4"/>
        <v>-5.3905006864418681E-5</v>
      </c>
      <c r="L163">
        <f t="shared" si="5"/>
        <v>6.3676620506419592</v>
      </c>
    </row>
    <row r="164" spans="5:12" x14ac:dyDescent="0.25">
      <c r="E164">
        <v>15.303333333333335</v>
      </c>
      <c r="F164">
        <v>6.3643237165550239</v>
      </c>
      <c r="G164">
        <v>15.303333333333335</v>
      </c>
      <c r="H164">
        <v>6.3643758630757903</v>
      </c>
      <c r="I164">
        <v>15.303333333333335</v>
      </c>
      <c r="J164">
        <v>6.3643758630757903</v>
      </c>
      <c r="K164">
        <f t="shared" si="4"/>
        <v>-5.2146520766349624E-5</v>
      </c>
      <c r="L164">
        <f t="shared" si="5"/>
        <v>6.3643237165550239</v>
      </c>
    </row>
    <row r="165" spans="5:12" x14ac:dyDescent="0.25">
      <c r="E165">
        <v>16.833666666666662</v>
      </c>
      <c r="F165">
        <v>6.3613948366074968</v>
      </c>
      <c r="G165">
        <v>16.833666666666662</v>
      </c>
      <c r="H165">
        <v>6.3614450850576736</v>
      </c>
      <c r="I165">
        <v>16.833666666666662</v>
      </c>
      <c r="J165">
        <v>6.3614450850576736</v>
      </c>
      <c r="K165">
        <f t="shared" si="4"/>
        <v>-5.0248450176759718E-5</v>
      </c>
      <c r="L165">
        <f t="shared" si="5"/>
        <v>6.3613948366074968</v>
      </c>
    </row>
    <row r="166" spans="5:12" x14ac:dyDescent="0.25">
      <c r="E166">
        <v>18.364000000000019</v>
      </c>
      <c r="F166">
        <v>6.3590204572557898</v>
      </c>
      <c r="G166">
        <v>18.364000000000019</v>
      </c>
      <c r="H166">
        <v>6.3590686767284836</v>
      </c>
      <c r="I166">
        <v>18.364000000000019</v>
      </c>
      <c r="J166">
        <v>6.3590686767284836</v>
      </c>
      <c r="K166">
        <f t="shared" si="4"/>
        <v>-4.8219472693844523E-5</v>
      </c>
      <c r="L166">
        <f t="shared" si="5"/>
        <v>6.3590204572557898</v>
      </c>
    </row>
    <row r="167" spans="5:12" x14ac:dyDescent="0.25">
      <c r="E167">
        <v>19.894333333333346</v>
      </c>
      <c r="F167">
        <v>6.3573456249563174</v>
      </c>
      <c r="G167">
        <v>19.894333333333346</v>
      </c>
      <c r="H167">
        <v>6.3573916932222287</v>
      </c>
      <c r="I167">
        <v>19.894333333333346</v>
      </c>
      <c r="J167">
        <v>6.3573916932222287</v>
      </c>
      <c r="K167">
        <f t="shared" si="4"/>
        <v>-4.6068265911358708E-5</v>
      </c>
      <c r="L167">
        <f t="shared" si="5"/>
        <v>6.3573456249563174</v>
      </c>
    </row>
    <row r="168" spans="5:12" x14ac:dyDescent="0.25">
      <c r="E168">
        <v>21.424666666666674</v>
      </c>
      <c r="F168">
        <v>6.3565153861654942</v>
      </c>
      <c r="G168">
        <v>21.424666666666674</v>
      </c>
      <c r="H168">
        <v>6.3565591896729154</v>
      </c>
      <c r="I168">
        <v>21.424666666666674</v>
      </c>
      <c r="J168">
        <v>6.3565591896729154</v>
      </c>
      <c r="K168">
        <f t="shared" si="4"/>
        <v>-4.3803507421280585E-5</v>
      </c>
      <c r="L168">
        <f t="shared" si="5"/>
        <v>6.3565153861654942</v>
      </c>
    </row>
    <row r="169" spans="5:12" x14ac:dyDescent="0.25">
      <c r="E169">
        <v>22.95500000000003</v>
      </c>
      <c r="F169">
        <v>6.3566747873397329</v>
      </c>
      <c r="G169">
        <v>22.95500000000003</v>
      </c>
      <c r="H169">
        <v>6.3567162212145538</v>
      </c>
      <c r="I169">
        <v>22.95500000000003</v>
      </c>
      <c r="J169">
        <v>6.3567162212145538</v>
      </c>
      <c r="K169">
        <f t="shared" si="4"/>
        <v>-4.1433874820917538E-5</v>
      </c>
      <c r="L169">
        <f t="shared" si="5"/>
        <v>6.3566747873397329</v>
      </c>
    </row>
    <row r="170" spans="5:12" x14ac:dyDescent="0.25">
      <c r="E170">
        <v>24.48533333333333</v>
      </c>
      <c r="F170">
        <v>6.3579688749354499</v>
      </c>
      <c r="G170">
        <v>24.48533333333333</v>
      </c>
      <c r="H170">
        <v>6.3580078429811522</v>
      </c>
      <c r="I170">
        <v>24.48533333333333</v>
      </c>
      <c r="J170">
        <v>6.3580078429811522</v>
      </c>
      <c r="K170">
        <f t="shared" si="4"/>
        <v>-3.8968045702247878E-5</v>
      </c>
      <c r="L170">
        <f t="shared" si="5"/>
        <v>6.3579688749354499</v>
      </c>
    </row>
    <row r="171" spans="5:12" x14ac:dyDescent="0.25">
      <c r="E171">
        <v>26.015666666666686</v>
      </c>
      <c r="F171">
        <v>6.3605426954090571</v>
      </c>
      <c r="G171">
        <v>26.015666666666686</v>
      </c>
      <c r="H171">
        <v>6.3605791101067188</v>
      </c>
      <c r="I171">
        <v>26.015666666666686</v>
      </c>
      <c r="J171">
        <v>6.3605791101067188</v>
      </c>
      <c r="K171">
        <f t="shared" si="4"/>
        <v>-3.6414697661690809E-5</v>
      </c>
      <c r="L171">
        <f t="shared" si="5"/>
        <v>6.3605426954090571</v>
      </c>
    </row>
    <row r="172" spans="5:12" x14ac:dyDescent="0.25">
      <c r="E172">
        <v>27.545999999999989</v>
      </c>
      <c r="F172">
        <v>6.3645412952169691</v>
      </c>
      <c r="G172">
        <v>27.545999999999989</v>
      </c>
      <c r="H172">
        <v>6.3645750777252612</v>
      </c>
      <c r="I172">
        <v>27.545999999999989</v>
      </c>
      <c r="J172">
        <v>6.3645750777252612</v>
      </c>
      <c r="K172">
        <f t="shared" si="4"/>
        <v>-3.3782508292112823E-5</v>
      </c>
      <c r="L172">
        <f t="shared" si="5"/>
        <v>6.3645412952169691</v>
      </c>
    </row>
    <row r="173" spans="5:12" x14ac:dyDescent="0.25">
      <c r="E173">
        <v>29.076333333333341</v>
      </c>
      <c r="F173">
        <v>6.3701097208156003</v>
      </c>
      <c r="G173">
        <v>29.076333333333341</v>
      </c>
      <c r="H173">
        <v>6.3701408009707876</v>
      </c>
      <c r="I173">
        <v>29.076333333333341</v>
      </c>
      <c r="J173">
        <v>6.3701408009707876</v>
      </c>
      <c r="K173">
        <f t="shared" si="4"/>
        <v>-3.1080155187268588E-5</v>
      </c>
      <c r="L173">
        <f t="shared" si="5"/>
        <v>6.3701097208156003</v>
      </c>
    </row>
    <row r="174" spans="5:12" x14ac:dyDescent="0.25">
      <c r="E174">
        <v>30.606666666666698</v>
      </c>
      <c r="F174">
        <v>6.3773930186613654</v>
      </c>
      <c r="G174">
        <v>30.606666666666698</v>
      </c>
      <c r="H174">
        <v>6.377421334977309</v>
      </c>
      <c r="I174">
        <v>30.606666666666698</v>
      </c>
      <c r="J174">
        <v>6.377421334977309</v>
      </c>
      <c r="K174">
        <f t="shared" si="4"/>
        <v>-2.8316315943577308E-5</v>
      </c>
      <c r="L174">
        <f t="shared" si="5"/>
        <v>6.3773930186613654</v>
      </c>
    </row>
    <row r="175" spans="5:12" x14ac:dyDescent="0.25">
      <c r="E175">
        <v>32.137</v>
      </c>
      <c r="F175">
        <v>6.3865362352106763</v>
      </c>
      <c r="G175">
        <v>32.137</v>
      </c>
      <c r="H175">
        <v>6.3865617348788302</v>
      </c>
      <c r="I175">
        <v>32.137</v>
      </c>
      <c r="J175">
        <v>6.3865617348788302</v>
      </c>
      <c r="K175">
        <f t="shared" si="4"/>
        <v>-2.5499668153905475E-5</v>
      </c>
      <c r="L175">
        <f t="shared" si="5"/>
        <v>6.3865362352106763</v>
      </c>
    </row>
    <row r="176" spans="5:12" x14ac:dyDescent="0.25">
      <c r="E176">
        <v>33.667333333333353</v>
      </c>
      <c r="F176">
        <v>6.3976844169199492</v>
      </c>
      <c r="G176">
        <v>33.667333333333353</v>
      </c>
      <c r="H176">
        <v>6.3977070558093629</v>
      </c>
      <c r="I176">
        <v>33.667333333333353</v>
      </c>
      <c r="J176">
        <v>6.3977070558093629</v>
      </c>
      <c r="K176">
        <f t="shared" si="4"/>
        <v>-2.2638889413784113E-5</v>
      </c>
      <c r="L176">
        <f t="shared" si="5"/>
        <v>6.3976844169199492</v>
      </c>
    </row>
    <row r="177" spans="5:12" x14ac:dyDescent="0.25">
      <c r="E177">
        <v>35.197666666666656</v>
      </c>
      <c r="F177">
        <v>6.410982610245596</v>
      </c>
      <c r="G177">
        <v>35.197666666666656</v>
      </c>
      <c r="H177">
        <v>6.411002352902913</v>
      </c>
      <c r="I177">
        <v>35.197666666666656</v>
      </c>
      <c r="J177">
        <v>6.411002352902913</v>
      </c>
      <c r="K177">
        <f t="shared" si="4"/>
        <v>-1.9742657316967893E-5</v>
      </c>
      <c r="L177">
        <f t="shared" si="5"/>
        <v>6.410982610245596</v>
      </c>
    </row>
    <row r="178" spans="5:12" x14ac:dyDescent="0.25">
      <c r="E178">
        <v>36.728000000000009</v>
      </c>
      <c r="F178">
        <v>6.4265758616440323</v>
      </c>
      <c r="G178">
        <v>36.728000000000009</v>
      </c>
      <c r="H178">
        <v>6.4265926812934904</v>
      </c>
      <c r="I178">
        <v>36.728000000000009</v>
      </c>
      <c r="J178">
        <v>6.4265926812934904</v>
      </c>
      <c r="K178">
        <f t="shared" si="4"/>
        <v>-1.6819649458099661E-5</v>
      </c>
      <c r="L178">
        <f t="shared" si="5"/>
        <v>6.4265758616440323</v>
      </c>
    </row>
    <row r="179" spans="5:12" x14ac:dyDescent="0.25">
      <c r="E179">
        <v>38.258333333333368</v>
      </c>
      <c r="F179">
        <v>6.4446092175716725</v>
      </c>
      <c r="G179">
        <v>38.258333333333368</v>
      </c>
      <c r="H179">
        <v>6.4446230961151025</v>
      </c>
      <c r="I179">
        <v>38.258333333333368</v>
      </c>
      <c r="J179">
        <v>6.4446230961151025</v>
      </c>
      <c r="K179">
        <f t="shared" si="4"/>
        <v>-1.3878543430045909E-5</v>
      </c>
      <c r="L179">
        <f t="shared" si="5"/>
        <v>6.4446092175716725</v>
      </c>
    </row>
    <row r="180" spans="5:12" x14ac:dyDescent="0.25">
      <c r="E180">
        <v>39.788666666666664</v>
      </c>
      <c r="F180">
        <v>6.4652277244849294</v>
      </c>
      <c r="G180">
        <v>39.788666666666664</v>
      </c>
      <c r="H180">
        <v>6.4652386525017587</v>
      </c>
      <c r="I180">
        <v>39.788666666666664</v>
      </c>
      <c r="J180">
        <v>6.4652386525017587</v>
      </c>
      <c r="K180">
        <f t="shared" si="4"/>
        <v>-1.092801682922584E-5</v>
      </c>
      <c r="L180">
        <f t="shared" si="5"/>
        <v>6.4652277244849294</v>
      </c>
    </row>
    <row r="181" spans="5:12" x14ac:dyDescent="0.25">
      <c r="E181">
        <v>41.319000000000024</v>
      </c>
      <c r="F181">
        <v>6.4885764288402177</v>
      </c>
      <c r="G181">
        <v>41.319000000000024</v>
      </c>
      <c r="H181">
        <v>6.4885844055874671</v>
      </c>
      <c r="I181">
        <v>41.319000000000024</v>
      </c>
      <c r="J181">
        <v>6.4885844055874671</v>
      </c>
      <c r="K181">
        <f t="shared" si="4"/>
        <v>-7.9767472493941227E-6</v>
      </c>
      <c r="L181">
        <f t="shared" si="5"/>
        <v>6.4885764288402177</v>
      </c>
    </row>
    <row r="182" spans="5:12" x14ac:dyDescent="0.25">
      <c r="E182">
        <v>42.84933333333332</v>
      </c>
      <c r="F182">
        <v>6.51480037709395</v>
      </c>
      <c r="G182">
        <v>42.84933333333332</v>
      </c>
      <c r="H182">
        <v>6.5148054105062343</v>
      </c>
      <c r="I182">
        <v>42.84933333333332</v>
      </c>
      <c r="J182">
        <v>6.5148054105062343</v>
      </c>
      <c r="K182">
        <f t="shared" si="4"/>
        <v>-5.0334122843054274E-6</v>
      </c>
      <c r="L182">
        <f t="shared" si="5"/>
        <v>6.51480037709395</v>
      </c>
    </row>
    <row r="183" spans="5:12" x14ac:dyDescent="0.25">
      <c r="E183">
        <v>44.379666666666679</v>
      </c>
      <c r="F183">
        <v>6.5440446157025436</v>
      </c>
      <c r="G183">
        <v>44.379666666666679</v>
      </c>
      <c r="H183">
        <v>6.5440467223920713</v>
      </c>
      <c r="I183">
        <v>44.379666666666679</v>
      </c>
      <c r="J183">
        <v>6.5440467223920713</v>
      </c>
      <c r="K183">
        <f t="shared" si="4"/>
        <v>-2.1066895277144226E-6</v>
      </c>
      <c r="L183">
        <f t="shared" si="5"/>
        <v>6.5440446157025436</v>
      </c>
    </row>
    <row r="184" spans="5:12" x14ac:dyDescent="0.25">
      <c r="E184">
        <v>45.910000000000032</v>
      </c>
      <c r="F184">
        <v>6.5764541911224104</v>
      </c>
      <c r="G184">
        <v>45.910000000000032</v>
      </c>
      <c r="H184">
        <v>6.5764533963789855</v>
      </c>
      <c r="I184">
        <v>45.910000000000032</v>
      </c>
      <c r="J184">
        <v>6.5764533963789855</v>
      </c>
      <c r="K184">
        <f t="shared" si="4"/>
        <v>7.9474342484786575E-7</v>
      </c>
      <c r="L184">
        <f t="shared" si="5"/>
        <v>6.5764541911224104</v>
      </c>
    </row>
    <row r="185" spans="5:12" x14ac:dyDescent="0.25">
      <c r="E185">
        <v>47.440333333333335</v>
      </c>
      <c r="F185">
        <v>6.6121741498099622</v>
      </c>
      <c r="G185">
        <v>47.440333333333335</v>
      </c>
      <c r="H185">
        <v>6.6121704876009844</v>
      </c>
      <c r="I185">
        <v>47.440333333333335</v>
      </c>
      <c r="J185">
        <v>6.6121704876009844</v>
      </c>
      <c r="K185">
        <f t="shared" si="4"/>
        <v>3.6622089778504119E-6</v>
      </c>
      <c r="L185">
        <f t="shared" si="5"/>
        <v>6.6121741498099622</v>
      </c>
    </row>
    <row r="186" spans="5:12" x14ac:dyDescent="0.25">
      <c r="E186">
        <v>48.970666666666688</v>
      </c>
      <c r="F186">
        <v>6.6513495382216172</v>
      </c>
      <c r="G186">
        <v>48.970666666666688</v>
      </c>
      <c r="H186">
        <v>6.6513430511920779</v>
      </c>
      <c r="I186">
        <v>48.970666666666688</v>
      </c>
      <c r="J186">
        <v>6.6513430511920779</v>
      </c>
      <c r="K186">
        <f t="shared" si="4"/>
        <v>6.4870295393149036E-6</v>
      </c>
      <c r="L186">
        <f t="shared" si="5"/>
        <v>6.6513495382216172</v>
      </c>
    </row>
    <row r="187" spans="5:12" x14ac:dyDescent="0.25">
      <c r="E187">
        <v>50.500999999999991</v>
      </c>
      <c r="F187">
        <v>6.6941254028137864</v>
      </c>
      <c r="G187">
        <v>50.500999999999991</v>
      </c>
      <c r="H187">
        <v>6.6941161422862727</v>
      </c>
      <c r="I187">
        <v>50.500999999999991</v>
      </c>
      <c r="J187">
        <v>6.6941161422862727</v>
      </c>
      <c r="K187">
        <f t="shared" si="4"/>
        <v>9.2605275137103149E-6</v>
      </c>
      <c r="L187">
        <f t="shared" si="5"/>
        <v>6.6941254028137864</v>
      </c>
    </row>
    <row r="188" spans="5:12" x14ac:dyDescent="0.25">
      <c r="E188">
        <v>52.031333333333343</v>
      </c>
      <c r="F188">
        <v>6.7406467900428861</v>
      </c>
      <c r="G188">
        <v>52.031333333333343</v>
      </c>
      <c r="H188">
        <v>6.7406348160175797</v>
      </c>
      <c r="I188">
        <v>52.031333333333343</v>
      </c>
      <c r="J188">
        <v>6.7406348160175797</v>
      </c>
      <c r="K188">
        <f t="shared" si="4"/>
        <v>1.1974025306393798E-5</v>
      </c>
      <c r="L188">
        <f t="shared" si="5"/>
        <v>6.7406467900428861</v>
      </c>
    </row>
    <row r="189" spans="5:12" x14ac:dyDescent="0.25">
      <c r="E189">
        <v>53.561666666666703</v>
      </c>
      <c r="F189">
        <v>6.79105874636533</v>
      </c>
      <c r="G189">
        <v>53.561666666666703</v>
      </c>
      <c r="H189">
        <v>6.7910441275200055</v>
      </c>
      <c r="I189">
        <v>53.561666666666703</v>
      </c>
      <c r="J189">
        <v>6.7910441275200055</v>
      </c>
      <c r="K189">
        <f t="shared" si="4"/>
        <v>1.4618845324498864E-5</v>
      </c>
      <c r="L189">
        <f t="shared" si="5"/>
        <v>6.79105874636533</v>
      </c>
    </row>
    <row r="190" spans="5:12" x14ac:dyDescent="0.25">
      <c r="E190">
        <v>55.091999999999999</v>
      </c>
      <c r="F190">
        <v>6.84550631823753</v>
      </c>
      <c r="G190">
        <v>55.091999999999999</v>
      </c>
      <c r="H190">
        <v>6.8454891319275575</v>
      </c>
      <c r="I190">
        <v>55.091999999999999</v>
      </c>
      <c r="J190">
        <v>6.8454891319275575</v>
      </c>
      <c r="K190">
        <f t="shared" si="4"/>
        <v>1.7186309972494485E-5</v>
      </c>
      <c r="L190">
        <f t="shared" si="5"/>
        <v>6.84550631823753</v>
      </c>
    </row>
    <row r="191" spans="5:12" x14ac:dyDescent="0.25">
      <c r="E191">
        <v>56.622333333333358</v>
      </c>
      <c r="F191">
        <v>6.9041345521159014</v>
      </c>
      <c r="G191">
        <v>56.622333333333358</v>
      </c>
      <c r="H191">
        <v>6.9041148843742466</v>
      </c>
      <c r="I191">
        <v>56.622333333333358</v>
      </c>
      <c r="J191">
        <v>6.9041148843742466</v>
      </c>
      <c r="K191">
        <f t="shared" si="4"/>
        <v>1.9667741654849635E-5</v>
      </c>
      <c r="L191">
        <f t="shared" si="5"/>
        <v>6.9041345521159014</v>
      </c>
    </row>
    <row r="192" spans="5:12" x14ac:dyDescent="0.25">
      <c r="E192">
        <v>58.152666666666661</v>
      </c>
      <c r="F192">
        <v>6.9670884944568572</v>
      </c>
      <c r="G192">
        <v>58.152666666666661</v>
      </c>
      <c r="H192">
        <v>6.9670664399940785</v>
      </c>
      <c r="I192">
        <v>58.152666666666661</v>
      </c>
      <c r="J192">
        <v>6.9670664399940785</v>
      </c>
      <c r="K192">
        <f t="shared" si="4"/>
        <v>2.2054462778697825E-5</v>
      </c>
      <c r="L192">
        <f t="shared" si="5"/>
        <v>6.9670884944568572</v>
      </c>
    </row>
    <row r="193" spans="5:12" x14ac:dyDescent="0.25">
      <c r="E193">
        <v>59.683000000000014</v>
      </c>
      <c r="F193">
        <v>7.0345131917168153</v>
      </c>
      <c r="G193">
        <v>59.683000000000014</v>
      </c>
      <c r="H193">
        <v>7.0344888539210642</v>
      </c>
      <c r="I193">
        <v>59.683000000000014</v>
      </c>
      <c r="J193">
        <v>7.0344888539210642</v>
      </c>
      <c r="K193">
        <f t="shared" si="4"/>
        <v>2.4337795751172564E-5</v>
      </c>
      <c r="L193">
        <f t="shared" si="5"/>
        <v>7.0345131917168153</v>
      </c>
    </row>
    <row r="194" spans="5:12" x14ac:dyDescent="0.25">
      <c r="E194">
        <v>61.213333333333367</v>
      </c>
      <c r="F194">
        <v>7.1065536903521869</v>
      </c>
      <c r="G194">
        <v>61.213333333333367</v>
      </c>
      <c r="H194">
        <v>7.1065271812892128</v>
      </c>
      <c r="I194">
        <v>61.213333333333367</v>
      </c>
      <c r="J194">
        <v>7.1065271812892128</v>
      </c>
      <c r="K194">
        <f t="shared" si="4"/>
        <v>2.650906297407829E-5</v>
      </c>
      <c r="L194">
        <f t="shared" si="5"/>
        <v>7.1065536903521869</v>
      </c>
    </row>
    <row r="195" spans="5:12" x14ac:dyDescent="0.25">
      <c r="E195">
        <v>62.74366666666667</v>
      </c>
      <c r="F195">
        <v>7.1833550368193828</v>
      </c>
      <c r="G195">
        <v>62.74366666666667</v>
      </c>
      <c r="H195">
        <v>7.1833264772325265</v>
      </c>
      <c r="I195">
        <v>62.74366666666667</v>
      </c>
      <c r="J195">
        <v>7.1833264772325265</v>
      </c>
      <c r="K195">
        <f t="shared" si="4"/>
        <v>2.855958685632487E-5</v>
      </c>
      <c r="L195">
        <f t="shared" si="5"/>
        <v>7.1833550368193828</v>
      </c>
    </row>
    <row r="196" spans="5:12" x14ac:dyDescent="0.25">
      <c r="E196">
        <v>64.274000000000029</v>
      </c>
      <c r="F196">
        <v>7.265062277574823</v>
      </c>
      <c r="G196">
        <v>64.274000000000029</v>
      </c>
      <c r="H196">
        <v>7.2650317968850215</v>
      </c>
      <c r="I196">
        <v>64.274000000000029</v>
      </c>
      <c r="J196">
        <v>7.2650317968850215</v>
      </c>
      <c r="K196">
        <f t="shared" ref="K196:K259" si="6">(L196-H196)*$K$1</f>
        <v>3.0480689801493099E-5</v>
      </c>
      <c r="L196">
        <f t="shared" ref="L196:L259" si="7">IF($A$4="Initial",$H$4,F196)</f>
        <v>7.265062277574823</v>
      </c>
    </row>
    <row r="197" spans="5:12" x14ac:dyDescent="0.25">
      <c r="E197">
        <v>65.804333333333332</v>
      </c>
      <c r="F197">
        <v>7.3518204590749168</v>
      </c>
      <c r="G197">
        <v>65.804333333333332</v>
      </c>
      <c r="H197">
        <v>7.3517881953806992</v>
      </c>
      <c r="I197">
        <v>65.804333333333332</v>
      </c>
      <c r="J197">
        <v>7.3517881953806992</v>
      </c>
      <c r="K197">
        <f t="shared" si="6"/>
        <v>3.2263694217604666E-5</v>
      </c>
      <c r="L197">
        <f t="shared" si="7"/>
        <v>7.3518204590749168</v>
      </c>
    </row>
    <row r="198" spans="5:12" x14ac:dyDescent="0.25">
      <c r="E198">
        <v>67.334666666666678</v>
      </c>
      <c r="F198">
        <v>7.4437746277760821</v>
      </c>
      <c r="G198">
        <v>67.334666666666678</v>
      </c>
      <c r="H198">
        <v>7.4437407278535748</v>
      </c>
      <c r="I198">
        <v>67.334666666666678</v>
      </c>
      <c r="J198">
        <v>7.4437407278535748</v>
      </c>
      <c r="K198">
        <f t="shared" si="6"/>
        <v>3.3899922507352187E-5</v>
      </c>
      <c r="L198">
        <f t="shared" si="7"/>
        <v>7.4437746277760821</v>
      </c>
    </row>
    <row r="199" spans="5:12" x14ac:dyDescent="0.25">
      <c r="E199">
        <v>68.865000000000038</v>
      </c>
      <c r="F199">
        <v>7.5410698301347328</v>
      </c>
      <c r="G199">
        <v>68.865000000000038</v>
      </c>
      <c r="H199">
        <v>7.541034449437654</v>
      </c>
      <c r="I199">
        <v>68.865000000000038</v>
      </c>
      <c r="J199">
        <v>7.541034449437654</v>
      </c>
      <c r="K199">
        <f t="shared" si="6"/>
        <v>3.538069707875735E-5</v>
      </c>
      <c r="L199">
        <f t="shared" si="7"/>
        <v>7.5410698301347328</v>
      </c>
    </row>
    <row r="200" spans="5:12" x14ac:dyDescent="0.25">
      <c r="E200">
        <v>70.39533333333334</v>
      </c>
      <c r="F200">
        <v>7.6438511126072761</v>
      </c>
      <c r="G200">
        <v>70.39533333333334</v>
      </c>
      <c r="H200">
        <v>7.6438144152669407</v>
      </c>
      <c r="I200">
        <v>70.39533333333334</v>
      </c>
      <c r="J200">
        <v>7.6438144152669407</v>
      </c>
      <c r="K200">
        <f t="shared" si="6"/>
        <v>3.6697340335400952E-5</v>
      </c>
      <c r="L200">
        <f t="shared" si="7"/>
        <v>7.6438511126072761</v>
      </c>
    </row>
    <row r="201" spans="5:12" x14ac:dyDescent="0.25">
      <c r="E201">
        <v>71.9256666666667</v>
      </c>
      <c r="F201">
        <v>7.7522635216501357</v>
      </c>
      <c r="G201">
        <v>71.9256666666667</v>
      </c>
      <c r="H201">
        <v>7.7522256804754504</v>
      </c>
      <c r="I201">
        <v>71.9256666666667</v>
      </c>
      <c r="J201">
        <v>7.7522256804754504</v>
      </c>
      <c r="K201">
        <f t="shared" si="6"/>
        <v>3.7841174685304679E-5</v>
      </c>
      <c r="L201">
        <f t="shared" si="7"/>
        <v>7.7522635216501357</v>
      </c>
    </row>
    <row r="202" spans="5:12" x14ac:dyDescent="0.25">
      <c r="E202">
        <v>73.455999999999989</v>
      </c>
      <c r="F202">
        <v>7.8664521037197161</v>
      </c>
      <c r="G202">
        <v>73.455999999999989</v>
      </c>
      <c r="H202">
        <v>7.8664133001971841</v>
      </c>
      <c r="I202">
        <v>73.455999999999989</v>
      </c>
      <c r="J202">
        <v>7.8664133001971841</v>
      </c>
      <c r="K202">
        <f t="shared" si="6"/>
        <v>3.8803522532049328E-5</v>
      </c>
      <c r="L202">
        <f t="shared" si="7"/>
        <v>7.8664521037197161</v>
      </c>
    </row>
    <row r="203" spans="5:12" x14ac:dyDescent="0.25">
      <c r="E203">
        <v>74.986333333333349</v>
      </c>
      <c r="F203">
        <v>7.9865619052724419</v>
      </c>
      <c r="G203">
        <v>74.986333333333349</v>
      </c>
      <c r="H203">
        <v>7.98652232956616</v>
      </c>
      <c r="I203">
        <v>74.986333333333349</v>
      </c>
      <c r="J203">
        <v>7.98652232956616</v>
      </c>
      <c r="K203">
        <f t="shared" si="6"/>
        <v>3.957570628188023E-5</v>
      </c>
      <c r="L203">
        <f t="shared" si="7"/>
        <v>7.9865619052724419</v>
      </c>
    </row>
    <row r="204" spans="5:12" x14ac:dyDescent="0.25">
      <c r="E204">
        <v>76.516666666666708</v>
      </c>
      <c r="F204">
        <v>8.1127379727647213</v>
      </c>
      <c r="G204">
        <v>76.516666666666708</v>
      </c>
      <c r="H204">
        <v>8.1126978237163794</v>
      </c>
      <c r="I204">
        <v>76.516666666666708</v>
      </c>
      <c r="J204">
        <v>8.1126978237163794</v>
      </c>
      <c r="K204">
        <f t="shared" si="6"/>
        <v>4.0149048341930893E-5</v>
      </c>
      <c r="L204">
        <f t="shared" si="7"/>
        <v>8.1127379727647213</v>
      </c>
    </row>
    <row r="205" spans="5:12" x14ac:dyDescent="0.25">
      <c r="E205">
        <v>78.047000000000011</v>
      </c>
      <c r="F205">
        <v>8.2451253526529626</v>
      </c>
      <c r="G205">
        <v>78.047000000000011</v>
      </c>
      <c r="H205">
        <v>8.2450848377818495</v>
      </c>
      <c r="I205">
        <v>78.047000000000011</v>
      </c>
      <c r="J205">
        <v>8.2450848377818495</v>
      </c>
      <c r="K205">
        <f t="shared" si="6"/>
        <v>4.0514871113117579E-5</v>
      </c>
      <c r="L205">
        <f t="shared" si="7"/>
        <v>8.2451253526529626</v>
      </c>
    </row>
    <row r="206" spans="5:12" x14ac:dyDescent="0.25">
      <c r="E206">
        <v>79.577333333333357</v>
      </c>
      <c r="F206">
        <v>8.383869091393592</v>
      </c>
      <c r="G206">
        <v>79.577333333333357</v>
      </c>
      <c r="H206">
        <v>8.3838284268965833</v>
      </c>
      <c r="I206">
        <v>79.577333333333357</v>
      </c>
      <c r="J206">
        <v>8.3838284268965833</v>
      </c>
      <c r="K206">
        <f t="shared" si="6"/>
        <v>4.0664497008791045E-5</v>
      </c>
      <c r="L206">
        <f t="shared" si="7"/>
        <v>8.383869091393592</v>
      </c>
    </row>
    <row r="207" spans="5:12" x14ac:dyDescent="0.25">
      <c r="E207">
        <v>81.10766666666666</v>
      </c>
      <c r="F207">
        <v>8.5291142354430125</v>
      </c>
      <c r="G207">
        <v>81.10766666666666</v>
      </c>
      <c r="H207">
        <v>8.5290736461945844</v>
      </c>
      <c r="I207">
        <v>81.10766666666666</v>
      </c>
      <c r="J207">
        <v>8.5290736461945844</v>
      </c>
      <c r="K207">
        <f t="shared" si="6"/>
        <v>4.0589248428091196E-5</v>
      </c>
      <c r="L207">
        <f t="shared" si="7"/>
        <v>8.5291142354430125</v>
      </c>
    </row>
    <row r="208" spans="5:12" x14ac:dyDescent="0.25">
      <c r="E208">
        <v>82.638000000000019</v>
      </c>
      <c r="F208">
        <v>8.6810058312576484</v>
      </c>
      <c r="G208">
        <v>82.638000000000019</v>
      </c>
      <c r="H208">
        <v>8.6809655508098675</v>
      </c>
      <c r="I208">
        <v>82.638000000000019</v>
      </c>
      <c r="J208">
        <v>8.6809655508098675</v>
      </c>
      <c r="K208">
        <f t="shared" si="6"/>
        <v>4.0280447780816075E-5</v>
      </c>
      <c r="L208">
        <f t="shared" si="7"/>
        <v>8.6810058312576484</v>
      </c>
    </row>
    <row r="209" spans="5:12" x14ac:dyDescent="0.25">
      <c r="E209">
        <v>84.168333333333379</v>
      </c>
      <c r="F209">
        <v>8.8396889252939079</v>
      </c>
      <c r="G209">
        <v>84.168333333333379</v>
      </c>
      <c r="H209">
        <v>8.8396491958764383</v>
      </c>
      <c r="I209">
        <v>84.168333333333379</v>
      </c>
      <c r="J209">
        <v>8.8396491958764383</v>
      </c>
      <c r="K209">
        <f t="shared" si="6"/>
        <v>3.9729417469658301E-5</v>
      </c>
      <c r="L209">
        <f t="shared" si="7"/>
        <v>8.8396889252939079</v>
      </c>
    </row>
    <row r="210" spans="5:12" x14ac:dyDescent="0.25">
      <c r="E210">
        <v>85.698666666666668</v>
      </c>
      <c r="F210">
        <v>9.0053085640081978</v>
      </c>
      <c r="G210">
        <v>85.698666666666668</v>
      </c>
      <c r="H210">
        <v>9.0052696365282987</v>
      </c>
      <c r="I210">
        <v>85.698666666666668</v>
      </c>
      <c r="J210">
        <v>9.0052696365282987</v>
      </c>
      <c r="K210">
        <f t="shared" si="6"/>
        <v>3.8927479899086848E-5</v>
      </c>
      <c r="L210">
        <f t="shared" si="7"/>
        <v>9.0053085640081978</v>
      </c>
    </row>
    <row r="211" spans="5:12" x14ac:dyDescent="0.25">
      <c r="E211">
        <v>87.229000000000028</v>
      </c>
      <c r="F211">
        <v>9.1780097938569476</v>
      </c>
      <c r="G211">
        <v>87.229000000000028</v>
      </c>
      <c r="H211">
        <v>9.1779719278994687</v>
      </c>
      <c r="I211">
        <v>87.229000000000028</v>
      </c>
      <c r="J211">
        <v>9.1779719278994687</v>
      </c>
      <c r="K211">
        <f t="shared" si="6"/>
        <v>3.7865957478899759E-5</v>
      </c>
      <c r="L211">
        <f t="shared" si="7"/>
        <v>9.1780097938569476</v>
      </c>
    </row>
    <row r="212" spans="5:12" x14ac:dyDescent="0.25">
      <c r="E212">
        <v>88.759333333333331</v>
      </c>
      <c r="F212">
        <v>9.3579376612965568</v>
      </c>
      <c r="G212">
        <v>88.759333333333331</v>
      </c>
      <c r="H212">
        <v>9.357901125123945</v>
      </c>
      <c r="I212">
        <v>88.759333333333331</v>
      </c>
      <c r="J212">
        <v>9.357901125123945</v>
      </c>
      <c r="K212">
        <f t="shared" si="6"/>
        <v>3.6536172611789652E-5</v>
      </c>
      <c r="L212">
        <f t="shared" si="7"/>
        <v>9.3579376612965568</v>
      </c>
    </row>
    <row r="213" spans="5:12" x14ac:dyDescent="0.25">
      <c r="E213">
        <v>90.28966666666669</v>
      </c>
      <c r="F213">
        <v>9.5452372127834515</v>
      </c>
      <c r="G213">
        <v>90.28966666666669</v>
      </c>
      <c r="H213">
        <v>9.5452022833357475</v>
      </c>
      <c r="I213">
        <v>90.28966666666669</v>
      </c>
      <c r="J213">
        <v>9.5452022833357475</v>
      </c>
      <c r="K213">
        <f t="shared" si="6"/>
        <v>3.4929447704001859E-5</v>
      </c>
      <c r="L213">
        <f t="shared" si="7"/>
        <v>9.5452372127834515</v>
      </c>
    </row>
    <row r="214" spans="5:12" x14ac:dyDescent="0.25">
      <c r="E214">
        <v>91.820000000000036</v>
      </c>
      <c r="F214">
        <v>9.7400534947740436</v>
      </c>
      <c r="G214">
        <v>91.820000000000036</v>
      </c>
      <c r="H214">
        <v>9.74002045766888</v>
      </c>
      <c r="I214">
        <v>91.820000000000036</v>
      </c>
      <c r="J214">
        <v>9.74002045766888</v>
      </c>
      <c r="K214">
        <f t="shared" si="6"/>
        <v>3.3037105163558067E-5</v>
      </c>
      <c r="L214">
        <f t="shared" si="7"/>
        <v>9.7400534947740436</v>
      </c>
    </row>
    <row r="215" spans="5:12" x14ac:dyDescent="0.25">
      <c r="E215">
        <v>93.350333333333339</v>
      </c>
      <c r="F215">
        <v>9.9425315537247343</v>
      </c>
      <c r="G215">
        <v>93.350333333333339</v>
      </c>
      <c r="H215">
        <v>9.9425007032573411</v>
      </c>
      <c r="I215">
        <v>93.350333333333339</v>
      </c>
      <c r="J215">
        <v>9.9425007032573411</v>
      </c>
      <c r="K215">
        <f t="shared" si="6"/>
        <v>3.0850467393150893E-5</v>
      </c>
      <c r="L215">
        <f t="shared" si="7"/>
        <v>9.9425315537247343</v>
      </c>
    </row>
    <row r="216" spans="5:12" x14ac:dyDescent="0.25">
      <c r="E216">
        <v>94.880666666666698</v>
      </c>
      <c r="F216">
        <v>10.152816436091953</v>
      </c>
      <c r="G216">
        <v>94.880666666666698</v>
      </c>
      <c r="H216">
        <v>10.152788075235156</v>
      </c>
      <c r="I216">
        <v>94.880666666666698</v>
      </c>
      <c r="J216">
        <v>10.152788075235156</v>
      </c>
      <c r="K216">
        <f t="shared" si="6"/>
        <v>2.8360856797249312E-5</v>
      </c>
      <c r="L216">
        <f t="shared" si="7"/>
        <v>10.152816436091953</v>
      </c>
    </row>
    <row r="217" spans="5:12" x14ac:dyDescent="0.25">
      <c r="E217">
        <v>96.411000000000001</v>
      </c>
      <c r="F217">
        <v>10.371053188332102</v>
      </c>
      <c r="G217">
        <v>96.411000000000001</v>
      </c>
      <c r="H217">
        <v>10.371027628736318</v>
      </c>
      <c r="I217">
        <v>96.411000000000001</v>
      </c>
      <c r="J217">
        <v>10.371027628736318</v>
      </c>
      <c r="K217">
        <f t="shared" si="6"/>
        <v>2.5559595783875011E-5</v>
      </c>
      <c r="L217">
        <f t="shared" si="7"/>
        <v>10.371053188332102</v>
      </c>
    </row>
    <row r="218" spans="5:12" x14ac:dyDescent="0.25">
      <c r="E218">
        <v>97.941333333333347</v>
      </c>
      <c r="F218">
        <v>10.597386856901609</v>
      </c>
      <c r="G218">
        <v>97.941333333333347</v>
      </c>
      <c r="H218">
        <v>10.597364418894848</v>
      </c>
      <c r="I218">
        <v>97.941333333333347</v>
      </c>
      <c r="J218">
        <v>10.597364418894848</v>
      </c>
      <c r="K218">
        <f t="shared" si="6"/>
        <v>2.2438006761049678E-5</v>
      </c>
      <c r="L218">
        <f t="shared" si="7"/>
        <v>10.597386856901609</v>
      </c>
    </row>
    <row r="219" spans="5:12" x14ac:dyDescent="0.25">
      <c r="E219">
        <v>99.47166666666665</v>
      </c>
      <c r="F219">
        <v>10.83196248825687</v>
      </c>
      <c r="G219">
        <v>99.47166666666665</v>
      </c>
      <c r="H219">
        <v>10.831943500844742</v>
      </c>
      <c r="I219">
        <v>99.47166666666665</v>
      </c>
      <c r="J219">
        <v>10.831943500844742</v>
      </c>
      <c r="K219">
        <f t="shared" si="6"/>
        <v>1.8987412127913217E-5</v>
      </c>
      <c r="L219">
        <f t="shared" si="7"/>
        <v>10.83196248825687</v>
      </c>
    </row>
    <row r="220" spans="5:12" x14ac:dyDescent="0.25">
      <c r="E220">
        <v>101.00200000000001</v>
      </c>
      <c r="F220">
        <v>11.074925128854323</v>
      </c>
      <c r="G220">
        <v>101.00200000000001</v>
      </c>
      <c r="H220">
        <v>11.074909929720025</v>
      </c>
      <c r="I220">
        <v>101.00200000000001</v>
      </c>
      <c r="J220">
        <v>11.074909929720025</v>
      </c>
      <c r="K220">
        <f t="shared" si="6"/>
        <v>1.5199134297816386E-5</v>
      </c>
      <c r="L220">
        <f t="shared" si="7"/>
        <v>11.074925128854323</v>
      </c>
    </row>
    <row r="221" spans="5:12" x14ac:dyDescent="0.25">
      <c r="E221">
        <v>102.53233333333337</v>
      </c>
      <c r="F221">
        <v>11.326419825150364</v>
      </c>
      <c r="G221">
        <v>102.53233333333337</v>
      </c>
      <c r="H221">
        <v>11.326408760654695</v>
      </c>
      <c r="I221">
        <v>102.53233333333337</v>
      </c>
      <c r="J221">
        <v>11.326408760654695</v>
      </c>
      <c r="K221">
        <f t="shared" si="6"/>
        <v>1.1064495668122731E-5</v>
      </c>
      <c r="L221">
        <f t="shared" si="7"/>
        <v>11.326419825150364</v>
      </c>
    </row>
    <row r="222" spans="5:12" x14ac:dyDescent="0.25">
      <c r="E222">
        <v>104.06266666666666</v>
      </c>
      <c r="F222">
        <v>11.586591623601402</v>
      </c>
      <c r="G222">
        <v>104.06266666666666</v>
      </c>
      <c r="H222">
        <v>11.58658504878275</v>
      </c>
      <c r="I222">
        <v>104.06266666666666</v>
      </c>
      <c r="J222">
        <v>11.58658504878275</v>
      </c>
      <c r="K222">
        <f t="shared" si="6"/>
        <v>6.5748186521830121E-6</v>
      </c>
      <c r="L222">
        <f t="shared" si="7"/>
        <v>11.586591623601402</v>
      </c>
    </row>
    <row r="223" spans="5:12" x14ac:dyDescent="0.25">
      <c r="E223">
        <v>105.59300000000002</v>
      </c>
      <c r="F223">
        <v>11.855585570663871</v>
      </c>
      <c r="G223">
        <v>105.59300000000002</v>
      </c>
      <c r="H223">
        <v>11.85558384923822</v>
      </c>
      <c r="I223">
        <v>105.59300000000002</v>
      </c>
      <c r="J223">
        <v>11.85558384923822</v>
      </c>
      <c r="K223">
        <f t="shared" si="6"/>
        <v>1.7214256509134884E-6</v>
      </c>
      <c r="L223">
        <f t="shared" si="7"/>
        <v>11.855585570663871</v>
      </c>
    </row>
    <row r="224" spans="5:12" x14ac:dyDescent="0.25">
      <c r="E224">
        <v>107.12333333333332</v>
      </c>
      <c r="F224">
        <v>12.133546712794166</v>
      </c>
      <c r="G224">
        <v>107.12333333333332</v>
      </c>
      <c r="H224">
        <v>12.133550217155092</v>
      </c>
      <c r="I224">
        <v>107.12333333333332</v>
      </c>
      <c r="J224">
        <v>12.133550217155092</v>
      </c>
      <c r="K224">
        <f t="shared" si="6"/>
        <v>-3.504360925887795E-6</v>
      </c>
      <c r="L224">
        <f t="shared" si="7"/>
        <v>12.133546712794166</v>
      </c>
    </row>
    <row r="225" spans="5:12" x14ac:dyDescent="0.25">
      <c r="E225">
        <v>108.65366666666668</v>
      </c>
      <c r="F225">
        <v>12.420620096448717</v>
      </c>
      <c r="G225">
        <v>108.65366666666668</v>
      </c>
      <c r="H225">
        <v>12.420629207667398</v>
      </c>
      <c r="I225">
        <v>108.65366666666668</v>
      </c>
      <c r="J225">
        <v>12.420629207667398</v>
      </c>
      <c r="K225">
        <f t="shared" si="6"/>
        <v>-9.1112186808572915E-6</v>
      </c>
      <c r="L225">
        <f t="shared" si="7"/>
        <v>12.420620096448717</v>
      </c>
    </row>
    <row r="226" spans="5:12" x14ac:dyDescent="0.25">
      <c r="E226">
        <v>110.18400000000003</v>
      </c>
      <c r="F226">
        <v>12.716950768083933</v>
      </c>
      <c r="G226">
        <v>110.18400000000003</v>
      </c>
      <c r="H226">
        <v>12.716965875909132</v>
      </c>
      <c r="I226">
        <v>110.18400000000003</v>
      </c>
      <c r="J226">
        <v>12.716965875909132</v>
      </c>
      <c r="K226">
        <f t="shared" si="6"/>
        <v>-1.5107825198867886E-5</v>
      </c>
      <c r="L226">
        <f t="shared" si="7"/>
        <v>12.716950768083933</v>
      </c>
    </row>
    <row r="227" spans="5:12" x14ac:dyDescent="0.25">
      <c r="E227">
        <v>111.71433333333333</v>
      </c>
      <c r="F227">
        <v>13.022683774156212</v>
      </c>
      <c r="G227">
        <v>111.71433333333333</v>
      </c>
      <c r="H227">
        <v>13.022705277014293</v>
      </c>
      <c r="I227">
        <v>111.71433333333333</v>
      </c>
      <c r="J227">
        <v>13.022705277014293</v>
      </c>
      <c r="K227">
        <f t="shared" si="6"/>
        <v>-2.1502858080779674E-5</v>
      </c>
      <c r="L227">
        <f t="shared" si="7"/>
        <v>13.022683774156212</v>
      </c>
    </row>
    <row r="228" spans="5:12" x14ac:dyDescent="0.25">
      <c r="E228">
        <v>113.24466666666669</v>
      </c>
      <c r="F228">
        <v>13.337964161121993</v>
      </c>
      <c r="G228">
        <v>113.24466666666669</v>
      </c>
      <c r="H228">
        <v>13.337992466116912</v>
      </c>
      <c r="I228">
        <v>113.24466666666669</v>
      </c>
      <c r="J228">
        <v>13.337992466116912</v>
      </c>
      <c r="K228">
        <f t="shared" si="6"/>
        <v>-2.8304994918570969E-5</v>
      </c>
      <c r="L228">
        <f t="shared" si="7"/>
        <v>13.337964161121993</v>
      </c>
    </row>
    <row r="229" spans="5:12" x14ac:dyDescent="0.25">
      <c r="E229">
        <v>114.77499999999999</v>
      </c>
      <c r="F229">
        <v>13.662936975437669</v>
      </c>
      <c r="G229">
        <v>114.77499999999999</v>
      </c>
      <c r="H229">
        <v>13.662972498350973</v>
      </c>
      <c r="I229">
        <v>114.77499999999999</v>
      </c>
      <c r="J229">
        <v>13.662972498350973</v>
      </c>
      <c r="K229">
        <f t="shared" si="6"/>
        <v>-3.5522913304220083E-5</v>
      </c>
      <c r="L229">
        <f t="shared" si="7"/>
        <v>13.662936975437669</v>
      </c>
    </row>
    <row r="230" spans="5:12" x14ac:dyDescent="0.25">
      <c r="E230">
        <v>116.30533333333334</v>
      </c>
      <c r="F230">
        <v>13.997747263559672</v>
      </c>
      <c r="G230">
        <v>116.30533333333334</v>
      </c>
      <c r="H230">
        <v>13.997790428850511</v>
      </c>
      <c r="I230">
        <v>116.30533333333334</v>
      </c>
      <c r="J230">
        <v>13.997790428850511</v>
      </c>
      <c r="K230">
        <f t="shared" si="6"/>
        <v>-4.3165290838587111E-5</v>
      </c>
      <c r="L230">
        <f t="shared" si="7"/>
        <v>13.997747263559672</v>
      </c>
    </row>
    <row r="231" spans="5:12" x14ac:dyDescent="0.25">
      <c r="E231">
        <v>117.8356666666667</v>
      </c>
      <c r="F231">
        <v>14.342540071944411</v>
      </c>
      <c r="G231">
        <v>117.8356666666667</v>
      </c>
      <c r="H231">
        <v>14.342591312749517</v>
      </c>
      <c r="I231">
        <v>117.8356666666667</v>
      </c>
      <c r="J231">
        <v>14.342591312749517</v>
      </c>
      <c r="K231">
        <f t="shared" si="6"/>
        <v>-5.124080510654494E-5</v>
      </c>
      <c r="L231">
        <f t="shared" si="7"/>
        <v>14.342540071944411</v>
      </c>
    </row>
    <row r="232" spans="5:12" x14ac:dyDescent="0.25">
      <c r="E232">
        <v>119.366</v>
      </c>
      <c r="F232">
        <v>14.697460447048284</v>
      </c>
      <c r="G232">
        <v>119.366</v>
      </c>
      <c r="H232">
        <v>14.697520205181993</v>
      </c>
      <c r="I232">
        <v>119.366</v>
      </c>
      <c r="J232">
        <v>14.697520205181993</v>
      </c>
      <c r="K232">
        <f t="shared" si="6"/>
        <v>-5.9758133708953665E-5</v>
      </c>
      <c r="L232">
        <f t="shared" si="7"/>
        <v>14.697460447048284</v>
      </c>
    </row>
    <row r="233" spans="5:12" x14ac:dyDescent="0.25">
      <c r="E233">
        <v>120.89633333333336</v>
      </c>
      <c r="F233">
        <v>15.062653435327729</v>
      </c>
      <c r="G233">
        <v>120.89633333333336</v>
      </c>
      <c r="H233">
        <v>15.06272216128197</v>
      </c>
      <c r="I233">
        <v>120.89633333333336</v>
      </c>
      <c r="J233">
        <v>15.06272216128197</v>
      </c>
      <c r="K233">
        <f t="shared" si="6"/>
        <v>-6.8725954241344311E-5</v>
      </c>
      <c r="L233">
        <f t="shared" si="7"/>
        <v>15.062653435327729</v>
      </c>
    </row>
    <row r="234" spans="5:12" x14ac:dyDescent="0.25">
      <c r="E234">
        <v>122.42666666666666</v>
      </c>
      <c r="F234">
        <v>15.438264083239135</v>
      </c>
      <c r="G234">
        <v>122.42666666666666</v>
      </c>
      <c r="H234">
        <v>15.438342236183431</v>
      </c>
      <c r="I234">
        <v>122.42666666666666</v>
      </c>
      <c r="J234">
        <v>15.438342236183431</v>
      </c>
      <c r="K234">
        <f t="shared" si="6"/>
        <v>-7.8152944295695193E-5</v>
      </c>
      <c r="L234">
        <f t="shared" si="7"/>
        <v>15.438264083239135</v>
      </c>
    </row>
    <row r="235" spans="5:12" x14ac:dyDescent="0.25">
      <c r="E235">
        <v>123.95700000000001</v>
      </c>
      <c r="F235">
        <v>15.824437437238943</v>
      </c>
      <c r="G235">
        <v>123.95700000000001</v>
      </c>
      <c r="H235">
        <v>15.824525485020409</v>
      </c>
      <c r="I235">
        <v>123.95700000000001</v>
      </c>
      <c r="J235">
        <v>15.824525485020409</v>
      </c>
      <c r="K235">
        <f t="shared" si="6"/>
        <v>-8.8047781465760977E-5</v>
      </c>
      <c r="L235">
        <f t="shared" si="7"/>
        <v>15.824437437238943</v>
      </c>
    </row>
    <row r="236" spans="5:12" x14ac:dyDescent="0.25">
      <c r="E236">
        <v>125.48733333333337</v>
      </c>
      <c r="F236">
        <v>16.221318543783553</v>
      </c>
      <c r="G236">
        <v>125.48733333333337</v>
      </c>
      <c r="H236">
        <v>16.221416962926899</v>
      </c>
      <c r="I236">
        <v>125.48733333333337</v>
      </c>
      <c r="J236">
        <v>16.221416962926899</v>
      </c>
      <c r="K236">
        <f t="shared" si="6"/>
        <v>-9.8419143345296334E-5</v>
      </c>
      <c r="L236">
        <f t="shared" si="7"/>
        <v>16.221318543783553</v>
      </c>
    </row>
    <row r="237" spans="5:12" x14ac:dyDescent="0.25">
      <c r="E237">
        <v>127.01766666666667</v>
      </c>
      <c r="F237">
        <v>16.629052449329372</v>
      </c>
      <c r="G237">
        <v>127.01766666666667</v>
      </c>
      <c r="H237">
        <v>16.629161725036901</v>
      </c>
      <c r="I237">
        <v>127.01766666666667</v>
      </c>
      <c r="J237">
        <v>16.629161725036901</v>
      </c>
      <c r="K237">
        <f t="shared" si="6"/>
        <v>-1.0927570752983229E-4</v>
      </c>
      <c r="L237">
        <f t="shared" si="7"/>
        <v>16.629052449329372</v>
      </c>
    </row>
    <row r="238" spans="5:12" x14ac:dyDescent="0.25">
      <c r="E238">
        <v>128.54800000000003</v>
      </c>
      <c r="F238">
        <v>17.047784200332831</v>
      </c>
      <c r="G238">
        <v>128.54800000000003</v>
      </c>
      <c r="H238">
        <v>17.047904826484444</v>
      </c>
      <c r="I238">
        <v>128.54800000000003</v>
      </c>
      <c r="J238">
        <v>17.047904826484444</v>
      </c>
      <c r="K238">
        <f t="shared" si="6"/>
        <v>-1.2062615161312351E-4</v>
      </c>
      <c r="L238">
        <f t="shared" si="7"/>
        <v>17.047784200332831</v>
      </c>
    </row>
    <row r="239" spans="5:12" x14ac:dyDescent="0.25">
      <c r="E239">
        <v>130.07833333333332</v>
      </c>
      <c r="F239">
        <v>17.477658843250317</v>
      </c>
      <c r="G239">
        <v>130.07833333333332</v>
      </c>
      <c r="H239">
        <v>17.477791322403512</v>
      </c>
      <c r="I239">
        <v>130.07833333333332</v>
      </c>
      <c r="J239">
        <v>17.477791322403512</v>
      </c>
      <c r="K239">
        <f t="shared" si="6"/>
        <v>-1.3247915319425374E-4</v>
      </c>
      <c r="L239">
        <f t="shared" si="7"/>
        <v>17.477658843250317</v>
      </c>
    </row>
    <row r="240" spans="5:12" x14ac:dyDescent="0.25">
      <c r="E240">
        <v>131.60866666666669</v>
      </c>
      <c r="F240">
        <v>17.91882142453828</v>
      </c>
      <c r="G240">
        <v>131.60866666666669</v>
      </c>
      <c r="H240">
        <v>17.918966267928145</v>
      </c>
      <c r="I240">
        <v>131.60866666666669</v>
      </c>
      <c r="J240">
        <v>17.918966267928145</v>
      </c>
      <c r="K240">
        <f t="shared" si="6"/>
        <v>-1.4484338986520129E-4</v>
      </c>
      <c r="L240">
        <f t="shared" si="7"/>
        <v>17.91882142453828</v>
      </c>
    </row>
    <row r="241" spans="5:12" x14ac:dyDescent="0.25">
      <c r="E241">
        <v>133.13900000000004</v>
      </c>
      <c r="F241">
        <v>18.371416990653117</v>
      </c>
      <c r="G241">
        <v>133.13900000000004</v>
      </c>
      <c r="H241">
        <v>18.371574718192331</v>
      </c>
      <c r="I241">
        <v>133.13900000000004</v>
      </c>
      <c r="J241">
        <v>18.371574718192331</v>
      </c>
      <c r="K241">
        <f t="shared" si="6"/>
        <v>-1.5772753921439175E-4</v>
      </c>
      <c r="L241">
        <f t="shared" si="7"/>
        <v>18.371416990653117</v>
      </c>
    </row>
    <row r="242" spans="5:12" x14ac:dyDescent="0.25">
      <c r="E242">
        <v>134.66933333333333</v>
      </c>
      <c r="F242">
        <v>18.835590588051225</v>
      </c>
      <c r="G242">
        <v>134.66933333333333</v>
      </c>
      <c r="H242">
        <v>18.835761728330063</v>
      </c>
      <c r="I242">
        <v>134.66933333333333</v>
      </c>
      <c r="J242">
        <v>18.835761728330063</v>
      </c>
      <c r="K242">
        <f t="shared" si="6"/>
        <v>-1.7114027883735616E-4</v>
      </c>
      <c r="L242">
        <f t="shared" si="7"/>
        <v>18.835590588051225</v>
      </c>
    </row>
    <row r="243" spans="5:12" x14ac:dyDescent="0.25">
      <c r="E243">
        <v>136.1996666666667</v>
      </c>
      <c r="F243">
        <v>19.311487263189051</v>
      </c>
      <c r="G243">
        <v>136.1996666666667</v>
      </c>
      <c r="H243">
        <v>19.311672353475391</v>
      </c>
      <c r="I243">
        <v>136.1996666666667</v>
      </c>
      <c r="J243">
        <v>19.311672353475391</v>
      </c>
      <c r="K243">
        <f t="shared" si="6"/>
        <v>-1.8509028634028368E-4</v>
      </c>
      <c r="L243">
        <f t="shared" si="7"/>
        <v>19.311487263189051</v>
      </c>
    </row>
    <row r="244" spans="5:12" x14ac:dyDescent="0.25">
      <c r="E244">
        <v>137.72999999999999</v>
      </c>
      <c r="F244">
        <v>19.799252062522971</v>
      </c>
      <c r="G244">
        <v>137.72999999999999</v>
      </c>
      <c r="H244">
        <v>19.799451648762275</v>
      </c>
      <c r="I244">
        <v>137.72999999999999</v>
      </c>
      <c r="J244">
        <v>19.799451648762275</v>
      </c>
      <c r="K244">
        <f t="shared" si="6"/>
        <v>-1.9958623930449448E-4</v>
      </c>
      <c r="L244">
        <f t="shared" si="7"/>
        <v>19.799252062522971</v>
      </c>
    </row>
    <row r="245" spans="5:12" x14ac:dyDescent="0.25">
      <c r="E245">
        <v>139.26033333333334</v>
      </c>
      <c r="F245">
        <v>20</v>
      </c>
      <c r="G245">
        <v>139.26033333333334</v>
      </c>
      <c r="H245">
        <v>20</v>
      </c>
      <c r="I245">
        <v>139.26033333333334</v>
      </c>
      <c r="J245">
        <v>20</v>
      </c>
      <c r="K245">
        <f t="shared" si="6"/>
        <v>0</v>
      </c>
      <c r="L245">
        <f t="shared" si="7"/>
        <v>20</v>
      </c>
    </row>
    <row r="246" spans="5:12" x14ac:dyDescent="0.25">
      <c r="E246">
        <v>140.79066666666671</v>
      </c>
      <c r="F246">
        <v>20</v>
      </c>
      <c r="G246">
        <v>140.79066666666671</v>
      </c>
      <c r="H246">
        <v>20</v>
      </c>
      <c r="I246">
        <v>140.79066666666671</v>
      </c>
      <c r="J246">
        <v>20</v>
      </c>
      <c r="K246">
        <f t="shared" si="6"/>
        <v>0</v>
      </c>
      <c r="L246">
        <f t="shared" si="7"/>
        <v>20</v>
      </c>
    </row>
    <row r="247" spans="5:12" x14ac:dyDescent="0.25">
      <c r="E247">
        <v>142.321</v>
      </c>
      <c r="F247">
        <v>20</v>
      </c>
      <c r="G247">
        <v>142.321</v>
      </c>
      <c r="H247">
        <v>20</v>
      </c>
      <c r="I247">
        <v>142.321</v>
      </c>
      <c r="J247">
        <v>20</v>
      </c>
      <c r="K247">
        <f t="shared" si="6"/>
        <v>0</v>
      </c>
      <c r="L247">
        <f t="shared" si="7"/>
        <v>20</v>
      </c>
    </row>
    <row r="248" spans="5:12" x14ac:dyDescent="0.25">
      <c r="E248">
        <v>143.85133333333337</v>
      </c>
      <c r="F248">
        <v>20</v>
      </c>
      <c r="G248">
        <v>143.85133333333337</v>
      </c>
      <c r="H248">
        <v>20</v>
      </c>
      <c r="I248">
        <v>143.85133333333337</v>
      </c>
      <c r="J248">
        <v>20</v>
      </c>
      <c r="K248">
        <f t="shared" si="6"/>
        <v>0</v>
      </c>
      <c r="L248">
        <f t="shared" si="7"/>
        <v>20</v>
      </c>
    </row>
    <row r="249" spans="5:12" x14ac:dyDescent="0.25">
      <c r="E249">
        <v>145.38166666666666</v>
      </c>
      <c r="F249">
        <v>20</v>
      </c>
      <c r="G249">
        <v>145.38166666666666</v>
      </c>
      <c r="H249">
        <v>20</v>
      </c>
      <c r="I249">
        <v>145.38166666666666</v>
      </c>
      <c r="J249">
        <v>20</v>
      </c>
      <c r="K249">
        <f t="shared" si="6"/>
        <v>0</v>
      </c>
      <c r="L249">
        <f t="shared" si="7"/>
        <v>20</v>
      </c>
    </row>
    <row r="250" spans="5:12" x14ac:dyDescent="0.25">
      <c r="E250">
        <v>146.91200000000001</v>
      </c>
      <c r="F250">
        <v>20</v>
      </c>
      <c r="G250">
        <v>146.91200000000001</v>
      </c>
      <c r="H250">
        <v>20</v>
      </c>
      <c r="I250">
        <v>146.91200000000001</v>
      </c>
      <c r="J250">
        <v>20</v>
      </c>
      <c r="K250">
        <f t="shared" si="6"/>
        <v>0</v>
      </c>
      <c r="L250">
        <f t="shared" si="7"/>
        <v>20</v>
      </c>
    </row>
    <row r="251" spans="5:12" x14ac:dyDescent="0.25">
      <c r="E251">
        <v>148.44233333333338</v>
      </c>
      <c r="F251">
        <v>20</v>
      </c>
      <c r="G251">
        <v>148.44233333333338</v>
      </c>
      <c r="H251">
        <v>20</v>
      </c>
      <c r="I251">
        <v>148.44233333333338</v>
      </c>
      <c r="J251">
        <v>20</v>
      </c>
      <c r="K251">
        <f t="shared" si="6"/>
        <v>0</v>
      </c>
      <c r="L251">
        <f t="shared" si="7"/>
        <v>20</v>
      </c>
    </row>
    <row r="252" spans="5:12" x14ac:dyDescent="0.25">
      <c r="E252">
        <v>149.97266666666667</v>
      </c>
      <c r="F252">
        <v>20</v>
      </c>
      <c r="G252">
        <v>149.97266666666667</v>
      </c>
      <c r="H252">
        <v>20</v>
      </c>
      <c r="I252">
        <v>149.97266666666667</v>
      </c>
      <c r="J252">
        <v>20</v>
      </c>
      <c r="K252">
        <f t="shared" si="6"/>
        <v>0</v>
      </c>
      <c r="L252">
        <f t="shared" si="7"/>
        <v>20</v>
      </c>
    </row>
    <row r="253" spans="5:12" x14ac:dyDescent="0.25">
      <c r="E253">
        <v>151.50300000000001</v>
      </c>
      <c r="F253">
        <v>20</v>
      </c>
      <c r="G253">
        <v>151.50300000000001</v>
      </c>
      <c r="H253">
        <v>20</v>
      </c>
      <c r="I253">
        <v>151.50300000000001</v>
      </c>
      <c r="J253">
        <v>20</v>
      </c>
      <c r="K253">
        <f t="shared" si="6"/>
        <v>0</v>
      </c>
      <c r="L253">
        <f t="shared" si="7"/>
        <v>20</v>
      </c>
    </row>
    <row r="254" spans="5:12" x14ac:dyDescent="0.25">
      <c r="E254">
        <v>153.03333333333333</v>
      </c>
      <c r="F254">
        <v>20</v>
      </c>
      <c r="G254">
        <v>153.03333333333333</v>
      </c>
      <c r="H254">
        <v>20</v>
      </c>
      <c r="I254">
        <v>153.03333333333333</v>
      </c>
      <c r="J254">
        <v>20</v>
      </c>
      <c r="K254">
        <f t="shared" si="6"/>
        <v>0</v>
      </c>
      <c r="L254">
        <f t="shared" si="7"/>
        <v>20</v>
      </c>
    </row>
    <row r="255" spans="5:12" x14ac:dyDescent="0.25">
      <c r="E255">
        <v>154.56366666666668</v>
      </c>
      <c r="F255">
        <v>20</v>
      </c>
      <c r="G255">
        <v>154.56366666666668</v>
      </c>
      <c r="H255">
        <v>20</v>
      </c>
      <c r="I255">
        <v>154.56366666666668</v>
      </c>
      <c r="J255">
        <v>20</v>
      </c>
      <c r="K255">
        <f t="shared" si="6"/>
        <v>0</v>
      </c>
      <c r="L255">
        <f t="shared" si="7"/>
        <v>20</v>
      </c>
    </row>
    <row r="256" spans="5:12" x14ac:dyDescent="0.25">
      <c r="E256">
        <v>156.09400000000005</v>
      </c>
      <c r="F256">
        <v>20</v>
      </c>
      <c r="G256">
        <v>156.09400000000005</v>
      </c>
      <c r="H256">
        <v>20</v>
      </c>
      <c r="I256">
        <v>156.09400000000005</v>
      </c>
      <c r="J256">
        <v>20</v>
      </c>
      <c r="K256">
        <f t="shared" si="6"/>
        <v>0</v>
      </c>
      <c r="L256">
        <f t="shared" si="7"/>
        <v>20</v>
      </c>
    </row>
    <row r="257" spans="5:12" x14ac:dyDescent="0.25">
      <c r="E257">
        <v>157.62433333333334</v>
      </c>
      <c r="F257">
        <v>20</v>
      </c>
      <c r="G257">
        <v>157.62433333333334</v>
      </c>
      <c r="H257">
        <v>20</v>
      </c>
      <c r="I257">
        <v>157.62433333333334</v>
      </c>
      <c r="J257">
        <v>20</v>
      </c>
      <c r="K257">
        <f t="shared" si="6"/>
        <v>0</v>
      </c>
      <c r="L257">
        <f t="shared" si="7"/>
        <v>20</v>
      </c>
    </row>
    <row r="258" spans="5:12" x14ac:dyDescent="0.25">
      <c r="E258">
        <v>159.15466666666669</v>
      </c>
      <c r="F258">
        <v>20</v>
      </c>
      <c r="G258">
        <v>159.15466666666669</v>
      </c>
      <c r="H258">
        <v>20</v>
      </c>
      <c r="I258">
        <v>159.15466666666669</v>
      </c>
      <c r="J258">
        <v>20</v>
      </c>
      <c r="K258">
        <f t="shared" si="6"/>
        <v>0</v>
      </c>
      <c r="L258">
        <f t="shared" si="7"/>
        <v>20</v>
      </c>
    </row>
    <row r="259" spans="5:12" x14ac:dyDescent="0.25">
      <c r="E259">
        <v>160.685</v>
      </c>
      <c r="F259">
        <v>20</v>
      </c>
      <c r="G259">
        <v>160.685</v>
      </c>
      <c r="H259">
        <v>20</v>
      </c>
      <c r="I259">
        <v>160.685</v>
      </c>
      <c r="J259">
        <v>20</v>
      </c>
      <c r="K259">
        <f t="shared" si="6"/>
        <v>0</v>
      </c>
      <c r="L259">
        <f t="shared" si="7"/>
        <v>20</v>
      </c>
    </row>
    <row r="260" spans="5:12" x14ac:dyDescent="0.25">
      <c r="E260">
        <v>162.21533333333335</v>
      </c>
      <c r="F260">
        <v>20</v>
      </c>
      <c r="G260">
        <v>162.21533333333335</v>
      </c>
      <c r="H260">
        <v>20</v>
      </c>
      <c r="I260">
        <v>162.21533333333335</v>
      </c>
      <c r="J260">
        <v>20</v>
      </c>
      <c r="K260">
        <f t="shared" ref="K260:K323" si="8">(L260-H260)*$K$1</f>
        <v>0</v>
      </c>
      <c r="L260">
        <f t="shared" ref="L260:L323" si="9">IF($A$4="Initial",$H$4,F260)</f>
        <v>20</v>
      </c>
    </row>
    <row r="261" spans="5:12" x14ac:dyDescent="0.25">
      <c r="E261">
        <v>163.74566666666669</v>
      </c>
      <c r="F261">
        <v>20</v>
      </c>
      <c r="G261">
        <v>163.74566666666669</v>
      </c>
      <c r="H261">
        <v>20</v>
      </c>
      <c r="I261">
        <v>163.74566666666669</v>
      </c>
      <c r="J261">
        <v>20</v>
      </c>
      <c r="K261">
        <f t="shared" si="8"/>
        <v>0</v>
      </c>
      <c r="L261">
        <f t="shared" si="9"/>
        <v>20</v>
      </c>
    </row>
    <row r="262" spans="5:12" x14ac:dyDescent="0.25">
      <c r="E262">
        <v>165.27600000000001</v>
      </c>
      <c r="F262">
        <v>20</v>
      </c>
      <c r="G262">
        <v>165.27600000000001</v>
      </c>
      <c r="H262">
        <v>20</v>
      </c>
      <c r="I262">
        <v>165.27600000000001</v>
      </c>
      <c r="J262">
        <v>20</v>
      </c>
      <c r="K262">
        <f t="shared" si="8"/>
        <v>0</v>
      </c>
      <c r="L262">
        <f t="shared" si="9"/>
        <v>20</v>
      </c>
    </row>
    <row r="263" spans="5:12" x14ac:dyDescent="0.25">
      <c r="E263">
        <v>166.80633333333336</v>
      </c>
      <c r="F263">
        <v>20</v>
      </c>
      <c r="G263">
        <v>166.80633333333336</v>
      </c>
      <c r="H263">
        <v>20</v>
      </c>
      <c r="I263">
        <v>166.80633333333336</v>
      </c>
      <c r="J263">
        <v>20</v>
      </c>
      <c r="K263">
        <f t="shared" si="8"/>
        <v>0</v>
      </c>
      <c r="L263">
        <f t="shared" si="9"/>
        <v>20</v>
      </c>
    </row>
    <row r="264" spans="5:12" x14ac:dyDescent="0.25">
      <c r="E264">
        <v>168.33666666666667</v>
      </c>
      <c r="F264">
        <v>20</v>
      </c>
      <c r="G264">
        <v>168.33666666666667</v>
      </c>
      <c r="H264">
        <v>20</v>
      </c>
      <c r="I264">
        <v>168.33666666666667</v>
      </c>
      <c r="J264">
        <v>20</v>
      </c>
      <c r="K264">
        <f t="shared" si="8"/>
        <v>0</v>
      </c>
      <c r="L264">
        <f t="shared" si="9"/>
        <v>20</v>
      </c>
    </row>
    <row r="265" spans="5:12" x14ac:dyDescent="0.25">
      <c r="E265">
        <v>169.86700000000002</v>
      </c>
      <c r="F265">
        <v>20</v>
      </c>
      <c r="G265">
        <v>169.86700000000002</v>
      </c>
      <c r="H265">
        <v>20</v>
      </c>
      <c r="I265">
        <v>169.86700000000002</v>
      </c>
      <c r="J265">
        <v>20</v>
      </c>
      <c r="K265">
        <f t="shared" si="8"/>
        <v>0</v>
      </c>
      <c r="L265">
        <f t="shared" si="9"/>
        <v>20</v>
      </c>
    </row>
    <row r="266" spans="5:12" x14ac:dyDescent="0.25">
      <c r="E266">
        <v>171.39733333333336</v>
      </c>
      <c r="F266">
        <v>20</v>
      </c>
      <c r="G266">
        <v>171.39733333333336</v>
      </c>
      <c r="H266">
        <v>20</v>
      </c>
      <c r="I266">
        <v>171.39733333333336</v>
      </c>
      <c r="J266">
        <v>20</v>
      </c>
      <c r="K266">
        <f t="shared" si="8"/>
        <v>0</v>
      </c>
      <c r="L266">
        <f t="shared" si="9"/>
        <v>20</v>
      </c>
    </row>
    <row r="267" spans="5:12" x14ac:dyDescent="0.25">
      <c r="E267">
        <v>172.92766666666668</v>
      </c>
      <c r="F267">
        <v>20</v>
      </c>
      <c r="G267">
        <v>172.92766666666668</v>
      </c>
      <c r="H267">
        <v>20</v>
      </c>
      <c r="I267">
        <v>172.92766666666668</v>
      </c>
      <c r="J267">
        <v>20</v>
      </c>
      <c r="K267">
        <f t="shared" si="8"/>
        <v>0</v>
      </c>
      <c r="L267">
        <f t="shared" si="9"/>
        <v>20</v>
      </c>
    </row>
    <row r="268" spans="5:12" x14ac:dyDescent="0.25">
      <c r="E268">
        <v>174.45800000000003</v>
      </c>
      <c r="F268">
        <v>20</v>
      </c>
      <c r="G268">
        <v>174.45800000000003</v>
      </c>
      <c r="H268">
        <v>20</v>
      </c>
      <c r="I268">
        <v>174.45800000000003</v>
      </c>
      <c r="J268">
        <v>20</v>
      </c>
      <c r="K268">
        <f t="shared" si="8"/>
        <v>0</v>
      </c>
      <c r="L268">
        <f t="shared" si="9"/>
        <v>20</v>
      </c>
    </row>
    <row r="269" spans="5:12" x14ac:dyDescent="0.25">
      <c r="E269">
        <v>175.98833333333334</v>
      </c>
      <c r="F269">
        <v>20</v>
      </c>
      <c r="G269">
        <v>175.98833333333334</v>
      </c>
      <c r="H269">
        <v>20</v>
      </c>
      <c r="I269">
        <v>175.98833333333334</v>
      </c>
      <c r="J269">
        <v>20</v>
      </c>
      <c r="K269">
        <f t="shared" si="8"/>
        <v>0</v>
      </c>
      <c r="L269">
        <f t="shared" si="9"/>
        <v>20</v>
      </c>
    </row>
    <row r="270" spans="5:12" x14ac:dyDescent="0.25">
      <c r="E270">
        <v>177.51866666666669</v>
      </c>
      <c r="F270">
        <v>20</v>
      </c>
      <c r="G270">
        <v>177.51866666666669</v>
      </c>
      <c r="H270">
        <v>20</v>
      </c>
      <c r="I270">
        <v>177.51866666666669</v>
      </c>
      <c r="J270">
        <v>20</v>
      </c>
      <c r="K270">
        <f t="shared" si="8"/>
        <v>0</v>
      </c>
      <c r="L270">
        <f t="shared" si="9"/>
        <v>20</v>
      </c>
    </row>
    <row r="271" spans="5:12" x14ac:dyDescent="0.25">
      <c r="E271">
        <v>179.04900000000004</v>
      </c>
      <c r="F271">
        <v>20</v>
      </c>
      <c r="G271">
        <v>179.04900000000004</v>
      </c>
      <c r="H271">
        <v>20</v>
      </c>
      <c r="I271">
        <v>179.04900000000004</v>
      </c>
      <c r="J271">
        <v>20</v>
      </c>
      <c r="K271">
        <f t="shared" si="8"/>
        <v>0</v>
      </c>
      <c r="L271">
        <f t="shared" si="9"/>
        <v>20</v>
      </c>
    </row>
    <row r="272" spans="5:12" x14ac:dyDescent="0.25">
      <c r="E272">
        <v>180.57933333333335</v>
      </c>
      <c r="F272">
        <v>20</v>
      </c>
      <c r="G272">
        <v>180.57933333333335</v>
      </c>
      <c r="H272">
        <v>20</v>
      </c>
      <c r="I272">
        <v>180.57933333333335</v>
      </c>
      <c r="J272">
        <v>20</v>
      </c>
      <c r="K272">
        <f t="shared" si="8"/>
        <v>0</v>
      </c>
      <c r="L272">
        <f t="shared" si="9"/>
        <v>20</v>
      </c>
    </row>
    <row r="273" spans="5:12" x14ac:dyDescent="0.25">
      <c r="E273">
        <v>182.1096666666667</v>
      </c>
      <c r="F273">
        <v>20</v>
      </c>
      <c r="G273">
        <v>182.1096666666667</v>
      </c>
      <c r="H273">
        <v>20</v>
      </c>
      <c r="I273">
        <v>182.1096666666667</v>
      </c>
      <c r="J273">
        <v>20</v>
      </c>
      <c r="K273">
        <f t="shared" si="8"/>
        <v>0</v>
      </c>
      <c r="L273">
        <f t="shared" si="9"/>
        <v>20</v>
      </c>
    </row>
    <row r="274" spans="5:12" x14ac:dyDescent="0.25">
      <c r="E274">
        <v>183.64</v>
      </c>
      <c r="F274">
        <v>20</v>
      </c>
      <c r="G274">
        <v>183.64</v>
      </c>
      <c r="H274">
        <v>20</v>
      </c>
      <c r="I274">
        <v>183.64</v>
      </c>
      <c r="J274">
        <v>20</v>
      </c>
      <c r="K274">
        <f t="shared" si="8"/>
        <v>0</v>
      </c>
      <c r="L274">
        <f t="shared" si="9"/>
        <v>20</v>
      </c>
    </row>
    <row r="275" spans="5:12" x14ac:dyDescent="0.25">
      <c r="E275">
        <v>185.17033333333336</v>
      </c>
      <c r="F275">
        <v>20</v>
      </c>
      <c r="G275">
        <v>185.17033333333336</v>
      </c>
      <c r="H275">
        <v>20</v>
      </c>
      <c r="I275">
        <v>185.17033333333336</v>
      </c>
      <c r="J275">
        <v>20</v>
      </c>
      <c r="K275">
        <f t="shared" si="8"/>
        <v>0</v>
      </c>
      <c r="L275">
        <f t="shared" si="9"/>
        <v>20</v>
      </c>
    </row>
    <row r="276" spans="5:12" x14ac:dyDescent="0.25">
      <c r="E276">
        <v>186.70066666666671</v>
      </c>
      <c r="F276">
        <v>20</v>
      </c>
      <c r="G276">
        <v>186.70066666666671</v>
      </c>
      <c r="H276">
        <v>20</v>
      </c>
      <c r="I276">
        <v>186.70066666666671</v>
      </c>
      <c r="J276">
        <v>20</v>
      </c>
      <c r="K276">
        <f t="shared" si="8"/>
        <v>0</v>
      </c>
      <c r="L276">
        <f t="shared" si="9"/>
        <v>20</v>
      </c>
    </row>
    <row r="277" spans="5:12" x14ac:dyDescent="0.25">
      <c r="E277">
        <v>188.23100000000002</v>
      </c>
      <c r="F277">
        <v>20</v>
      </c>
      <c r="G277">
        <v>188.23100000000002</v>
      </c>
      <c r="H277">
        <v>20</v>
      </c>
      <c r="I277">
        <v>188.23100000000002</v>
      </c>
      <c r="J277">
        <v>20</v>
      </c>
      <c r="K277">
        <f t="shared" si="8"/>
        <v>0</v>
      </c>
      <c r="L277">
        <f t="shared" si="9"/>
        <v>20</v>
      </c>
    </row>
    <row r="278" spans="5:12" x14ac:dyDescent="0.25">
      <c r="E278">
        <v>189.76133333333337</v>
      </c>
      <c r="F278">
        <v>20</v>
      </c>
      <c r="G278">
        <v>189.76133333333337</v>
      </c>
      <c r="H278">
        <v>20</v>
      </c>
      <c r="I278">
        <v>189.76133333333337</v>
      </c>
      <c r="J278">
        <v>20</v>
      </c>
      <c r="K278">
        <f t="shared" si="8"/>
        <v>0</v>
      </c>
      <c r="L278">
        <f t="shared" si="9"/>
        <v>20</v>
      </c>
    </row>
    <row r="279" spans="5:12" x14ac:dyDescent="0.25">
      <c r="E279">
        <v>191.29166666666666</v>
      </c>
      <c r="F279">
        <v>20</v>
      </c>
      <c r="G279">
        <v>191.29166666666666</v>
      </c>
      <c r="H279">
        <v>20</v>
      </c>
      <c r="I279">
        <v>191.29166666666666</v>
      </c>
      <c r="J279">
        <v>20</v>
      </c>
      <c r="K279">
        <f t="shared" si="8"/>
        <v>0</v>
      </c>
      <c r="L279">
        <f t="shared" si="9"/>
        <v>20</v>
      </c>
    </row>
    <row r="280" spans="5:12" x14ac:dyDescent="0.25">
      <c r="E280">
        <v>192.82200000000003</v>
      </c>
      <c r="F280">
        <v>20</v>
      </c>
      <c r="G280">
        <v>192.82200000000003</v>
      </c>
      <c r="H280">
        <v>20</v>
      </c>
      <c r="I280">
        <v>192.82200000000003</v>
      </c>
      <c r="J280">
        <v>20</v>
      </c>
      <c r="K280">
        <f t="shared" si="8"/>
        <v>0</v>
      </c>
      <c r="L280">
        <f t="shared" si="9"/>
        <v>20</v>
      </c>
    </row>
    <row r="281" spans="5:12" x14ac:dyDescent="0.25">
      <c r="E281">
        <v>194.35233333333338</v>
      </c>
      <c r="F281">
        <v>20</v>
      </c>
      <c r="G281">
        <v>194.35233333333338</v>
      </c>
      <c r="H281">
        <v>20</v>
      </c>
      <c r="I281">
        <v>194.35233333333338</v>
      </c>
      <c r="J281">
        <v>20</v>
      </c>
      <c r="K281">
        <f t="shared" si="8"/>
        <v>0</v>
      </c>
      <c r="L281">
        <f t="shared" si="9"/>
        <v>20</v>
      </c>
    </row>
    <row r="282" spans="5:12" x14ac:dyDescent="0.25">
      <c r="E282">
        <v>195.88266666666667</v>
      </c>
      <c r="F282">
        <v>20</v>
      </c>
      <c r="G282">
        <v>195.88266666666667</v>
      </c>
      <c r="H282">
        <v>20</v>
      </c>
      <c r="I282">
        <v>195.88266666666667</v>
      </c>
      <c r="J282">
        <v>20</v>
      </c>
      <c r="K282">
        <f t="shared" si="8"/>
        <v>0</v>
      </c>
      <c r="L282">
        <f t="shared" si="9"/>
        <v>20</v>
      </c>
    </row>
    <row r="283" spans="5:12" x14ac:dyDescent="0.25">
      <c r="E283">
        <v>197.41300000000004</v>
      </c>
      <c r="F283">
        <v>20</v>
      </c>
      <c r="G283">
        <v>197.41300000000004</v>
      </c>
      <c r="H283">
        <v>20</v>
      </c>
      <c r="I283">
        <v>197.41300000000004</v>
      </c>
      <c r="J283">
        <v>20</v>
      </c>
      <c r="K283">
        <f t="shared" si="8"/>
        <v>0</v>
      </c>
      <c r="L283">
        <f t="shared" si="9"/>
        <v>20</v>
      </c>
    </row>
    <row r="284" spans="5:12" x14ac:dyDescent="0.25">
      <c r="E284">
        <v>198.94333333333333</v>
      </c>
      <c r="F284">
        <v>20</v>
      </c>
      <c r="G284">
        <v>198.94333333333333</v>
      </c>
      <c r="H284">
        <v>20</v>
      </c>
      <c r="I284">
        <v>198.94333333333333</v>
      </c>
      <c r="J284">
        <v>20</v>
      </c>
      <c r="K284">
        <f t="shared" si="8"/>
        <v>0</v>
      </c>
      <c r="L284">
        <f t="shared" si="9"/>
        <v>20</v>
      </c>
    </row>
    <row r="285" spans="5:12" x14ac:dyDescent="0.25">
      <c r="E285">
        <v>200.4736666666667</v>
      </c>
      <c r="F285">
        <v>20</v>
      </c>
      <c r="G285">
        <v>200.4736666666667</v>
      </c>
      <c r="H285">
        <v>20</v>
      </c>
      <c r="I285">
        <v>200.4736666666667</v>
      </c>
      <c r="J285">
        <v>20</v>
      </c>
      <c r="K285">
        <f t="shared" si="8"/>
        <v>0</v>
      </c>
      <c r="L285">
        <f t="shared" si="9"/>
        <v>20</v>
      </c>
    </row>
    <row r="286" spans="5:12" x14ac:dyDescent="0.25">
      <c r="E286">
        <v>202.00400000000005</v>
      </c>
      <c r="F286">
        <v>20</v>
      </c>
      <c r="G286">
        <v>202.00400000000005</v>
      </c>
      <c r="H286">
        <v>20</v>
      </c>
      <c r="I286">
        <v>202.00400000000005</v>
      </c>
      <c r="J286">
        <v>20</v>
      </c>
      <c r="K286">
        <f t="shared" si="8"/>
        <v>0</v>
      </c>
      <c r="L286">
        <f t="shared" si="9"/>
        <v>20</v>
      </c>
    </row>
    <row r="287" spans="5:12" x14ac:dyDescent="0.25">
      <c r="E287">
        <v>203.53433333333334</v>
      </c>
      <c r="F287">
        <v>20</v>
      </c>
      <c r="G287">
        <v>203.53433333333334</v>
      </c>
      <c r="H287">
        <v>20</v>
      </c>
      <c r="I287">
        <v>203.53433333333334</v>
      </c>
      <c r="J287">
        <v>20</v>
      </c>
      <c r="K287">
        <f t="shared" si="8"/>
        <v>0</v>
      </c>
      <c r="L287">
        <f t="shared" si="9"/>
        <v>20</v>
      </c>
    </row>
    <row r="288" spans="5:12" x14ac:dyDescent="0.25">
      <c r="E288">
        <v>205.06466666666671</v>
      </c>
      <c r="F288">
        <v>20</v>
      </c>
      <c r="G288">
        <v>205.06466666666671</v>
      </c>
      <c r="H288">
        <v>20</v>
      </c>
      <c r="I288">
        <v>205.06466666666671</v>
      </c>
      <c r="J288">
        <v>20</v>
      </c>
      <c r="K288">
        <f t="shared" si="8"/>
        <v>0</v>
      </c>
      <c r="L288">
        <f t="shared" si="9"/>
        <v>20</v>
      </c>
    </row>
    <row r="289" spans="5:12" x14ac:dyDescent="0.25">
      <c r="E289">
        <v>206.595</v>
      </c>
      <c r="F289">
        <v>20</v>
      </c>
      <c r="G289">
        <v>206.595</v>
      </c>
      <c r="H289">
        <v>20</v>
      </c>
      <c r="I289">
        <v>206.595</v>
      </c>
      <c r="J289">
        <v>20</v>
      </c>
      <c r="K289">
        <f t="shared" si="8"/>
        <v>0</v>
      </c>
      <c r="L289">
        <f t="shared" si="9"/>
        <v>20</v>
      </c>
    </row>
    <row r="290" spans="5:12" x14ac:dyDescent="0.25">
      <c r="E290">
        <v>208.12533333333334</v>
      </c>
      <c r="F290">
        <v>20</v>
      </c>
      <c r="G290">
        <v>208.12533333333334</v>
      </c>
      <c r="H290">
        <v>20</v>
      </c>
      <c r="I290">
        <v>208.12533333333334</v>
      </c>
      <c r="J290">
        <v>20</v>
      </c>
      <c r="K290">
        <f t="shared" si="8"/>
        <v>0</v>
      </c>
      <c r="L290">
        <f t="shared" si="9"/>
        <v>20</v>
      </c>
    </row>
    <row r="291" spans="5:12" x14ac:dyDescent="0.25">
      <c r="E291">
        <v>209.65566666666672</v>
      </c>
      <c r="F291">
        <v>20</v>
      </c>
      <c r="G291">
        <v>209.65566666666672</v>
      </c>
      <c r="H291">
        <v>20</v>
      </c>
      <c r="I291">
        <v>209.65566666666672</v>
      </c>
      <c r="J291">
        <v>20</v>
      </c>
      <c r="K291">
        <f t="shared" si="8"/>
        <v>0</v>
      </c>
      <c r="L291">
        <f t="shared" si="9"/>
        <v>20</v>
      </c>
    </row>
    <row r="292" spans="5:12" x14ac:dyDescent="0.25">
      <c r="E292">
        <v>211.18600000000001</v>
      </c>
      <c r="F292">
        <v>20</v>
      </c>
      <c r="G292">
        <v>211.18600000000001</v>
      </c>
      <c r="H292">
        <v>20</v>
      </c>
      <c r="I292">
        <v>211.18600000000001</v>
      </c>
      <c r="J292">
        <v>20</v>
      </c>
      <c r="K292">
        <f t="shared" si="8"/>
        <v>0</v>
      </c>
      <c r="L292">
        <f t="shared" si="9"/>
        <v>20</v>
      </c>
    </row>
    <row r="293" spans="5:12" x14ac:dyDescent="0.25">
      <c r="E293">
        <v>212.71633333333338</v>
      </c>
      <c r="F293">
        <v>20</v>
      </c>
      <c r="G293">
        <v>212.71633333333338</v>
      </c>
      <c r="H293">
        <v>20</v>
      </c>
      <c r="I293">
        <v>212.71633333333338</v>
      </c>
      <c r="J293">
        <v>20</v>
      </c>
      <c r="K293">
        <f t="shared" si="8"/>
        <v>0</v>
      </c>
      <c r="L293">
        <f t="shared" si="9"/>
        <v>20</v>
      </c>
    </row>
    <row r="294" spans="5:12" x14ac:dyDescent="0.25">
      <c r="E294">
        <v>214.24666666666667</v>
      </c>
      <c r="F294">
        <v>20</v>
      </c>
      <c r="G294">
        <v>214.24666666666667</v>
      </c>
      <c r="H294">
        <v>20</v>
      </c>
      <c r="I294">
        <v>214.24666666666667</v>
      </c>
      <c r="J294">
        <v>20</v>
      </c>
      <c r="K294">
        <f t="shared" si="8"/>
        <v>0</v>
      </c>
      <c r="L294">
        <f t="shared" si="9"/>
        <v>20</v>
      </c>
    </row>
    <row r="295" spans="5:12" x14ac:dyDescent="0.25">
      <c r="E295">
        <v>215.77700000000002</v>
      </c>
      <c r="F295">
        <v>20</v>
      </c>
      <c r="G295">
        <v>215.77700000000002</v>
      </c>
      <c r="H295">
        <v>20</v>
      </c>
      <c r="I295">
        <v>215.77700000000002</v>
      </c>
      <c r="J295">
        <v>20</v>
      </c>
      <c r="K295">
        <f t="shared" si="8"/>
        <v>0</v>
      </c>
      <c r="L295">
        <f t="shared" si="9"/>
        <v>20</v>
      </c>
    </row>
    <row r="296" spans="5:12" x14ac:dyDescent="0.25">
      <c r="E296">
        <v>217.30733333333339</v>
      </c>
      <c r="F296">
        <v>20</v>
      </c>
      <c r="G296">
        <v>217.30733333333339</v>
      </c>
      <c r="H296">
        <v>20</v>
      </c>
      <c r="I296">
        <v>217.30733333333339</v>
      </c>
      <c r="J296">
        <v>20</v>
      </c>
      <c r="K296">
        <f t="shared" si="8"/>
        <v>0</v>
      </c>
      <c r="L296">
        <f t="shared" si="9"/>
        <v>20</v>
      </c>
    </row>
    <row r="297" spans="5:12" x14ac:dyDescent="0.25">
      <c r="E297">
        <v>218.83766666666668</v>
      </c>
      <c r="F297">
        <v>20</v>
      </c>
      <c r="G297">
        <v>218.83766666666668</v>
      </c>
      <c r="H297">
        <v>20</v>
      </c>
      <c r="I297">
        <v>218.83766666666668</v>
      </c>
      <c r="J297">
        <v>20</v>
      </c>
      <c r="K297">
        <f t="shared" si="8"/>
        <v>0</v>
      </c>
      <c r="L297">
        <f t="shared" si="9"/>
        <v>20</v>
      </c>
    </row>
    <row r="298" spans="5:12" x14ac:dyDescent="0.25">
      <c r="E298">
        <v>220.36800000000002</v>
      </c>
      <c r="F298">
        <v>20</v>
      </c>
      <c r="G298">
        <v>220.36800000000002</v>
      </c>
      <c r="H298">
        <v>20</v>
      </c>
      <c r="I298">
        <v>220.36800000000002</v>
      </c>
      <c r="J298">
        <v>20</v>
      </c>
      <c r="K298">
        <f t="shared" si="8"/>
        <v>0</v>
      </c>
      <c r="L298">
        <f t="shared" si="9"/>
        <v>20</v>
      </c>
    </row>
    <row r="299" spans="5:12" x14ac:dyDescent="0.25">
      <c r="E299">
        <v>221.89833333333334</v>
      </c>
      <c r="F299">
        <v>20</v>
      </c>
      <c r="G299">
        <v>221.89833333333334</v>
      </c>
      <c r="H299">
        <v>20</v>
      </c>
      <c r="I299">
        <v>221.89833333333334</v>
      </c>
      <c r="J299">
        <v>20</v>
      </c>
      <c r="K299">
        <f t="shared" si="8"/>
        <v>0</v>
      </c>
      <c r="L299">
        <f t="shared" si="9"/>
        <v>20</v>
      </c>
    </row>
    <row r="300" spans="5:12" x14ac:dyDescent="0.25">
      <c r="E300">
        <v>223.42866666666669</v>
      </c>
      <c r="F300">
        <v>20</v>
      </c>
      <c r="G300">
        <v>223.42866666666669</v>
      </c>
      <c r="H300">
        <v>20</v>
      </c>
      <c r="I300">
        <v>223.42866666666669</v>
      </c>
      <c r="J300">
        <v>20</v>
      </c>
      <c r="K300">
        <f t="shared" si="8"/>
        <v>0</v>
      </c>
      <c r="L300">
        <f t="shared" si="9"/>
        <v>20</v>
      </c>
    </row>
    <row r="301" spans="5:12" x14ac:dyDescent="0.25">
      <c r="E301">
        <v>224.95900000000006</v>
      </c>
      <c r="F301">
        <v>20</v>
      </c>
      <c r="G301">
        <v>224.95900000000006</v>
      </c>
      <c r="H301">
        <v>20</v>
      </c>
      <c r="I301">
        <v>224.95900000000006</v>
      </c>
      <c r="J301">
        <v>20</v>
      </c>
      <c r="K301">
        <f t="shared" si="8"/>
        <v>0</v>
      </c>
      <c r="L301">
        <f t="shared" si="9"/>
        <v>20</v>
      </c>
    </row>
    <row r="302" spans="5:12" x14ac:dyDescent="0.25">
      <c r="E302">
        <v>226.48933333333335</v>
      </c>
      <c r="F302">
        <v>20</v>
      </c>
      <c r="G302">
        <v>226.48933333333335</v>
      </c>
      <c r="H302">
        <v>20</v>
      </c>
      <c r="I302">
        <v>226.48933333333335</v>
      </c>
      <c r="J302">
        <v>20</v>
      </c>
      <c r="K302">
        <f t="shared" si="8"/>
        <v>0</v>
      </c>
      <c r="L302">
        <f t="shared" si="9"/>
        <v>20</v>
      </c>
    </row>
    <row r="303" spans="5:12" x14ac:dyDescent="0.25">
      <c r="E303">
        <v>228.01966666666669</v>
      </c>
      <c r="F303">
        <v>20</v>
      </c>
      <c r="G303">
        <v>228.01966666666669</v>
      </c>
      <c r="H303">
        <v>20</v>
      </c>
      <c r="I303">
        <v>228.01966666666669</v>
      </c>
      <c r="J303">
        <v>20</v>
      </c>
      <c r="K303">
        <f t="shared" si="8"/>
        <v>0</v>
      </c>
      <c r="L303">
        <f t="shared" si="9"/>
        <v>20</v>
      </c>
    </row>
    <row r="304" spans="5:12" x14ac:dyDescent="0.25">
      <c r="E304">
        <v>229.55</v>
      </c>
      <c r="F304">
        <v>20</v>
      </c>
      <c r="G304">
        <v>229.55</v>
      </c>
      <c r="H304">
        <v>20</v>
      </c>
      <c r="I304">
        <v>229.55</v>
      </c>
      <c r="J304">
        <v>20</v>
      </c>
      <c r="K304">
        <f t="shared" si="8"/>
        <v>0</v>
      </c>
      <c r="L304">
        <f t="shared" si="9"/>
        <v>20</v>
      </c>
    </row>
    <row r="305" spans="5:12" x14ac:dyDescent="0.25">
      <c r="E305">
        <v>229.55</v>
      </c>
      <c r="F305">
        <v>0</v>
      </c>
      <c r="G305">
        <v>229.55</v>
      </c>
      <c r="H305">
        <v>0</v>
      </c>
      <c r="I305">
        <v>229.55</v>
      </c>
      <c r="J305">
        <v>0</v>
      </c>
      <c r="K305">
        <f t="shared" si="8"/>
        <v>0</v>
      </c>
      <c r="L305">
        <f t="shared" si="9"/>
        <v>0</v>
      </c>
    </row>
    <row r="306" spans="5:12" x14ac:dyDescent="0.25">
      <c r="K306">
        <f t="shared" si="8"/>
        <v>0</v>
      </c>
      <c r="L306">
        <f t="shared" si="9"/>
        <v>0</v>
      </c>
    </row>
    <row r="307" spans="5:12" x14ac:dyDescent="0.25">
      <c r="K307">
        <f t="shared" si="8"/>
        <v>0</v>
      </c>
      <c r="L307">
        <f t="shared" si="9"/>
        <v>0</v>
      </c>
    </row>
    <row r="308" spans="5:12" x14ac:dyDescent="0.25">
      <c r="K308">
        <f t="shared" si="8"/>
        <v>0</v>
      </c>
      <c r="L308">
        <f t="shared" si="9"/>
        <v>0</v>
      </c>
    </row>
    <row r="309" spans="5:12" x14ac:dyDescent="0.25">
      <c r="K309">
        <f t="shared" si="8"/>
        <v>0</v>
      </c>
      <c r="L309">
        <f t="shared" si="9"/>
        <v>0</v>
      </c>
    </row>
    <row r="310" spans="5:12" x14ac:dyDescent="0.25">
      <c r="K310">
        <f t="shared" si="8"/>
        <v>0</v>
      </c>
      <c r="L310">
        <f t="shared" si="9"/>
        <v>0</v>
      </c>
    </row>
    <row r="311" spans="5:12" x14ac:dyDescent="0.25">
      <c r="K311">
        <f t="shared" si="8"/>
        <v>0</v>
      </c>
      <c r="L311">
        <f t="shared" si="9"/>
        <v>0</v>
      </c>
    </row>
    <row r="312" spans="5:12" x14ac:dyDescent="0.25">
      <c r="K312">
        <f t="shared" si="8"/>
        <v>0</v>
      </c>
      <c r="L312">
        <f t="shared" si="9"/>
        <v>0</v>
      </c>
    </row>
    <row r="313" spans="5:12" x14ac:dyDescent="0.25">
      <c r="K313">
        <f t="shared" si="8"/>
        <v>0</v>
      </c>
      <c r="L313">
        <f t="shared" si="9"/>
        <v>0</v>
      </c>
    </row>
    <row r="314" spans="5:12" x14ac:dyDescent="0.25">
      <c r="K314">
        <f t="shared" si="8"/>
        <v>0</v>
      </c>
      <c r="L314">
        <f t="shared" si="9"/>
        <v>0</v>
      </c>
    </row>
    <row r="315" spans="5:12" x14ac:dyDescent="0.25">
      <c r="K315">
        <f t="shared" si="8"/>
        <v>0</v>
      </c>
      <c r="L315">
        <f t="shared" si="9"/>
        <v>0</v>
      </c>
    </row>
    <row r="316" spans="5:12" x14ac:dyDescent="0.25">
      <c r="K316">
        <f t="shared" si="8"/>
        <v>0</v>
      </c>
      <c r="L316">
        <f t="shared" si="9"/>
        <v>0</v>
      </c>
    </row>
    <row r="317" spans="5:12" x14ac:dyDescent="0.25">
      <c r="K317">
        <f t="shared" si="8"/>
        <v>0</v>
      </c>
      <c r="L317">
        <f t="shared" si="9"/>
        <v>0</v>
      </c>
    </row>
    <row r="318" spans="5:12" x14ac:dyDescent="0.25">
      <c r="K318">
        <f t="shared" si="8"/>
        <v>0</v>
      </c>
      <c r="L318">
        <f t="shared" si="9"/>
        <v>0</v>
      </c>
    </row>
    <row r="319" spans="5:12" x14ac:dyDescent="0.25">
      <c r="K319">
        <f t="shared" si="8"/>
        <v>0</v>
      </c>
      <c r="L319">
        <f t="shared" si="9"/>
        <v>0</v>
      </c>
    </row>
    <row r="320" spans="5:12" x14ac:dyDescent="0.25">
      <c r="K320">
        <f t="shared" si="8"/>
        <v>0</v>
      </c>
      <c r="L320">
        <f t="shared" si="9"/>
        <v>0</v>
      </c>
    </row>
    <row r="321" spans="11:12" x14ac:dyDescent="0.25">
      <c r="K321">
        <f t="shared" si="8"/>
        <v>0</v>
      </c>
      <c r="L321">
        <f t="shared" si="9"/>
        <v>0</v>
      </c>
    </row>
    <row r="322" spans="11:12" x14ac:dyDescent="0.25">
      <c r="K322">
        <f t="shared" si="8"/>
        <v>0</v>
      </c>
      <c r="L322">
        <f t="shared" si="9"/>
        <v>0</v>
      </c>
    </row>
    <row r="323" spans="11:12" x14ac:dyDescent="0.25">
      <c r="K323">
        <f t="shared" si="8"/>
        <v>0</v>
      </c>
      <c r="L323">
        <f t="shared" si="9"/>
        <v>0</v>
      </c>
    </row>
    <row r="324" spans="11:12" x14ac:dyDescent="0.25">
      <c r="K324">
        <f t="shared" ref="K324:K345" si="10">(L324-H324)*$K$1</f>
        <v>0</v>
      </c>
      <c r="L324">
        <f t="shared" ref="L324:L345" si="11">IF($A$4="Initial",$H$4,F324)</f>
        <v>0</v>
      </c>
    </row>
    <row r="325" spans="11:12" x14ac:dyDescent="0.25">
      <c r="K325">
        <f t="shared" si="10"/>
        <v>0</v>
      </c>
      <c r="L325">
        <f t="shared" si="11"/>
        <v>0</v>
      </c>
    </row>
    <row r="326" spans="11:12" x14ac:dyDescent="0.25">
      <c r="K326">
        <f t="shared" si="10"/>
        <v>0</v>
      </c>
      <c r="L326">
        <f t="shared" si="11"/>
        <v>0</v>
      </c>
    </row>
    <row r="327" spans="11:12" x14ac:dyDescent="0.25">
      <c r="K327">
        <f t="shared" si="10"/>
        <v>0</v>
      </c>
      <c r="L327">
        <f t="shared" si="11"/>
        <v>0</v>
      </c>
    </row>
    <row r="328" spans="11:12" x14ac:dyDescent="0.25">
      <c r="K328">
        <f t="shared" si="10"/>
        <v>0</v>
      </c>
      <c r="L328">
        <f t="shared" si="11"/>
        <v>0</v>
      </c>
    </row>
    <row r="329" spans="11:12" x14ac:dyDescent="0.25">
      <c r="K329">
        <f t="shared" si="10"/>
        <v>0</v>
      </c>
      <c r="L329">
        <f t="shared" si="11"/>
        <v>0</v>
      </c>
    </row>
    <row r="330" spans="11:12" x14ac:dyDescent="0.25">
      <c r="K330">
        <f t="shared" si="10"/>
        <v>0</v>
      </c>
      <c r="L330">
        <f t="shared" si="11"/>
        <v>0</v>
      </c>
    </row>
    <row r="331" spans="11:12" x14ac:dyDescent="0.25">
      <c r="K331">
        <f t="shared" si="10"/>
        <v>0</v>
      </c>
      <c r="L331">
        <f t="shared" si="11"/>
        <v>0</v>
      </c>
    </row>
    <row r="332" spans="11:12" x14ac:dyDescent="0.25">
      <c r="K332">
        <f t="shared" si="10"/>
        <v>0</v>
      </c>
      <c r="L332">
        <f t="shared" si="11"/>
        <v>0</v>
      </c>
    </row>
    <row r="333" spans="11:12" x14ac:dyDescent="0.25">
      <c r="K333">
        <f t="shared" si="10"/>
        <v>0</v>
      </c>
      <c r="L333">
        <f t="shared" si="11"/>
        <v>0</v>
      </c>
    </row>
    <row r="334" spans="11:12" x14ac:dyDescent="0.25">
      <c r="K334">
        <f t="shared" si="10"/>
        <v>0</v>
      </c>
      <c r="L334">
        <f t="shared" si="11"/>
        <v>0</v>
      </c>
    </row>
    <row r="335" spans="11:12" x14ac:dyDescent="0.25">
      <c r="K335">
        <f t="shared" si="10"/>
        <v>0</v>
      </c>
      <c r="L335">
        <f t="shared" si="11"/>
        <v>0</v>
      </c>
    </row>
    <row r="336" spans="11:12" x14ac:dyDescent="0.25">
      <c r="K336">
        <f t="shared" si="10"/>
        <v>0</v>
      </c>
      <c r="L336">
        <f t="shared" si="11"/>
        <v>0</v>
      </c>
    </row>
    <row r="337" spans="11:12" x14ac:dyDescent="0.25">
      <c r="K337">
        <f t="shared" si="10"/>
        <v>0</v>
      </c>
      <c r="L337">
        <f t="shared" si="11"/>
        <v>0</v>
      </c>
    </row>
    <row r="338" spans="11:12" x14ac:dyDescent="0.25">
      <c r="K338">
        <f t="shared" si="10"/>
        <v>0</v>
      </c>
      <c r="L338">
        <f t="shared" si="11"/>
        <v>0</v>
      </c>
    </row>
    <row r="339" spans="11:12" x14ac:dyDescent="0.25">
      <c r="K339">
        <f t="shared" si="10"/>
        <v>0</v>
      </c>
      <c r="L339">
        <f t="shared" si="11"/>
        <v>0</v>
      </c>
    </row>
    <row r="340" spans="11:12" x14ac:dyDescent="0.25">
      <c r="K340">
        <f t="shared" si="10"/>
        <v>0</v>
      </c>
      <c r="L340">
        <f t="shared" si="11"/>
        <v>0</v>
      </c>
    </row>
    <row r="341" spans="11:12" x14ac:dyDescent="0.25">
      <c r="K341">
        <f t="shared" si="10"/>
        <v>0</v>
      </c>
      <c r="L341">
        <f t="shared" si="11"/>
        <v>0</v>
      </c>
    </row>
    <row r="342" spans="11:12" x14ac:dyDescent="0.25">
      <c r="K342">
        <f t="shared" si="10"/>
        <v>0</v>
      </c>
      <c r="L342">
        <f t="shared" si="11"/>
        <v>0</v>
      </c>
    </row>
    <row r="343" spans="11:12" x14ac:dyDescent="0.25">
      <c r="K343">
        <f t="shared" si="10"/>
        <v>0</v>
      </c>
      <c r="L343">
        <f t="shared" si="11"/>
        <v>0</v>
      </c>
    </row>
    <row r="344" spans="11:12" x14ac:dyDescent="0.25">
      <c r="K344">
        <f t="shared" si="10"/>
        <v>0</v>
      </c>
      <c r="L344">
        <f t="shared" si="11"/>
        <v>0</v>
      </c>
    </row>
    <row r="345" spans="11:12" x14ac:dyDescent="0.25">
      <c r="K345">
        <f t="shared" si="10"/>
        <v>0</v>
      </c>
      <c r="L345">
        <f t="shared" si="11"/>
        <v>0</v>
      </c>
    </row>
  </sheetData>
  <mergeCells count="4">
    <mergeCell ref="G1:H1"/>
    <mergeCell ref="I1:J1"/>
    <mergeCell ref="E1:F1"/>
    <mergeCell ref="A1:D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 tint="-0.749992370372631"/>
  </sheetPr>
  <dimension ref="A1:AG80"/>
  <sheetViews>
    <sheetView topLeftCell="A4" workbookViewId="0">
      <selection activeCell="I18" sqref="I18"/>
    </sheetView>
  </sheetViews>
  <sheetFormatPr defaultRowHeight="15" x14ac:dyDescent="0.25"/>
  <cols>
    <col min="17" max="20" width="11" bestFit="1" customWidth="1"/>
    <col min="21" max="21" width="12.140625" bestFit="1" customWidth="1"/>
    <col min="22" max="22" width="12" bestFit="1" customWidth="1"/>
    <col min="23" max="23" width="12.7109375" bestFit="1" customWidth="1"/>
    <col min="24" max="24" width="9.28515625" bestFit="1" customWidth="1"/>
  </cols>
  <sheetData>
    <row r="1" spans="1:32" ht="15.75" thickBot="1" x14ac:dyDescent="0.3">
      <c r="E1" t="s">
        <v>31</v>
      </c>
      <c r="F1">
        <v>740</v>
      </c>
      <c r="G1" t="s">
        <v>32</v>
      </c>
      <c r="L1">
        <f>COUNTIF(L7:L67,"= 0")</f>
        <v>10</v>
      </c>
      <c r="M1">
        <f>MATCH(MAX(M7:M67),M7:M67,1)-1</f>
        <v>60</v>
      </c>
      <c r="Q1" s="496" t="s">
        <v>190</v>
      </c>
      <c r="R1" s="497"/>
      <c r="S1" s="497"/>
      <c r="T1" s="497"/>
      <c r="U1" s="498"/>
      <c r="W1" s="143" t="s">
        <v>184</v>
      </c>
      <c r="X1" s="154">
        <f>+B29</f>
        <v>234.14</v>
      </c>
    </row>
    <row r="2" spans="1:32" ht="18" x14ac:dyDescent="0.35">
      <c r="E2" t="s">
        <v>33</v>
      </c>
      <c r="F2">
        <f>16*10^9</f>
        <v>16000000000</v>
      </c>
      <c r="G2" t="s">
        <v>34</v>
      </c>
      <c r="H2" s="6" t="s">
        <v>35</v>
      </c>
      <c r="I2" s="6"/>
      <c r="J2" s="7">
        <v>20</v>
      </c>
      <c r="K2" t="s">
        <v>36</v>
      </c>
      <c r="L2">
        <f>MATCH(L67,L7:L67,0)</f>
        <v>61</v>
      </c>
      <c r="Q2" s="147">
        <f>+GLOBAL!B16</f>
        <v>8.9999999999999999E-11</v>
      </c>
      <c r="R2" s="148">
        <f>+GLOBAL!C16</f>
        <v>-8.0000000000000002E-8</v>
      </c>
      <c r="S2" s="148">
        <f>+GLOBAL!D16</f>
        <v>2.9999999999999997E-4</v>
      </c>
      <c r="T2" s="148">
        <f>+GLOBAL!E16</f>
        <v>3.49E-2</v>
      </c>
      <c r="U2" s="149">
        <f>+GLOBAL!F16</f>
        <v>-0.64</v>
      </c>
      <c r="W2" s="135" t="s">
        <v>28</v>
      </c>
      <c r="X2" s="141">
        <f>+Q2*X1^4+R2*X1^3+S2*X1^2+T2*X1+U2</f>
        <v>23.221560765814772</v>
      </c>
    </row>
    <row r="3" spans="1:32" ht="18" x14ac:dyDescent="0.35">
      <c r="A3" t="s">
        <v>37</v>
      </c>
      <c r="B3" s="8">
        <v>442</v>
      </c>
      <c r="C3" t="s">
        <v>38</v>
      </c>
      <c r="E3" t="s">
        <v>39</v>
      </c>
      <c r="F3" s="9">
        <f>1.03*SQRT(F2/F1)*J2/1000</f>
        <v>95.78805432490708</v>
      </c>
      <c r="H3" s="6" t="s">
        <v>1</v>
      </c>
      <c r="I3" s="6"/>
      <c r="J3">
        <v>-0.36599999999999999</v>
      </c>
      <c r="K3">
        <v>-0.371</v>
      </c>
      <c r="L3">
        <f>+L2-L1</f>
        <v>51</v>
      </c>
      <c r="Q3" s="151">
        <f>+GLOBAL!B17</f>
        <v>-8.0000000000000002E-13</v>
      </c>
      <c r="R3" s="136">
        <f>+GLOBAL!C17</f>
        <v>-4.0000000000000001E-10</v>
      </c>
      <c r="S3" s="136">
        <f>+GLOBAL!D17</f>
        <v>-3.0000000000000001E-6</v>
      </c>
      <c r="T3" s="136">
        <f>+GLOBAL!E17</f>
        <v>-1.5E-3</v>
      </c>
      <c r="U3" s="152">
        <f>+GLOBAL!F17</f>
        <v>6.4999999999999997E-3</v>
      </c>
      <c r="W3" s="135" t="s">
        <v>29</v>
      </c>
      <c r="X3" s="142" t="s">
        <v>191</v>
      </c>
    </row>
    <row r="4" spans="1:32" ht="18.75" thickBot="1" x14ac:dyDescent="0.4">
      <c r="A4" t="str">
        <f>_xlfn.IFS(B4=0,"Standard",B4&gt;0,"Sharp",B4&lt;0,"Flat")</f>
        <v>Sharp</v>
      </c>
      <c r="B4" s="10">
        <f>1200*LOG(B3/440,2)</f>
        <v>7.8514150401265033</v>
      </c>
      <c r="C4" s="11" t="s">
        <v>40</v>
      </c>
      <c r="D4" s="12"/>
      <c r="E4" s="2" t="s">
        <v>41</v>
      </c>
      <c r="F4" s="12"/>
      <c r="G4" s="13">
        <f>+(2*2+1)^2/9.067</f>
        <v>2.7572515716333958</v>
      </c>
      <c r="H4" s="6" t="s">
        <v>42</v>
      </c>
      <c r="I4" s="6"/>
      <c r="J4">
        <v>2624</v>
      </c>
      <c r="K4">
        <v>3124</v>
      </c>
      <c r="Q4" s="153"/>
      <c r="R4" s="139"/>
      <c r="S4" s="139"/>
      <c r="T4" s="1"/>
      <c r="U4" s="137">
        <v>7.0000000000000001E-3</v>
      </c>
      <c r="W4" s="135" t="s">
        <v>30</v>
      </c>
      <c r="X4" s="112">
        <f>+Q4</f>
        <v>0</v>
      </c>
    </row>
    <row r="5" spans="1:32" ht="16.5" thickBot="1" x14ac:dyDescent="0.3">
      <c r="B5" s="12"/>
      <c r="C5" s="12"/>
      <c r="D5" s="12"/>
      <c r="E5" s="2" t="s">
        <v>43</v>
      </c>
      <c r="F5" s="12"/>
      <c r="G5" s="13">
        <f>+(2*3+1)^2/9.067</f>
        <v>5.4042130804014556</v>
      </c>
      <c r="H5" s="6"/>
      <c r="I5" s="6"/>
      <c r="J5" t="s">
        <v>44</v>
      </c>
      <c r="K5" s="14"/>
      <c r="L5" s="500" t="s">
        <v>480</v>
      </c>
      <c r="M5" s="501"/>
      <c r="N5" s="501"/>
      <c r="O5" s="502"/>
      <c r="P5" s="14"/>
      <c r="Q5" s="494" t="s">
        <v>186</v>
      </c>
      <c r="R5" s="495"/>
      <c r="S5" s="495"/>
      <c r="T5" s="499"/>
      <c r="U5" s="499"/>
      <c r="V5" s="499"/>
      <c r="W5" s="499"/>
    </row>
    <row r="6" spans="1:32" ht="34.5" thickBot="1" x14ac:dyDescent="0.4">
      <c r="A6" s="15" t="s">
        <v>45</v>
      </c>
      <c r="B6" s="16" t="s">
        <v>46</v>
      </c>
      <c r="C6" s="17" t="s">
        <v>47</v>
      </c>
      <c r="D6" s="18" t="s">
        <v>48</v>
      </c>
      <c r="E6" s="18" t="s">
        <v>49</v>
      </c>
      <c r="F6" s="16" t="s">
        <v>50</v>
      </c>
      <c r="G6" s="19" t="s">
        <v>51</v>
      </c>
      <c r="H6" s="20" t="s">
        <v>52</v>
      </c>
      <c r="I6" s="19" t="s">
        <v>53</v>
      </c>
      <c r="J6" s="21" t="s">
        <v>54</v>
      </c>
      <c r="K6" s="22" t="s">
        <v>55</v>
      </c>
      <c r="L6" s="288" t="s">
        <v>481</v>
      </c>
      <c r="M6" s="288" t="s">
        <v>482</v>
      </c>
      <c r="N6" s="288" t="s">
        <v>483</v>
      </c>
      <c r="O6" s="288" t="s">
        <v>484</v>
      </c>
      <c r="P6" s="288"/>
      <c r="Q6" s="146" t="s">
        <v>187</v>
      </c>
      <c r="R6" s="146" t="s">
        <v>188</v>
      </c>
      <c r="S6" s="146" t="s">
        <v>189</v>
      </c>
      <c r="T6" s="302"/>
      <c r="U6" s="303"/>
      <c r="V6" s="303"/>
      <c r="W6" s="303"/>
      <c r="X6">
        <v>6</v>
      </c>
      <c r="Y6">
        <v>7</v>
      </c>
      <c r="Z6">
        <v>8</v>
      </c>
      <c r="AA6">
        <v>9</v>
      </c>
      <c r="AB6">
        <v>10</v>
      </c>
      <c r="AC6">
        <v>11</v>
      </c>
      <c r="AD6">
        <v>12</v>
      </c>
      <c r="AE6">
        <v>13</v>
      </c>
      <c r="AF6">
        <v>14</v>
      </c>
    </row>
    <row r="7" spans="1:32" x14ac:dyDescent="0.25">
      <c r="A7" s="23" t="s">
        <v>56</v>
      </c>
      <c r="B7" s="24">
        <f t="shared" ref="B7:B38" si="0">ROUND(B8/2^(1/12),2)</f>
        <v>65.69</v>
      </c>
      <c r="C7" s="25">
        <f t="shared" ref="C7:C54" si="1">+B7*4</f>
        <v>262.76</v>
      </c>
      <c r="D7" s="26">
        <f>+B7*10.079</f>
        <v>662.08951000000002</v>
      </c>
      <c r="E7" s="26" t="s">
        <v>57</v>
      </c>
      <c r="F7" s="27">
        <f>+$F$3/(J7/1000)^2</f>
        <v>297.74118154986422</v>
      </c>
      <c r="G7" s="28">
        <f>F7*G4</f>
        <v>820.94734076834732</v>
      </c>
      <c r="H7" s="28">
        <f t="shared" ref="H7:H67" si="2">343/B7/4*1000</f>
        <v>1305.3737250723095</v>
      </c>
      <c r="I7" s="29">
        <f>+F7*$G$5</f>
        <v>1609.0567879059608</v>
      </c>
      <c r="J7" s="30">
        <f>ROUND(+J$4*$B7^J$3,1)</f>
        <v>567.20000000000005</v>
      </c>
      <c r="K7" s="31">
        <v>94</v>
      </c>
      <c r="L7" s="289">
        <v>0</v>
      </c>
      <c r="M7" s="289" t="str">
        <f t="shared" ref="M7:M66" si="3">IF(L7=0,"",L7/J7)</f>
        <v/>
      </c>
      <c r="N7" s="289">
        <f t="shared" ref="N7:N42" ca="1" si="4">+J7*O7</f>
        <v>101.54972277929711</v>
      </c>
      <c r="O7" s="299">
        <f t="shared" ref="O7:O66" ca="1" si="5">$M$70*B7^3+$N$70*B7^2+$O$70*B7+$P$70</f>
        <v>0.17903688783373961</v>
      </c>
      <c r="P7" s="289"/>
      <c r="Q7" s="150">
        <f>+$Q$2*B7^4+$R$2*B7^3+$S$2*B7^2+$T$2*B7+$U$2</f>
        <v>2.9261325835889402</v>
      </c>
      <c r="R7" s="150">
        <f>+$Q$3*B7^4+$R$3*B7^3+$S$3*B7^2+$T$3*B7+$U$3</f>
        <v>-0.1051088104630228</v>
      </c>
      <c r="S7" s="150">
        <f>+$U$4</f>
        <v>7.0000000000000001E-3</v>
      </c>
      <c r="T7" s="304"/>
      <c r="U7" s="301"/>
      <c r="V7" s="304"/>
      <c r="W7" s="305"/>
      <c r="X7" s="280"/>
      <c r="Y7" s="280"/>
      <c r="Z7" s="280"/>
      <c r="AA7" s="280"/>
      <c r="AB7" s="280"/>
      <c r="AC7" s="280"/>
      <c r="AD7" s="280"/>
      <c r="AE7" s="280"/>
      <c r="AF7" s="280"/>
    </row>
    <row r="8" spans="1:32" x14ac:dyDescent="0.25">
      <c r="A8" s="32" t="s">
        <v>58</v>
      </c>
      <c r="B8" s="33">
        <f t="shared" si="0"/>
        <v>69.599999999999994</v>
      </c>
      <c r="C8" s="34">
        <f t="shared" si="1"/>
        <v>278.39999999999998</v>
      </c>
      <c r="D8" s="35">
        <f t="shared" ref="D8:D67" si="6">+B8*10.079</f>
        <v>701.49839999999995</v>
      </c>
      <c r="E8" s="35" t="s">
        <v>59</v>
      </c>
      <c r="F8" s="36">
        <f t="shared" ref="F8:F67" si="7">+$F$3/(J8/1000)^2</f>
        <v>310.52716688082228</v>
      </c>
      <c r="G8" s="37">
        <f t="shared" ref="G8:G67" si="8">F8*25/9.067</f>
        <v>856.20151891701289</v>
      </c>
      <c r="H8" s="37">
        <f t="shared" si="2"/>
        <v>1232.0402298850577</v>
      </c>
      <c r="I8" s="38">
        <f t="shared" ref="I8:I67" si="9">+F8*$G$5</f>
        <v>1678.1549770773454</v>
      </c>
      <c r="J8" s="39">
        <f t="shared" ref="J8:J67" si="10">ROUND(+J$4*$B8^J$3,1)</f>
        <v>555.4</v>
      </c>
      <c r="K8" s="40">
        <v>90</v>
      </c>
      <c r="L8" s="290">
        <v>0</v>
      </c>
      <c r="M8" s="290" t="str">
        <f t="shared" si="3"/>
        <v/>
      </c>
      <c r="N8" s="290">
        <f t="shared" ca="1" si="4"/>
        <v>99.694757324730404</v>
      </c>
      <c r="O8" s="295">
        <f t="shared" ca="1" si="5"/>
        <v>0.17950082341507095</v>
      </c>
      <c r="P8" s="290"/>
      <c r="Q8" s="150">
        <f t="shared" ref="Q8:Q67" si="11">+$Q$2*B8^4+$R$2*B8^3+$S$2*B8^2+$T$2*B8+$U$2</f>
        <v>3.2174276468695031</v>
      </c>
      <c r="R8" s="150">
        <f t="shared" ref="R8:R67" si="12">+$Q$3*B8^4+$R$3*B8^3+$S$3*B8^2+$T$3*B8+$U$3</f>
        <v>-0.11258611412328447</v>
      </c>
      <c r="S8" s="150">
        <f t="shared" ref="S8:S67" si="13">+$U$4</f>
        <v>7.0000000000000001E-3</v>
      </c>
      <c r="T8" s="304"/>
      <c r="U8" s="301"/>
      <c r="V8" s="304"/>
      <c r="W8" s="306"/>
      <c r="X8" s="280"/>
      <c r="Y8" s="280"/>
      <c r="Z8" s="280"/>
      <c r="AA8" s="280"/>
      <c r="AB8" s="280"/>
      <c r="AC8" s="280"/>
      <c r="AD8" s="280"/>
      <c r="AE8" s="280"/>
      <c r="AF8" s="280"/>
    </row>
    <row r="9" spans="1:32" x14ac:dyDescent="0.25">
      <c r="A9" s="32" t="s">
        <v>60</v>
      </c>
      <c r="B9" s="33">
        <f t="shared" si="0"/>
        <v>73.739999999999995</v>
      </c>
      <c r="C9" s="34">
        <f t="shared" si="1"/>
        <v>294.95999999999998</v>
      </c>
      <c r="D9" s="35">
        <f t="shared" si="6"/>
        <v>743.22546</v>
      </c>
      <c r="E9" s="35" t="s">
        <v>61</v>
      </c>
      <c r="F9" s="36">
        <f t="shared" si="7"/>
        <v>324.03556975722631</v>
      </c>
      <c r="G9" s="37">
        <f t="shared" si="8"/>
        <v>893.44758397823512</v>
      </c>
      <c r="H9" s="37">
        <f t="shared" si="2"/>
        <v>1162.8695416327639</v>
      </c>
      <c r="I9" s="38">
        <f t="shared" si="9"/>
        <v>1751.1572645973408</v>
      </c>
      <c r="J9" s="39">
        <f t="shared" si="10"/>
        <v>543.70000000000005</v>
      </c>
      <c r="K9" s="40">
        <v>87</v>
      </c>
      <c r="L9" s="290">
        <v>0</v>
      </c>
      <c r="M9" s="290" t="str">
        <f t="shared" si="3"/>
        <v/>
      </c>
      <c r="N9" s="290">
        <f t="shared" ca="1" si="4"/>
        <v>97.859767283190266</v>
      </c>
      <c r="O9" s="295">
        <f t="shared" ca="1" si="5"/>
        <v>0.17998853647818697</v>
      </c>
      <c r="P9" s="290"/>
      <c r="Q9" s="150">
        <f t="shared" si="11"/>
        <v>3.5353859255317697</v>
      </c>
      <c r="R9" s="150">
        <f t="shared" si="12"/>
        <v>-0.12060680377097574</v>
      </c>
      <c r="S9" s="150">
        <f t="shared" si="13"/>
        <v>7.0000000000000001E-3</v>
      </c>
      <c r="T9" s="304"/>
      <c r="U9" s="301"/>
      <c r="V9" s="304"/>
      <c r="W9" s="306"/>
      <c r="X9" s="280"/>
      <c r="Y9" s="280"/>
      <c r="Z9" s="280"/>
      <c r="AA9" s="280"/>
      <c r="AB9" s="280"/>
      <c r="AC9" s="280"/>
      <c r="AD9" s="280"/>
      <c r="AE9" s="280"/>
      <c r="AF9" s="280"/>
    </row>
    <row r="10" spans="1:32" x14ac:dyDescent="0.25">
      <c r="A10" s="32" t="s">
        <v>62</v>
      </c>
      <c r="B10" s="33">
        <f t="shared" si="0"/>
        <v>78.13</v>
      </c>
      <c r="C10" s="34">
        <f t="shared" si="1"/>
        <v>312.52</v>
      </c>
      <c r="D10" s="35">
        <f t="shared" si="6"/>
        <v>787.47226999999998</v>
      </c>
      <c r="E10" s="35" t="s">
        <v>63</v>
      </c>
      <c r="F10" s="36">
        <f t="shared" si="7"/>
        <v>338.06360589978004</v>
      </c>
      <c r="G10" s="37">
        <f t="shared" si="8"/>
        <v>932.12640867922141</v>
      </c>
      <c r="H10" s="37">
        <f t="shared" si="2"/>
        <v>1097.5297580954818</v>
      </c>
      <c r="I10" s="38">
        <f t="shared" si="9"/>
        <v>1826.967761011274</v>
      </c>
      <c r="J10" s="39">
        <f t="shared" si="10"/>
        <v>532.29999999999995</v>
      </c>
      <c r="K10" s="40">
        <v>83</v>
      </c>
      <c r="L10" s="290">
        <v>0</v>
      </c>
      <c r="M10" s="290" t="str">
        <f t="shared" si="3"/>
        <v/>
      </c>
      <c r="N10" s="290">
        <f t="shared" ca="1" si="4"/>
        <v>96.0810906486345</v>
      </c>
      <c r="O10" s="295">
        <f t="shared" ca="1" si="5"/>
        <v>0.1805017671400235</v>
      </c>
      <c r="P10" s="290"/>
      <c r="Q10" s="150">
        <f t="shared" si="11"/>
        <v>3.8832253923141411</v>
      </c>
      <c r="R10" s="150">
        <f t="shared" si="12"/>
        <v>-0.12922847213923347</v>
      </c>
      <c r="S10" s="150">
        <f t="shared" si="13"/>
        <v>7.0000000000000001E-3</v>
      </c>
      <c r="T10" s="304"/>
      <c r="U10" s="301"/>
      <c r="V10" s="304"/>
      <c r="W10" s="306"/>
      <c r="X10" s="280"/>
      <c r="Y10" s="280"/>
      <c r="Z10" s="280"/>
      <c r="AA10" s="280"/>
      <c r="AB10" s="280"/>
      <c r="AC10" s="280"/>
      <c r="AD10" s="280"/>
      <c r="AE10" s="280"/>
      <c r="AF10" s="280"/>
    </row>
    <row r="11" spans="1:32" x14ac:dyDescent="0.25">
      <c r="A11" s="32" t="s">
        <v>64</v>
      </c>
      <c r="B11" s="33">
        <f t="shared" si="0"/>
        <v>82.78</v>
      </c>
      <c r="C11" s="34">
        <f t="shared" si="1"/>
        <v>331.12</v>
      </c>
      <c r="D11" s="35">
        <f t="shared" si="6"/>
        <v>834.33962000000008</v>
      </c>
      <c r="E11" s="35" t="s">
        <v>65</v>
      </c>
      <c r="F11" s="36">
        <f t="shared" si="7"/>
        <v>352.61642477491239</v>
      </c>
      <c r="G11" s="37">
        <f t="shared" si="8"/>
        <v>972.25219139437627</v>
      </c>
      <c r="H11" s="37">
        <f t="shared" si="2"/>
        <v>1035.8782314568734</v>
      </c>
      <c r="I11" s="38">
        <f t="shared" si="9"/>
        <v>1905.6142951329775</v>
      </c>
      <c r="J11" s="39">
        <f t="shared" si="10"/>
        <v>521.20000000000005</v>
      </c>
      <c r="K11" s="40">
        <v>81</v>
      </c>
      <c r="L11" s="290">
        <v>0</v>
      </c>
      <c r="M11" s="290" t="str">
        <f t="shared" si="3"/>
        <v/>
      </c>
      <c r="N11" s="290">
        <f t="shared" ca="1" si="4"/>
        <v>94.358566247725847</v>
      </c>
      <c r="O11" s="295">
        <f t="shared" ca="1" si="5"/>
        <v>0.18104099433562132</v>
      </c>
      <c r="P11" s="290"/>
      <c r="Q11" s="150">
        <f t="shared" si="11"/>
        <v>4.2636264790163931</v>
      </c>
      <c r="R11" s="150">
        <f t="shared" si="12"/>
        <v>-0.13849205183675906</v>
      </c>
      <c r="S11" s="150">
        <f t="shared" si="13"/>
        <v>7.0000000000000001E-3</v>
      </c>
      <c r="T11" s="304"/>
      <c r="U11" s="301"/>
      <c r="V11" s="304"/>
      <c r="W11" s="306"/>
      <c r="X11" s="280"/>
      <c r="Y11" s="280"/>
      <c r="Z11" s="280"/>
      <c r="AA11" s="280"/>
      <c r="AB11" s="280"/>
      <c r="AC11" s="280"/>
      <c r="AD11" s="280"/>
      <c r="AE11" s="280"/>
      <c r="AF11" s="280"/>
    </row>
    <row r="12" spans="1:32" x14ac:dyDescent="0.25">
      <c r="A12" s="32" t="s">
        <v>66</v>
      </c>
      <c r="B12" s="33">
        <f t="shared" si="0"/>
        <v>87.7</v>
      </c>
      <c r="C12" s="34">
        <f t="shared" si="1"/>
        <v>350.8</v>
      </c>
      <c r="D12" s="35">
        <f t="shared" si="6"/>
        <v>883.92830000000004</v>
      </c>
      <c r="E12" s="35" t="s">
        <v>67</v>
      </c>
      <c r="F12" s="36">
        <f t="shared" si="7"/>
        <v>367.84106825192561</v>
      </c>
      <c r="G12" s="37">
        <f t="shared" si="8"/>
        <v>1014.2303635489291</v>
      </c>
      <c r="H12" s="37">
        <f t="shared" si="2"/>
        <v>977.76510832383121</v>
      </c>
      <c r="I12" s="38">
        <f t="shared" si="9"/>
        <v>1987.891512555901</v>
      </c>
      <c r="J12" s="39">
        <f t="shared" si="10"/>
        <v>510.3</v>
      </c>
      <c r="K12" s="40">
        <v>78</v>
      </c>
      <c r="L12" s="290">
        <v>0</v>
      </c>
      <c r="M12" s="290" t="str">
        <f t="shared" si="3"/>
        <v/>
      </c>
      <c r="N12" s="290">
        <f t="shared" ca="1" si="4"/>
        <v>92.67385930956317</v>
      </c>
      <c r="O12" s="295">
        <f t="shared" ca="1" si="5"/>
        <v>0.18160662220176987</v>
      </c>
      <c r="P12" s="290"/>
      <c r="Q12" s="150">
        <f t="shared" si="11"/>
        <v>4.6794789441277693</v>
      </c>
      <c r="R12" s="150">
        <f t="shared" si="12"/>
        <v>-0.14844100520669129</v>
      </c>
      <c r="S12" s="150">
        <f t="shared" si="13"/>
        <v>7.0000000000000001E-3</v>
      </c>
      <c r="T12" s="304"/>
      <c r="U12" s="301"/>
      <c r="V12" s="304"/>
      <c r="W12" s="306"/>
      <c r="X12" s="280"/>
      <c r="Y12" s="280"/>
      <c r="Z12" s="280"/>
      <c r="AA12" s="280"/>
      <c r="AB12" s="280"/>
      <c r="AC12" s="280"/>
      <c r="AD12" s="280"/>
      <c r="AE12" s="280"/>
      <c r="AF12" s="280"/>
    </row>
    <row r="13" spans="1:32" x14ac:dyDescent="0.25">
      <c r="A13" s="32" t="s">
        <v>68</v>
      </c>
      <c r="B13" s="33">
        <f t="shared" si="0"/>
        <v>92.92</v>
      </c>
      <c r="C13" s="34">
        <f t="shared" si="1"/>
        <v>371.68</v>
      </c>
      <c r="D13" s="35">
        <f t="shared" si="6"/>
        <v>936.54068000000007</v>
      </c>
      <c r="E13" s="35" t="s">
        <v>69</v>
      </c>
      <c r="F13" s="36">
        <f t="shared" si="7"/>
        <v>383.76599728504607</v>
      </c>
      <c r="G13" s="37">
        <f t="shared" si="8"/>
        <v>1058.1393991536506</v>
      </c>
      <c r="H13" s="37">
        <f t="shared" si="2"/>
        <v>922.83684890228153</v>
      </c>
      <c r="I13" s="38">
        <f t="shared" si="9"/>
        <v>2073.9532223411557</v>
      </c>
      <c r="J13" s="39">
        <f t="shared" si="10"/>
        <v>499.6</v>
      </c>
      <c r="K13" s="40">
        <v>75</v>
      </c>
      <c r="L13" s="290">
        <v>0</v>
      </c>
      <c r="M13" s="290" t="str">
        <f t="shared" si="3"/>
        <v/>
      </c>
      <c r="N13" s="290">
        <f t="shared" ca="1" si="4"/>
        <v>91.027741120463133</v>
      </c>
      <c r="O13" s="295">
        <f t="shared" ca="1" si="5"/>
        <v>0.18220124323551468</v>
      </c>
      <c r="P13" s="290"/>
      <c r="Q13" s="150">
        <f t="shared" si="11"/>
        <v>5.135672610475166</v>
      </c>
      <c r="R13" s="150">
        <f t="shared" si="12"/>
        <v>-0.15916293092098815</v>
      </c>
      <c r="S13" s="150">
        <f t="shared" si="13"/>
        <v>7.0000000000000001E-3</v>
      </c>
      <c r="T13" s="304"/>
      <c r="U13" s="301"/>
      <c r="V13" s="304"/>
      <c r="W13" s="306"/>
      <c r="X13" s="280"/>
      <c r="Y13" s="280"/>
      <c r="Z13" s="280"/>
      <c r="AA13" s="280"/>
      <c r="AB13" s="280"/>
      <c r="AC13" s="280"/>
      <c r="AD13" s="280"/>
      <c r="AE13" s="280"/>
      <c r="AF13" s="280"/>
    </row>
    <row r="14" spans="1:32" x14ac:dyDescent="0.25">
      <c r="A14" s="32" t="s">
        <v>70</v>
      </c>
      <c r="B14" s="33">
        <f t="shared" si="0"/>
        <v>98.45</v>
      </c>
      <c r="C14" s="34">
        <f t="shared" si="1"/>
        <v>393.8</v>
      </c>
      <c r="D14" s="35">
        <f>+B14*10.079</f>
        <v>992.27755000000013</v>
      </c>
      <c r="E14" s="35" t="s">
        <v>71</v>
      </c>
      <c r="F14" s="36">
        <f t="shared" si="7"/>
        <v>400.25655685666942</v>
      </c>
      <c r="G14" s="37">
        <f t="shared" si="8"/>
        <v>1103.6080204496234</v>
      </c>
      <c r="H14" s="37">
        <f t="shared" si="2"/>
        <v>871.00050787201621</v>
      </c>
      <c r="I14" s="38">
        <f t="shared" si="9"/>
        <v>2163.0717200812619</v>
      </c>
      <c r="J14" s="39">
        <f t="shared" si="10"/>
        <v>489.2</v>
      </c>
      <c r="K14" s="40">
        <v>72</v>
      </c>
      <c r="L14" s="290">
        <v>0</v>
      </c>
      <c r="M14" s="290" t="str">
        <f t="shared" si="3"/>
        <v/>
      </c>
      <c r="N14" s="290">
        <f t="shared" ca="1" si="4"/>
        <v>89.438005068391504</v>
      </c>
      <c r="O14" s="295">
        <f t="shared" ca="1" si="5"/>
        <v>0.18282503080210855</v>
      </c>
      <c r="P14" s="290"/>
      <c r="Q14" s="150">
        <f t="shared" si="11"/>
        <v>5.6357432278699804</v>
      </c>
      <c r="R14" s="150">
        <f t="shared" si="12"/>
        <v>-0.1707090484434276</v>
      </c>
      <c r="S14" s="150">
        <f t="shared" si="13"/>
        <v>7.0000000000000001E-3</v>
      </c>
      <c r="T14" s="304"/>
      <c r="U14" s="301"/>
      <c r="V14" s="304"/>
      <c r="W14" s="306"/>
      <c r="X14" s="280"/>
      <c r="Y14" s="280"/>
      <c r="Z14" s="280"/>
      <c r="AA14" s="280"/>
      <c r="AB14" s="280"/>
      <c r="AC14" s="280"/>
      <c r="AD14" s="280"/>
      <c r="AE14" s="280"/>
      <c r="AF14" s="280"/>
    </row>
    <row r="15" spans="1:32" x14ac:dyDescent="0.25">
      <c r="A15" s="32" t="s">
        <v>72</v>
      </c>
      <c r="B15" s="33">
        <f t="shared" si="0"/>
        <v>104.3</v>
      </c>
      <c r="C15" s="34">
        <f t="shared" si="1"/>
        <v>417.2</v>
      </c>
      <c r="D15" s="35">
        <f t="shared" si="6"/>
        <v>1051.2397000000001</v>
      </c>
      <c r="E15" s="35" t="s">
        <v>73</v>
      </c>
      <c r="F15" s="36">
        <f t="shared" si="7"/>
        <v>417.65883981142264</v>
      </c>
      <c r="G15" s="37">
        <f t="shared" si="8"/>
        <v>1151.5904924766257</v>
      </c>
      <c r="H15" s="37">
        <f t="shared" si="2"/>
        <v>822.14765100671138</v>
      </c>
      <c r="I15" s="38">
        <f t="shared" si="9"/>
        <v>2257.1173652541866</v>
      </c>
      <c r="J15" s="39">
        <f t="shared" si="10"/>
        <v>478.9</v>
      </c>
      <c r="K15" s="40">
        <v>69</v>
      </c>
      <c r="L15" s="290">
        <v>0</v>
      </c>
      <c r="M15" s="290" t="str">
        <f t="shared" si="3"/>
        <v/>
      </c>
      <c r="N15" s="290">
        <f t="shared" ca="1" si="4"/>
        <v>87.867644602805285</v>
      </c>
      <c r="O15" s="295">
        <f t="shared" ca="1" si="5"/>
        <v>0.18347806348466336</v>
      </c>
      <c r="P15" s="290"/>
      <c r="Q15" s="150">
        <f t="shared" si="11"/>
        <v>6.1834976184612094</v>
      </c>
      <c r="R15" s="150">
        <f t="shared" si="12"/>
        <v>-0.18313399383854406</v>
      </c>
      <c r="S15" s="150">
        <f t="shared" si="13"/>
        <v>7.0000000000000001E-3</v>
      </c>
      <c r="T15" s="304"/>
      <c r="U15" s="301"/>
      <c r="V15" s="304"/>
      <c r="W15" s="306"/>
      <c r="X15" s="280"/>
      <c r="Y15" s="280"/>
      <c r="Z15" s="280"/>
      <c r="AA15" s="280"/>
      <c r="AB15" s="280"/>
      <c r="AC15" s="280"/>
      <c r="AD15" s="280"/>
      <c r="AE15" s="280"/>
      <c r="AF15" s="280"/>
    </row>
    <row r="16" spans="1:32" x14ac:dyDescent="0.25">
      <c r="A16" s="32" t="s">
        <v>74</v>
      </c>
      <c r="B16" s="33">
        <f t="shared" si="0"/>
        <v>110.5</v>
      </c>
      <c r="C16" s="34">
        <f t="shared" si="1"/>
        <v>442</v>
      </c>
      <c r="D16" s="35">
        <f t="shared" si="6"/>
        <v>1113.7295000000001</v>
      </c>
      <c r="E16" s="35" t="s">
        <v>75</v>
      </c>
      <c r="F16" s="36">
        <f t="shared" si="7"/>
        <v>435.66320928394504</v>
      </c>
      <c r="G16" s="37">
        <f t="shared" si="8"/>
        <v>1201.2330685010065</v>
      </c>
      <c r="H16" s="37">
        <f t="shared" si="2"/>
        <v>776.01809954751138</v>
      </c>
      <c r="I16" s="38">
        <f t="shared" si="9"/>
        <v>2354.4168142619728</v>
      </c>
      <c r="J16" s="39">
        <f t="shared" si="10"/>
        <v>468.9</v>
      </c>
      <c r="K16" s="40">
        <v>67</v>
      </c>
      <c r="L16" s="290">
        <v>0</v>
      </c>
      <c r="M16" s="290" t="str">
        <f t="shared" si="3"/>
        <v/>
      </c>
      <c r="N16" s="290">
        <f t="shared" ca="1" si="4"/>
        <v>86.353803675678847</v>
      </c>
      <c r="O16" s="295">
        <f t="shared" ca="1" si="5"/>
        <v>0.18416251583638057</v>
      </c>
      <c r="P16" s="290"/>
      <c r="Q16" s="150">
        <f t="shared" si="11"/>
        <v>6.785004508455625</v>
      </c>
      <c r="R16" s="150">
        <f t="shared" si="12"/>
        <v>-0.19653971521405</v>
      </c>
      <c r="S16" s="150">
        <f t="shared" si="13"/>
        <v>7.0000000000000001E-3</v>
      </c>
      <c r="T16" s="304"/>
      <c r="U16" s="301"/>
      <c r="V16" s="304"/>
      <c r="W16" s="306"/>
      <c r="X16" s="280"/>
      <c r="Y16" s="280"/>
      <c r="Z16" s="280"/>
      <c r="AA16" s="280"/>
      <c r="AB16" s="280"/>
      <c r="AC16" s="280"/>
      <c r="AD16" s="280"/>
      <c r="AE16" s="280"/>
      <c r="AF16" s="280"/>
    </row>
    <row r="17" spans="1:32" x14ac:dyDescent="0.25">
      <c r="A17" s="32" t="s">
        <v>76</v>
      </c>
      <c r="B17" s="33">
        <f t="shared" si="0"/>
        <v>117.07</v>
      </c>
      <c r="C17" s="34">
        <f t="shared" si="1"/>
        <v>468.28</v>
      </c>
      <c r="D17" s="35">
        <f t="shared" si="6"/>
        <v>1179.9485299999999</v>
      </c>
      <c r="E17" s="35" t="s">
        <v>77</v>
      </c>
      <c r="F17" s="36">
        <f t="shared" si="7"/>
        <v>454.46115333807563</v>
      </c>
      <c r="G17" s="37">
        <f t="shared" si="8"/>
        <v>1253.0637292877345</v>
      </c>
      <c r="H17" s="37">
        <f t="shared" si="2"/>
        <v>732.4677543350133</v>
      </c>
      <c r="I17" s="38">
        <f t="shared" si="9"/>
        <v>2456.00490940396</v>
      </c>
      <c r="J17" s="39">
        <f t="shared" si="10"/>
        <v>459.1</v>
      </c>
      <c r="K17" s="40">
        <v>64</v>
      </c>
      <c r="L17" s="290">
        <v>85</v>
      </c>
      <c r="M17" s="295">
        <f t="shared" si="3"/>
        <v>0.18514484861685906</v>
      </c>
      <c r="N17" s="290">
        <f t="shared" ca="1" si="4"/>
        <v>84.878071877322213</v>
      </c>
      <c r="O17" s="295">
        <f t="shared" ca="1" si="5"/>
        <v>0.18487926786609063</v>
      </c>
      <c r="P17" s="290"/>
      <c r="Q17" s="150">
        <f t="shared" si="11"/>
        <v>7.4459046989537017</v>
      </c>
      <c r="R17" s="150">
        <f t="shared" si="12"/>
        <v>-0.21101322052430288</v>
      </c>
      <c r="S17" s="150">
        <f t="shared" si="13"/>
        <v>7.0000000000000001E-3</v>
      </c>
      <c r="T17" s="304"/>
      <c r="U17" s="301"/>
      <c r="V17" s="304"/>
      <c r="W17" s="306"/>
      <c r="X17" s="280"/>
      <c r="Y17" s="280"/>
      <c r="Z17" s="280"/>
      <c r="AA17" s="280"/>
      <c r="AB17" s="280"/>
      <c r="AC17" s="280"/>
      <c r="AD17" s="280"/>
      <c r="AE17" s="280"/>
      <c r="AF17" s="280"/>
    </row>
    <row r="18" spans="1:32" x14ac:dyDescent="0.25">
      <c r="A18" s="32" t="s">
        <v>78</v>
      </c>
      <c r="B18" s="33">
        <f t="shared" si="0"/>
        <v>124.03</v>
      </c>
      <c r="C18" s="34">
        <f t="shared" si="1"/>
        <v>496.12</v>
      </c>
      <c r="D18" s="35">
        <f t="shared" si="6"/>
        <v>1250.0983700000002</v>
      </c>
      <c r="E18" s="35" t="s">
        <v>79</v>
      </c>
      <c r="F18" s="36">
        <f t="shared" si="7"/>
        <v>474.08035538143145</v>
      </c>
      <c r="G18" s="37">
        <f t="shared" si="8"/>
        <v>1307.1588049559707</v>
      </c>
      <c r="H18" s="37">
        <f t="shared" si="2"/>
        <v>691.36499234056282</v>
      </c>
      <c r="I18" s="38">
        <f t="shared" si="9"/>
        <v>2562.0312577137024</v>
      </c>
      <c r="J18" s="39">
        <f t="shared" si="10"/>
        <v>449.5</v>
      </c>
      <c r="K18" s="40">
        <v>62</v>
      </c>
      <c r="L18" s="290">
        <v>83</v>
      </c>
      <c r="M18" s="295">
        <f t="shared" si="3"/>
        <v>0.18464961067853169</v>
      </c>
      <c r="N18" s="290">
        <f t="shared" ca="1" si="4"/>
        <v>83.440247842956666</v>
      </c>
      <c r="O18" s="295">
        <f t="shared" ca="1" si="5"/>
        <v>0.18562902745930293</v>
      </c>
      <c r="P18" s="290"/>
      <c r="Q18" s="150">
        <f t="shared" si="11"/>
        <v>8.1723371388669808</v>
      </c>
      <c r="R18" s="150">
        <f t="shared" si="12"/>
        <v>-0.22664784617306985</v>
      </c>
      <c r="S18" s="150">
        <f t="shared" si="13"/>
        <v>7.0000000000000001E-3</v>
      </c>
      <c r="T18" s="304"/>
      <c r="U18" s="301"/>
      <c r="V18" s="304"/>
      <c r="W18" s="306"/>
      <c r="X18" s="280"/>
      <c r="Y18" s="280"/>
      <c r="Z18" s="280"/>
      <c r="AA18" s="280"/>
      <c r="AB18" s="280"/>
      <c r="AC18" s="280"/>
      <c r="AD18" s="280"/>
      <c r="AE18" s="280"/>
      <c r="AF18" s="280"/>
    </row>
    <row r="19" spans="1:32" x14ac:dyDescent="0.25">
      <c r="A19" s="41" t="s">
        <v>80</v>
      </c>
      <c r="B19" s="42">
        <f t="shared" si="0"/>
        <v>131.41</v>
      </c>
      <c r="C19" s="43">
        <f t="shared" si="1"/>
        <v>525.64</v>
      </c>
      <c r="D19" s="44">
        <f t="shared" si="6"/>
        <v>1324.4813900000001</v>
      </c>
      <c r="E19" s="44" t="s">
        <v>81</v>
      </c>
      <c r="F19" s="45">
        <f t="shared" si="7"/>
        <v>494.54818770096847</v>
      </c>
      <c r="G19" s="46">
        <f t="shared" si="8"/>
        <v>1363.5937677869429</v>
      </c>
      <c r="H19" s="46">
        <f t="shared" si="2"/>
        <v>652.53785861045583</v>
      </c>
      <c r="I19" s="47">
        <f t="shared" si="9"/>
        <v>2672.6437848624082</v>
      </c>
      <c r="J19" s="48">
        <f t="shared" si="10"/>
        <v>440.1</v>
      </c>
      <c r="K19" s="49">
        <v>62</v>
      </c>
      <c r="L19" s="291">
        <v>81.5</v>
      </c>
      <c r="M19" s="296">
        <f t="shared" si="3"/>
        <v>0.18518518518518517</v>
      </c>
      <c r="N19" s="291">
        <f t="shared" ca="1" si="4"/>
        <v>82.040526034299191</v>
      </c>
      <c r="O19" s="296">
        <f t="shared" ca="1" si="5"/>
        <v>0.18641337431106381</v>
      </c>
      <c r="P19" s="291"/>
      <c r="Q19" s="150">
        <f t="shared" si="11"/>
        <v>8.9720825891693909</v>
      </c>
      <c r="R19" s="150">
        <f t="shared" si="12"/>
        <v>-0.24356703367286237</v>
      </c>
      <c r="S19" s="150">
        <f t="shared" si="13"/>
        <v>7.0000000000000001E-3</v>
      </c>
      <c r="T19" s="304"/>
      <c r="U19" s="301"/>
      <c r="V19" s="304"/>
      <c r="W19" s="306"/>
      <c r="X19" s="280"/>
      <c r="Y19" s="280"/>
      <c r="Z19" s="280"/>
      <c r="AA19" s="280"/>
      <c r="AB19" s="280"/>
      <c r="AC19" s="280"/>
      <c r="AD19" s="280"/>
      <c r="AE19" s="280"/>
      <c r="AF19" s="280"/>
    </row>
    <row r="20" spans="1:32" x14ac:dyDescent="0.25">
      <c r="A20" s="41" t="s">
        <v>82</v>
      </c>
      <c r="B20" s="42">
        <f t="shared" si="0"/>
        <v>139.22</v>
      </c>
      <c r="C20" s="43">
        <f t="shared" si="1"/>
        <v>556.88</v>
      </c>
      <c r="D20" s="44">
        <f t="shared" si="6"/>
        <v>1403.19838</v>
      </c>
      <c r="E20" s="44" t="s">
        <v>83</v>
      </c>
      <c r="F20" s="45">
        <f t="shared" si="7"/>
        <v>515.89148966899222</v>
      </c>
      <c r="G20" s="46">
        <f t="shared" si="8"/>
        <v>1422.4426206821227</v>
      </c>
      <c r="H20" s="46">
        <f t="shared" si="2"/>
        <v>615.93161902025577</v>
      </c>
      <c r="I20" s="47">
        <f t="shared" si="9"/>
        <v>2787.9875365369603</v>
      </c>
      <c r="J20" s="48">
        <f t="shared" si="10"/>
        <v>430.9</v>
      </c>
      <c r="K20" s="49">
        <v>56</v>
      </c>
      <c r="L20" s="291">
        <v>79.5</v>
      </c>
      <c r="M20" s="296">
        <f t="shared" si="3"/>
        <v>0.18449756323973079</v>
      </c>
      <c r="N20" s="291">
        <f t="shared" ca="1" si="4"/>
        <v>80.678075314984255</v>
      </c>
      <c r="O20" s="296">
        <f t="shared" ca="1" si="5"/>
        <v>0.18723155097466757</v>
      </c>
      <c r="P20" s="291"/>
      <c r="Q20" s="150">
        <f t="shared" si="11"/>
        <v>9.851379535945652</v>
      </c>
      <c r="R20" s="150">
        <f t="shared" si="12"/>
        <v>-0.26185651762334805</v>
      </c>
      <c r="S20" s="150">
        <f t="shared" si="13"/>
        <v>7.0000000000000001E-3</v>
      </c>
      <c r="T20" s="304"/>
      <c r="U20" s="301"/>
      <c r="V20" s="304"/>
      <c r="W20" s="306"/>
      <c r="X20" s="280"/>
      <c r="Y20" s="280"/>
      <c r="Z20" s="280"/>
      <c r="AA20" s="280"/>
      <c r="AB20" s="280"/>
      <c r="AC20" s="280"/>
      <c r="AD20" s="280"/>
      <c r="AE20" s="280"/>
      <c r="AF20" s="280"/>
    </row>
    <row r="21" spans="1:32" x14ac:dyDescent="0.25">
      <c r="A21" s="41" t="s">
        <v>84</v>
      </c>
      <c r="B21" s="42">
        <f t="shared" si="0"/>
        <v>147.5</v>
      </c>
      <c r="C21" s="43">
        <f t="shared" si="1"/>
        <v>590</v>
      </c>
      <c r="D21" s="44">
        <f t="shared" si="6"/>
        <v>1486.6525000000001</v>
      </c>
      <c r="E21" s="44" t="s">
        <v>85</v>
      </c>
      <c r="F21" s="45">
        <f t="shared" si="7"/>
        <v>538.13631571949554</v>
      </c>
      <c r="G21" s="46">
        <f t="shared" si="8"/>
        <v>1483.7772022705844</v>
      </c>
      <c r="H21" s="46">
        <f t="shared" si="2"/>
        <v>581.3559322033899</v>
      </c>
      <c r="I21" s="47">
        <f t="shared" si="9"/>
        <v>2908.2033164503455</v>
      </c>
      <c r="J21" s="48">
        <f t="shared" si="10"/>
        <v>421.9</v>
      </c>
      <c r="K21" s="49">
        <v>56</v>
      </c>
      <c r="L21" s="291">
        <v>78.5</v>
      </c>
      <c r="M21" s="296">
        <f t="shared" si="3"/>
        <v>0.18606304811566723</v>
      </c>
      <c r="N21" s="291">
        <f t="shared" ca="1" si="4"/>
        <v>79.353367079502547</v>
      </c>
      <c r="O21" s="296">
        <f t="shared" ca="1" si="5"/>
        <v>0.18808572429367754</v>
      </c>
      <c r="P21" s="291"/>
      <c r="Q21" s="150">
        <f t="shared" si="11"/>
        <v>10.820501347265624</v>
      </c>
      <c r="R21" s="150">
        <f t="shared" si="12"/>
        <v>-0.28168103628125002</v>
      </c>
      <c r="S21" s="150">
        <f t="shared" si="13"/>
        <v>7.0000000000000001E-3</v>
      </c>
      <c r="T21" s="304"/>
      <c r="U21" s="301"/>
      <c r="V21" s="304"/>
      <c r="W21" s="306"/>
      <c r="X21" s="280"/>
      <c r="Y21" s="280"/>
      <c r="Z21" s="280"/>
      <c r="AA21" s="280"/>
      <c r="AB21" s="280"/>
      <c r="AC21" s="280"/>
      <c r="AD21" s="280"/>
      <c r="AE21" s="280"/>
      <c r="AF21" s="280"/>
    </row>
    <row r="22" spans="1:32" x14ac:dyDescent="0.25">
      <c r="A22" s="41" t="s">
        <v>86</v>
      </c>
      <c r="B22" s="42">
        <f t="shared" si="0"/>
        <v>156.27000000000001</v>
      </c>
      <c r="C22" s="43">
        <f t="shared" si="1"/>
        <v>625.08000000000004</v>
      </c>
      <c r="D22" s="44">
        <f t="shared" si="6"/>
        <v>1575.0453300000001</v>
      </c>
      <c r="E22" s="44" t="s">
        <v>87</v>
      </c>
      <c r="F22" s="45">
        <f t="shared" si="7"/>
        <v>561.30765086193492</v>
      </c>
      <c r="G22" s="46">
        <f t="shared" si="8"/>
        <v>1547.6664025089194</v>
      </c>
      <c r="H22" s="46">
        <f t="shared" si="2"/>
        <v>548.72976259038842</v>
      </c>
      <c r="I22" s="47">
        <f t="shared" si="9"/>
        <v>3033.4261489174819</v>
      </c>
      <c r="J22" s="48">
        <f t="shared" si="10"/>
        <v>413.1</v>
      </c>
      <c r="K22" s="49">
        <v>56</v>
      </c>
      <c r="L22" s="291">
        <v>78</v>
      </c>
      <c r="M22" s="296">
        <f t="shared" si="3"/>
        <v>0.18881626724763978</v>
      </c>
      <c r="N22" s="291">
        <f t="shared" ca="1" si="4"/>
        <v>78.065858624325031</v>
      </c>
      <c r="O22" s="296">
        <f t="shared" ca="1" si="5"/>
        <v>0.18897569262726949</v>
      </c>
      <c r="P22" s="291"/>
      <c r="Q22" s="150">
        <f t="shared" si="11"/>
        <v>11.888295537641412</v>
      </c>
      <c r="R22" s="150">
        <f t="shared" si="12"/>
        <v>-0.30316948496446033</v>
      </c>
      <c r="S22" s="150">
        <f t="shared" si="13"/>
        <v>7.0000000000000001E-3</v>
      </c>
      <c r="T22" s="307"/>
      <c r="U22" s="301"/>
      <c r="V22" s="304"/>
      <c r="W22" s="306"/>
      <c r="X22" s="280"/>
      <c r="Y22" s="280"/>
      <c r="Z22" s="280"/>
      <c r="AA22" s="280"/>
      <c r="AB22" s="280"/>
      <c r="AC22" s="280"/>
      <c r="AD22" s="280"/>
      <c r="AE22" s="280"/>
      <c r="AF22" s="280"/>
    </row>
    <row r="23" spans="1:32" x14ac:dyDescent="0.25">
      <c r="A23" s="41" t="s">
        <v>88</v>
      </c>
      <c r="B23" s="42">
        <f t="shared" si="0"/>
        <v>165.56</v>
      </c>
      <c r="C23" s="43">
        <f t="shared" si="1"/>
        <v>662.24</v>
      </c>
      <c r="D23" s="44">
        <f t="shared" si="6"/>
        <v>1668.6792400000002</v>
      </c>
      <c r="E23" s="44" t="s">
        <v>89</v>
      </c>
      <c r="F23" s="45">
        <f t="shared" si="7"/>
        <v>585.71865711659314</v>
      </c>
      <c r="G23" s="46">
        <f t="shared" si="8"/>
        <v>1614.9736878697286</v>
      </c>
      <c r="H23" s="46">
        <f t="shared" si="2"/>
        <v>517.93911572843672</v>
      </c>
      <c r="I23" s="47">
        <f t="shared" si="9"/>
        <v>3165.3484282246677</v>
      </c>
      <c r="J23" s="48">
        <f t="shared" si="10"/>
        <v>404.4</v>
      </c>
      <c r="K23" s="49">
        <v>56</v>
      </c>
      <c r="L23" s="291">
        <v>77</v>
      </c>
      <c r="M23" s="296">
        <f t="shared" si="3"/>
        <v>0.1904055390702275</v>
      </c>
      <c r="N23" s="291">
        <f t="shared" ca="1" si="4"/>
        <v>76.796369864002514</v>
      </c>
      <c r="O23" s="296">
        <f t="shared" ca="1" si="5"/>
        <v>0.18990200263106458</v>
      </c>
      <c r="P23" s="291"/>
      <c r="Q23" s="150">
        <f t="shared" si="11"/>
        <v>13.06565489687156</v>
      </c>
      <c r="R23" s="150">
        <f t="shared" si="12"/>
        <v>-0.32648659962509835</v>
      </c>
      <c r="S23" s="150">
        <f t="shared" si="13"/>
        <v>7.0000000000000001E-3</v>
      </c>
      <c r="T23" s="304"/>
      <c r="U23" s="301"/>
      <c r="V23" s="304"/>
      <c r="W23" s="306"/>
      <c r="X23" s="280"/>
      <c r="Y23" s="280"/>
      <c r="Z23" s="280"/>
      <c r="AA23" s="280"/>
      <c r="AB23" s="280"/>
      <c r="AC23" s="280"/>
      <c r="AD23" s="280"/>
      <c r="AE23" s="280"/>
      <c r="AF23" s="280"/>
    </row>
    <row r="24" spans="1:32" x14ac:dyDescent="0.25">
      <c r="A24" s="41" t="s">
        <v>90</v>
      </c>
      <c r="B24" s="42">
        <f t="shared" si="0"/>
        <v>175.41</v>
      </c>
      <c r="C24" s="43">
        <f t="shared" si="1"/>
        <v>701.64</v>
      </c>
      <c r="D24" s="44">
        <f t="shared" si="6"/>
        <v>1767.95739</v>
      </c>
      <c r="E24" s="44" t="s">
        <v>91</v>
      </c>
      <c r="F24" s="45">
        <f t="shared" si="7"/>
        <v>611.1394912586718</v>
      </c>
      <c r="G24" s="46">
        <f t="shared" si="8"/>
        <v>1685.0653227602068</v>
      </c>
      <c r="H24" s="46">
        <f t="shared" si="2"/>
        <v>488.85468331338012</v>
      </c>
      <c r="I24" s="47">
        <f t="shared" si="9"/>
        <v>3302.7280326100054</v>
      </c>
      <c r="J24" s="48">
        <f t="shared" si="10"/>
        <v>395.9</v>
      </c>
      <c r="K24" s="49">
        <v>56</v>
      </c>
      <c r="L24" s="291">
        <v>74</v>
      </c>
      <c r="M24" s="296">
        <f t="shared" si="3"/>
        <v>0.18691588785046731</v>
      </c>
      <c r="N24" s="291">
        <f t="shared" ca="1" si="4"/>
        <v>75.563787205975288</v>
      </c>
      <c r="O24" s="296">
        <f t="shared" ca="1" si="5"/>
        <v>0.19086584290471154</v>
      </c>
      <c r="P24" s="291"/>
      <c r="Q24" s="150">
        <f t="shared" si="11"/>
        <v>14.365842848584634</v>
      </c>
      <c r="R24" s="150">
        <f t="shared" si="12"/>
        <v>-0.35183722587788674</v>
      </c>
      <c r="S24" s="150">
        <f t="shared" si="13"/>
        <v>7.0000000000000001E-3</v>
      </c>
      <c r="T24" s="304"/>
      <c r="U24" s="301"/>
      <c r="V24" s="304"/>
      <c r="W24" s="306"/>
      <c r="X24" s="280"/>
      <c r="Y24" s="280"/>
      <c r="Z24" s="280"/>
      <c r="AA24" s="280"/>
      <c r="AB24" s="280"/>
      <c r="AC24" s="280"/>
      <c r="AD24" s="280"/>
      <c r="AE24" s="280"/>
      <c r="AF24" s="280"/>
    </row>
    <row r="25" spans="1:32" x14ac:dyDescent="0.25">
      <c r="A25" s="41" t="s">
        <v>92</v>
      </c>
      <c r="B25" s="42">
        <f t="shared" si="0"/>
        <v>185.84</v>
      </c>
      <c r="C25" s="43">
        <f t="shared" si="1"/>
        <v>743.36</v>
      </c>
      <c r="D25" s="44">
        <f t="shared" si="6"/>
        <v>1873.0813600000001</v>
      </c>
      <c r="E25" s="44" t="s">
        <v>93</v>
      </c>
      <c r="F25" s="45">
        <f t="shared" si="7"/>
        <v>637.26453498540991</v>
      </c>
      <c r="G25" s="46">
        <f t="shared" si="8"/>
        <v>1757.0986406347465</v>
      </c>
      <c r="H25" s="46">
        <f t="shared" si="2"/>
        <v>461.41842445114077</v>
      </c>
      <c r="I25" s="47">
        <f t="shared" si="9"/>
        <v>3443.9133356441034</v>
      </c>
      <c r="J25" s="48">
        <f t="shared" si="10"/>
        <v>387.7</v>
      </c>
      <c r="K25" s="49">
        <v>53</v>
      </c>
      <c r="L25" s="291">
        <v>73</v>
      </c>
      <c r="M25" s="296">
        <f t="shared" si="3"/>
        <v>0.18828991488264121</v>
      </c>
      <c r="N25" s="291">
        <f t="shared" ca="1" si="4"/>
        <v>74.386478087770513</v>
      </c>
      <c r="O25" s="296">
        <f t="shared" ca="1" si="5"/>
        <v>0.19186607708994202</v>
      </c>
      <c r="P25" s="291"/>
      <c r="Q25" s="150">
        <f t="shared" si="11"/>
        <v>15.800655863658974</v>
      </c>
      <c r="R25" s="150">
        <f t="shared" si="12"/>
        <v>-0.37939103865552865</v>
      </c>
      <c r="S25" s="150">
        <f t="shared" si="13"/>
        <v>7.0000000000000001E-3</v>
      </c>
      <c r="T25" s="304"/>
      <c r="U25" s="301"/>
      <c r="V25" s="304"/>
      <c r="W25" s="306"/>
      <c r="X25" s="280"/>
      <c r="Y25" s="280"/>
      <c r="Z25" s="280"/>
      <c r="AA25" s="280"/>
      <c r="AB25" s="280"/>
      <c r="AC25" s="280"/>
      <c r="AD25" s="280"/>
      <c r="AE25" s="280"/>
      <c r="AF25" s="280"/>
    </row>
    <row r="26" spans="1:32" x14ac:dyDescent="0.25">
      <c r="A26" s="41" t="s">
        <v>94</v>
      </c>
      <c r="B26" s="42">
        <f t="shared" si="0"/>
        <v>196.89</v>
      </c>
      <c r="C26" s="43">
        <f t="shared" si="1"/>
        <v>787.56</v>
      </c>
      <c r="D26" s="44">
        <f t="shared" si="6"/>
        <v>1984.4543100000001</v>
      </c>
      <c r="E26" s="44" t="s">
        <v>95</v>
      </c>
      <c r="F26" s="45">
        <f t="shared" si="7"/>
        <v>664.75091581140714</v>
      </c>
      <c r="G26" s="46">
        <f t="shared" si="8"/>
        <v>1832.8855073657417</v>
      </c>
      <c r="H26" s="46">
        <f t="shared" si="2"/>
        <v>435.52237289857283</v>
      </c>
      <c r="I26" s="47">
        <f t="shared" si="9"/>
        <v>3592.4555944368531</v>
      </c>
      <c r="J26" s="48">
        <f t="shared" si="10"/>
        <v>379.6</v>
      </c>
      <c r="K26" s="49">
        <v>53</v>
      </c>
      <c r="L26" s="291">
        <v>74</v>
      </c>
      <c r="M26" s="296">
        <f t="shared" si="3"/>
        <v>0.19494204425711273</v>
      </c>
      <c r="N26" s="291">
        <f t="shared" ca="1" si="4"/>
        <v>73.226030589265989</v>
      </c>
      <c r="O26" s="296">
        <f t="shared" ca="1" si="5"/>
        <v>0.19290313643115381</v>
      </c>
      <c r="P26" s="291"/>
      <c r="Q26" s="150">
        <f t="shared" si="11"/>
        <v>17.385806735621301</v>
      </c>
      <c r="R26" s="150">
        <f t="shared" si="12"/>
        <v>-0.40938726743859932</v>
      </c>
      <c r="S26" s="150">
        <f t="shared" si="13"/>
        <v>7.0000000000000001E-3</v>
      </c>
      <c r="T26" s="304"/>
      <c r="U26" s="301"/>
      <c r="V26" s="304"/>
      <c r="W26" s="306"/>
      <c r="X26" s="280"/>
      <c r="Y26" s="280"/>
      <c r="Z26" s="280"/>
      <c r="AA26" s="280"/>
      <c r="AB26" s="280"/>
      <c r="AC26" s="280"/>
      <c r="AD26" s="280"/>
      <c r="AE26" s="280"/>
      <c r="AF26" s="280"/>
    </row>
    <row r="27" spans="1:32" x14ac:dyDescent="0.25">
      <c r="A27" s="41" t="s">
        <v>96</v>
      </c>
      <c r="B27" s="42">
        <f t="shared" si="0"/>
        <v>208.6</v>
      </c>
      <c r="C27" s="43">
        <f t="shared" si="1"/>
        <v>834.4</v>
      </c>
      <c r="D27" s="44">
        <f t="shared" si="6"/>
        <v>2102.4794000000002</v>
      </c>
      <c r="E27" s="44" t="s">
        <v>97</v>
      </c>
      <c r="F27" s="45">
        <f t="shared" si="7"/>
        <v>693.68122665165288</v>
      </c>
      <c r="G27" s="46">
        <f t="shared" si="8"/>
        <v>1912.6536523978516</v>
      </c>
      <c r="H27" s="46">
        <f t="shared" si="2"/>
        <v>411.07382550335569</v>
      </c>
      <c r="I27" s="47">
        <f t="shared" si="9"/>
        <v>3748.8011586997895</v>
      </c>
      <c r="J27" s="48">
        <f t="shared" si="10"/>
        <v>371.6</v>
      </c>
      <c r="K27" s="49">
        <v>53</v>
      </c>
      <c r="L27" s="291">
        <v>71</v>
      </c>
      <c r="M27" s="296">
        <f t="shared" si="3"/>
        <v>0.19106566200215283</v>
      </c>
      <c r="N27" s="291">
        <f t="shared" ca="1" si="4"/>
        <v>72.081845293681013</v>
      </c>
      <c r="O27" s="296">
        <f t="shared" ca="1" si="5"/>
        <v>0.19397697872357644</v>
      </c>
      <c r="P27" s="291"/>
      <c r="Q27" s="150">
        <f t="shared" si="11"/>
        <v>19.13857885985934</v>
      </c>
      <c r="R27" s="150">
        <f t="shared" si="12"/>
        <v>-0.44208745659430532</v>
      </c>
      <c r="S27" s="150">
        <f t="shared" si="13"/>
        <v>7.0000000000000001E-3</v>
      </c>
      <c r="T27" s="304"/>
      <c r="U27" s="301"/>
      <c r="V27" s="304"/>
      <c r="W27" s="306"/>
      <c r="X27" s="280"/>
      <c r="Y27" s="280"/>
      <c r="Z27" s="280"/>
      <c r="AA27" s="280"/>
      <c r="AB27" s="280"/>
      <c r="AC27" s="280"/>
      <c r="AD27" s="280"/>
      <c r="AE27" s="280"/>
      <c r="AF27" s="280"/>
    </row>
    <row r="28" spans="1:32" x14ac:dyDescent="0.25">
      <c r="A28" s="41" t="s">
        <v>98</v>
      </c>
      <c r="B28" s="42">
        <f t="shared" si="0"/>
        <v>221</v>
      </c>
      <c r="C28" s="43">
        <f t="shared" si="1"/>
        <v>884</v>
      </c>
      <c r="D28" s="44">
        <f t="shared" si="6"/>
        <v>2227.4590000000003</v>
      </c>
      <c r="E28" s="44" t="s">
        <v>99</v>
      </c>
      <c r="F28" s="45">
        <f t="shared" si="7"/>
        <v>723.74564319474166</v>
      </c>
      <c r="G28" s="46">
        <f t="shared" si="8"/>
        <v>1995.5488121615244</v>
      </c>
      <c r="H28" s="46">
        <f t="shared" si="2"/>
        <v>388.00904977375569</v>
      </c>
      <c r="I28" s="47">
        <f t="shared" si="9"/>
        <v>3911.2756718365877</v>
      </c>
      <c r="J28" s="48">
        <f t="shared" si="10"/>
        <v>363.8</v>
      </c>
      <c r="K28" s="49">
        <v>53</v>
      </c>
      <c r="L28" s="291">
        <v>73</v>
      </c>
      <c r="M28" s="296">
        <f t="shared" si="3"/>
        <v>0.20065970313358988</v>
      </c>
      <c r="N28" s="291">
        <f t="shared" ca="1" si="4"/>
        <v>70.97235118509407</v>
      </c>
      <c r="O28" s="296">
        <f t="shared" ca="1" si="5"/>
        <v>0.19508617697936798</v>
      </c>
      <c r="P28" s="291"/>
      <c r="Q28" s="150">
        <f t="shared" si="11"/>
        <v>21.07638101529</v>
      </c>
      <c r="R28" s="150">
        <f t="shared" si="12"/>
        <v>-0.47774889902480006</v>
      </c>
      <c r="S28" s="150">
        <f t="shared" si="13"/>
        <v>7.0000000000000001E-3</v>
      </c>
      <c r="T28" s="304"/>
      <c r="U28" s="301"/>
      <c r="V28" s="304"/>
      <c r="W28" s="306"/>
      <c r="X28" s="280"/>
      <c r="Y28" s="280"/>
      <c r="Z28" s="280"/>
      <c r="AA28" s="280"/>
      <c r="AB28" s="280"/>
      <c r="AC28" s="280"/>
      <c r="AD28" s="280"/>
      <c r="AE28" s="280"/>
      <c r="AF28" s="280"/>
    </row>
    <row r="29" spans="1:32" x14ac:dyDescent="0.25">
      <c r="A29" s="41" t="s">
        <v>4</v>
      </c>
      <c r="B29" s="42">
        <f t="shared" si="0"/>
        <v>234.14</v>
      </c>
      <c r="C29" s="43">
        <f t="shared" si="1"/>
        <v>936.56</v>
      </c>
      <c r="D29" s="44">
        <f t="shared" si="6"/>
        <v>2359.8970599999998</v>
      </c>
      <c r="E29" s="44" t="s">
        <v>100</v>
      </c>
      <c r="F29" s="45">
        <f t="shared" si="7"/>
        <v>754.95926908391289</v>
      </c>
      <c r="G29" s="46">
        <f t="shared" si="8"/>
        <v>2081.6126312008187</v>
      </c>
      <c r="H29" s="46">
        <f t="shared" si="2"/>
        <v>366.23387716750665</v>
      </c>
      <c r="I29" s="47">
        <f t="shared" si="9"/>
        <v>4079.9607571536044</v>
      </c>
      <c r="J29" s="48">
        <f t="shared" si="10"/>
        <v>356.2</v>
      </c>
      <c r="K29" s="49">
        <v>53</v>
      </c>
      <c r="L29" s="291">
        <v>69</v>
      </c>
      <c r="M29" s="296">
        <f t="shared" si="3"/>
        <v>0.19371139809096014</v>
      </c>
      <c r="N29" s="291">
        <f t="shared" ca="1" si="4"/>
        <v>69.897335887266223</v>
      </c>
      <c r="O29" s="296">
        <f t="shared" ca="1" si="5"/>
        <v>0.19623058923993889</v>
      </c>
      <c r="P29" s="291"/>
      <c r="Q29" s="150">
        <f t="shared" si="11"/>
        <v>23.221560765814772</v>
      </c>
      <c r="R29" s="150">
        <f t="shared" si="12"/>
        <v>-0.51671330587606912</v>
      </c>
      <c r="S29" s="150">
        <f t="shared" si="13"/>
        <v>7.0000000000000001E-3</v>
      </c>
      <c r="T29" s="304"/>
      <c r="U29" s="301"/>
      <c r="V29" s="304"/>
      <c r="W29" s="306"/>
      <c r="X29" s="280"/>
      <c r="Y29" s="280"/>
      <c r="Z29" s="280"/>
      <c r="AA29" s="280"/>
      <c r="AB29" s="280"/>
      <c r="AC29" s="280"/>
      <c r="AD29" s="280"/>
      <c r="AE29" s="280"/>
      <c r="AF29" s="280"/>
    </row>
    <row r="30" spans="1:32" x14ac:dyDescent="0.25">
      <c r="A30" s="41" t="s">
        <v>101</v>
      </c>
      <c r="B30" s="42">
        <f t="shared" si="0"/>
        <v>248.06</v>
      </c>
      <c r="C30" s="43">
        <f t="shared" si="1"/>
        <v>992.24</v>
      </c>
      <c r="D30" s="44">
        <f t="shared" si="6"/>
        <v>2500.1967400000003</v>
      </c>
      <c r="E30" s="44" t="s">
        <v>102</v>
      </c>
      <c r="F30" s="45">
        <f t="shared" si="7"/>
        <v>787.33289960160823</v>
      </c>
      <c r="G30" s="46">
        <f t="shared" si="8"/>
        <v>2170.8748748252128</v>
      </c>
      <c r="H30" s="46">
        <f t="shared" si="2"/>
        <v>345.68249617028141</v>
      </c>
      <c r="I30" s="47">
        <f t="shared" si="9"/>
        <v>4254.9147546574177</v>
      </c>
      <c r="J30" s="48">
        <f t="shared" si="10"/>
        <v>348.8</v>
      </c>
      <c r="K30" s="49">
        <v>53</v>
      </c>
      <c r="L30" s="291">
        <v>68</v>
      </c>
      <c r="M30" s="296">
        <f t="shared" si="3"/>
        <v>0.19495412844036697</v>
      </c>
      <c r="N30" s="291">
        <f t="shared" ca="1" si="4"/>
        <v>68.856116294698325</v>
      </c>
      <c r="O30" s="296">
        <f t="shared" ca="1" si="5"/>
        <v>0.19740859029443328</v>
      </c>
      <c r="P30" s="291"/>
      <c r="Q30" s="150">
        <f t="shared" si="11"/>
        <v>25.59707421376098</v>
      </c>
      <c r="R30" s="150">
        <f t="shared" si="12"/>
        <v>-0.55932604020967103</v>
      </c>
      <c r="S30" s="150">
        <f t="shared" si="13"/>
        <v>7.0000000000000001E-3</v>
      </c>
      <c r="T30" s="304"/>
      <c r="U30" s="301"/>
      <c r="V30" s="304"/>
      <c r="W30" s="306"/>
      <c r="X30" s="280"/>
      <c r="Y30" s="280"/>
      <c r="Z30" s="280"/>
      <c r="AA30" s="280"/>
      <c r="AB30" s="280"/>
      <c r="AC30" s="280"/>
      <c r="AD30" s="280"/>
      <c r="AE30" s="280"/>
      <c r="AF30" s="280"/>
    </row>
    <row r="31" spans="1:32" x14ac:dyDescent="0.25">
      <c r="A31" s="50" t="s">
        <v>103</v>
      </c>
      <c r="B31" s="51">
        <f t="shared" si="0"/>
        <v>262.81</v>
      </c>
      <c r="C31" s="52">
        <f t="shared" si="1"/>
        <v>1051.24</v>
      </c>
      <c r="D31" s="53">
        <f t="shared" si="6"/>
        <v>2648.8619900000003</v>
      </c>
      <c r="E31" s="53" t="s">
        <v>104</v>
      </c>
      <c r="F31" s="54">
        <f t="shared" si="7"/>
        <v>821.35316652617371</v>
      </c>
      <c r="G31" s="52">
        <f t="shared" si="8"/>
        <v>2264.6773092703588</v>
      </c>
      <c r="H31" s="52">
        <f t="shared" si="2"/>
        <v>326.28134393668427</v>
      </c>
      <c r="I31" s="55">
        <f t="shared" si="9"/>
        <v>4438.7675261699032</v>
      </c>
      <c r="J31" s="56">
        <f t="shared" si="10"/>
        <v>341.5</v>
      </c>
      <c r="K31" s="57">
        <v>53</v>
      </c>
      <c r="L31" s="292">
        <v>68</v>
      </c>
      <c r="M31" s="297">
        <f t="shared" si="3"/>
        <v>0.19912152269399708</v>
      </c>
      <c r="N31" s="292">
        <f t="shared" ca="1" si="4"/>
        <v>67.828314387171773</v>
      </c>
      <c r="O31" s="297">
        <f t="shared" ca="1" si="5"/>
        <v>0.19861878297854105</v>
      </c>
      <c r="P31" s="292"/>
      <c r="Q31" s="150">
        <f t="shared" si="11"/>
        <v>28.229982501563107</v>
      </c>
      <c r="R31" s="150">
        <f t="shared" si="12"/>
        <v>-0.60599953998727329</v>
      </c>
      <c r="S31" s="150">
        <f t="shared" si="13"/>
        <v>7.0000000000000001E-3</v>
      </c>
      <c r="T31" s="304"/>
      <c r="U31" s="301"/>
      <c r="V31" s="304"/>
      <c r="W31" s="306"/>
      <c r="X31" s="280"/>
      <c r="Y31" s="280"/>
      <c r="Z31" s="280"/>
      <c r="AA31" s="280"/>
      <c r="AB31" s="280"/>
      <c r="AC31" s="280"/>
      <c r="AD31" s="280"/>
      <c r="AE31" s="280"/>
      <c r="AF31" s="280"/>
    </row>
    <row r="32" spans="1:32" x14ac:dyDescent="0.25">
      <c r="A32" s="50" t="s">
        <v>105</v>
      </c>
      <c r="B32" s="51">
        <f t="shared" si="0"/>
        <v>278.44</v>
      </c>
      <c r="C32" s="52">
        <f t="shared" si="1"/>
        <v>1113.76</v>
      </c>
      <c r="D32" s="58">
        <f t="shared" si="6"/>
        <v>2806.3967600000001</v>
      </c>
      <c r="E32" s="58" t="s">
        <v>106</v>
      </c>
      <c r="F32" s="59">
        <f t="shared" si="7"/>
        <v>857.11401928341786</v>
      </c>
      <c r="G32" s="60">
        <f t="shared" si="8"/>
        <v>2363.2789767382205</v>
      </c>
      <c r="H32" s="52">
        <f t="shared" si="2"/>
        <v>307.96580951012788</v>
      </c>
      <c r="I32" s="55">
        <f t="shared" si="9"/>
        <v>4632.0267944069119</v>
      </c>
      <c r="J32" s="56">
        <f t="shared" si="10"/>
        <v>334.3</v>
      </c>
      <c r="K32" s="57">
        <v>49</v>
      </c>
      <c r="L32" s="292">
        <v>67</v>
      </c>
      <c r="M32" s="297">
        <f t="shared" si="3"/>
        <v>0.20041878552198622</v>
      </c>
      <c r="N32" s="292">
        <f t="shared" ca="1" si="4"/>
        <v>66.812883585953088</v>
      </c>
      <c r="O32" s="297">
        <f t="shared" ca="1" si="5"/>
        <v>0.19985905948535174</v>
      </c>
      <c r="P32" s="292"/>
      <c r="Q32" s="150">
        <f t="shared" si="11"/>
        <v>31.150200609337162</v>
      </c>
      <c r="R32" s="150">
        <f t="shared" si="12"/>
        <v>-0.65718992820253486</v>
      </c>
      <c r="S32" s="150">
        <f t="shared" si="13"/>
        <v>7.0000000000000001E-3</v>
      </c>
      <c r="T32" s="304"/>
      <c r="U32" s="301"/>
      <c r="V32" s="304"/>
      <c r="W32" s="306"/>
      <c r="X32" s="280"/>
      <c r="Y32" s="280"/>
      <c r="Z32" s="280"/>
      <c r="AA32" s="280"/>
      <c r="AB32" s="280"/>
      <c r="AC32" s="280"/>
      <c r="AD32" s="280"/>
      <c r="AE32" s="280"/>
      <c r="AF32" s="280"/>
    </row>
    <row r="33" spans="1:33" x14ac:dyDescent="0.25">
      <c r="A33" s="50" t="s">
        <v>107</v>
      </c>
      <c r="B33" s="51">
        <f t="shared" si="0"/>
        <v>295</v>
      </c>
      <c r="C33" s="52">
        <f t="shared" si="1"/>
        <v>1180</v>
      </c>
      <c r="D33" s="58">
        <f t="shared" si="6"/>
        <v>2973.3050000000003</v>
      </c>
      <c r="E33" s="58" t="s">
        <v>108</v>
      </c>
      <c r="F33" s="59">
        <f t="shared" si="7"/>
        <v>894.16844822457006</v>
      </c>
      <c r="G33" s="60">
        <f t="shared" si="8"/>
        <v>2465.4473591721903</v>
      </c>
      <c r="H33" s="52">
        <f t="shared" si="2"/>
        <v>290.67796610169495</v>
      </c>
      <c r="I33" s="55">
        <f t="shared" si="9"/>
        <v>4832.2768239774932</v>
      </c>
      <c r="J33" s="56">
        <f t="shared" si="10"/>
        <v>327.3</v>
      </c>
      <c r="K33" s="57">
        <v>49</v>
      </c>
      <c r="L33" s="292">
        <v>68</v>
      </c>
      <c r="M33" s="297">
        <f t="shared" si="3"/>
        <v>0.20776046440574397</v>
      </c>
      <c r="N33" s="292">
        <f t="shared" ca="1" si="4"/>
        <v>65.828726985383724</v>
      </c>
      <c r="O33" s="297">
        <f t="shared" ca="1" si="5"/>
        <v>0.20112657190768019</v>
      </c>
      <c r="P33" s="292"/>
      <c r="Q33" s="150">
        <f t="shared" si="11"/>
        <v>34.39081155625</v>
      </c>
      <c r="R33" s="150">
        <f t="shared" si="12"/>
        <v>-0.71340263050000008</v>
      </c>
      <c r="S33" s="150">
        <f t="shared" si="13"/>
        <v>7.0000000000000001E-3</v>
      </c>
      <c r="T33" s="304"/>
      <c r="U33" s="301"/>
      <c r="V33" s="304"/>
      <c r="W33" s="306"/>
      <c r="X33" s="280"/>
      <c r="Y33" s="280"/>
      <c r="Z33" s="280"/>
      <c r="AA33" s="280"/>
      <c r="AB33" s="280"/>
      <c r="AC33" s="280"/>
      <c r="AD33" s="280"/>
      <c r="AE33" s="280"/>
      <c r="AF33" s="280"/>
    </row>
    <row r="34" spans="1:33" x14ac:dyDescent="0.25">
      <c r="A34" s="50" t="s">
        <v>109</v>
      </c>
      <c r="B34" s="51">
        <f t="shared" si="0"/>
        <v>312.54000000000002</v>
      </c>
      <c r="C34" s="52">
        <f t="shared" si="1"/>
        <v>1250.1600000000001</v>
      </c>
      <c r="D34" s="58">
        <f t="shared" si="6"/>
        <v>3150.0906600000003</v>
      </c>
      <c r="E34" s="58" t="s">
        <v>110</v>
      </c>
      <c r="F34" s="59">
        <f t="shared" si="7"/>
        <v>932.51383563520415</v>
      </c>
      <c r="G34" s="60">
        <f t="shared" si="8"/>
        <v>2571.1752388750529</v>
      </c>
      <c r="H34" s="52">
        <f t="shared" si="2"/>
        <v>274.36488129519421</v>
      </c>
      <c r="I34" s="55">
        <f t="shared" si="9"/>
        <v>5039.5034681951029</v>
      </c>
      <c r="J34" s="56">
        <f t="shared" si="10"/>
        <v>320.5</v>
      </c>
      <c r="K34" s="57">
        <v>49</v>
      </c>
      <c r="L34" s="292">
        <v>65</v>
      </c>
      <c r="M34" s="297">
        <f t="shared" si="3"/>
        <v>0.20280811232449297</v>
      </c>
      <c r="N34" s="292">
        <f t="shared" ca="1" si="4"/>
        <v>64.874875112828178</v>
      </c>
      <c r="O34" s="297">
        <f t="shared" ca="1" si="5"/>
        <v>0.20241770706030632</v>
      </c>
      <c r="P34" s="292"/>
      <c r="Q34" s="150">
        <f t="shared" si="11"/>
        <v>37.988424032267709</v>
      </c>
      <c r="R34" s="150">
        <f t="shared" si="12"/>
        <v>-0.77519877568133977</v>
      </c>
      <c r="S34" s="150">
        <f t="shared" si="13"/>
        <v>7.0000000000000001E-3</v>
      </c>
      <c r="T34" s="304"/>
      <c r="U34" s="301"/>
      <c r="V34" s="304"/>
      <c r="W34" s="306"/>
      <c r="X34" s="280"/>
      <c r="Y34" s="280"/>
      <c r="Z34" s="280"/>
      <c r="AA34" s="280"/>
      <c r="AB34" s="280"/>
      <c r="AC34" s="280"/>
      <c r="AD34" s="280"/>
      <c r="AE34" s="280"/>
      <c r="AF34" s="280"/>
    </row>
    <row r="35" spans="1:33" x14ac:dyDescent="0.25">
      <c r="A35" s="50" t="s">
        <v>111</v>
      </c>
      <c r="B35" s="51">
        <f t="shared" si="0"/>
        <v>331.12</v>
      </c>
      <c r="C35" s="52">
        <f t="shared" si="1"/>
        <v>1324.48</v>
      </c>
      <c r="D35" s="58">
        <f t="shared" si="6"/>
        <v>3337.3584800000003</v>
      </c>
      <c r="E35" s="58" t="s">
        <v>112</v>
      </c>
      <c r="F35" s="59">
        <f t="shared" si="7"/>
        <v>972.75948320030921</v>
      </c>
      <c r="G35" s="60">
        <f t="shared" si="8"/>
        <v>2682.1426138753422</v>
      </c>
      <c r="H35" s="52">
        <f t="shared" si="2"/>
        <v>258.96955786421836</v>
      </c>
      <c r="I35" s="55">
        <f t="shared" si="9"/>
        <v>5256.9995231956709</v>
      </c>
      <c r="J35" s="56">
        <f t="shared" si="10"/>
        <v>313.8</v>
      </c>
      <c r="K35" s="57">
        <v>49</v>
      </c>
      <c r="L35" s="292">
        <v>65</v>
      </c>
      <c r="M35" s="297">
        <f t="shared" si="3"/>
        <v>0.20713830465264499</v>
      </c>
      <c r="N35" s="292">
        <f t="shared" ca="1" si="4"/>
        <v>63.93008392892385</v>
      </c>
      <c r="O35" s="297">
        <f t="shared" ca="1" si="5"/>
        <v>0.20372875694367065</v>
      </c>
      <c r="P35" s="292"/>
      <c r="Q35" s="150">
        <f t="shared" si="11"/>
        <v>41.98578517081922</v>
      </c>
      <c r="R35" s="150">
        <f t="shared" si="12"/>
        <v>-0.8432398454972021</v>
      </c>
      <c r="S35" s="150">
        <f t="shared" si="13"/>
        <v>7.0000000000000001E-3</v>
      </c>
      <c r="T35" s="304"/>
      <c r="U35" s="301"/>
      <c r="V35" s="304"/>
      <c r="W35" s="306"/>
      <c r="X35" s="280"/>
      <c r="Y35" s="280"/>
      <c r="Z35" s="280"/>
      <c r="AA35" s="280"/>
      <c r="AB35" s="280"/>
      <c r="AC35" s="280"/>
      <c r="AD35" s="280"/>
      <c r="AE35" s="280"/>
      <c r="AF35" s="280"/>
    </row>
    <row r="36" spans="1:33" x14ac:dyDescent="0.25">
      <c r="A36" s="50" t="s">
        <v>113</v>
      </c>
      <c r="B36" s="51">
        <f t="shared" si="0"/>
        <v>350.81</v>
      </c>
      <c r="C36" s="52">
        <f t="shared" si="1"/>
        <v>1403.24</v>
      </c>
      <c r="D36" s="58">
        <f t="shared" si="6"/>
        <v>3535.8139900000001</v>
      </c>
      <c r="E36" s="58" t="s">
        <v>114</v>
      </c>
      <c r="F36" s="59">
        <f t="shared" si="7"/>
        <v>1015.0067469798946</v>
      </c>
      <c r="G36" s="60">
        <f t="shared" si="8"/>
        <v>2798.6289483288151</v>
      </c>
      <c r="H36" s="52">
        <f t="shared" si="2"/>
        <v>244.43430917020609</v>
      </c>
      <c r="I36" s="55">
        <f t="shared" si="9"/>
        <v>5485.3127387244767</v>
      </c>
      <c r="J36" s="56">
        <f t="shared" si="10"/>
        <v>307.2</v>
      </c>
      <c r="K36" s="57">
        <v>49</v>
      </c>
      <c r="L36" s="292">
        <v>63</v>
      </c>
      <c r="M36" s="297">
        <f t="shared" si="3"/>
        <v>0.205078125</v>
      </c>
      <c r="N36" s="292">
        <f t="shared" ca="1" si="4"/>
        <v>62.993124755118174</v>
      </c>
      <c r="O36" s="297">
        <f t="shared" ca="1" si="5"/>
        <v>0.20505574464556697</v>
      </c>
      <c r="P36" s="292"/>
      <c r="Q36" s="150">
        <f t="shared" si="11"/>
        <v>46.432804993100021</v>
      </c>
      <c r="R36" s="150">
        <f t="shared" si="12"/>
        <v>-0.91830383245693481</v>
      </c>
      <c r="S36" s="150">
        <f t="shared" si="13"/>
        <v>7.0000000000000001E-3</v>
      </c>
      <c r="T36" s="304"/>
      <c r="U36" s="301"/>
      <c r="V36" s="304"/>
      <c r="W36" s="306"/>
      <c r="X36" s="280"/>
      <c r="Y36" s="280"/>
      <c r="Z36" s="280"/>
      <c r="AA36" s="280"/>
      <c r="AB36" s="280"/>
      <c r="AC36" s="280"/>
      <c r="AD36" s="280"/>
      <c r="AE36" s="280"/>
      <c r="AF36" s="280"/>
    </row>
    <row r="37" spans="1:33" x14ac:dyDescent="0.25">
      <c r="A37" s="50" t="s">
        <v>115</v>
      </c>
      <c r="B37" s="51">
        <f t="shared" si="0"/>
        <v>371.67</v>
      </c>
      <c r="C37" s="52">
        <f t="shared" si="1"/>
        <v>1486.68</v>
      </c>
      <c r="D37" s="58">
        <f t="shared" si="6"/>
        <v>3746.0619300000003</v>
      </c>
      <c r="E37" s="58" t="s">
        <v>116</v>
      </c>
      <c r="F37" s="59">
        <f t="shared" si="7"/>
        <v>1058.658010430818</v>
      </c>
      <c r="G37" s="60">
        <f t="shared" si="8"/>
        <v>2918.9864630826569</v>
      </c>
      <c r="H37" s="52">
        <f t="shared" si="2"/>
        <v>230.71541959264937</v>
      </c>
      <c r="I37" s="55">
        <f t="shared" si="9"/>
        <v>5721.2134676420073</v>
      </c>
      <c r="J37" s="56">
        <f t="shared" si="10"/>
        <v>300.8</v>
      </c>
      <c r="K37" s="57">
        <v>49</v>
      </c>
      <c r="L37" s="292">
        <v>62</v>
      </c>
      <c r="M37" s="297">
        <f t="shared" si="3"/>
        <v>0.20611702127659573</v>
      </c>
      <c r="N37" s="292">
        <f t="shared" ca="1" si="4"/>
        <v>62.083012047306795</v>
      </c>
      <c r="O37" s="297">
        <f t="shared" ca="1" si="5"/>
        <v>0.20639299217854651</v>
      </c>
      <c r="P37" s="292"/>
      <c r="Q37" s="150">
        <f t="shared" si="11"/>
        <v>51.382906399978445</v>
      </c>
      <c r="R37" s="150">
        <f t="shared" si="12"/>
        <v>-1.0012233702292119</v>
      </c>
      <c r="S37" s="150">
        <f t="shared" si="13"/>
        <v>7.0000000000000001E-3</v>
      </c>
      <c r="T37" s="304"/>
      <c r="U37" s="301"/>
      <c r="V37" s="304"/>
      <c r="W37" s="306"/>
      <c r="X37" s="280"/>
      <c r="Y37" s="280"/>
      <c r="Z37" s="280"/>
      <c r="AA37" s="280"/>
      <c r="AB37" s="280"/>
      <c r="AC37" s="280"/>
      <c r="AD37" s="280"/>
      <c r="AE37" s="280"/>
      <c r="AF37" s="280"/>
    </row>
    <row r="38" spans="1:33" x14ac:dyDescent="0.25">
      <c r="A38" s="50" t="s">
        <v>117</v>
      </c>
      <c r="B38" s="51">
        <f t="shared" si="0"/>
        <v>393.77</v>
      </c>
      <c r="C38" s="52">
        <f t="shared" si="1"/>
        <v>1575.08</v>
      </c>
      <c r="D38" s="58">
        <f t="shared" si="6"/>
        <v>3968.8078300000002</v>
      </c>
      <c r="E38" s="58" t="s">
        <v>118</v>
      </c>
      <c r="F38" s="59">
        <f t="shared" si="7"/>
        <v>1104.4365065811189</v>
      </c>
      <c r="G38" s="60">
        <f t="shared" si="8"/>
        <v>3045.2092935400874</v>
      </c>
      <c r="H38" s="52">
        <f t="shared" si="2"/>
        <v>217.76671661121978</v>
      </c>
      <c r="I38" s="55">
        <f t="shared" si="9"/>
        <v>5968.6102153385709</v>
      </c>
      <c r="J38" s="56">
        <f t="shared" si="10"/>
        <v>294.5</v>
      </c>
      <c r="K38" s="57">
        <v>49</v>
      </c>
      <c r="L38" s="292">
        <v>62</v>
      </c>
      <c r="M38" s="297">
        <f t="shared" si="3"/>
        <v>0.21052631578947367</v>
      </c>
      <c r="N38" s="292">
        <f t="shared" ca="1" si="4"/>
        <v>61.177797325036273</v>
      </c>
      <c r="O38" s="297">
        <f t="shared" ca="1" si="5"/>
        <v>0.2077344561121775</v>
      </c>
      <c r="P38" s="292"/>
      <c r="Q38" s="150">
        <f t="shared" si="11"/>
        <v>56.898321726260214</v>
      </c>
      <c r="R38" s="150">
        <f t="shared" si="12"/>
        <v>-1.0929754081730163</v>
      </c>
      <c r="S38" s="150">
        <f t="shared" si="13"/>
        <v>7.0000000000000001E-3</v>
      </c>
      <c r="T38" s="304"/>
      <c r="U38" s="301"/>
      <c r="V38" s="304"/>
      <c r="W38" s="306"/>
      <c r="X38" s="280"/>
      <c r="Y38" s="280"/>
      <c r="Z38" s="280"/>
      <c r="AA38" s="280"/>
      <c r="AB38" s="280"/>
      <c r="AC38" s="280"/>
      <c r="AD38" s="280"/>
      <c r="AE38" s="280"/>
      <c r="AF38" s="280"/>
    </row>
    <row r="39" spans="1:33" x14ac:dyDescent="0.25">
      <c r="A39" s="50" t="s">
        <v>119</v>
      </c>
      <c r="B39" s="51">
        <f>ROUND(B40/2^(1/12),2)</f>
        <v>417.19</v>
      </c>
      <c r="C39" s="52">
        <f t="shared" si="1"/>
        <v>1668.76</v>
      </c>
      <c r="D39" s="58">
        <f t="shared" si="6"/>
        <v>4204.8580099999999</v>
      </c>
      <c r="E39" s="58" t="s">
        <v>120</v>
      </c>
      <c r="F39" s="59">
        <f t="shared" si="7"/>
        <v>1151.6508692670823</v>
      </c>
      <c r="G39" s="60">
        <f t="shared" si="8"/>
        <v>3175.3911692596289</v>
      </c>
      <c r="H39" s="52">
        <f t="shared" si="2"/>
        <v>205.54183944965123</v>
      </c>
      <c r="I39" s="55">
        <f t="shared" si="9"/>
        <v>6223.7666917488732</v>
      </c>
      <c r="J39" s="56">
        <f t="shared" si="10"/>
        <v>288.39999999999998</v>
      </c>
      <c r="K39" s="57">
        <v>49</v>
      </c>
      <c r="L39" s="292">
        <v>60</v>
      </c>
      <c r="M39" s="297">
        <f t="shared" si="3"/>
        <v>0.20804438280166437</v>
      </c>
      <c r="N39" s="292">
        <f t="shared" ca="1" si="4"/>
        <v>60.296813748574102</v>
      </c>
      <c r="O39" s="297">
        <f t="shared" ca="1" si="5"/>
        <v>0.20907355668715016</v>
      </c>
      <c r="P39" s="292"/>
      <c r="Q39" s="150">
        <f t="shared" si="11"/>
        <v>63.051637619044428</v>
      </c>
      <c r="R39" s="150">
        <f t="shared" si="12"/>
        <v>-1.1947058629781273</v>
      </c>
      <c r="S39" s="150">
        <f t="shared" si="13"/>
        <v>7.0000000000000001E-3</v>
      </c>
      <c r="T39" s="304"/>
      <c r="U39" s="301"/>
      <c r="V39" s="304"/>
      <c r="W39" s="306"/>
      <c r="X39" s="280"/>
      <c r="Y39" s="280"/>
      <c r="Z39" s="280"/>
      <c r="AA39" s="280"/>
      <c r="AB39" s="280"/>
      <c r="AC39" s="280"/>
      <c r="AD39" s="280"/>
      <c r="AE39" s="280"/>
      <c r="AF39" s="280"/>
    </row>
    <row r="40" spans="1:33" x14ac:dyDescent="0.25">
      <c r="A40" s="50" t="s">
        <v>121</v>
      </c>
      <c r="B40" s="61">
        <f>+B3</f>
        <v>442</v>
      </c>
      <c r="C40" s="52">
        <f t="shared" si="1"/>
        <v>1768</v>
      </c>
      <c r="D40" s="62">
        <f t="shared" si="6"/>
        <v>4454.9180000000006</v>
      </c>
      <c r="E40" s="62" t="s">
        <v>122</v>
      </c>
      <c r="F40" s="63">
        <f t="shared" si="7"/>
        <v>1201.9588390052297</v>
      </c>
      <c r="G40" s="64">
        <f t="shared" si="8"/>
        <v>3314.1028978858212</v>
      </c>
      <c r="H40" s="52">
        <f t="shared" si="2"/>
        <v>194.00452488687785</v>
      </c>
      <c r="I40" s="55">
        <f t="shared" si="9"/>
        <v>6495.6416798562095</v>
      </c>
      <c r="J40" s="56">
        <f t="shared" si="10"/>
        <v>282.3</v>
      </c>
      <c r="K40" s="57">
        <v>49</v>
      </c>
      <c r="L40" s="292">
        <v>60</v>
      </c>
      <c r="M40" s="297">
        <f t="shared" si="3"/>
        <v>0.21253985122210414</v>
      </c>
      <c r="N40" s="292">
        <f t="shared" ca="1" si="4"/>
        <v>59.396476754393056</v>
      </c>
      <c r="O40" s="297">
        <f t="shared" ca="1" si="5"/>
        <v>0.21040197220826445</v>
      </c>
      <c r="P40" s="292"/>
      <c r="Q40" s="150">
        <f t="shared" si="11"/>
        <v>69.92196728463999</v>
      </c>
      <c r="R40" s="150">
        <f t="shared" si="12"/>
        <v>-1.3076660291968001</v>
      </c>
      <c r="S40" s="150">
        <f t="shared" si="13"/>
        <v>7.0000000000000001E-3</v>
      </c>
      <c r="T40" s="304"/>
      <c r="U40" s="301"/>
      <c r="V40" s="304"/>
      <c r="W40" s="306"/>
      <c r="X40" s="280"/>
      <c r="Y40" s="280"/>
      <c r="Z40" s="280"/>
      <c r="AA40" s="280"/>
      <c r="AB40" s="280"/>
      <c r="AC40" s="280"/>
      <c r="AD40" s="280"/>
      <c r="AE40" s="280"/>
      <c r="AF40" s="280"/>
    </row>
    <row r="41" spans="1:33" x14ac:dyDescent="0.25">
      <c r="A41" s="50" t="s">
        <v>123</v>
      </c>
      <c r="B41" s="51">
        <f>ROUND(B40*2^(1/12),2)</f>
        <v>468.28</v>
      </c>
      <c r="C41" s="52">
        <v>18</v>
      </c>
      <c r="D41" s="58">
        <f t="shared" si="6"/>
        <v>4719.7941199999996</v>
      </c>
      <c r="E41" s="58" t="s">
        <v>124</v>
      </c>
      <c r="F41" s="59">
        <f t="shared" si="7"/>
        <v>1253.8202347960848</v>
      </c>
      <c r="G41" s="60">
        <f t="shared" si="8"/>
        <v>3457.0978129372584</v>
      </c>
      <c r="H41" s="52">
        <f t="shared" si="2"/>
        <v>183.11693858375332</v>
      </c>
      <c r="I41" s="55">
        <f t="shared" si="9"/>
        <v>6775.9117133570262</v>
      </c>
      <c r="J41" s="56">
        <f t="shared" si="10"/>
        <v>276.39999999999998</v>
      </c>
      <c r="K41" s="57">
        <v>49</v>
      </c>
      <c r="L41" s="292">
        <v>60</v>
      </c>
      <c r="M41" s="297">
        <f t="shared" si="3"/>
        <v>0.21707670043415342</v>
      </c>
      <c r="N41" s="292">
        <f t="shared" ca="1" si="4"/>
        <v>58.516867777539666</v>
      </c>
      <c r="O41" s="297">
        <f t="shared" ca="1" si="5"/>
        <v>0.21171080961483238</v>
      </c>
      <c r="P41" s="292"/>
      <c r="Q41" s="150">
        <f t="shared" si="11"/>
        <v>77.601611473480517</v>
      </c>
      <c r="R41" s="150">
        <f t="shared" si="12"/>
        <v>-1.4333225395148848</v>
      </c>
      <c r="S41" s="150">
        <f t="shared" si="13"/>
        <v>7.0000000000000001E-3</v>
      </c>
      <c r="T41" s="304"/>
      <c r="U41" s="301"/>
      <c r="V41" s="304"/>
      <c r="W41" s="306"/>
      <c r="X41" s="284"/>
      <c r="Y41" s="280"/>
      <c r="Z41" s="280"/>
      <c r="AA41" s="280"/>
      <c r="AB41" s="280"/>
      <c r="AC41" s="280"/>
      <c r="AD41" s="280"/>
      <c r="AE41" s="280"/>
      <c r="AF41" s="280"/>
    </row>
    <row r="42" spans="1:33" x14ac:dyDescent="0.25">
      <c r="A42" s="50" t="s">
        <v>125</v>
      </c>
      <c r="B42" s="51">
        <f t="shared" ref="B42:B67" si="14">ROUND(B41*2^(1/12),2)</f>
        <v>496.13</v>
      </c>
      <c r="C42" s="52">
        <f t="shared" si="1"/>
        <v>1984.52</v>
      </c>
      <c r="D42" s="58">
        <f t="shared" si="6"/>
        <v>5000.4942700000001</v>
      </c>
      <c r="E42" s="58" t="s">
        <v>126</v>
      </c>
      <c r="F42" s="59">
        <f t="shared" si="7"/>
        <v>1308.1446437347772</v>
      </c>
      <c r="G42" s="60">
        <f t="shared" si="8"/>
        <v>3606.8838748615231</v>
      </c>
      <c r="H42" s="52">
        <f t="shared" si="2"/>
        <v>172.83776429564833</v>
      </c>
      <c r="I42" s="55">
        <f t="shared" si="9"/>
        <v>7069.4923947285852</v>
      </c>
      <c r="J42" s="56">
        <f t="shared" si="10"/>
        <v>270.60000000000002</v>
      </c>
      <c r="K42" s="57">
        <v>42</v>
      </c>
      <c r="L42" s="292">
        <v>58</v>
      </c>
      <c r="M42" s="297">
        <f t="shared" si="3"/>
        <v>0.21433850702143384</v>
      </c>
      <c r="N42" s="292">
        <f t="shared" ca="1" si="4"/>
        <v>57.635339755076778</v>
      </c>
      <c r="O42" s="297">
        <f t="shared" ca="1" si="5"/>
        <v>0.21299090818579738</v>
      </c>
      <c r="P42" s="292"/>
      <c r="Q42" s="150">
        <f t="shared" si="11"/>
        <v>86.201698947627364</v>
      </c>
      <c r="R42" s="150">
        <f t="shared" si="12"/>
        <v>-1.5734477733782402</v>
      </c>
      <c r="S42" s="150">
        <f t="shared" si="13"/>
        <v>7.0000000000000001E-3</v>
      </c>
      <c r="T42" s="304"/>
      <c r="U42" s="301"/>
      <c r="V42" s="304"/>
      <c r="W42" s="306"/>
      <c r="X42" s="285"/>
      <c r="Y42" s="285"/>
      <c r="Z42" s="285"/>
      <c r="AA42" s="285"/>
      <c r="AB42" s="285"/>
      <c r="AC42" s="285"/>
      <c r="AD42" s="285"/>
      <c r="AE42" s="285"/>
      <c r="AF42" s="285"/>
      <c r="AG42" s="4"/>
    </row>
    <row r="43" spans="1:33" x14ac:dyDescent="0.25">
      <c r="A43" s="65" t="s">
        <v>127</v>
      </c>
      <c r="B43" s="66">
        <f t="shared" si="14"/>
        <v>525.63</v>
      </c>
      <c r="C43" s="67">
        <f t="shared" si="1"/>
        <v>2102.52</v>
      </c>
      <c r="D43" s="68">
        <f t="shared" si="6"/>
        <v>5297.8247700000002</v>
      </c>
      <c r="E43" s="68" t="s">
        <v>128</v>
      </c>
      <c r="F43" s="69">
        <f t="shared" si="7"/>
        <v>1364.0164375209265</v>
      </c>
      <c r="G43" s="70">
        <f t="shared" si="8"/>
        <v>3760.9364660883598</v>
      </c>
      <c r="H43" s="67">
        <f t="shared" si="2"/>
        <v>163.13756825143162</v>
      </c>
      <c r="I43" s="71">
        <f t="shared" si="9"/>
        <v>7371.4354735331863</v>
      </c>
      <c r="J43" s="72">
        <f t="shared" si="10"/>
        <v>265</v>
      </c>
      <c r="K43" s="73">
        <v>42</v>
      </c>
      <c r="L43" s="293">
        <v>57</v>
      </c>
      <c r="M43" s="298">
        <f t="shared" si="3"/>
        <v>0.21509433962264152</v>
      </c>
      <c r="N43" s="293">
        <f ca="1">+J43*O43</f>
        <v>56.771193177426717</v>
      </c>
      <c r="O43" s="298">
        <f t="shared" ca="1" si="5"/>
        <v>0.21423091765066685</v>
      </c>
      <c r="P43" s="293"/>
      <c r="Q43" s="150">
        <f t="shared" si="11"/>
        <v>95.842681986473039</v>
      </c>
      <c r="R43" s="150">
        <f t="shared" si="12"/>
        <v>-1.7299631228659238</v>
      </c>
      <c r="S43" s="150">
        <f t="shared" si="13"/>
        <v>7.0000000000000001E-3</v>
      </c>
      <c r="T43" s="304"/>
      <c r="U43" s="301"/>
      <c r="V43" s="304"/>
      <c r="W43" s="306"/>
      <c r="X43" s="280"/>
      <c r="Y43" s="280"/>
      <c r="Z43" s="280"/>
      <c r="AA43" s="280"/>
      <c r="AB43" s="280"/>
      <c r="AC43" s="280"/>
      <c r="AD43" s="280"/>
      <c r="AE43" s="280"/>
      <c r="AF43" s="280"/>
    </row>
    <row r="44" spans="1:33" x14ac:dyDescent="0.25">
      <c r="A44" s="65" t="s">
        <v>129</v>
      </c>
      <c r="B44" s="66">
        <f t="shared" si="14"/>
        <v>556.89</v>
      </c>
      <c r="C44" s="67">
        <f t="shared" si="1"/>
        <v>2227.56</v>
      </c>
      <c r="D44" s="74">
        <f t="shared" si="6"/>
        <v>5612.8943100000006</v>
      </c>
      <c r="E44" s="74" t="s">
        <v>130</v>
      </c>
      <c r="F44" s="69">
        <f t="shared" si="7"/>
        <v>1423.5456819709548</v>
      </c>
      <c r="G44" s="70">
        <f t="shared" si="8"/>
        <v>3925.073568906349</v>
      </c>
      <c r="H44" s="67">
        <f t="shared" si="2"/>
        <v>153.98013970442997</v>
      </c>
      <c r="I44" s="75">
        <f t="shared" si="9"/>
        <v>7693.144195056444</v>
      </c>
      <c r="J44" s="72">
        <f t="shared" si="10"/>
        <v>259.39999999999998</v>
      </c>
      <c r="K44" s="73">
        <v>42</v>
      </c>
      <c r="L44" s="293">
        <v>55</v>
      </c>
      <c r="M44" s="298">
        <f t="shared" si="3"/>
        <v>0.21202775636083271</v>
      </c>
      <c r="N44" s="293">
        <f>0.22*J44</f>
        <v>57.067999999999998</v>
      </c>
      <c r="O44" s="298">
        <f t="shared" ca="1" si="5"/>
        <v>0.21541960233755081</v>
      </c>
      <c r="P44" s="293"/>
      <c r="Q44" s="150">
        <f t="shared" si="11"/>
        <v>106.67295472892576</v>
      </c>
      <c r="R44" s="150">
        <f t="shared" si="12"/>
        <v>-1.9052396916768615</v>
      </c>
      <c r="S44" s="150">
        <f t="shared" si="13"/>
        <v>7.0000000000000001E-3</v>
      </c>
      <c r="T44" s="304"/>
      <c r="U44" s="301"/>
      <c r="V44" s="304"/>
      <c r="W44" s="306"/>
      <c r="X44" s="280"/>
      <c r="Y44" s="280"/>
      <c r="Z44" s="280"/>
      <c r="AA44" s="280"/>
      <c r="AB44" s="280"/>
      <c r="AC44" s="280"/>
      <c r="AD44" s="280"/>
      <c r="AE44" s="280"/>
      <c r="AF44" s="280"/>
    </row>
    <row r="45" spans="1:33" x14ac:dyDescent="0.25">
      <c r="A45" s="65" t="s">
        <v>131</v>
      </c>
      <c r="B45" s="66">
        <f t="shared" si="14"/>
        <v>590</v>
      </c>
      <c r="C45" s="67">
        <f t="shared" si="1"/>
        <v>2360</v>
      </c>
      <c r="D45" s="74">
        <f t="shared" si="6"/>
        <v>5946.6100000000006</v>
      </c>
      <c r="E45" s="74" t="s">
        <v>132</v>
      </c>
      <c r="F45" s="69">
        <f t="shared" si="7"/>
        <v>1484.7178114716826</v>
      </c>
      <c r="G45" s="70">
        <f t="shared" si="8"/>
        <v>4093.7405191123926</v>
      </c>
      <c r="H45" s="67">
        <f t="shared" si="2"/>
        <v>145.33898305084747</v>
      </c>
      <c r="I45" s="75">
        <f t="shared" si="9"/>
        <v>8023.7314174602898</v>
      </c>
      <c r="J45" s="72">
        <f t="shared" si="10"/>
        <v>254</v>
      </c>
      <c r="K45" s="73">
        <v>42</v>
      </c>
      <c r="L45" s="293">
        <v>55</v>
      </c>
      <c r="M45" s="298">
        <f t="shared" si="3"/>
        <v>0.21653543307086615</v>
      </c>
      <c r="N45" s="293">
        <f>0.22*J45</f>
        <v>55.88</v>
      </c>
      <c r="O45" s="298">
        <f t="shared" ca="1" si="5"/>
        <v>0.21654378858760434</v>
      </c>
      <c r="P45" s="293"/>
      <c r="Q45" s="150">
        <f t="shared" si="11"/>
        <v>118.85630489999998</v>
      </c>
      <c r="R45" s="150">
        <f t="shared" si="12"/>
        <v>-2.101890488</v>
      </c>
      <c r="S45" s="150">
        <f t="shared" si="13"/>
        <v>7.0000000000000001E-3</v>
      </c>
      <c r="T45" s="304"/>
      <c r="U45" s="301"/>
      <c r="V45" s="304"/>
      <c r="W45" s="306"/>
      <c r="X45" s="280"/>
      <c r="Y45" s="280"/>
      <c r="Z45" s="280"/>
      <c r="AA45" s="280"/>
      <c r="AB45" s="280"/>
      <c r="AC45" s="280"/>
      <c r="AD45" s="280"/>
      <c r="AE45" s="280"/>
      <c r="AF45" s="280"/>
    </row>
    <row r="46" spans="1:33" x14ac:dyDescent="0.25">
      <c r="A46" s="65" t="s">
        <v>133</v>
      </c>
      <c r="B46" s="66">
        <f t="shared" si="14"/>
        <v>625.08000000000004</v>
      </c>
      <c r="C46" s="67">
        <f t="shared" si="1"/>
        <v>2500.3200000000002</v>
      </c>
      <c r="D46" s="74">
        <f t="shared" si="6"/>
        <v>6300.1813200000006</v>
      </c>
      <c r="E46" s="74" t="s">
        <v>134</v>
      </c>
      <c r="F46" s="69">
        <f t="shared" si="7"/>
        <v>1548.6731942960184</v>
      </c>
      <c r="G46" s="70">
        <f t="shared" si="8"/>
        <v>4270.0815989192079</v>
      </c>
      <c r="H46" s="67">
        <f t="shared" si="2"/>
        <v>137.1824406475971</v>
      </c>
      <c r="I46" s="75">
        <f t="shared" si="9"/>
        <v>8369.3599338816475</v>
      </c>
      <c r="J46" s="72">
        <f t="shared" si="10"/>
        <v>248.7</v>
      </c>
      <c r="K46" s="73">
        <v>42</v>
      </c>
      <c r="L46" s="293">
        <v>54</v>
      </c>
      <c r="M46" s="298">
        <f t="shared" si="3"/>
        <v>0.21712907117008445</v>
      </c>
      <c r="N46" s="293">
        <f>+J46*0.223</f>
        <v>55.460099999999997</v>
      </c>
      <c r="O46" s="298">
        <f t="shared" ca="1" si="5"/>
        <v>0.21759036398328591</v>
      </c>
      <c r="P46" s="293"/>
      <c r="Q46" s="150">
        <f t="shared" si="11"/>
        <v>132.59398571632428</v>
      </c>
      <c r="R46" s="150">
        <f t="shared" si="12"/>
        <v>-2.3231215985012295</v>
      </c>
      <c r="S46" s="150">
        <f t="shared" si="13"/>
        <v>7.0000000000000001E-3</v>
      </c>
      <c r="T46" s="304"/>
      <c r="U46" s="301"/>
      <c r="V46" s="304"/>
      <c r="W46" s="306"/>
      <c r="X46" s="280"/>
      <c r="Y46" s="280"/>
      <c r="Z46" s="280"/>
      <c r="AA46" s="280"/>
      <c r="AB46" s="286">
        <f>RADIANS(30)</f>
        <v>0.52359877559829882</v>
      </c>
      <c r="AC46" s="280"/>
      <c r="AD46" s="280"/>
      <c r="AE46" s="280"/>
      <c r="AF46" s="280"/>
    </row>
    <row r="47" spans="1:33" x14ac:dyDescent="0.25">
      <c r="A47" s="65" t="s">
        <v>57</v>
      </c>
      <c r="B47" s="66">
        <f t="shared" si="14"/>
        <v>662.25</v>
      </c>
      <c r="C47" s="67">
        <f t="shared" si="1"/>
        <v>2649</v>
      </c>
      <c r="D47" s="74">
        <f t="shared" si="6"/>
        <v>6674.8177500000002</v>
      </c>
      <c r="E47" s="74" t="s">
        <v>135</v>
      </c>
      <c r="F47" s="69">
        <f t="shared" si="7"/>
        <v>1615.5240242174498</v>
      </c>
      <c r="G47" s="70">
        <f t="shared" si="8"/>
        <v>4454.4061547850715</v>
      </c>
      <c r="H47" s="67">
        <f t="shared" si="2"/>
        <v>129.48282370705928</v>
      </c>
      <c r="I47" s="75">
        <f t="shared" si="9"/>
        <v>8730.6360633787408</v>
      </c>
      <c r="J47" s="72">
        <f t="shared" si="10"/>
        <v>243.5</v>
      </c>
      <c r="K47" s="73">
        <v>42</v>
      </c>
      <c r="L47" s="293">
        <v>55</v>
      </c>
      <c r="M47" s="298">
        <f t="shared" si="3"/>
        <v>0.22587268993839835</v>
      </c>
      <c r="N47" s="293">
        <f>+M48*J47</f>
        <v>53.623112416107382</v>
      </c>
      <c r="O47" s="298">
        <f t="shared" ca="1" si="5"/>
        <v>0.21854521549870576</v>
      </c>
      <c r="P47" s="293"/>
      <c r="Q47" s="150">
        <f t="shared" si="11"/>
        <v>148.12066462896911</v>
      </c>
      <c r="R47" s="150">
        <f t="shared" si="12"/>
        <v>-2.5726571899137531</v>
      </c>
      <c r="S47" s="150">
        <f t="shared" si="13"/>
        <v>7.0000000000000001E-3</v>
      </c>
      <c r="T47" s="304"/>
      <c r="U47" s="301"/>
      <c r="V47" s="304"/>
      <c r="W47" s="306"/>
      <c r="X47" s="280"/>
      <c r="Y47" s="280"/>
      <c r="Z47" s="280"/>
      <c r="AA47" s="280"/>
      <c r="AB47" s="287">
        <f>COS(AB46)</f>
        <v>0.86602540378443871</v>
      </c>
      <c r="AC47" s="280"/>
      <c r="AD47" s="280"/>
      <c r="AE47" s="280"/>
      <c r="AF47" s="280"/>
    </row>
    <row r="48" spans="1:33" x14ac:dyDescent="0.25">
      <c r="A48" s="65" t="s">
        <v>59</v>
      </c>
      <c r="B48" s="66">
        <f t="shared" si="14"/>
        <v>701.63</v>
      </c>
      <c r="C48" s="67">
        <f t="shared" si="1"/>
        <v>2806.52</v>
      </c>
      <c r="D48" s="74">
        <f t="shared" si="6"/>
        <v>7071.7287700000006</v>
      </c>
      <c r="E48" s="74" t="s">
        <v>136</v>
      </c>
      <c r="F48" s="69">
        <f t="shared" si="7"/>
        <v>1685.3839340870604</v>
      </c>
      <c r="G48" s="70">
        <f t="shared" si="8"/>
        <v>4647.0275010672231</v>
      </c>
      <c r="H48" s="67">
        <f t="shared" si="2"/>
        <v>122.21541268189787</v>
      </c>
      <c r="I48" s="75">
        <f t="shared" si="9"/>
        <v>9108.1739020917576</v>
      </c>
      <c r="J48" s="72">
        <f t="shared" si="10"/>
        <v>238.4</v>
      </c>
      <c r="K48" s="73">
        <v>42</v>
      </c>
      <c r="L48" s="293">
        <v>52.5</v>
      </c>
      <c r="M48" s="298">
        <f t="shared" si="3"/>
        <v>0.22021812080536912</v>
      </c>
      <c r="N48" s="293">
        <f>0.221*238</f>
        <v>52.597999999999999</v>
      </c>
      <c r="O48" s="298">
        <f t="shared" ca="1" si="5"/>
        <v>0.21939357490478881</v>
      </c>
      <c r="P48" s="293"/>
      <c r="Q48" s="150">
        <f t="shared" si="11"/>
        <v>165.7111258720638</v>
      </c>
      <c r="R48" s="150">
        <f t="shared" si="12"/>
        <v>-2.8548349909636199</v>
      </c>
      <c r="S48" s="150">
        <f t="shared" si="13"/>
        <v>7.0000000000000001E-3</v>
      </c>
      <c r="T48" s="304"/>
      <c r="U48" s="301"/>
      <c r="V48" s="304"/>
      <c r="W48" s="306"/>
      <c r="X48" s="280"/>
      <c r="Y48" s="280"/>
      <c r="Z48" s="280"/>
      <c r="AA48" s="280"/>
      <c r="AB48" s="280"/>
      <c r="AC48" s="280"/>
      <c r="AD48" s="280"/>
      <c r="AE48" s="280"/>
      <c r="AF48" s="280"/>
    </row>
    <row r="49" spans="1:32" x14ac:dyDescent="0.25">
      <c r="A49" s="65" t="s">
        <v>61</v>
      </c>
      <c r="B49" s="66">
        <f t="shared" si="14"/>
        <v>743.35</v>
      </c>
      <c r="C49" s="67">
        <f t="shared" si="1"/>
        <v>2973.4</v>
      </c>
      <c r="D49" s="74">
        <f t="shared" si="6"/>
        <v>7492.224650000001</v>
      </c>
      <c r="E49" s="74" t="s">
        <v>137</v>
      </c>
      <c r="F49" s="69">
        <f t="shared" si="7"/>
        <v>1758.3675014062651</v>
      </c>
      <c r="G49" s="70">
        <f t="shared" si="8"/>
        <v>4848.2615567615112</v>
      </c>
      <c r="H49" s="67">
        <f t="shared" si="2"/>
        <v>115.3561579336786</v>
      </c>
      <c r="I49" s="75">
        <f t="shared" si="9"/>
        <v>9502.5926512525621</v>
      </c>
      <c r="J49" s="72">
        <f t="shared" si="10"/>
        <v>233.4</v>
      </c>
      <c r="K49" s="73">
        <v>42</v>
      </c>
      <c r="L49" s="293">
        <v>51</v>
      </c>
      <c r="M49" s="298">
        <f t="shared" si="3"/>
        <v>0.21850899742930591</v>
      </c>
      <c r="N49" s="293">
        <f>+J49*0.22</f>
        <v>51.347999999999999</v>
      </c>
      <c r="O49" s="298">
        <f t="shared" ca="1" si="5"/>
        <v>0.22012061958094425</v>
      </c>
      <c r="P49" s="293"/>
      <c r="Q49" s="150">
        <f t="shared" si="11"/>
        <v>185.69344233525291</v>
      </c>
      <c r="R49" s="150">
        <f t="shared" si="12"/>
        <v>-3.1747997966415542</v>
      </c>
      <c r="S49" s="150">
        <f t="shared" si="13"/>
        <v>7.0000000000000001E-3</v>
      </c>
      <c r="T49" s="304"/>
      <c r="U49" s="301"/>
      <c r="V49" s="304"/>
      <c r="W49" s="306"/>
      <c r="X49" s="280"/>
      <c r="Y49" s="280"/>
      <c r="Z49" s="280"/>
      <c r="AA49" s="280"/>
      <c r="AB49" s="280">
        <f>6.5/AB47</f>
        <v>7.5055534994651341</v>
      </c>
      <c r="AC49" s="280"/>
      <c r="AD49" s="280"/>
      <c r="AE49" s="280"/>
      <c r="AF49" s="280"/>
    </row>
    <row r="50" spans="1:32" x14ac:dyDescent="0.25">
      <c r="A50" s="65" t="s">
        <v>63</v>
      </c>
      <c r="B50" s="66">
        <f t="shared" si="14"/>
        <v>787.55</v>
      </c>
      <c r="C50" s="67">
        <f t="shared" si="1"/>
        <v>3150.2</v>
      </c>
      <c r="D50" s="74">
        <f t="shared" si="6"/>
        <v>7937.7164499999999</v>
      </c>
      <c r="E50" s="74" t="s">
        <v>138</v>
      </c>
      <c r="F50" s="69">
        <f t="shared" si="7"/>
        <v>1834.5896666952119</v>
      </c>
      <c r="G50" s="70">
        <f t="shared" si="8"/>
        <v>5058.4252417977605</v>
      </c>
      <c r="H50" s="67">
        <f t="shared" si="2"/>
        <v>108.88197574757159</v>
      </c>
      <c r="I50" s="75">
        <f t="shared" si="9"/>
        <v>9914.5134739236109</v>
      </c>
      <c r="J50" s="72">
        <f t="shared" si="10"/>
        <v>228.5</v>
      </c>
      <c r="K50" s="73">
        <v>42</v>
      </c>
      <c r="L50" s="293">
        <v>51</v>
      </c>
      <c r="M50" s="298">
        <f t="shared" si="3"/>
        <v>0.22319474835886213</v>
      </c>
      <c r="N50" s="293"/>
      <c r="O50" s="298">
        <f t="shared" ca="1" si="5"/>
        <v>0.22071183696647376</v>
      </c>
      <c r="P50" s="293"/>
      <c r="Q50" s="150">
        <f t="shared" si="11"/>
        <v>208.46094090184573</v>
      </c>
      <c r="R50" s="150">
        <f t="shared" si="12"/>
        <v>-3.53866960464849</v>
      </c>
      <c r="S50" s="150">
        <f t="shared" si="13"/>
        <v>7.0000000000000001E-3</v>
      </c>
      <c r="T50" s="304"/>
      <c r="U50" s="301"/>
      <c r="V50" s="304"/>
      <c r="W50" s="306"/>
      <c r="X50" s="280"/>
      <c r="Y50" s="280"/>
      <c r="Z50" s="280"/>
      <c r="AA50" s="280"/>
      <c r="AB50" s="286">
        <f>+AB49*2</f>
        <v>15.011106998930268</v>
      </c>
      <c r="AC50" s="280"/>
      <c r="AD50" s="280"/>
      <c r="AE50" s="280"/>
      <c r="AF50" s="280"/>
    </row>
    <row r="51" spans="1:32" x14ac:dyDescent="0.25">
      <c r="A51" s="65" t="s">
        <v>65</v>
      </c>
      <c r="B51" s="66">
        <f t="shared" si="14"/>
        <v>834.38</v>
      </c>
      <c r="C51" s="67">
        <f t="shared" si="1"/>
        <v>3337.52</v>
      </c>
      <c r="D51" s="74">
        <f t="shared" si="6"/>
        <v>8409.7160199999998</v>
      </c>
      <c r="E51" s="74" t="s">
        <v>139</v>
      </c>
      <c r="F51" s="69">
        <f t="shared" si="7"/>
        <v>1914.1650556747202</v>
      </c>
      <c r="G51" s="70">
        <f t="shared" si="8"/>
        <v>5277.8346081248492</v>
      </c>
      <c r="H51" s="67">
        <f t="shared" si="2"/>
        <v>102.77091972482562</v>
      </c>
      <c r="I51" s="75">
        <f t="shared" si="9"/>
        <v>10344.555831924703</v>
      </c>
      <c r="J51" s="72">
        <f t="shared" si="10"/>
        <v>223.7</v>
      </c>
      <c r="K51" s="73">
        <v>42</v>
      </c>
      <c r="L51" s="293">
        <v>50</v>
      </c>
      <c r="M51" s="298">
        <f t="shared" si="3"/>
        <v>0.22351363433169424</v>
      </c>
      <c r="N51" s="293"/>
      <c r="O51" s="298">
        <f t="shared" ca="1" si="5"/>
        <v>0.22115354478808283</v>
      </c>
      <c r="P51" s="293"/>
      <c r="Q51" s="150">
        <f t="shared" si="11"/>
        <v>234.48714187940476</v>
      </c>
      <c r="R51" s="150">
        <f t="shared" si="12"/>
        <v>-3.9537391483765667</v>
      </c>
      <c r="S51" s="150">
        <f t="shared" si="13"/>
        <v>7.0000000000000001E-3</v>
      </c>
      <c r="T51" s="304"/>
      <c r="U51" s="301"/>
      <c r="V51" s="304"/>
      <c r="W51" s="306"/>
      <c r="X51" s="280"/>
      <c r="Y51" s="280"/>
      <c r="Z51" s="280"/>
      <c r="AA51" s="280"/>
      <c r="AB51" s="280"/>
      <c r="AC51" s="280"/>
      <c r="AD51" s="280"/>
      <c r="AE51" s="280"/>
      <c r="AF51" s="280"/>
    </row>
    <row r="52" spans="1:32" x14ac:dyDescent="0.25">
      <c r="A52" s="65" t="s">
        <v>67</v>
      </c>
      <c r="B52" s="66">
        <f t="shared" si="14"/>
        <v>883.99</v>
      </c>
      <c r="C52" s="67">
        <f t="shared" si="1"/>
        <v>3535.96</v>
      </c>
      <c r="D52" s="74">
        <f t="shared" si="6"/>
        <v>8909.7352100000007</v>
      </c>
      <c r="E52" s="74" t="s">
        <v>140</v>
      </c>
      <c r="F52" s="69">
        <f t="shared" si="7"/>
        <v>1995.3845109460299</v>
      </c>
      <c r="G52" s="70">
        <f t="shared" si="8"/>
        <v>5501.7770788188755</v>
      </c>
      <c r="H52" s="67">
        <f t="shared" si="2"/>
        <v>97.003359766513199</v>
      </c>
      <c r="I52" s="75">
        <f t="shared" si="9"/>
        <v>10783.483074484997</v>
      </c>
      <c r="J52" s="72">
        <f t="shared" si="10"/>
        <v>219.1</v>
      </c>
      <c r="K52" s="73">
        <v>42</v>
      </c>
      <c r="L52" s="293">
        <v>48</v>
      </c>
      <c r="M52" s="298">
        <f t="shared" si="3"/>
        <v>0.21907804655408489</v>
      </c>
      <c r="N52" s="293"/>
      <c r="O52" s="298">
        <f t="shared" ca="1" si="5"/>
        <v>0.22143356707146539</v>
      </c>
      <c r="P52" s="293"/>
      <c r="Q52" s="150">
        <f t="shared" si="11"/>
        <v>264.33818051404796</v>
      </c>
      <c r="R52" s="150">
        <f t="shared" si="12"/>
        <v>-4.4286301030306481</v>
      </c>
      <c r="S52" s="150">
        <f t="shared" si="13"/>
        <v>7.0000000000000001E-3</v>
      </c>
      <c r="T52" s="304"/>
      <c r="U52" s="301"/>
      <c r="V52" s="304"/>
      <c r="W52" s="306"/>
      <c r="X52" s="280"/>
      <c r="Y52" s="280"/>
      <c r="Z52" s="280"/>
      <c r="AA52" s="280"/>
      <c r="AB52" s="280"/>
      <c r="AC52" s="280"/>
      <c r="AD52" s="280"/>
      <c r="AE52" s="280"/>
      <c r="AF52" s="280"/>
    </row>
    <row r="53" spans="1:32" x14ac:dyDescent="0.25">
      <c r="A53" s="65" t="s">
        <v>69</v>
      </c>
      <c r="B53" s="66">
        <f t="shared" si="14"/>
        <v>936.55</v>
      </c>
      <c r="C53" s="67">
        <f t="shared" si="1"/>
        <v>3746.2</v>
      </c>
      <c r="D53" s="74">
        <f t="shared" si="6"/>
        <v>9439.4874500000005</v>
      </c>
      <c r="E53" s="74" t="s">
        <v>141</v>
      </c>
      <c r="F53" s="69">
        <f t="shared" si="7"/>
        <v>2081.8851087509215</v>
      </c>
      <c r="G53" s="70">
        <f t="shared" si="8"/>
        <v>5740.2809880636414</v>
      </c>
      <c r="H53" s="67">
        <f t="shared" si="2"/>
        <v>91.559446906198289</v>
      </c>
      <c r="I53" s="75">
        <f t="shared" si="9"/>
        <v>11250.950736604736</v>
      </c>
      <c r="J53" s="72">
        <f t="shared" si="10"/>
        <v>214.5</v>
      </c>
      <c r="K53" s="73">
        <v>42</v>
      </c>
      <c r="L53" s="293">
        <v>47</v>
      </c>
      <c r="M53" s="298">
        <f t="shared" si="3"/>
        <v>0.21911421911421911</v>
      </c>
      <c r="N53" s="293"/>
      <c r="O53" s="298">
        <f t="shared" ca="1" si="5"/>
        <v>0.22154236855194709</v>
      </c>
      <c r="P53" s="293"/>
      <c r="Q53" s="150">
        <f t="shared" si="11"/>
        <v>298.70707102636953</v>
      </c>
      <c r="R53" s="150">
        <f t="shared" si="12"/>
        <v>-4.973771492163702</v>
      </c>
      <c r="S53" s="150">
        <f t="shared" si="13"/>
        <v>7.0000000000000001E-3</v>
      </c>
      <c r="T53" s="304"/>
      <c r="U53" s="301"/>
      <c r="V53" s="304"/>
      <c r="W53" s="306"/>
      <c r="X53" s="280"/>
      <c r="Y53" s="280"/>
      <c r="Z53" s="280"/>
      <c r="AA53" s="280"/>
      <c r="AB53" s="280"/>
      <c r="AC53" s="280"/>
      <c r="AD53" s="280"/>
      <c r="AE53" s="280"/>
      <c r="AF53" s="280"/>
    </row>
    <row r="54" spans="1:32" x14ac:dyDescent="0.25">
      <c r="A54" s="65" t="s">
        <v>71</v>
      </c>
      <c r="B54" s="66">
        <f t="shared" si="14"/>
        <v>992.24</v>
      </c>
      <c r="C54" s="67">
        <f t="shared" si="1"/>
        <v>3968.96</v>
      </c>
      <c r="D54" s="74">
        <f t="shared" si="6"/>
        <v>10000.786960000001</v>
      </c>
      <c r="E54" s="74" t="s">
        <v>142</v>
      </c>
      <c r="F54" s="69">
        <f t="shared" si="7"/>
        <v>2172.0647239207956</v>
      </c>
      <c r="G54" s="70">
        <f t="shared" si="8"/>
        <v>5988.9288737200714</v>
      </c>
      <c r="H54" s="67">
        <f t="shared" si="2"/>
        <v>86.420624042570353</v>
      </c>
      <c r="I54" s="75">
        <f t="shared" si="9"/>
        <v>11738.30059249134</v>
      </c>
      <c r="J54" s="72">
        <f t="shared" si="10"/>
        <v>210</v>
      </c>
      <c r="K54" s="73">
        <v>42</v>
      </c>
      <c r="L54" s="293">
        <v>46</v>
      </c>
      <c r="M54" s="298">
        <f t="shared" si="3"/>
        <v>0.21904761904761905</v>
      </c>
      <c r="N54" s="293"/>
      <c r="O54" s="298">
        <f t="shared" ca="1" si="5"/>
        <v>0.22147414273750848</v>
      </c>
      <c r="P54" s="293"/>
      <c r="Q54" s="150">
        <f t="shared" si="11"/>
        <v>338.437976045553</v>
      </c>
      <c r="R54" s="150">
        <f t="shared" si="12"/>
        <v>-5.6016962790620548</v>
      </c>
      <c r="S54" s="150">
        <f t="shared" si="13"/>
        <v>7.0000000000000001E-3</v>
      </c>
      <c r="T54" s="304"/>
      <c r="U54" s="301"/>
      <c r="V54" s="304"/>
      <c r="W54" s="306"/>
      <c r="X54" s="285"/>
      <c r="Y54" s="285"/>
      <c r="Z54" s="285"/>
      <c r="AA54" s="285"/>
      <c r="AB54" s="285"/>
      <c r="AC54" s="285"/>
      <c r="AD54" s="285"/>
      <c r="AE54" s="285"/>
      <c r="AF54" s="285"/>
    </row>
    <row r="55" spans="1:32" x14ac:dyDescent="0.25">
      <c r="A55" s="76" t="s">
        <v>73</v>
      </c>
      <c r="B55" s="77">
        <f t="shared" si="14"/>
        <v>1051.24</v>
      </c>
      <c r="C55" s="78">
        <f>+B55*4</f>
        <v>4204.96</v>
      </c>
      <c r="D55" s="79">
        <f t="shared" si="6"/>
        <v>10595.447960000001</v>
      </c>
      <c r="E55" s="79" t="s">
        <v>143</v>
      </c>
      <c r="F55" s="80">
        <f t="shared" si="7"/>
        <v>2266.0272658581857</v>
      </c>
      <c r="G55" s="78">
        <f t="shared" si="8"/>
        <v>6248.007240151609</v>
      </c>
      <c r="H55" s="28">
        <f t="shared" si="2"/>
        <v>81.570335984171066</v>
      </c>
      <c r="I55" s="81">
        <f t="shared" si="9"/>
        <v>12246.094190697155</v>
      </c>
      <c r="J55" s="82">
        <f t="shared" si="10"/>
        <v>205.6</v>
      </c>
      <c r="K55" s="83">
        <v>42</v>
      </c>
      <c r="L55" s="289">
        <v>44</v>
      </c>
      <c r="M55" s="299">
        <f t="shared" si="3"/>
        <v>0.21400778210116733</v>
      </c>
      <c r="N55" s="289">
        <f t="shared" ref="N55:N66" si="15">+$M$68-M55</f>
        <v>-5.772556401105966E-3</v>
      </c>
      <c r="O55" s="299">
        <f t="shared" ca="1" si="5"/>
        <v>0.22122846638022226</v>
      </c>
      <c r="P55" s="289"/>
      <c r="Q55" s="150">
        <f t="shared" si="11"/>
        <v>384.5546880833466</v>
      </c>
      <c r="R55" s="150">
        <f t="shared" si="12"/>
        <v>-6.3273756703259973</v>
      </c>
      <c r="S55" s="150">
        <f t="shared" si="13"/>
        <v>7.0000000000000001E-3</v>
      </c>
      <c r="T55" s="304"/>
      <c r="U55" s="301"/>
      <c r="V55" s="301"/>
      <c r="W55" s="306"/>
      <c r="X55" s="280"/>
      <c r="Y55" s="280"/>
      <c r="Z55" s="280"/>
      <c r="AA55" s="280"/>
      <c r="AB55" s="280"/>
      <c r="AC55" s="280"/>
      <c r="AD55" s="280"/>
      <c r="AE55" s="280"/>
      <c r="AF55" s="280"/>
    </row>
    <row r="56" spans="1:32" x14ac:dyDescent="0.25">
      <c r="A56" s="76" t="s">
        <v>75</v>
      </c>
      <c r="B56" s="77">
        <f t="shared" si="14"/>
        <v>1113.75</v>
      </c>
      <c r="C56" s="78">
        <f t="shared" ref="C56:C67" si="16">+B56*4</f>
        <v>4455</v>
      </c>
      <c r="D56" s="79">
        <f t="shared" si="6"/>
        <v>11225.48625</v>
      </c>
      <c r="E56" s="79" t="s">
        <v>144</v>
      </c>
      <c r="F56" s="80">
        <f t="shared" si="7"/>
        <v>2363.8711594927818</v>
      </c>
      <c r="G56" s="78">
        <f t="shared" si="8"/>
        <v>6517.7874696503304</v>
      </c>
      <c r="H56" s="28">
        <f t="shared" si="2"/>
        <v>76.992143658810321</v>
      </c>
      <c r="I56" s="81">
        <f t="shared" si="9"/>
        <v>12774.863440514648</v>
      </c>
      <c r="J56" s="82">
        <f t="shared" si="10"/>
        <v>201.3</v>
      </c>
      <c r="K56" s="83">
        <v>42</v>
      </c>
      <c r="L56" s="289">
        <v>43</v>
      </c>
      <c r="M56" s="299">
        <f t="shared" si="3"/>
        <v>0.2136115250869349</v>
      </c>
      <c r="N56" s="289">
        <f t="shared" si="15"/>
        <v>-5.3762993868735343E-3</v>
      </c>
      <c r="O56" s="299">
        <f t="shared" ca="1" si="5"/>
        <v>0.22081229032501584</v>
      </c>
      <c r="P56" s="289"/>
      <c r="Q56" s="150">
        <f t="shared" si="11"/>
        <v>438.32048938107903</v>
      </c>
      <c r="R56" s="150">
        <f t="shared" si="12"/>
        <v>-7.1690090440644534</v>
      </c>
      <c r="S56" s="150">
        <f t="shared" si="13"/>
        <v>7.0000000000000001E-3</v>
      </c>
      <c r="T56" s="304"/>
      <c r="U56" s="301"/>
      <c r="V56" s="301"/>
      <c r="W56" s="306"/>
      <c r="X56" s="280"/>
      <c r="Y56" s="280"/>
      <c r="Z56" s="280"/>
      <c r="AA56" s="280"/>
      <c r="AB56" s="280"/>
      <c r="AC56" s="280"/>
      <c r="AD56" s="280"/>
      <c r="AE56" s="280"/>
      <c r="AF56" s="280"/>
    </row>
    <row r="57" spans="1:32" x14ac:dyDescent="0.25">
      <c r="A57" s="76" t="s">
        <v>77</v>
      </c>
      <c r="B57" s="77">
        <f t="shared" si="14"/>
        <v>1179.98</v>
      </c>
      <c r="C57" s="78">
        <f t="shared" si="16"/>
        <v>4719.92</v>
      </c>
      <c r="D57" s="79">
        <f t="shared" si="6"/>
        <v>11893.01842</v>
      </c>
      <c r="E57" s="79" t="s">
        <v>145</v>
      </c>
      <c r="F57" s="80">
        <f t="shared" si="7"/>
        <v>2465.6878962332585</v>
      </c>
      <c r="G57" s="78">
        <f t="shared" si="8"/>
        <v>6798.521827046593</v>
      </c>
      <c r="H57" s="28">
        <f t="shared" si="2"/>
        <v>72.670723232597155</v>
      </c>
      <c r="I57" s="81">
        <f t="shared" si="9"/>
        <v>13325.102781011323</v>
      </c>
      <c r="J57" s="82">
        <f t="shared" si="10"/>
        <v>197.1</v>
      </c>
      <c r="K57" s="83">
        <v>42</v>
      </c>
      <c r="L57" s="289">
        <v>42</v>
      </c>
      <c r="M57" s="299">
        <f t="shared" si="3"/>
        <v>0.21308980213089804</v>
      </c>
      <c r="N57" s="289">
        <f t="shared" si="15"/>
        <v>-4.8545764308366712E-3</v>
      </c>
      <c r="O57" s="299">
        <f t="shared" ca="1" si="5"/>
        <v>0.2202424471971248</v>
      </c>
      <c r="P57" s="289"/>
      <c r="Q57" s="150">
        <f t="shared" si="11"/>
        <v>501.28943439707569</v>
      </c>
      <c r="R57" s="150">
        <f t="shared" si="12"/>
        <v>-8.1486248407917738</v>
      </c>
      <c r="S57" s="150">
        <f t="shared" si="13"/>
        <v>7.0000000000000001E-3</v>
      </c>
      <c r="T57" s="304"/>
      <c r="U57" s="301"/>
      <c r="V57" s="301"/>
      <c r="W57" s="306"/>
      <c r="X57" s="280"/>
      <c r="Y57" s="280"/>
      <c r="Z57" s="280"/>
      <c r="AA57" s="280"/>
      <c r="AB57" s="280"/>
      <c r="AC57" s="280"/>
      <c r="AD57" s="280"/>
      <c r="AE57" s="280"/>
      <c r="AF57" s="280"/>
    </row>
    <row r="58" spans="1:32" x14ac:dyDescent="0.25">
      <c r="A58" s="76" t="s">
        <v>79</v>
      </c>
      <c r="B58" s="77">
        <f t="shared" si="14"/>
        <v>1250.1500000000001</v>
      </c>
      <c r="C58" s="78">
        <f t="shared" si="16"/>
        <v>5000.6000000000004</v>
      </c>
      <c r="D58" s="79">
        <f t="shared" si="6"/>
        <v>12600.261850000003</v>
      </c>
      <c r="E58" s="79" t="s">
        <v>146</v>
      </c>
      <c r="F58" s="80">
        <f t="shared" si="7"/>
        <v>2571.5604264519066</v>
      </c>
      <c r="G58" s="78">
        <f t="shared" si="8"/>
        <v>7090.4390273847648</v>
      </c>
      <c r="H58" s="28">
        <f t="shared" si="2"/>
        <v>68.591768987721466</v>
      </c>
      <c r="I58" s="81">
        <f t="shared" si="9"/>
        <v>13897.260493674139</v>
      </c>
      <c r="J58" s="82">
        <f t="shared" si="10"/>
        <v>193</v>
      </c>
      <c r="K58" s="83">
        <v>42</v>
      </c>
      <c r="L58" s="289">
        <v>41.75</v>
      </c>
      <c r="M58" s="299">
        <f t="shared" si="3"/>
        <v>0.21632124352331605</v>
      </c>
      <c r="N58" s="289">
        <f t="shared" si="15"/>
        <v>-8.0860178232546875E-3</v>
      </c>
      <c r="O58" s="299">
        <f t="shared" ca="1" si="5"/>
        <v>0.21954882302379622</v>
      </c>
      <c r="P58" s="289"/>
      <c r="Q58" s="150">
        <f t="shared" si="11"/>
        <v>575.37853523562376</v>
      </c>
      <c r="R58" s="150">
        <f t="shared" si="12"/>
        <v>-9.2929440200148505</v>
      </c>
      <c r="S58" s="150">
        <f t="shared" si="13"/>
        <v>7.0000000000000001E-3</v>
      </c>
      <c r="T58" s="304"/>
      <c r="U58" s="301"/>
      <c r="V58" s="301"/>
      <c r="W58" s="306"/>
      <c r="X58" s="280"/>
      <c r="Y58" s="280"/>
      <c r="Z58" s="280"/>
      <c r="AA58" s="280"/>
      <c r="AB58" s="280"/>
      <c r="AC58" s="280"/>
      <c r="AD58" s="280"/>
      <c r="AE58" s="280"/>
      <c r="AF58" s="280"/>
    </row>
    <row r="59" spans="1:32" x14ac:dyDescent="0.25">
      <c r="A59" s="76" t="s">
        <v>81</v>
      </c>
      <c r="B59" s="77">
        <f t="shared" si="14"/>
        <v>1324.49</v>
      </c>
      <c r="C59" s="78">
        <f t="shared" si="16"/>
        <v>5297.96</v>
      </c>
      <c r="D59" s="79">
        <f t="shared" si="6"/>
        <v>13349.534710000002</v>
      </c>
      <c r="E59" s="79" t="s">
        <v>147</v>
      </c>
      <c r="F59" s="80">
        <f t="shared" si="7"/>
        <v>2684.4012723324795</v>
      </c>
      <c r="G59" s="78">
        <f t="shared" si="8"/>
        <v>7401.5696270334165</v>
      </c>
      <c r="H59" s="28">
        <f t="shared" si="2"/>
        <v>64.741900656101592</v>
      </c>
      <c r="I59" s="81">
        <f t="shared" si="9"/>
        <v>14507.076468985495</v>
      </c>
      <c r="J59" s="82">
        <f t="shared" si="10"/>
        <v>188.9</v>
      </c>
      <c r="K59" s="83">
        <v>42</v>
      </c>
      <c r="L59" s="289">
        <v>41.5</v>
      </c>
      <c r="M59" s="299">
        <f t="shared" si="3"/>
        <v>0.21969295923769189</v>
      </c>
      <c r="N59" s="289">
        <f t="shared" si="15"/>
        <v>-1.1457733537630521E-2</v>
      </c>
      <c r="O59" s="299">
        <f t="shared" ca="1" si="5"/>
        <v>0.21877827653029874</v>
      </c>
      <c r="P59" s="289"/>
      <c r="Q59" s="150">
        <f t="shared" si="11"/>
        <v>662.95826311259736</v>
      </c>
      <c r="R59" s="150">
        <f t="shared" si="12"/>
        <v>-10.634444641606253</v>
      </c>
      <c r="S59" s="150">
        <f t="shared" si="13"/>
        <v>7.0000000000000001E-3</v>
      </c>
      <c r="T59" s="304"/>
      <c r="U59" s="301"/>
      <c r="V59" s="301"/>
      <c r="W59" s="306"/>
      <c r="X59" s="280"/>
      <c r="Y59" s="280"/>
      <c r="Z59" s="280"/>
      <c r="AA59" s="280"/>
      <c r="AB59" s="280"/>
      <c r="AC59" s="280"/>
      <c r="AD59" s="280"/>
      <c r="AE59" s="280"/>
      <c r="AF59" s="280"/>
    </row>
    <row r="60" spans="1:32" x14ac:dyDescent="0.25">
      <c r="A60" s="76" t="s">
        <v>83</v>
      </c>
      <c r="B60" s="77">
        <f t="shared" si="14"/>
        <v>1403.25</v>
      </c>
      <c r="C60" s="78">
        <f t="shared" si="16"/>
        <v>5613</v>
      </c>
      <c r="D60" s="79">
        <f t="shared" si="6"/>
        <v>14143.356750000001</v>
      </c>
      <c r="E60" s="79" t="s">
        <v>148</v>
      </c>
      <c r="F60" s="80">
        <f t="shared" si="7"/>
        <v>2798.7744141682128</v>
      </c>
      <c r="G60" s="78">
        <f t="shared" si="8"/>
        <v>7716.9251521126407</v>
      </c>
      <c r="H60" s="28">
        <f t="shared" si="2"/>
        <v>61.108141813646888</v>
      </c>
      <c r="I60" s="81">
        <f t="shared" si="9"/>
        <v>15125.173298140777</v>
      </c>
      <c r="J60" s="82">
        <f t="shared" si="10"/>
        <v>185</v>
      </c>
      <c r="K60" s="83">
        <v>42</v>
      </c>
      <c r="L60" s="289">
        <v>41</v>
      </c>
      <c r="M60" s="299">
        <f t="shared" si="3"/>
        <v>0.22162162162162163</v>
      </c>
      <c r="N60" s="289">
        <f t="shared" si="15"/>
        <v>-1.3386395921560268E-2</v>
      </c>
      <c r="O60" s="299">
        <f t="shared" ca="1" si="5"/>
        <v>0.21799935521670188</v>
      </c>
      <c r="P60" s="289"/>
      <c r="Q60" s="150">
        <f t="shared" si="11"/>
        <v>766.979918665166</v>
      </c>
      <c r="R60" s="150">
        <f t="shared" si="12"/>
        <v>-12.212885572110503</v>
      </c>
      <c r="S60" s="150">
        <f t="shared" si="13"/>
        <v>7.0000000000000001E-3</v>
      </c>
      <c r="T60" s="304"/>
      <c r="U60" s="301"/>
      <c r="V60" s="301"/>
      <c r="W60" s="306"/>
      <c r="X60" s="280"/>
      <c r="Y60" s="280"/>
      <c r="Z60" s="280"/>
      <c r="AA60" s="280"/>
      <c r="AB60" s="280"/>
      <c r="AC60" s="280"/>
      <c r="AD60" s="280"/>
      <c r="AE60" s="280"/>
      <c r="AF60" s="280"/>
    </row>
    <row r="61" spans="1:32" x14ac:dyDescent="0.25">
      <c r="A61" s="76" t="s">
        <v>85</v>
      </c>
      <c r="B61" s="77">
        <f t="shared" si="14"/>
        <v>1486.69</v>
      </c>
      <c r="C61" s="78">
        <f t="shared" si="16"/>
        <v>5946.76</v>
      </c>
      <c r="D61" s="79">
        <f t="shared" si="6"/>
        <v>14984.348510000002</v>
      </c>
      <c r="E61" s="79" t="s">
        <v>149</v>
      </c>
      <c r="F61" s="80">
        <f t="shared" si="7"/>
        <v>2920.6159403469715</v>
      </c>
      <c r="G61" s="78">
        <f t="shared" si="8"/>
        <v>8052.8728916592354</v>
      </c>
      <c r="H61" s="28">
        <f t="shared" si="2"/>
        <v>57.678466929891229</v>
      </c>
      <c r="I61" s="81">
        <f t="shared" si="9"/>
        <v>15783.6308676521</v>
      </c>
      <c r="J61" s="82">
        <f t="shared" si="10"/>
        <v>181.1</v>
      </c>
      <c r="K61" s="83">
        <v>42</v>
      </c>
      <c r="L61" s="289">
        <v>40</v>
      </c>
      <c r="M61" s="299">
        <f t="shared" si="3"/>
        <v>0.22087244616234125</v>
      </c>
      <c r="N61" s="289">
        <f t="shared" si="15"/>
        <v>-1.2637220462279886E-2</v>
      </c>
      <c r="O61" s="299">
        <f t="shared" ca="1" si="5"/>
        <v>0.21730834129060136</v>
      </c>
      <c r="P61" s="289"/>
      <c r="Q61" s="150">
        <f t="shared" si="11"/>
        <v>891.11076446414779</v>
      </c>
      <c r="R61" s="150">
        <f t="shared" si="12"/>
        <v>-14.076811398939435</v>
      </c>
      <c r="S61" s="150">
        <f t="shared" si="13"/>
        <v>7.0000000000000001E-3</v>
      </c>
      <c r="T61" s="304"/>
      <c r="U61" s="301"/>
      <c r="V61" s="301"/>
      <c r="W61" s="306"/>
      <c r="X61" s="280"/>
      <c r="Y61" s="280"/>
      <c r="Z61" s="280"/>
      <c r="AA61" s="280"/>
      <c r="AB61" s="280"/>
      <c r="AC61" s="280"/>
      <c r="AD61" s="280"/>
      <c r="AE61" s="280"/>
      <c r="AF61" s="280"/>
    </row>
    <row r="62" spans="1:32" x14ac:dyDescent="0.25">
      <c r="A62" s="76" t="s">
        <v>87</v>
      </c>
      <c r="B62" s="77">
        <f t="shared" si="14"/>
        <v>1575.09</v>
      </c>
      <c r="C62" s="78">
        <f t="shared" si="16"/>
        <v>6300.36</v>
      </c>
      <c r="D62" s="79">
        <f t="shared" si="6"/>
        <v>15875.332109999999</v>
      </c>
      <c r="E62" s="79" t="s">
        <v>150</v>
      </c>
      <c r="F62" s="80">
        <f t="shared" si="7"/>
        <v>3047.1503308831275</v>
      </c>
      <c r="G62" s="78">
        <f t="shared" si="8"/>
        <v>8401.7600388307255</v>
      </c>
      <c r="H62" s="28">
        <f t="shared" si="2"/>
        <v>54.441333511100957</v>
      </c>
      <c r="I62" s="81">
        <f t="shared" si="9"/>
        <v>16467.449676108223</v>
      </c>
      <c r="J62" s="82">
        <f t="shared" si="10"/>
        <v>177.3</v>
      </c>
      <c r="K62" s="83">
        <v>42</v>
      </c>
      <c r="L62" s="289">
        <v>39</v>
      </c>
      <c r="M62" s="299">
        <f t="shared" si="3"/>
        <v>0.21996615905245345</v>
      </c>
      <c r="N62" s="289">
        <f t="shared" si="15"/>
        <v>-1.1730933352392087E-2</v>
      </c>
      <c r="O62" s="299">
        <f t="shared" ca="1" si="5"/>
        <v>0.21683647086924052</v>
      </c>
      <c r="P62" s="289"/>
      <c r="Q62" s="150">
        <f t="shared" si="11"/>
        <v>1039.9324911688086</v>
      </c>
      <c r="R62" s="150">
        <f t="shared" si="12"/>
        <v>-16.285847817559667</v>
      </c>
      <c r="S62" s="150">
        <f t="shared" si="13"/>
        <v>7.0000000000000001E-3</v>
      </c>
      <c r="T62" s="304"/>
      <c r="U62" s="301"/>
      <c r="V62" s="301"/>
      <c r="W62" s="306"/>
      <c r="X62" s="280"/>
      <c r="Y62" s="280"/>
      <c r="Z62" s="280"/>
      <c r="AA62" s="280"/>
      <c r="AB62" s="280"/>
      <c r="AC62" s="280"/>
      <c r="AD62" s="280"/>
      <c r="AE62" s="280"/>
      <c r="AF62" s="280"/>
    </row>
    <row r="63" spans="1:32" x14ac:dyDescent="0.25">
      <c r="A63" s="76" t="s">
        <v>89</v>
      </c>
      <c r="B63" s="77">
        <f t="shared" si="14"/>
        <v>1668.75</v>
      </c>
      <c r="C63" s="84">
        <f t="shared" si="16"/>
        <v>6675</v>
      </c>
      <c r="D63" s="79">
        <f t="shared" si="6"/>
        <v>16819.331249999999</v>
      </c>
      <c r="E63" s="79" t="s">
        <v>151</v>
      </c>
      <c r="F63" s="80">
        <f t="shared" si="7"/>
        <v>3178.4245764970015</v>
      </c>
      <c r="G63" s="85">
        <f t="shared" si="8"/>
        <v>8763.7161588645686</v>
      </c>
      <c r="H63" s="28">
        <f t="shared" si="2"/>
        <v>51.385767790262172</v>
      </c>
      <c r="I63" s="81">
        <f t="shared" si="9"/>
        <v>17176.883671374551</v>
      </c>
      <c r="J63" s="82">
        <f t="shared" si="10"/>
        <v>173.6</v>
      </c>
      <c r="K63" s="83">
        <v>42</v>
      </c>
      <c r="L63" s="289">
        <v>38</v>
      </c>
      <c r="M63" s="299">
        <f t="shared" si="3"/>
        <v>0.21889400921658986</v>
      </c>
      <c r="N63" s="289">
        <f t="shared" si="15"/>
        <v>-1.0658783516528492E-2</v>
      </c>
      <c r="O63" s="299">
        <f t="shared" ca="1" si="5"/>
        <v>0.21675896898721783</v>
      </c>
      <c r="P63" s="289"/>
      <c r="Q63" s="150">
        <f t="shared" si="11"/>
        <v>1219.1795301666259</v>
      </c>
      <c r="R63" s="150">
        <f t="shared" si="12"/>
        <v>-18.913371290283205</v>
      </c>
      <c r="S63" s="150">
        <f t="shared" si="13"/>
        <v>7.0000000000000001E-3</v>
      </c>
      <c r="T63" s="304"/>
      <c r="U63" s="301"/>
      <c r="V63" s="301"/>
      <c r="W63" s="306"/>
      <c r="X63" s="280"/>
      <c r="Y63" s="280"/>
      <c r="Z63" s="280"/>
      <c r="AA63" s="280"/>
      <c r="AB63" s="280"/>
      <c r="AC63" s="280"/>
      <c r="AD63" s="280"/>
      <c r="AE63" s="280"/>
      <c r="AF63" s="280"/>
    </row>
    <row r="64" spans="1:32" x14ac:dyDescent="0.25">
      <c r="A64" s="76" t="s">
        <v>91</v>
      </c>
      <c r="B64" s="77">
        <f t="shared" si="14"/>
        <v>1767.98</v>
      </c>
      <c r="C64" s="84">
        <f t="shared" si="16"/>
        <v>7071.92</v>
      </c>
      <c r="D64" s="79">
        <f t="shared" si="6"/>
        <v>17819.470420000001</v>
      </c>
      <c r="E64" s="79" t="s">
        <v>152</v>
      </c>
      <c r="F64" s="80">
        <f t="shared" si="7"/>
        <v>3314.465547574639</v>
      </c>
      <c r="G64" s="85">
        <f t="shared" si="8"/>
        <v>9138.8153401749169</v>
      </c>
      <c r="H64" s="28">
        <f t="shared" si="2"/>
        <v>48.5016798832566</v>
      </c>
      <c r="I64" s="81">
        <f t="shared" si="9"/>
        <v>17912.078066742837</v>
      </c>
      <c r="J64" s="82">
        <f t="shared" si="10"/>
        <v>170</v>
      </c>
      <c r="K64" s="83">
        <v>42</v>
      </c>
      <c r="L64" s="289">
        <v>38</v>
      </c>
      <c r="M64" s="299">
        <f t="shared" si="3"/>
        <v>0.22352941176470589</v>
      </c>
      <c r="N64" s="289">
        <f t="shared" si="15"/>
        <v>-1.5294186064644527E-2</v>
      </c>
      <c r="O64" s="299">
        <f t="shared" ca="1" si="5"/>
        <v>0.21730606395880095</v>
      </c>
      <c r="P64" s="289"/>
      <c r="Q64" s="150">
        <f t="shared" si="11"/>
        <v>1436.0169646392949</v>
      </c>
      <c r="R64" s="150">
        <f t="shared" si="12"/>
        <v>-22.049504411017725</v>
      </c>
      <c r="S64" s="150">
        <f t="shared" si="13"/>
        <v>7.0000000000000001E-3</v>
      </c>
      <c r="T64" s="304"/>
      <c r="U64" s="301"/>
      <c r="V64" s="301"/>
      <c r="W64" s="306"/>
      <c r="X64" s="280"/>
      <c r="Y64" s="280"/>
      <c r="Z64" s="280"/>
      <c r="AA64" s="280"/>
      <c r="AB64" s="280"/>
      <c r="AC64" s="280"/>
      <c r="AD64" s="280"/>
      <c r="AE64" s="280"/>
      <c r="AF64" s="280"/>
    </row>
    <row r="65" spans="1:32" x14ac:dyDescent="0.25">
      <c r="A65" s="76" t="s">
        <v>93</v>
      </c>
      <c r="B65" s="77">
        <f t="shared" si="14"/>
        <v>1873.11</v>
      </c>
      <c r="C65" s="84">
        <f t="shared" si="16"/>
        <v>7492.44</v>
      </c>
      <c r="D65" s="79">
        <f t="shared" si="6"/>
        <v>18879.075690000001</v>
      </c>
      <c r="E65" s="79" t="s">
        <v>153</v>
      </c>
      <c r="F65" s="80">
        <f t="shared" si="7"/>
        <v>3459.431279647451</v>
      </c>
      <c r="G65" s="85">
        <f t="shared" si="8"/>
        <v>9538.522332765664</v>
      </c>
      <c r="H65" s="28">
        <f t="shared" si="2"/>
        <v>45.779479048213936</v>
      </c>
      <c r="I65" s="81">
        <f t="shared" si="9"/>
        <v>18695.503772220702</v>
      </c>
      <c r="J65" s="82">
        <f t="shared" si="10"/>
        <v>166.4</v>
      </c>
      <c r="K65" s="83">
        <v>42</v>
      </c>
      <c r="L65" s="289">
        <v>37</v>
      </c>
      <c r="M65" s="299">
        <f t="shared" si="3"/>
        <v>0.22235576923076922</v>
      </c>
      <c r="N65" s="289">
        <f t="shared" si="15"/>
        <v>-1.4120543530707852E-2</v>
      </c>
      <c r="O65" s="299">
        <f t="shared" ca="1" si="5"/>
        <v>0.2187762888145629</v>
      </c>
      <c r="P65" s="289"/>
      <c r="Q65" s="150">
        <f t="shared" si="11"/>
        <v>1699.4306321402364</v>
      </c>
      <c r="R65" s="150">
        <f t="shared" si="12"/>
        <v>-25.805429927014583</v>
      </c>
      <c r="S65" s="150">
        <f t="shared" si="13"/>
        <v>7.0000000000000001E-3</v>
      </c>
      <c r="T65" s="304"/>
      <c r="U65" s="301"/>
      <c r="V65" s="301"/>
      <c r="W65" s="306"/>
      <c r="X65" s="280"/>
      <c r="Y65" s="280"/>
      <c r="Z65" s="280"/>
      <c r="AA65" s="280"/>
      <c r="AB65" s="280"/>
      <c r="AC65" s="280"/>
      <c r="AD65" s="280"/>
      <c r="AE65" s="280"/>
      <c r="AF65" s="280"/>
    </row>
    <row r="66" spans="1:32" x14ac:dyDescent="0.25">
      <c r="A66" s="76" t="s">
        <v>95</v>
      </c>
      <c r="B66" s="77">
        <f t="shared" si="14"/>
        <v>1984.49</v>
      </c>
      <c r="C66" s="84">
        <f t="shared" si="16"/>
        <v>7937.96</v>
      </c>
      <c r="D66" s="79">
        <f t="shared" si="6"/>
        <v>20001.674710000003</v>
      </c>
      <c r="E66" s="79" t="s">
        <v>154</v>
      </c>
      <c r="F66" s="80">
        <f t="shared" si="7"/>
        <v>3609.6839898429012</v>
      </c>
      <c r="G66" s="85">
        <f t="shared" si="8"/>
        <v>9952.8068540942459</v>
      </c>
      <c r="H66" s="28">
        <f t="shared" si="2"/>
        <v>43.210094281150326</v>
      </c>
      <c r="I66" s="81">
        <f t="shared" si="9"/>
        <v>19507.501434024722</v>
      </c>
      <c r="J66" s="82">
        <f t="shared" si="10"/>
        <v>162.9</v>
      </c>
      <c r="K66" s="83">
        <v>42</v>
      </c>
      <c r="L66" s="289">
        <v>36</v>
      </c>
      <c r="M66" s="299">
        <f t="shared" si="3"/>
        <v>0.22099447513812154</v>
      </c>
      <c r="N66" s="289">
        <f t="shared" si="15"/>
        <v>-1.2759249438060172E-2</v>
      </c>
      <c r="O66" s="299">
        <f t="shared" ca="1" si="5"/>
        <v>0.2215527813931783</v>
      </c>
      <c r="P66" s="289"/>
      <c r="Q66" s="150">
        <f t="shared" si="11"/>
        <v>2020.7014273104473</v>
      </c>
      <c r="R66" s="150">
        <f t="shared" si="12"/>
        <v>-30.318503453362702</v>
      </c>
      <c r="S66" s="150">
        <f t="shared" si="13"/>
        <v>7.0000000000000001E-3</v>
      </c>
      <c r="T66" s="304"/>
      <c r="U66" s="301"/>
      <c r="V66" s="301"/>
      <c r="W66" s="306"/>
      <c r="X66" s="280"/>
      <c r="Y66" s="280"/>
      <c r="Z66" s="280"/>
      <c r="AA66" s="280"/>
      <c r="AB66" s="280"/>
      <c r="AC66" s="280"/>
      <c r="AD66" s="280"/>
      <c r="AE66" s="280"/>
      <c r="AF66" s="280"/>
    </row>
    <row r="67" spans="1:32" ht="15.75" thickBot="1" x14ac:dyDescent="0.3">
      <c r="A67" s="86" t="s">
        <v>97</v>
      </c>
      <c r="B67" s="87">
        <f t="shared" si="14"/>
        <v>2102.4899999999998</v>
      </c>
      <c r="C67" s="88">
        <f t="shared" si="16"/>
        <v>8409.9599999999991</v>
      </c>
      <c r="D67" s="89">
        <f t="shared" si="6"/>
        <v>21190.996709999999</v>
      </c>
      <c r="E67" s="89" t="s">
        <v>155</v>
      </c>
      <c r="F67" s="90">
        <f t="shared" si="7"/>
        <v>3765.2167067897162</v>
      </c>
      <c r="G67" s="91">
        <f t="shared" si="8"/>
        <v>10381.649682336263</v>
      </c>
      <c r="H67" s="92">
        <f t="shared" si="2"/>
        <v>40.784974007010739</v>
      </c>
      <c r="I67" s="93">
        <f t="shared" si="9"/>
        <v>20348.033377379077</v>
      </c>
      <c r="J67" s="94">
        <f t="shared" si="10"/>
        <v>159.5</v>
      </c>
      <c r="K67" s="95">
        <v>42</v>
      </c>
      <c r="L67" s="294">
        <v>35</v>
      </c>
      <c r="M67" s="300">
        <f>IF(L67=0,"",L67/J67)</f>
        <v>0.21943573667711599</v>
      </c>
      <c r="N67" s="294">
        <f>+$M$68-M67</f>
        <v>-1.1200510977054629E-2</v>
      </c>
      <c r="O67" s="300">
        <f ca="1">$M$70*B67^3+$N$70*B67^2+$O$70*B67+$P$70</f>
        <v>0.22612304422319746</v>
      </c>
      <c r="P67" s="294"/>
      <c r="Q67" s="150">
        <f t="shared" si="11"/>
        <v>2414.0029559374552</v>
      </c>
      <c r="R67" s="150">
        <f t="shared" si="12"/>
        <v>-35.758623306219874</v>
      </c>
      <c r="S67" s="150">
        <f t="shared" si="13"/>
        <v>7.0000000000000001E-3</v>
      </c>
      <c r="T67" s="304"/>
      <c r="U67" s="301"/>
      <c r="V67" s="301"/>
      <c r="W67" s="306"/>
      <c r="X67" s="285"/>
      <c r="Y67" s="285"/>
      <c r="Z67" s="285"/>
      <c r="AA67" s="285"/>
      <c r="AB67" s="285"/>
      <c r="AC67" s="285"/>
      <c r="AD67" s="285"/>
      <c r="AE67" s="285"/>
      <c r="AF67" s="285"/>
    </row>
    <row r="68" spans="1:32" ht="15.75" thickTop="1" x14ac:dyDescent="0.25">
      <c r="M68">
        <f>AVERAGE(M7:M67)</f>
        <v>0.20823522570006137</v>
      </c>
      <c r="T68" s="1"/>
      <c r="U68" s="301"/>
      <c r="V68" s="1"/>
      <c r="W68" s="1"/>
    </row>
    <row r="69" spans="1:32" x14ac:dyDescent="0.25">
      <c r="T69" s="1"/>
      <c r="U69" s="1"/>
      <c r="V69" s="1"/>
      <c r="W69" s="1"/>
    </row>
    <row r="70" spans="1:32" x14ac:dyDescent="0.25">
      <c r="L70" t="s">
        <v>485</v>
      </c>
      <c r="M70">
        <f t="array" aca="1" ref="M70:P70" ca="1">LINEST(Ratio,L^{1,2,3},TRUE)</f>
        <v>2.879128179607163E-11</v>
      </c>
      <c r="N70">
        <f ca="1"/>
        <v>-1.1142366453186319E-7</v>
      </c>
      <c r="O70">
        <f ca="1"/>
        <v>1.3333276547994701E-4</v>
      </c>
      <c r="P70">
        <f ca="1"/>
        <v>0.17075090991398179</v>
      </c>
      <c r="T70" s="1"/>
      <c r="U70" s="1"/>
      <c r="V70" s="1"/>
      <c r="W70" s="1"/>
    </row>
    <row r="71" spans="1:32" x14ac:dyDescent="0.25">
      <c r="T71" s="1"/>
      <c r="U71" s="1"/>
      <c r="V71" s="1"/>
      <c r="W71" s="1"/>
    </row>
    <row r="72" spans="1:32" x14ac:dyDescent="0.25">
      <c r="M72">
        <f t="array" aca="1" ref="M72:O72" ca="1">LINEST(Ratio,L^{1,2,3},TRUE)</f>
        <v>2.879128179607163E-11</v>
      </c>
      <c r="N72">
        <f ca="1"/>
        <v>-1.1142366453186319E-7</v>
      </c>
      <c r="O72">
        <f ca="1"/>
        <v>1.3333276547994701E-4</v>
      </c>
      <c r="T72" s="1"/>
      <c r="U72" s="1"/>
      <c r="V72" s="1"/>
      <c r="W72" s="1"/>
    </row>
    <row r="73" spans="1:32" x14ac:dyDescent="0.25">
      <c r="T73" s="1"/>
      <c r="U73" s="1"/>
      <c r="V73" s="1"/>
      <c r="W73" s="1"/>
    </row>
    <row r="74" spans="1:32" x14ac:dyDescent="0.25">
      <c r="T74" s="1"/>
      <c r="U74" s="1"/>
      <c r="V74" s="1"/>
      <c r="W74" s="1"/>
    </row>
    <row r="75" spans="1:32" x14ac:dyDescent="0.25">
      <c r="T75" s="1"/>
      <c r="U75" s="1"/>
      <c r="V75" s="1"/>
      <c r="W75" s="1"/>
    </row>
    <row r="76" spans="1:32" x14ac:dyDescent="0.25">
      <c r="T76" s="1"/>
      <c r="U76" s="1"/>
      <c r="V76" s="1"/>
      <c r="W76" s="1"/>
    </row>
    <row r="77" spans="1:32" x14ac:dyDescent="0.25">
      <c r="T77" s="1"/>
      <c r="U77" s="1"/>
      <c r="V77" s="1"/>
      <c r="W77" s="1"/>
    </row>
    <row r="78" spans="1:32" x14ac:dyDescent="0.25">
      <c r="T78" s="1"/>
      <c r="U78" s="1"/>
      <c r="V78" s="1"/>
      <c r="W78" s="1"/>
    </row>
    <row r="79" spans="1:32" x14ac:dyDescent="0.25">
      <c r="T79" s="1"/>
      <c r="U79" s="1"/>
      <c r="V79" s="1"/>
      <c r="W79" s="1"/>
    </row>
    <row r="80" spans="1:32" x14ac:dyDescent="0.25">
      <c r="T80" s="1"/>
      <c r="U80" s="1"/>
      <c r="V80" s="1"/>
      <c r="W80" s="1"/>
    </row>
  </sheetData>
  <mergeCells count="4">
    <mergeCell ref="Q5:S5"/>
    <mergeCell ref="Q1:U1"/>
    <mergeCell ref="T5:W5"/>
    <mergeCell ref="L5:O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4C80-94B3-4AB7-B7E4-F0EAEAE74F30}">
  <dimension ref="A1:D10"/>
  <sheetViews>
    <sheetView workbookViewId="0">
      <selection sqref="A1:D10"/>
    </sheetView>
  </sheetViews>
  <sheetFormatPr defaultRowHeight="15" x14ac:dyDescent="0.25"/>
  <sheetData>
    <row r="1" spans="1:4" ht="16.5" thickBot="1" x14ac:dyDescent="0.3">
      <c r="A1" s="418" t="e">
        <f>VLOOKUP(verbose!B4,input!A4:D511,4,FALSE)</f>
        <v>#N/A</v>
      </c>
      <c r="B1" s="108" t="e">
        <f>VLOOKUP(A1,Notes!A7:J67,10,FALSE)</f>
        <v>#N/A</v>
      </c>
    </row>
    <row r="2" spans="1:4" x14ac:dyDescent="0.25">
      <c r="A2" s="421"/>
      <c r="B2" s="422" t="s">
        <v>519</v>
      </c>
      <c r="C2" s="422" t="s">
        <v>520</v>
      </c>
      <c r="D2" s="424" t="s">
        <v>516</v>
      </c>
    </row>
    <row r="3" spans="1:4" x14ac:dyDescent="0.25">
      <c r="A3" s="419" t="s">
        <v>521</v>
      </c>
      <c r="B3" s="423" t="e">
        <f t="array" ref="B3">+B1/2-INDEX(verbose!G4:G301,MATCH(TRUE,verbose!H4:H301&lt;20,1))</f>
        <v>#N/A</v>
      </c>
      <c r="C3" s="423" t="e">
        <f t="array" ref="C3">B1/2-INDEX(verbose!I4:I301,MATCH(TRUE,verbose!J4:J301&lt;20,1))</f>
        <v>#N/A</v>
      </c>
      <c r="D3" s="425" t="e">
        <f>+B3-C3</f>
        <v>#N/A</v>
      </c>
    </row>
    <row r="4" spans="1:4" x14ac:dyDescent="0.25">
      <c r="A4" s="419" t="s">
        <v>517</v>
      </c>
      <c r="B4" s="158">
        <f>VLOOKUP(0,verbose!G4:H304,2,FALSE)</f>
        <v>6.3922618466660373</v>
      </c>
      <c r="C4" s="158">
        <f>VLOOKUP(0,verbose!I4:J304,2,FALSE)</f>
        <v>6.3922618466660373</v>
      </c>
      <c r="D4" s="425">
        <f>+B4-C4</f>
        <v>0</v>
      </c>
    </row>
    <row r="5" spans="1:4" ht="15.75" thickBot="1" x14ac:dyDescent="0.3">
      <c r="A5" s="153" t="s">
        <v>518</v>
      </c>
      <c r="B5" s="420">
        <f>MIN(verbose!H4:H304)</f>
        <v>6.3565591896729154</v>
      </c>
      <c r="C5" s="420">
        <f>MIN(verbose!J4:J304)</f>
        <v>6.3565591896729154</v>
      </c>
      <c r="D5" s="426">
        <f>+B5-C5</f>
        <v>0</v>
      </c>
    </row>
    <row r="6" spans="1:4" x14ac:dyDescent="0.25">
      <c r="B6" s="155"/>
      <c r="C6" s="155"/>
      <c r="D6" s="204"/>
    </row>
    <row r="7" spans="1:4" x14ac:dyDescent="0.25">
      <c r="A7" t="s">
        <v>522</v>
      </c>
      <c r="B7" s="155" t="e">
        <f>VLOOKUP(A1,Notes!A7:N67,14,FALSE)</f>
        <v>#N/A</v>
      </c>
      <c r="D7" s="204"/>
    </row>
    <row r="8" spans="1:4" x14ac:dyDescent="0.25">
      <c r="B8" s="155" t="e">
        <f>-B1/2+B7</f>
        <v>#N/A</v>
      </c>
      <c r="C8" s="2">
        <v>0</v>
      </c>
      <c r="D8" s="204"/>
    </row>
    <row r="9" spans="1:4" x14ac:dyDescent="0.25">
      <c r="B9" s="155" t="e">
        <f>+B8</f>
        <v>#N/A</v>
      </c>
      <c r="C9" s="2">
        <v>20</v>
      </c>
    </row>
    <row r="10" spans="1:4" x14ac:dyDescent="0.25">
      <c r="A10" t="s">
        <v>523</v>
      </c>
      <c r="B10" s="155" t="e">
        <f>+B3-B7</f>
        <v>#N/A</v>
      </c>
      <c r="C10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workbookViewId="0">
      <selection activeCell="B22" sqref="B22"/>
    </sheetView>
  </sheetViews>
  <sheetFormatPr defaultRowHeight="15" x14ac:dyDescent="0.25"/>
  <cols>
    <col min="1" max="1" width="29.5703125" customWidth="1"/>
    <col min="2" max="2" width="9.140625" customWidth="1"/>
    <col min="8" max="8" width="12.7109375" customWidth="1"/>
  </cols>
  <sheetData>
    <row r="1" spans="1:9" ht="21" x14ac:dyDescent="0.35">
      <c r="A1" s="109" t="s">
        <v>163</v>
      </c>
    </row>
    <row r="2" spans="1:9" x14ac:dyDescent="0.25">
      <c r="A2" t="s">
        <v>166</v>
      </c>
      <c r="B2" s="11" t="s">
        <v>167</v>
      </c>
    </row>
    <row r="3" spans="1:9" x14ac:dyDescent="0.25">
      <c r="A3" t="s">
        <v>164</v>
      </c>
      <c r="B3" s="11">
        <v>442</v>
      </c>
      <c r="C3" t="s">
        <v>38</v>
      </c>
    </row>
    <row r="4" spans="1:9" x14ac:dyDescent="0.25">
      <c r="A4" t="s">
        <v>165</v>
      </c>
      <c r="B4" s="110">
        <v>15000000000</v>
      </c>
      <c r="C4" t="s">
        <v>168</v>
      </c>
    </row>
    <row r="5" spans="1:9" x14ac:dyDescent="0.25">
      <c r="A5" t="s">
        <v>12</v>
      </c>
      <c r="B5" s="11">
        <v>700</v>
      </c>
      <c r="C5" t="s">
        <v>169</v>
      </c>
    </row>
    <row r="6" spans="1:9" x14ac:dyDescent="0.25">
      <c r="A6" t="s">
        <v>170</v>
      </c>
      <c r="B6" s="11">
        <f>(2^(1/12))^24</f>
        <v>4.0000000000000009</v>
      </c>
    </row>
    <row r="7" spans="1:9" x14ac:dyDescent="0.25">
      <c r="A7" t="s">
        <v>171</v>
      </c>
      <c r="B7" s="111">
        <f>(2^(1/12))^40</f>
        <v>10.079368399158989</v>
      </c>
    </row>
    <row r="8" spans="1:9" x14ac:dyDescent="0.25">
      <c r="A8" t="s">
        <v>10</v>
      </c>
      <c r="B8" s="450">
        <v>20</v>
      </c>
      <c r="C8" t="s">
        <v>36</v>
      </c>
    </row>
    <row r="9" spans="1:9" x14ac:dyDescent="0.25">
      <c r="B9" s="111"/>
    </row>
    <row r="10" spans="1:9" x14ac:dyDescent="0.25">
      <c r="B10" s="111"/>
    </row>
    <row r="11" spans="1:9" x14ac:dyDescent="0.25">
      <c r="B11" s="111"/>
    </row>
    <row r="12" spans="1:9" ht="15.75" thickBot="1" x14ac:dyDescent="0.3">
      <c r="B12" s="111"/>
    </row>
    <row r="13" spans="1:9" ht="15.75" thickBot="1" x14ac:dyDescent="0.3">
      <c r="A13" s="503" t="s">
        <v>183</v>
      </c>
      <c r="B13" s="504"/>
      <c r="C13" s="504"/>
      <c r="D13" s="504"/>
      <c r="E13" s="504"/>
      <c r="F13" s="505"/>
      <c r="G13" s="506" t="s">
        <v>185</v>
      </c>
      <c r="H13" s="507"/>
      <c r="I13" s="508"/>
    </row>
    <row r="14" spans="1:9" ht="15.75" thickBot="1" x14ac:dyDescent="0.3">
      <c r="A14" s="115" t="s">
        <v>175</v>
      </c>
      <c r="B14" s="116">
        <v>4</v>
      </c>
      <c r="C14" s="116">
        <v>3</v>
      </c>
      <c r="D14" s="116">
        <v>2</v>
      </c>
      <c r="E14" s="116">
        <v>1</v>
      </c>
      <c r="F14" s="117">
        <v>0</v>
      </c>
      <c r="G14" s="509"/>
      <c r="H14" s="510"/>
      <c r="I14" s="511"/>
    </row>
    <row r="15" spans="1:9" ht="17.25" customHeight="1" x14ac:dyDescent="0.25">
      <c r="A15" s="119" t="s">
        <v>181</v>
      </c>
      <c r="B15" s="208" t="s">
        <v>177</v>
      </c>
      <c r="C15" s="208" t="s">
        <v>178</v>
      </c>
      <c r="D15" s="208" t="s">
        <v>42</v>
      </c>
      <c r="E15" s="208" t="s">
        <v>179</v>
      </c>
      <c r="F15" s="120" t="s">
        <v>180</v>
      </c>
      <c r="G15" s="143" t="s">
        <v>184</v>
      </c>
      <c r="H15" s="144">
        <f>+Notes!B29</f>
        <v>234.14</v>
      </c>
      <c r="I15" s="145" t="s">
        <v>38</v>
      </c>
    </row>
    <row r="16" spans="1:9" ht="18" x14ac:dyDescent="0.35">
      <c r="A16" s="121" t="s">
        <v>172</v>
      </c>
      <c r="B16" s="114">
        <v>8.9999999999999999E-11</v>
      </c>
      <c r="C16" s="114">
        <v>-8.0000000000000002E-8</v>
      </c>
      <c r="D16" s="114">
        <v>2.9999999999999997E-4</v>
      </c>
      <c r="E16" s="114">
        <v>3.49E-2</v>
      </c>
      <c r="F16" s="122">
        <v>-0.64</v>
      </c>
      <c r="G16" s="135" t="s">
        <v>28</v>
      </c>
      <c r="H16" s="142">
        <f>+B16*H15^4+C16*H15^3+D16*H15^2+E16*H15+F16</f>
        <v>23.221560765814772</v>
      </c>
      <c r="I16" s="137"/>
    </row>
    <row r="17" spans="1:9" ht="18" x14ac:dyDescent="0.35">
      <c r="A17" s="123" t="s">
        <v>174</v>
      </c>
      <c r="B17" s="113">
        <v>-8.0000000000000002E-13</v>
      </c>
      <c r="C17" s="113">
        <v>-4.0000000000000001E-10</v>
      </c>
      <c r="D17" s="113">
        <v>-3.0000000000000001E-6</v>
      </c>
      <c r="E17" s="113">
        <v>-1.5E-3</v>
      </c>
      <c r="F17" s="124">
        <v>6.4999999999999997E-3</v>
      </c>
      <c r="G17" s="135" t="s">
        <v>29</v>
      </c>
      <c r="H17" s="142">
        <f>+B17*H15^4+C17*H15^3+D17*H15^2+E17*H15+F17</f>
        <v>-0.51671330587606912</v>
      </c>
      <c r="I17" s="137"/>
    </row>
    <row r="18" spans="1:9" ht="18.75" thickBot="1" x14ac:dyDescent="0.4">
      <c r="A18" s="125" t="s">
        <v>173</v>
      </c>
      <c r="B18" s="126">
        <v>7.0000000000000001E-3</v>
      </c>
      <c r="C18" s="127"/>
      <c r="D18" s="127"/>
      <c r="E18" s="127"/>
      <c r="F18" s="128"/>
      <c r="G18" s="135" t="s">
        <v>30</v>
      </c>
      <c r="H18" s="112">
        <f>+B18</f>
        <v>7.0000000000000001E-3</v>
      </c>
      <c r="I18" s="137"/>
    </row>
    <row r="19" spans="1:9" ht="15.75" thickBot="1" x14ac:dyDescent="0.3">
      <c r="A19" s="130" t="s">
        <v>182</v>
      </c>
      <c r="B19" s="131" t="s">
        <v>176</v>
      </c>
      <c r="C19" s="132"/>
      <c r="D19" s="133"/>
      <c r="E19" s="133"/>
      <c r="F19" s="134"/>
      <c r="G19" s="138"/>
      <c r="H19" s="139"/>
      <c r="I19" s="140"/>
    </row>
    <row r="20" spans="1:9" x14ac:dyDescent="0.25">
      <c r="B20" s="112"/>
      <c r="C20" s="1"/>
      <c r="D20" s="1"/>
      <c r="E20" s="1"/>
      <c r="F20" s="1"/>
      <c r="G20" s="3"/>
    </row>
    <row r="21" spans="1:9" x14ac:dyDescent="0.25">
      <c r="A21" s="172" t="s">
        <v>194</v>
      </c>
      <c r="B21" s="3">
        <v>0.7</v>
      </c>
      <c r="C21" s="1" t="s">
        <v>36</v>
      </c>
      <c r="D21" s="1"/>
      <c r="E21" s="1"/>
      <c r="F21" s="1"/>
      <c r="G21" s="3"/>
    </row>
    <row r="22" spans="1:9" x14ac:dyDescent="0.25">
      <c r="A22" s="172" t="s">
        <v>458</v>
      </c>
      <c r="B22" s="2">
        <v>6</v>
      </c>
      <c r="C22" t="s">
        <v>195</v>
      </c>
    </row>
    <row r="23" spans="1:9" x14ac:dyDescent="0.25">
      <c r="A23" s="172" t="s">
        <v>459</v>
      </c>
      <c r="B23" s="155">
        <f>+B21/(B22-2)</f>
        <v>0.17499999999999999</v>
      </c>
    </row>
    <row r="24" spans="1:9" x14ac:dyDescent="0.25">
      <c r="A24" s="172"/>
      <c r="B24" s="155"/>
    </row>
    <row r="25" spans="1:9" x14ac:dyDescent="0.25">
      <c r="B25" s="2"/>
    </row>
    <row r="26" spans="1:9" ht="18" x14ac:dyDescent="0.35">
      <c r="A26" s="217" t="s">
        <v>443</v>
      </c>
      <c r="B26" s="207" t="s">
        <v>24</v>
      </c>
      <c r="C26" s="207" t="s">
        <v>25</v>
      </c>
      <c r="D26" s="207" t="s">
        <v>26</v>
      </c>
    </row>
    <row r="27" spans="1:9" x14ac:dyDescent="0.25">
      <c r="A27" s="217" t="s">
        <v>444</v>
      </c>
      <c r="B27" s="218">
        <v>0.9250551601</v>
      </c>
      <c r="C27" s="218">
        <v>0.92301733870000002</v>
      </c>
      <c r="D27" s="218">
        <v>0.89982467190000004</v>
      </c>
    </row>
    <row r="28" spans="1:9" x14ac:dyDescent="0.25">
      <c r="B28" s="2"/>
    </row>
    <row r="29" spans="1:9" x14ac:dyDescent="0.25">
      <c r="B29" s="2"/>
    </row>
    <row r="30" spans="1:9" x14ac:dyDescent="0.25">
      <c r="B30" s="2"/>
    </row>
    <row r="31" spans="1:9" x14ac:dyDescent="0.25">
      <c r="B31" s="2"/>
    </row>
  </sheetData>
  <mergeCells count="2">
    <mergeCell ref="A13:F13"/>
    <mergeCell ref="G13:I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19"/>
  <sheetViews>
    <sheetView zoomScale="85" zoomScaleNormal="85" workbookViewId="0">
      <selection activeCell="X5" sqref="X5"/>
    </sheetView>
  </sheetViews>
  <sheetFormatPr defaultRowHeight="15" x14ac:dyDescent="0.25"/>
  <cols>
    <col min="5" max="14" width="0" hidden="1" customWidth="1"/>
    <col min="27" max="27" width="3.85546875" customWidth="1"/>
    <col min="28" max="30" width="7.5703125" customWidth="1"/>
    <col min="32" max="32" width="10.28515625" customWidth="1"/>
    <col min="34" max="34" width="11" customWidth="1"/>
    <col min="35" max="35" width="14.140625" customWidth="1"/>
  </cols>
  <sheetData>
    <row r="1" spans="1:37" ht="18" x14ac:dyDescent="0.25">
      <c r="AD1" s="99"/>
      <c r="AE1" s="213">
        <v>5.9999999999999997E-13</v>
      </c>
      <c r="AF1" s="213">
        <v>-3E-9</v>
      </c>
      <c r="AG1" s="213">
        <v>6.0000000000000002E-6</v>
      </c>
      <c r="AH1" s="216">
        <v>-5.4999999999999997E-3</v>
      </c>
      <c r="AI1" s="216">
        <v>3.9563000000000001</v>
      </c>
      <c r="AK1" s="215" t="s">
        <v>442</v>
      </c>
    </row>
    <row r="2" spans="1:37" x14ac:dyDescent="0.25">
      <c r="AD2" s="99"/>
      <c r="AE2" s="213"/>
      <c r="AF2" s="213"/>
      <c r="AG2" s="213"/>
      <c r="AH2" s="216"/>
      <c r="AI2" s="216"/>
    </row>
    <row r="3" spans="1:37" x14ac:dyDescent="0.25">
      <c r="AD3" s="99"/>
    </row>
    <row r="4" spans="1:37" x14ac:dyDescent="0.25">
      <c r="AD4" s="99"/>
    </row>
    <row r="5" spans="1:37" x14ac:dyDescent="0.25">
      <c r="A5" t="s">
        <v>74</v>
      </c>
      <c r="B5">
        <v>110.5</v>
      </c>
      <c r="C5">
        <v>442</v>
      </c>
      <c r="D5">
        <v>1113.8</v>
      </c>
      <c r="E5">
        <v>67</v>
      </c>
      <c r="F5">
        <v>469</v>
      </c>
      <c r="G5">
        <v>0.9250551601</v>
      </c>
      <c r="H5">
        <v>0.92301733870000002</v>
      </c>
      <c r="I5">
        <v>0.89982467190000004</v>
      </c>
      <c r="J5">
        <v>0</v>
      </c>
      <c r="K5">
        <v>0</v>
      </c>
      <c r="L5">
        <v>1000000</v>
      </c>
      <c r="M5">
        <v>1000000</v>
      </c>
      <c r="N5">
        <v>1000000</v>
      </c>
      <c r="O5" s="210">
        <v>399.069223442186</v>
      </c>
      <c r="P5" s="210">
        <v>1089.0189289953701</v>
      </c>
      <c r="Q5" s="210">
        <v>2056.2750649977502</v>
      </c>
      <c r="R5" s="209">
        <v>431.40046189999998</v>
      </c>
      <c r="S5" s="209">
        <v>1179.846665</v>
      </c>
      <c r="T5" s="209">
        <v>2285.195248</v>
      </c>
      <c r="U5" s="212">
        <f>+O5</f>
        <v>399.069223442186</v>
      </c>
      <c r="V5" s="212">
        <f t="shared" ref="V5:V11" si="0">+P5</f>
        <v>1089.0189289953701</v>
      </c>
      <c r="W5" s="212">
        <f t="shared" ref="W5:W11" si="1">+Q5</f>
        <v>2056.2750649977502</v>
      </c>
      <c r="X5" s="212">
        <f t="shared" ref="X5:X11" si="2">+R5</f>
        <v>431.40046189999998</v>
      </c>
      <c r="Y5" s="212">
        <f t="shared" ref="Y5:Y11" si="3">+S5</f>
        <v>1179.846665</v>
      </c>
      <c r="Z5" s="212">
        <f t="shared" ref="Z5:Z11" si="4">+T5</f>
        <v>2285.195248</v>
      </c>
      <c r="AB5" s="204">
        <f>+U5/B5</f>
        <v>3.6114861849971582</v>
      </c>
      <c r="AC5" s="204">
        <f t="shared" ref="AC5:AD5" si="5">+V5/C5</f>
        <v>2.463843730758756</v>
      </c>
      <c r="AD5" s="214">
        <f t="shared" si="5"/>
        <v>1.8461798033738106</v>
      </c>
      <c r="AE5" s="204">
        <f>+$AE$1*B5^4+$AF$1*B5^3+$AG$1*B5^2+$AH$1*B5+$AI$1</f>
        <v>3.4178532562480379</v>
      </c>
    </row>
    <row r="6" spans="1:37" x14ac:dyDescent="0.25">
      <c r="A6" t="s">
        <v>76</v>
      </c>
      <c r="B6">
        <v>117.1</v>
      </c>
      <c r="C6">
        <v>468.3</v>
      </c>
      <c r="D6">
        <v>1180</v>
      </c>
      <c r="E6">
        <v>64</v>
      </c>
      <c r="F6">
        <v>459</v>
      </c>
      <c r="G6">
        <v>0.9042453037</v>
      </c>
      <c r="H6">
        <v>0.89857902980000004</v>
      </c>
      <c r="I6">
        <v>0.85</v>
      </c>
      <c r="J6">
        <v>0</v>
      </c>
      <c r="K6">
        <v>0</v>
      </c>
      <c r="L6">
        <v>1000000</v>
      </c>
      <c r="M6">
        <v>1000000</v>
      </c>
      <c r="N6">
        <v>1000000</v>
      </c>
      <c r="O6" s="210">
        <v>407.22258801867599</v>
      </c>
      <c r="P6" s="210">
        <v>1106.3646664303801</v>
      </c>
      <c r="Q6" s="210">
        <v>2025.98165848743</v>
      </c>
      <c r="R6" s="209">
        <v>450.34526179168301</v>
      </c>
      <c r="S6" s="209">
        <v>1231.23802107493</v>
      </c>
      <c r="T6" s="209">
        <v>2383.50783351463</v>
      </c>
      <c r="U6" s="212">
        <f t="shared" ref="U6:U11" si="6">+O6</f>
        <v>407.22258801867599</v>
      </c>
      <c r="V6" s="212">
        <f t="shared" si="0"/>
        <v>1106.3646664303801</v>
      </c>
      <c r="W6" s="212">
        <f t="shared" si="1"/>
        <v>2025.98165848743</v>
      </c>
      <c r="X6" s="212">
        <f t="shared" si="2"/>
        <v>450.34526179168301</v>
      </c>
      <c r="Y6" s="212">
        <f t="shared" si="3"/>
        <v>1231.23802107493</v>
      </c>
      <c r="Z6" s="212">
        <f t="shared" si="4"/>
        <v>2383.50783351463</v>
      </c>
      <c r="AB6" s="204">
        <f t="shared" ref="AB6:AB56" si="7">+U6/B6</f>
        <v>3.4775626645488984</v>
      </c>
      <c r="AC6" s="204">
        <f t="shared" ref="AC6:AC56" si="8">+V6/C6</f>
        <v>2.3625126338466371</v>
      </c>
      <c r="AD6" s="214">
        <f t="shared" ref="AD6:AD56" si="9">+W6/D6</f>
        <v>1.7169336088876526</v>
      </c>
      <c r="AE6" s="204">
        <f t="shared" ref="AE6:AE56" si="10">+$AE$1*B6^4+$AF$1*B6^3+$AG$1*B6^2+$AH$1*B6+$AI$1</f>
        <v>3.389820108479805</v>
      </c>
    </row>
    <row r="7" spans="1:37" x14ac:dyDescent="0.25">
      <c r="A7" t="s">
        <v>78</v>
      </c>
      <c r="B7">
        <v>124</v>
      </c>
      <c r="C7">
        <v>496.1</v>
      </c>
      <c r="D7">
        <v>1250.2</v>
      </c>
      <c r="E7">
        <v>62</v>
      </c>
      <c r="F7">
        <v>450</v>
      </c>
      <c r="G7">
        <v>0.90716096999999996</v>
      </c>
      <c r="H7">
        <v>0.88913575</v>
      </c>
      <c r="I7">
        <v>0.85666891999999994</v>
      </c>
      <c r="J7">
        <v>0</v>
      </c>
      <c r="K7">
        <v>0</v>
      </c>
      <c r="L7">
        <v>1000000</v>
      </c>
      <c r="M7">
        <v>1000000</v>
      </c>
      <c r="N7">
        <v>1000000</v>
      </c>
      <c r="O7" s="210">
        <v>425.00693755810101</v>
      </c>
      <c r="P7" s="210">
        <v>1138.4079651378199</v>
      </c>
      <c r="Q7" s="210">
        <v>2122.4503530915299</v>
      </c>
      <c r="R7" s="209">
        <v>468.48207402788898</v>
      </c>
      <c r="S7" s="209">
        <v>1280.4048646246999</v>
      </c>
      <c r="T7" s="209">
        <v>2477.47210586148</v>
      </c>
      <c r="U7" s="212">
        <f t="shared" si="6"/>
        <v>425.00693755810101</v>
      </c>
      <c r="V7" s="212">
        <f t="shared" si="0"/>
        <v>1138.4079651378199</v>
      </c>
      <c r="W7" s="212">
        <f t="shared" si="1"/>
        <v>2122.4503530915299</v>
      </c>
      <c r="X7" s="212">
        <f t="shared" si="2"/>
        <v>468.48207402788898</v>
      </c>
      <c r="Y7" s="212">
        <f t="shared" si="3"/>
        <v>1280.4048646246999</v>
      </c>
      <c r="Z7" s="212">
        <f t="shared" si="4"/>
        <v>2477.47210586148</v>
      </c>
      <c r="AB7" s="204">
        <f t="shared" si="7"/>
        <v>3.4274753028879115</v>
      </c>
      <c r="AC7" s="204">
        <f t="shared" si="8"/>
        <v>2.2947147049744405</v>
      </c>
      <c r="AD7" s="214">
        <f t="shared" si="9"/>
        <v>1.6976886522888577</v>
      </c>
      <c r="AE7" s="204">
        <f t="shared" si="10"/>
        <v>3.3609779808256004</v>
      </c>
    </row>
    <row r="8" spans="1:37" x14ac:dyDescent="0.25">
      <c r="A8" t="s">
        <v>80</v>
      </c>
      <c r="B8">
        <v>131.4</v>
      </c>
      <c r="C8">
        <v>525.6</v>
      </c>
      <c r="D8">
        <v>1324.5</v>
      </c>
      <c r="E8">
        <v>62</v>
      </c>
      <c r="F8">
        <v>440</v>
      </c>
      <c r="G8">
        <v>0.90716096999999996</v>
      </c>
      <c r="H8">
        <v>0.88913575</v>
      </c>
      <c r="I8">
        <v>0.85666891999999994</v>
      </c>
      <c r="J8">
        <v>0</v>
      </c>
      <c r="K8">
        <v>0</v>
      </c>
      <c r="L8">
        <v>1000000</v>
      </c>
      <c r="M8">
        <v>1000000</v>
      </c>
      <c r="N8">
        <v>1000000</v>
      </c>
      <c r="O8" s="210">
        <v>444.48080208798399</v>
      </c>
      <c r="P8" s="210">
        <v>1190.10946575346</v>
      </c>
      <c r="Q8" s="210">
        <v>2217.55803594178</v>
      </c>
      <c r="R8" s="209">
        <v>489.94797408287502</v>
      </c>
      <c r="S8" s="209">
        <v>1338.55524210264</v>
      </c>
      <c r="T8" s="209">
        <v>2588.4884276196799</v>
      </c>
      <c r="U8" s="212">
        <f t="shared" si="6"/>
        <v>444.48080208798399</v>
      </c>
      <c r="V8" s="212">
        <f t="shared" si="0"/>
        <v>1190.10946575346</v>
      </c>
      <c r="W8" s="212">
        <f t="shared" si="1"/>
        <v>2217.55803594178</v>
      </c>
      <c r="X8" s="212">
        <f t="shared" si="2"/>
        <v>489.94797408287502</v>
      </c>
      <c r="Y8" s="212">
        <f t="shared" si="3"/>
        <v>1338.55524210264</v>
      </c>
      <c r="Z8" s="212">
        <f t="shared" si="4"/>
        <v>2588.4884276196799</v>
      </c>
      <c r="AB8" s="204">
        <f t="shared" si="7"/>
        <v>3.3826545059968338</v>
      </c>
      <c r="AC8" s="204">
        <f t="shared" si="8"/>
        <v>2.2642874158170851</v>
      </c>
      <c r="AD8" s="214">
        <f t="shared" si="9"/>
        <v>1.6742605027873008</v>
      </c>
      <c r="AE8" s="204">
        <f t="shared" si="10"/>
        <v>3.3305683865928333</v>
      </c>
    </row>
    <row r="9" spans="1:37" x14ac:dyDescent="0.25">
      <c r="A9" t="s">
        <v>82</v>
      </c>
      <c r="B9">
        <v>139.19999999999999</v>
      </c>
      <c r="C9">
        <v>556.9</v>
      </c>
      <c r="D9">
        <v>1403.3</v>
      </c>
      <c r="E9">
        <v>56</v>
      </c>
      <c r="F9">
        <v>431</v>
      </c>
      <c r="G9">
        <v>0.90716096999999996</v>
      </c>
      <c r="H9">
        <v>0.88913575</v>
      </c>
      <c r="I9">
        <v>0.85666891999999994</v>
      </c>
      <c r="J9">
        <v>0</v>
      </c>
      <c r="K9">
        <v>0</v>
      </c>
      <c r="L9">
        <v>1000000</v>
      </c>
      <c r="M9">
        <v>1000000</v>
      </c>
      <c r="N9">
        <v>1000000</v>
      </c>
      <c r="O9" s="210">
        <v>463.17344087180999</v>
      </c>
      <c r="P9" s="210">
        <v>1239.6995558773001</v>
      </c>
      <c r="Q9" s="210">
        <v>2308.6803012487799</v>
      </c>
      <c r="R9" s="209">
        <v>510.55273464705698</v>
      </c>
      <c r="S9" s="209">
        <v>1394.3308467858501</v>
      </c>
      <c r="T9" s="209">
        <v>2694.85269201445</v>
      </c>
      <c r="U9" s="212">
        <f t="shared" si="6"/>
        <v>463.17344087180999</v>
      </c>
      <c r="V9" s="212">
        <f t="shared" si="0"/>
        <v>1239.6995558773001</v>
      </c>
      <c r="W9" s="212">
        <f t="shared" si="1"/>
        <v>2308.6803012487799</v>
      </c>
      <c r="X9" s="212">
        <f t="shared" si="2"/>
        <v>510.55273464705698</v>
      </c>
      <c r="Y9" s="212">
        <f t="shared" si="3"/>
        <v>1394.3308467858501</v>
      </c>
      <c r="Z9" s="212">
        <f t="shared" si="4"/>
        <v>2694.85269201445</v>
      </c>
      <c r="AB9" s="204">
        <f t="shared" si="7"/>
        <v>3.3273954085618538</v>
      </c>
      <c r="AC9" s="204">
        <f t="shared" si="8"/>
        <v>2.2260721060824209</v>
      </c>
      <c r="AD9" s="214">
        <f t="shared" si="9"/>
        <v>1.6451794350807241</v>
      </c>
      <c r="AE9" s="204">
        <f t="shared" si="10"/>
        <v>3.2990934276426138</v>
      </c>
    </row>
    <row r="10" spans="1:37" x14ac:dyDescent="0.25">
      <c r="A10" t="s">
        <v>84</v>
      </c>
      <c r="B10">
        <v>147.5</v>
      </c>
      <c r="C10">
        <v>590</v>
      </c>
      <c r="D10">
        <v>1486.7</v>
      </c>
      <c r="E10">
        <v>56</v>
      </c>
      <c r="F10">
        <v>422</v>
      </c>
      <c r="G10">
        <v>0.90716096999999996</v>
      </c>
      <c r="H10">
        <v>0.88913575</v>
      </c>
      <c r="I10">
        <v>0.85666891999999994</v>
      </c>
      <c r="J10">
        <v>0</v>
      </c>
      <c r="K10">
        <v>0</v>
      </c>
      <c r="L10">
        <v>1000000</v>
      </c>
      <c r="M10">
        <v>1000000</v>
      </c>
      <c r="N10">
        <v>1000000</v>
      </c>
      <c r="O10" s="210">
        <v>483.06908093062799</v>
      </c>
      <c r="P10" s="210">
        <v>1292.44103549482</v>
      </c>
      <c r="Q10" s="210">
        <v>2405.48481552051</v>
      </c>
      <c r="R10" s="209">
        <v>532.48355481771102</v>
      </c>
      <c r="S10" s="209">
        <v>1453.6509228375</v>
      </c>
      <c r="T10" s="209">
        <v>2807.8496737720502</v>
      </c>
      <c r="U10" s="212">
        <f t="shared" si="6"/>
        <v>483.06908093062799</v>
      </c>
      <c r="V10" s="212">
        <f t="shared" si="0"/>
        <v>1292.44103549482</v>
      </c>
      <c r="W10" s="212">
        <f t="shared" si="1"/>
        <v>2405.48481552051</v>
      </c>
      <c r="X10" s="212">
        <f t="shared" si="2"/>
        <v>532.48355481771102</v>
      </c>
      <c r="Y10" s="212">
        <f t="shared" si="3"/>
        <v>1453.6509228375</v>
      </c>
      <c r="Z10" s="212">
        <f t="shared" si="4"/>
        <v>2807.8496737720502</v>
      </c>
      <c r="AB10" s="204">
        <f t="shared" si="7"/>
        <v>3.275044616478834</v>
      </c>
      <c r="AC10" s="204">
        <f t="shared" si="8"/>
        <v>2.1905780262624068</v>
      </c>
      <c r="AD10" s="214">
        <f t="shared" si="9"/>
        <v>1.6180028354883365</v>
      </c>
      <c r="AE10" s="204">
        <f t="shared" si="10"/>
        <v>3.2662443600234377</v>
      </c>
    </row>
    <row r="11" spans="1:37" x14ac:dyDescent="0.25">
      <c r="A11" t="s">
        <v>86</v>
      </c>
      <c r="B11">
        <v>156.30000000000001</v>
      </c>
      <c r="C11">
        <v>625.1</v>
      </c>
      <c r="D11">
        <v>1575.1</v>
      </c>
      <c r="E11">
        <v>56</v>
      </c>
      <c r="F11">
        <v>413</v>
      </c>
      <c r="G11">
        <v>0.90716096999999996</v>
      </c>
      <c r="H11">
        <v>0.88913575</v>
      </c>
      <c r="I11">
        <v>0.85666891999999994</v>
      </c>
      <c r="J11">
        <v>0</v>
      </c>
      <c r="K11">
        <v>0</v>
      </c>
      <c r="L11">
        <v>1000000</v>
      </c>
      <c r="M11">
        <v>1000000</v>
      </c>
      <c r="N11">
        <v>1000000</v>
      </c>
      <c r="O11" s="210">
        <v>504.27307660450998</v>
      </c>
      <c r="P11" s="210">
        <v>1348.6054481050901</v>
      </c>
      <c r="Q11" s="210">
        <v>2508.4495707538599</v>
      </c>
      <c r="R11" s="209">
        <v>555.85656592207999</v>
      </c>
      <c r="S11" s="209">
        <v>1516.82088415824</v>
      </c>
      <c r="T11" s="209">
        <v>2928.0373184940499</v>
      </c>
      <c r="U11" s="212">
        <f t="shared" si="6"/>
        <v>504.27307660450998</v>
      </c>
      <c r="V11" s="212">
        <f t="shared" si="0"/>
        <v>1348.6054481050901</v>
      </c>
      <c r="W11" s="212">
        <f t="shared" si="1"/>
        <v>2508.4495707538599</v>
      </c>
      <c r="X11" s="212">
        <f t="shared" si="2"/>
        <v>555.85656592207999</v>
      </c>
      <c r="Y11" s="212">
        <f t="shared" si="3"/>
        <v>1516.82088415824</v>
      </c>
      <c r="Z11" s="212">
        <f t="shared" si="4"/>
        <v>2928.0373184940499</v>
      </c>
      <c r="AB11" s="204">
        <f t="shared" si="7"/>
        <v>3.2263152693826611</v>
      </c>
      <c r="AC11" s="204">
        <f t="shared" si="8"/>
        <v>2.1574235292034714</v>
      </c>
      <c r="AD11" s="214">
        <f t="shared" si="9"/>
        <v>1.5925652788736335</v>
      </c>
      <c r="AE11" s="204">
        <f t="shared" si="10"/>
        <v>3.232131144211098</v>
      </c>
    </row>
    <row r="12" spans="1:37" x14ac:dyDescent="0.25">
      <c r="A12" t="s">
        <v>88</v>
      </c>
      <c r="B12">
        <v>165.6</v>
      </c>
      <c r="C12">
        <v>662.3</v>
      </c>
      <c r="D12">
        <v>1668.8</v>
      </c>
      <c r="E12">
        <v>56</v>
      </c>
      <c r="F12">
        <v>404</v>
      </c>
      <c r="G12">
        <v>0.90716096999999996</v>
      </c>
      <c r="H12">
        <v>0.88913575</v>
      </c>
      <c r="I12">
        <v>0.85666891999999994</v>
      </c>
      <c r="J12">
        <v>0</v>
      </c>
      <c r="K12">
        <v>0</v>
      </c>
      <c r="L12">
        <v>1000000</v>
      </c>
      <c r="M12">
        <v>1000000</v>
      </c>
      <c r="N12">
        <v>1000000</v>
      </c>
      <c r="O12" s="210">
        <v>527</v>
      </c>
      <c r="P12" s="210" t="s">
        <v>210</v>
      </c>
      <c r="Q12" s="210" t="s">
        <v>211</v>
      </c>
      <c r="R12" s="209">
        <v>581</v>
      </c>
      <c r="S12" s="209" t="s">
        <v>212</v>
      </c>
      <c r="T12" s="209" t="s">
        <v>213</v>
      </c>
      <c r="U12" s="211">
        <f>+O12</f>
        <v>527</v>
      </c>
      <c r="V12" s="211">
        <f t="shared" ref="V12:V27" si="11">VALUE(LEFT(P12,1)&amp;RIGHT(P12,3))</f>
        <v>1409</v>
      </c>
      <c r="W12" s="211">
        <f t="shared" ref="W12:W27" si="12">VALUE(LEFT(Q12,1)&amp;RIGHT(Q12,3))</f>
        <v>2618</v>
      </c>
      <c r="X12" s="211">
        <f>+R12</f>
        <v>581</v>
      </c>
      <c r="Y12" s="211">
        <f t="shared" ref="Y12:Y56" si="13">VALUE(LEFT(S12,1)&amp;RIGHT(S12,3))</f>
        <v>1584</v>
      </c>
      <c r="Z12" s="211">
        <f>VALUE(LEFT(T12,1)&amp;RIGHT(T12,3))</f>
        <v>3056</v>
      </c>
      <c r="AB12" s="204">
        <f t="shared" si="7"/>
        <v>3.1823671497584543</v>
      </c>
      <c r="AC12" s="204">
        <f t="shared" si="8"/>
        <v>2.1274346972670997</v>
      </c>
      <c r="AD12" s="214">
        <f t="shared" si="9"/>
        <v>1.568791946308725</v>
      </c>
      <c r="AE12" s="204">
        <f t="shared" si="10"/>
        <v>3.1968674591562141</v>
      </c>
    </row>
    <row r="13" spans="1:37" x14ac:dyDescent="0.25">
      <c r="A13" t="s">
        <v>90</v>
      </c>
      <c r="B13">
        <v>175.4</v>
      </c>
      <c r="C13">
        <v>701.6</v>
      </c>
      <c r="D13">
        <v>1768</v>
      </c>
      <c r="E13">
        <v>56</v>
      </c>
      <c r="F13">
        <v>396</v>
      </c>
      <c r="G13">
        <v>0.90716096999999996</v>
      </c>
      <c r="H13">
        <v>0.88913575</v>
      </c>
      <c r="I13">
        <v>0.85666891999999994</v>
      </c>
      <c r="J13">
        <v>0</v>
      </c>
      <c r="K13">
        <v>0</v>
      </c>
      <c r="L13">
        <v>1000000</v>
      </c>
      <c r="M13">
        <v>1000000</v>
      </c>
      <c r="N13">
        <v>1000000</v>
      </c>
      <c r="O13" s="210">
        <v>548</v>
      </c>
      <c r="P13" s="210" t="s">
        <v>217</v>
      </c>
      <c r="Q13" s="210" t="s">
        <v>218</v>
      </c>
      <c r="R13" s="209">
        <v>604</v>
      </c>
      <c r="S13" s="209" t="s">
        <v>219</v>
      </c>
      <c r="T13" s="209" t="s">
        <v>220</v>
      </c>
      <c r="U13" s="211">
        <f t="shared" ref="U13:U24" si="14">+O13</f>
        <v>548</v>
      </c>
      <c r="V13" s="211">
        <f t="shared" si="11"/>
        <v>1465</v>
      </c>
      <c r="W13" s="211">
        <f t="shared" si="12"/>
        <v>2722</v>
      </c>
      <c r="X13" s="211">
        <f t="shared" ref="X13:X24" si="15">+R13</f>
        <v>604</v>
      </c>
      <c r="Y13" s="211">
        <f t="shared" si="13"/>
        <v>1648</v>
      </c>
      <c r="Z13" s="211">
        <f t="shared" ref="Z13:Z40" si="16">VALUE(LEFT(T13,1)&amp;RIGHT(T13,3))</f>
        <v>3177</v>
      </c>
      <c r="AB13" s="204">
        <f t="shared" si="7"/>
        <v>3.1242873432155074</v>
      </c>
      <c r="AC13" s="204">
        <f t="shared" si="8"/>
        <v>2.0880843785632837</v>
      </c>
      <c r="AD13" s="214">
        <f t="shared" si="9"/>
        <v>1.5395927601809956</v>
      </c>
      <c r="AE13" s="204">
        <f t="shared" si="10"/>
        <v>3.1605702298498954</v>
      </c>
    </row>
    <row r="14" spans="1:37" x14ac:dyDescent="0.25">
      <c r="A14" t="s">
        <v>92</v>
      </c>
      <c r="B14">
        <v>185.8</v>
      </c>
      <c r="C14">
        <v>743.4</v>
      </c>
      <c r="D14">
        <v>1873.1</v>
      </c>
      <c r="E14">
        <v>53</v>
      </c>
      <c r="F14">
        <v>388</v>
      </c>
      <c r="G14">
        <v>0.90716096999999996</v>
      </c>
      <c r="H14">
        <v>0.88913575</v>
      </c>
      <c r="I14">
        <v>0.85666891999999994</v>
      </c>
      <c r="J14">
        <v>0</v>
      </c>
      <c r="K14">
        <v>0</v>
      </c>
      <c r="L14">
        <v>1000000</v>
      </c>
      <c r="M14">
        <v>1000000</v>
      </c>
      <c r="N14">
        <v>1000000</v>
      </c>
      <c r="O14" s="210">
        <v>571</v>
      </c>
      <c r="P14" s="210" t="s">
        <v>207</v>
      </c>
      <c r="Q14" s="210" t="s">
        <v>221</v>
      </c>
      <c r="R14" s="209">
        <v>629</v>
      </c>
      <c r="S14" s="209" t="s">
        <v>222</v>
      </c>
      <c r="T14" s="209" t="s">
        <v>223</v>
      </c>
      <c r="U14" s="211">
        <f t="shared" si="14"/>
        <v>571</v>
      </c>
      <c r="V14" s="211">
        <f t="shared" si="11"/>
        <v>1525</v>
      </c>
      <c r="W14" s="211">
        <f t="shared" si="12"/>
        <v>2831</v>
      </c>
      <c r="X14" s="211">
        <f t="shared" si="15"/>
        <v>629</v>
      </c>
      <c r="Y14" s="211">
        <f t="shared" si="13"/>
        <v>1715</v>
      </c>
      <c r="Z14" s="211">
        <f t="shared" si="16"/>
        <v>3305</v>
      </c>
      <c r="AB14" s="204">
        <f t="shared" si="7"/>
        <v>3.0731969860064585</v>
      </c>
      <c r="AC14" s="204">
        <f t="shared" si="8"/>
        <v>2.051385525961797</v>
      </c>
      <c r="AD14" s="214">
        <f t="shared" si="9"/>
        <v>1.5113982168597513</v>
      </c>
      <c r="AE14" s="204">
        <f t="shared" si="10"/>
        <v>3.1230025240409738</v>
      </c>
    </row>
    <row r="15" spans="1:37" x14ac:dyDescent="0.25">
      <c r="A15" t="s">
        <v>94</v>
      </c>
      <c r="B15">
        <v>196.9</v>
      </c>
      <c r="C15">
        <v>787.6</v>
      </c>
      <c r="D15">
        <v>1984.5</v>
      </c>
      <c r="E15">
        <v>53</v>
      </c>
      <c r="F15">
        <v>380</v>
      </c>
      <c r="G15">
        <v>0.90716096999999996</v>
      </c>
      <c r="H15">
        <v>0.88913575</v>
      </c>
      <c r="I15">
        <v>0.85666891999999994</v>
      </c>
      <c r="J15">
        <v>0</v>
      </c>
      <c r="K15">
        <v>0</v>
      </c>
      <c r="L15">
        <v>1000000</v>
      </c>
      <c r="M15">
        <v>1000000</v>
      </c>
      <c r="N15">
        <v>1000000</v>
      </c>
      <c r="O15" s="210">
        <v>595</v>
      </c>
      <c r="P15" s="210" t="s">
        <v>224</v>
      </c>
      <c r="Q15" s="210" t="s">
        <v>225</v>
      </c>
      <c r="R15" s="209">
        <v>656</v>
      </c>
      <c r="S15" s="209" t="s">
        <v>226</v>
      </c>
      <c r="T15" s="209" t="s">
        <v>227</v>
      </c>
      <c r="U15" s="211">
        <f t="shared" si="14"/>
        <v>595</v>
      </c>
      <c r="V15" s="211">
        <f t="shared" si="11"/>
        <v>1589</v>
      </c>
      <c r="W15" s="211">
        <f t="shared" si="12"/>
        <v>2948</v>
      </c>
      <c r="X15" s="211">
        <f t="shared" si="15"/>
        <v>656</v>
      </c>
      <c r="Y15" s="211">
        <f t="shared" si="13"/>
        <v>1787</v>
      </c>
      <c r="Z15" s="211">
        <f t="shared" si="16"/>
        <v>3441</v>
      </c>
      <c r="AB15" s="204">
        <f t="shared" si="7"/>
        <v>3.0218384966988316</v>
      </c>
      <c r="AC15" s="204">
        <f t="shared" si="8"/>
        <v>2.0175215845606909</v>
      </c>
      <c r="AD15" s="214">
        <f t="shared" si="9"/>
        <v>1.4855127236079617</v>
      </c>
      <c r="AE15" s="204">
        <f t="shared" si="10"/>
        <v>3.0839683009687313</v>
      </c>
    </row>
    <row r="16" spans="1:37" x14ac:dyDescent="0.25">
      <c r="A16" t="s">
        <v>96</v>
      </c>
      <c r="B16">
        <v>208.6</v>
      </c>
      <c r="C16">
        <v>834.4</v>
      </c>
      <c r="D16">
        <v>2102.5</v>
      </c>
      <c r="E16">
        <v>53</v>
      </c>
      <c r="F16">
        <v>372</v>
      </c>
      <c r="G16">
        <v>0.90716096999999996</v>
      </c>
      <c r="H16">
        <v>0.88913575</v>
      </c>
      <c r="I16">
        <v>0.85666891999999994</v>
      </c>
      <c r="J16">
        <v>0</v>
      </c>
      <c r="K16">
        <v>0</v>
      </c>
      <c r="L16">
        <v>1000000</v>
      </c>
      <c r="M16">
        <v>1000000</v>
      </c>
      <c r="N16">
        <v>1000000</v>
      </c>
      <c r="O16" s="210">
        <v>620.99125774237405</v>
      </c>
      <c r="P16" s="210">
        <v>1657.06777669433</v>
      </c>
      <c r="Q16" s="210">
        <v>3071.4874605260902</v>
      </c>
      <c r="R16" s="209">
        <v>684.54362376544304</v>
      </c>
      <c r="S16" s="209">
        <v>1863.68366888221</v>
      </c>
      <c r="T16" s="209">
        <v>3585.3844919763101</v>
      </c>
      <c r="U16" s="212">
        <f t="shared" si="14"/>
        <v>620.99125774237405</v>
      </c>
      <c r="V16" s="212">
        <f t="shared" ref="V16" si="17">+P16</f>
        <v>1657.06777669433</v>
      </c>
      <c r="W16" s="212">
        <f t="shared" ref="W16" si="18">+Q16</f>
        <v>3071.4874605260902</v>
      </c>
      <c r="X16" s="212">
        <f t="shared" si="15"/>
        <v>684.54362376544304</v>
      </c>
      <c r="Y16" s="212">
        <f>+S16</f>
        <v>1863.68366888221</v>
      </c>
      <c r="Z16" s="212">
        <f>+T16</f>
        <v>3585.3844919763101</v>
      </c>
      <c r="AB16" s="204">
        <f t="shared" si="7"/>
        <v>2.9769475443066828</v>
      </c>
      <c r="AC16" s="204">
        <f t="shared" si="8"/>
        <v>1.9859393296911914</v>
      </c>
      <c r="AD16" s="214">
        <f t="shared" si="9"/>
        <v>1.4608739407971891</v>
      </c>
      <c r="AE16" s="204">
        <f t="shared" si="10"/>
        <v>3.043988802660929</v>
      </c>
    </row>
    <row r="17" spans="1:31" x14ac:dyDescent="0.25">
      <c r="A17" t="s">
        <v>98</v>
      </c>
      <c r="B17">
        <v>221</v>
      </c>
      <c r="C17">
        <v>884</v>
      </c>
      <c r="D17">
        <v>2227.5</v>
      </c>
      <c r="E17">
        <v>53</v>
      </c>
      <c r="F17">
        <v>364</v>
      </c>
      <c r="G17">
        <v>0.90716096999999996</v>
      </c>
      <c r="H17">
        <v>0.88913575</v>
      </c>
      <c r="I17">
        <v>0.85666891999999994</v>
      </c>
      <c r="J17">
        <v>0</v>
      </c>
      <c r="K17">
        <v>0</v>
      </c>
      <c r="L17">
        <v>1000000</v>
      </c>
      <c r="M17">
        <v>1000000</v>
      </c>
      <c r="N17">
        <v>1000000</v>
      </c>
      <c r="O17" s="210">
        <v>648</v>
      </c>
      <c r="P17" s="210" t="s">
        <v>229</v>
      </c>
      <c r="Q17" s="210" t="s">
        <v>230</v>
      </c>
      <c r="R17" s="209">
        <v>715</v>
      </c>
      <c r="S17" s="209" t="s">
        <v>231</v>
      </c>
      <c r="T17" s="209" t="s">
        <v>232</v>
      </c>
      <c r="U17" s="211">
        <f t="shared" si="14"/>
        <v>648</v>
      </c>
      <c r="V17" s="211">
        <f t="shared" si="11"/>
        <v>1729</v>
      </c>
      <c r="W17" s="211">
        <f t="shared" si="12"/>
        <v>3203</v>
      </c>
      <c r="X17" s="211">
        <f t="shared" si="15"/>
        <v>715</v>
      </c>
      <c r="Y17" s="211">
        <f t="shared" si="13"/>
        <v>1945</v>
      </c>
      <c r="Z17" s="211">
        <f t="shared" si="16"/>
        <v>3739</v>
      </c>
      <c r="AB17" s="204">
        <f t="shared" si="7"/>
        <v>2.932126696832579</v>
      </c>
      <c r="AC17" s="204">
        <f t="shared" si="8"/>
        <v>1.9558823529411764</v>
      </c>
      <c r="AD17" s="214">
        <f t="shared" si="9"/>
        <v>1.4379349046015713</v>
      </c>
      <c r="AE17" s="204">
        <f t="shared" si="10"/>
        <v>3.0028956829686004</v>
      </c>
    </row>
    <row r="18" spans="1:31" x14ac:dyDescent="0.25">
      <c r="A18" t="s">
        <v>4</v>
      </c>
      <c r="B18">
        <v>234.1</v>
      </c>
      <c r="C18">
        <v>936.6</v>
      </c>
      <c r="D18">
        <v>2360</v>
      </c>
      <c r="E18">
        <v>53</v>
      </c>
      <c r="F18">
        <v>356</v>
      </c>
      <c r="G18">
        <v>0.90716096999999996</v>
      </c>
      <c r="H18">
        <v>0.88913575</v>
      </c>
      <c r="I18">
        <v>0.85666891999999994</v>
      </c>
      <c r="J18">
        <v>0</v>
      </c>
      <c r="K18">
        <v>0</v>
      </c>
      <c r="L18">
        <v>1000000</v>
      </c>
      <c r="M18">
        <v>1000000</v>
      </c>
      <c r="N18">
        <v>1000000</v>
      </c>
      <c r="O18" s="210">
        <v>678</v>
      </c>
      <c r="P18" s="210" t="s">
        <v>234</v>
      </c>
      <c r="Q18" s="210" t="s">
        <v>235</v>
      </c>
      <c r="R18" s="209">
        <v>747</v>
      </c>
      <c r="S18" s="209" t="s">
        <v>236</v>
      </c>
      <c r="T18" s="209" t="s">
        <v>237</v>
      </c>
      <c r="U18" s="211">
        <f t="shared" si="14"/>
        <v>678</v>
      </c>
      <c r="V18" s="211">
        <f t="shared" si="11"/>
        <v>1807</v>
      </c>
      <c r="W18" s="211">
        <f t="shared" si="12"/>
        <v>3343</v>
      </c>
      <c r="X18" s="211">
        <f t="shared" si="15"/>
        <v>747</v>
      </c>
      <c r="Y18" s="211">
        <f t="shared" si="13"/>
        <v>2032</v>
      </c>
      <c r="Z18" s="211">
        <f t="shared" si="16"/>
        <v>3903</v>
      </c>
      <c r="AB18" s="204">
        <f t="shared" si="7"/>
        <v>2.8961982058949167</v>
      </c>
      <c r="AC18" s="204">
        <f t="shared" si="8"/>
        <v>1.9293188127268843</v>
      </c>
      <c r="AD18" s="214">
        <f t="shared" si="9"/>
        <v>1.4165254237288136</v>
      </c>
      <c r="AE18" s="204">
        <f t="shared" si="10"/>
        <v>2.9608808553273378</v>
      </c>
    </row>
    <row r="19" spans="1:31" x14ac:dyDescent="0.25">
      <c r="A19" t="s">
        <v>101</v>
      </c>
      <c r="B19">
        <v>248.1</v>
      </c>
      <c r="C19">
        <v>992.3</v>
      </c>
      <c r="D19">
        <v>2500.3000000000002</v>
      </c>
      <c r="E19">
        <v>53</v>
      </c>
      <c r="F19">
        <v>349</v>
      </c>
      <c r="G19">
        <v>0.90716096999999996</v>
      </c>
      <c r="H19">
        <v>0.88913575</v>
      </c>
      <c r="I19">
        <v>0.85666891999999994</v>
      </c>
      <c r="J19">
        <v>0</v>
      </c>
      <c r="K19">
        <v>0</v>
      </c>
      <c r="L19">
        <v>1000000</v>
      </c>
      <c r="M19">
        <v>1000000</v>
      </c>
      <c r="N19">
        <v>1000000</v>
      </c>
      <c r="O19" s="210">
        <v>705</v>
      </c>
      <c r="P19" s="210" t="s">
        <v>238</v>
      </c>
      <c r="Q19" s="210" t="s">
        <v>239</v>
      </c>
      <c r="R19" s="209">
        <v>777</v>
      </c>
      <c r="S19" s="209" t="s">
        <v>240</v>
      </c>
      <c r="T19" s="209" t="s">
        <v>241</v>
      </c>
      <c r="U19" s="211">
        <f t="shared" si="14"/>
        <v>705</v>
      </c>
      <c r="V19" s="211">
        <f t="shared" si="11"/>
        <v>1878</v>
      </c>
      <c r="W19" s="211">
        <f t="shared" si="12"/>
        <v>3473</v>
      </c>
      <c r="X19" s="211">
        <f t="shared" si="15"/>
        <v>777</v>
      </c>
      <c r="Y19" s="211">
        <f t="shared" si="13"/>
        <v>2113</v>
      </c>
      <c r="Z19" s="211">
        <f t="shared" si="16"/>
        <v>4054</v>
      </c>
      <c r="AB19" s="204">
        <f t="shared" si="7"/>
        <v>2.841596130592503</v>
      </c>
      <c r="AC19" s="204">
        <f t="shared" si="8"/>
        <v>1.892572810641943</v>
      </c>
      <c r="AD19" s="214">
        <f t="shared" si="9"/>
        <v>1.3890333160020796</v>
      </c>
      <c r="AE19" s="204">
        <f t="shared" si="10"/>
        <v>2.9175306162194197</v>
      </c>
    </row>
    <row r="20" spans="1:31" x14ac:dyDescent="0.25">
      <c r="A20" t="s">
        <v>103</v>
      </c>
      <c r="B20">
        <v>262.8</v>
      </c>
      <c r="C20">
        <v>1051.3</v>
      </c>
      <c r="D20">
        <v>2649</v>
      </c>
      <c r="E20">
        <v>53</v>
      </c>
      <c r="F20">
        <v>341</v>
      </c>
      <c r="G20">
        <v>0.90716096999999996</v>
      </c>
      <c r="H20">
        <v>0.88913575</v>
      </c>
      <c r="I20">
        <v>0.85666891999999994</v>
      </c>
      <c r="J20">
        <v>0</v>
      </c>
      <c r="K20">
        <v>0</v>
      </c>
      <c r="L20">
        <v>1000000</v>
      </c>
      <c r="M20">
        <v>1000000</v>
      </c>
      <c r="N20">
        <v>1000000</v>
      </c>
      <c r="O20" s="210">
        <v>738</v>
      </c>
      <c r="P20" s="210" t="s">
        <v>243</v>
      </c>
      <c r="Q20" s="210" t="s">
        <v>244</v>
      </c>
      <c r="R20" s="209">
        <v>814</v>
      </c>
      <c r="S20" s="209" t="s">
        <v>214</v>
      </c>
      <c r="T20" s="209" t="s">
        <v>245</v>
      </c>
      <c r="U20" s="211">
        <f t="shared" si="14"/>
        <v>738</v>
      </c>
      <c r="V20" s="211">
        <f t="shared" si="11"/>
        <v>1966</v>
      </c>
      <c r="W20" s="211">
        <f t="shared" si="12"/>
        <v>3632</v>
      </c>
      <c r="X20" s="211">
        <f t="shared" si="15"/>
        <v>814</v>
      </c>
      <c r="Y20" s="211">
        <f t="shared" si="13"/>
        <v>2211</v>
      </c>
      <c r="Z20" s="211">
        <f t="shared" si="16"/>
        <v>4239</v>
      </c>
      <c r="AB20" s="204">
        <f t="shared" si="7"/>
        <v>2.8082191780821915</v>
      </c>
      <c r="AC20" s="204">
        <f t="shared" si="8"/>
        <v>1.8700656330257777</v>
      </c>
      <c r="AD20" s="214">
        <f t="shared" si="9"/>
        <v>1.3710834277085693</v>
      </c>
      <c r="AE20" s="204">
        <f t="shared" si="10"/>
        <v>2.8736949969413277</v>
      </c>
    </row>
    <row r="21" spans="1:31" x14ac:dyDescent="0.25">
      <c r="A21" t="s">
        <v>105</v>
      </c>
      <c r="B21">
        <v>278.39999999999998</v>
      </c>
      <c r="C21">
        <v>1113.8</v>
      </c>
      <c r="D21">
        <v>2806.5</v>
      </c>
      <c r="E21">
        <v>48</v>
      </c>
      <c r="F21">
        <v>334</v>
      </c>
      <c r="G21">
        <v>0.90716096999999996</v>
      </c>
      <c r="H21">
        <v>0.88913575</v>
      </c>
      <c r="I21">
        <v>0.85666891999999994</v>
      </c>
      <c r="J21">
        <v>0</v>
      </c>
      <c r="K21">
        <v>0</v>
      </c>
      <c r="L21">
        <v>1000000</v>
      </c>
      <c r="M21">
        <v>1000000</v>
      </c>
      <c r="N21">
        <v>1000000</v>
      </c>
      <c r="O21" s="210">
        <v>797</v>
      </c>
      <c r="P21" s="210" t="s">
        <v>248</v>
      </c>
      <c r="Q21" s="210" t="s">
        <v>249</v>
      </c>
      <c r="R21" s="209">
        <v>878</v>
      </c>
      <c r="S21" s="209" t="s">
        <v>250</v>
      </c>
      <c r="T21" s="209" t="s">
        <v>251</v>
      </c>
      <c r="U21" s="211">
        <f t="shared" si="14"/>
        <v>797</v>
      </c>
      <c r="V21" s="211">
        <f t="shared" si="11"/>
        <v>2120</v>
      </c>
      <c r="W21" s="211">
        <f t="shared" si="12"/>
        <v>3913</v>
      </c>
      <c r="X21" s="211">
        <f t="shared" si="15"/>
        <v>878</v>
      </c>
      <c r="Y21" s="211">
        <f t="shared" si="13"/>
        <v>2384</v>
      </c>
      <c r="Z21" s="211">
        <f t="shared" si="16"/>
        <v>4567</v>
      </c>
      <c r="AB21" s="204">
        <f t="shared" si="7"/>
        <v>2.8627873563218391</v>
      </c>
      <c r="AC21" s="204">
        <f t="shared" si="8"/>
        <v>1.9033937870353745</v>
      </c>
      <c r="AD21" s="214">
        <f t="shared" si="9"/>
        <v>1.394263317299127</v>
      </c>
      <c r="AE21" s="204">
        <f t="shared" si="10"/>
        <v>2.8290102411938203</v>
      </c>
    </row>
    <row r="22" spans="1:31" x14ac:dyDescent="0.25">
      <c r="A22" t="s">
        <v>107</v>
      </c>
      <c r="B22">
        <v>295</v>
      </c>
      <c r="C22">
        <v>1180</v>
      </c>
      <c r="D22">
        <v>2973.4</v>
      </c>
      <c r="E22">
        <v>48</v>
      </c>
      <c r="F22">
        <v>327</v>
      </c>
      <c r="G22">
        <v>0.90716096999999996</v>
      </c>
      <c r="H22">
        <v>0.88913575</v>
      </c>
      <c r="I22">
        <v>0.85666891999999994</v>
      </c>
      <c r="J22">
        <v>0</v>
      </c>
      <c r="K22">
        <v>0</v>
      </c>
      <c r="L22">
        <v>1000000</v>
      </c>
      <c r="M22">
        <v>1000000</v>
      </c>
      <c r="N22">
        <v>1000000</v>
      </c>
      <c r="O22" s="210">
        <v>831</v>
      </c>
      <c r="P22" s="210" t="s">
        <v>252</v>
      </c>
      <c r="Q22" s="210" t="s">
        <v>253</v>
      </c>
      <c r="R22" s="209">
        <v>916</v>
      </c>
      <c r="S22" s="209" t="s">
        <v>254</v>
      </c>
      <c r="T22" s="209" t="s">
        <v>255</v>
      </c>
      <c r="U22" s="211">
        <f t="shared" si="14"/>
        <v>831</v>
      </c>
      <c r="V22" s="211">
        <f t="shared" si="11"/>
        <v>2210</v>
      </c>
      <c r="W22" s="211">
        <f t="shared" si="12"/>
        <v>4074</v>
      </c>
      <c r="X22" s="211">
        <f t="shared" si="15"/>
        <v>916</v>
      </c>
      <c r="Y22" s="211">
        <f t="shared" si="13"/>
        <v>2485</v>
      </c>
      <c r="Z22" s="211">
        <f t="shared" si="16"/>
        <v>4756</v>
      </c>
      <c r="AB22" s="204">
        <f t="shared" si="7"/>
        <v>2.8169491525423731</v>
      </c>
      <c r="AC22" s="204">
        <f t="shared" si="8"/>
        <v>1.8728813559322033</v>
      </c>
      <c r="AD22" s="214">
        <f t="shared" si="9"/>
        <v>1.3701486513755297</v>
      </c>
      <c r="AE22" s="204">
        <f t="shared" si="10"/>
        <v>2.7834768853750003</v>
      </c>
    </row>
    <row r="23" spans="1:31" x14ac:dyDescent="0.25">
      <c r="A23" t="s">
        <v>109</v>
      </c>
      <c r="B23">
        <v>312.5</v>
      </c>
      <c r="C23">
        <v>1250.2</v>
      </c>
      <c r="D23">
        <v>3150.2</v>
      </c>
      <c r="E23">
        <v>48</v>
      </c>
      <c r="F23">
        <v>320</v>
      </c>
      <c r="G23">
        <v>0.90716096999999996</v>
      </c>
      <c r="H23">
        <v>0.88913575</v>
      </c>
      <c r="I23">
        <v>0.85666891999999994</v>
      </c>
      <c r="J23">
        <v>0</v>
      </c>
      <c r="K23">
        <v>0</v>
      </c>
      <c r="L23">
        <v>1000000</v>
      </c>
      <c r="M23">
        <v>1000000</v>
      </c>
      <c r="N23">
        <v>1000000</v>
      </c>
      <c r="O23" s="210">
        <v>826</v>
      </c>
      <c r="P23" s="210" t="s">
        <v>256</v>
      </c>
      <c r="Q23" s="210" t="s">
        <v>257</v>
      </c>
      <c r="R23" s="209">
        <v>911</v>
      </c>
      <c r="S23" s="209" t="s">
        <v>258</v>
      </c>
      <c r="T23" s="209" t="s">
        <v>259</v>
      </c>
      <c r="U23" s="211">
        <f t="shared" si="14"/>
        <v>826</v>
      </c>
      <c r="V23" s="211">
        <f t="shared" si="11"/>
        <v>2195</v>
      </c>
      <c r="W23" s="211">
        <f t="shared" si="12"/>
        <v>4044</v>
      </c>
      <c r="X23" s="211">
        <f t="shared" si="15"/>
        <v>911</v>
      </c>
      <c r="Y23" s="211">
        <f t="shared" si="13"/>
        <v>2469</v>
      </c>
      <c r="Z23" s="211">
        <f t="shared" si="16"/>
        <v>4720</v>
      </c>
      <c r="AB23" s="204">
        <f t="shared" si="7"/>
        <v>2.6432000000000002</v>
      </c>
      <c r="AC23" s="204">
        <f t="shared" si="8"/>
        <v>1.7557190849464086</v>
      </c>
      <c r="AD23" s="214">
        <f t="shared" si="9"/>
        <v>1.2837280172687449</v>
      </c>
      <c r="AE23" s="204">
        <f t="shared" si="10"/>
        <v>2.7376568115234376</v>
      </c>
    </row>
    <row r="24" spans="1:31" x14ac:dyDescent="0.25">
      <c r="A24" t="s">
        <v>111</v>
      </c>
      <c r="B24">
        <v>331.1</v>
      </c>
      <c r="C24">
        <v>1324.5</v>
      </c>
      <c r="D24">
        <v>3337.5</v>
      </c>
      <c r="E24">
        <v>48</v>
      </c>
      <c r="F24">
        <v>314</v>
      </c>
      <c r="G24">
        <v>0.90716096999999996</v>
      </c>
      <c r="H24">
        <v>0.88913575</v>
      </c>
      <c r="I24">
        <v>0.85666891999999994</v>
      </c>
      <c r="J24">
        <v>0</v>
      </c>
      <c r="K24">
        <v>0</v>
      </c>
      <c r="L24">
        <v>1000000</v>
      </c>
      <c r="M24">
        <v>1000000</v>
      </c>
      <c r="N24">
        <v>1000000</v>
      </c>
      <c r="O24" s="210">
        <v>901</v>
      </c>
      <c r="P24" s="210" t="s">
        <v>260</v>
      </c>
      <c r="Q24" s="210" t="s">
        <v>261</v>
      </c>
      <c r="R24" s="209">
        <v>993</v>
      </c>
      <c r="S24" s="209" t="s">
        <v>262</v>
      </c>
      <c r="T24" s="209" t="s">
        <v>263</v>
      </c>
      <c r="U24" s="211">
        <f t="shared" si="14"/>
        <v>901</v>
      </c>
      <c r="V24" s="211">
        <f t="shared" si="11"/>
        <v>2392</v>
      </c>
      <c r="W24" s="211">
        <f t="shared" si="12"/>
        <v>4403</v>
      </c>
      <c r="X24" s="211">
        <f t="shared" si="15"/>
        <v>993</v>
      </c>
      <c r="Y24" s="211">
        <f t="shared" si="13"/>
        <v>2690</v>
      </c>
      <c r="Z24" s="211">
        <f t="shared" si="16"/>
        <v>5139</v>
      </c>
      <c r="AB24" s="204">
        <f t="shared" si="7"/>
        <v>2.721232256115977</v>
      </c>
      <c r="AC24" s="204">
        <f t="shared" si="8"/>
        <v>1.8059645149112873</v>
      </c>
      <c r="AD24" s="214">
        <f t="shared" si="9"/>
        <v>1.3192509363295881</v>
      </c>
      <c r="AE24" s="204">
        <f t="shared" si="10"/>
        <v>2.6913314274104305</v>
      </c>
    </row>
    <row r="25" spans="1:31" x14ac:dyDescent="0.25">
      <c r="A25" t="s">
        <v>113</v>
      </c>
      <c r="B25">
        <v>350.8</v>
      </c>
      <c r="C25">
        <v>1403.3</v>
      </c>
      <c r="D25">
        <v>3536</v>
      </c>
      <c r="E25">
        <v>48</v>
      </c>
      <c r="F25">
        <v>307</v>
      </c>
      <c r="G25">
        <v>0.90716096999999996</v>
      </c>
      <c r="H25">
        <v>0.88913575</v>
      </c>
      <c r="I25">
        <v>0.85666891999999994</v>
      </c>
      <c r="J25">
        <v>0</v>
      </c>
      <c r="K25">
        <v>0</v>
      </c>
      <c r="L25">
        <v>1000000</v>
      </c>
      <c r="M25">
        <v>1000000</v>
      </c>
      <c r="N25">
        <v>1000000</v>
      </c>
      <c r="O25" s="210">
        <v>942</v>
      </c>
      <c r="P25" s="210" t="s">
        <v>242</v>
      </c>
      <c r="Q25" s="210" t="s">
        <v>264</v>
      </c>
      <c r="R25" s="209" t="s">
        <v>265</v>
      </c>
      <c r="S25" s="209" t="s">
        <v>266</v>
      </c>
      <c r="T25" s="209" t="s">
        <v>267</v>
      </c>
      <c r="U25" s="211">
        <f>+O25</f>
        <v>942</v>
      </c>
      <c r="V25" s="211">
        <f t="shared" si="11"/>
        <v>2500</v>
      </c>
      <c r="W25" s="211">
        <f t="shared" si="12"/>
        <v>4596</v>
      </c>
      <c r="X25" s="211">
        <f t="shared" ref="X25:X56" si="19">VALUE(LEFT(R25,1)&amp;RIGHT(R25,3))</f>
        <v>1038</v>
      </c>
      <c r="Y25" s="211">
        <f t="shared" si="13"/>
        <v>2811</v>
      </c>
      <c r="Z25" s="211">
        <f t="shared" si="16"/>
        <v>5364</v>
      </c>
      <c r="AB25" s="204">
        <f t="shared" si="7"/>
        <v>2.685290763968073</v>
      </c>
      <c r="AC25" s="204">
        <f t="shared" si="8"/>
        <v>1.7815150003563029</v>
      </c>
      <c r="AD25" s="214">
        <f t="shared" si="9"/>
        <v>1.2997737556561086</v>
      </c>
      <c r="AE25" s="204">
        <f t="shared" si="10"/>
        <v>2.6448411751343261</v>
      </c>
    </row>
    <row r="26" spans="1:31" x14ac:dyDescent="0.25">
      <c r="A26" t="s">
        <v>115</v>
      </c>
      <c r="B26">
        <v>371.7</v>
      </c>
      <c r="C26">
        <v>1486.7</v>
      </c>
      <c r="D26">
        <v>3746.3</v>
      </c>
      <c r="E26">
        <v>48</v>
      </c>
      <c r="F26">
        <v>301</v>
      </c>
      <c r="G26">
        <v>0.90716096999999996</v>
      </c>
      <c r="H26">
        <v>0.88913575</v>
      </c>
      <c r="I26">
        <v>0.85666891999999994</v>
      </c>
      <c r="J26">
        <v>0</v>
      </c>
      <c r="K26">
        <v>0</v>
      </c>
      <c r="L26">
        <v>1000000</v>
      </c>
      <c r="M26">
        <v>1000000</v>
      </c>
      <c r="N26">
        <v>1000000</v>
      </c>
      <c r="O26" s="210">
        <v>980</v>
      </c>
      <c r="P26" s="210" t="s">
        <v>268</v>
      </c>
      <c r="Q26" s="210" t="s">
        <v>269</v>
      </c>
      <c r="R26" s="209" t="s">
        <v>270</v>
      </c>
      <c r="S26" s="209" t="s">
        <v>271</v>
      </c>
      <c r="T26" s="209" t="s">
        <v>272</v>
      </c>
      <c r="U26" s="211">
        <f>+O26</f>
        <v>980</v>
      </c>
      <c r="V26" s="211">
        <f t="shared" si="11"/>
        <v>2598</v>
      </c>
      <c r="W26" s="211">
        <f t="shared" si="12"/>
        <v>4771</v>
      </c>
      <c r="X26" s="211">
        <f t="shared" si="19"/>
        <v>1080</v>
      </c>
      <c r="Y26" s="211">
        <f t="shared" si="13"/>
        <v>2922</v>
      </c>
      <c r="Z26" s="211">
        <f t="shared" si="16"/>
        <v>5569</v>
      </c>
      <c r="AB26" s="204">
        <f t="shared" si="7"/>
        <v>2.6365348399246704</v>
      </c>
      <c r="AC26" s="204">
        <f t="shared" si="8"/>
        <v>1.7474944507970673</v>
      </c>
      <c r="AD26" s="214">
        <f t="shared" si="9"/>
        <v>1.2735232095667726</v>
      </c>
      <c r="AE26" s="204">
        <f t="shared" si="10"/>
        <v>2.5983051904763554</v>
      </c>
    </row>
    <row r="27" spans="1:31" x14ac:dyDescent="0.25">
      <c r="A27" t="s">
        <v>117</v>
      </c>
      <c r="B27">
        <v>393.8</v>
      </c>
      <c r="C27">
        <v>1575.1</v>
      </c>
      <c r="D27">
        <v>3969</v>
      </c>
      <c r="E27">
        <v>48</v>
      </c>
      <c r="F27">
        <v>295</v>
      </c>
      <c r="G27">
        <v>0.90716096999999996</v>
      </c>
      <c r="H27">
        <v>0.88913575</v>
      </c>
      <c r="I27">
        <v>0.85666891999999994</v>
      </c>
      <c r="J27">
        <v>0</v>
      </c>
      <c r="K27">
        <v>0</v>
      </c>
      <c r="L27">
        <v>1000000</v>
      </c>
      <c r="M27">
        <v>1000000</v>
      </c>
      <c r="N27">
        <v>1000000</v>
      </c>
      <c r="O27" s="210" t="s">
        <v>273</v>
      </c>
      <c r="P27" s="210" t="s">
        <v>274</v>
      </c>
      <c r="Q27" s="210" t="s">
        <v>275</v>
      </c>
      <c r="R27" s="209" t="s">
        <v>276</v>
      </c>
      <c r="S27" s="209" t="s">
        <v>277</v>
      </c>
      <c r="T27" s="209" t="s">
        <v>278</v>
      </c>
      <c r="U27" s="211">
        <f t="shared" ref="U27" si="20">VALUE(LEFT(O27,1)&amp;RIGHT(O27,3))</f>
        <v>1020</v>
      </c>
      <c r="V27" s="211">
        <f t="shared" si="11"/>
        <v>2702</v>
      </c>
      <c r="W27" s="211">
        <f t="shared" si="12"/>
        <v>4957</v>
      </c>
      <c r="X27" s="211">
        <f t="shared" si="19"/>
        <v>1124</v>
      </c>
      <c r="Y27" s="211">
        <f t="shared" si="13"/>
        <v>3039</v>
      </c>
      <c r="Z27" s="211">
        <f t="shared" si="16"/>
        <v>5786</v>
      </c>
      <c r="AB27" s="204">
        <f t="shared" si="7"/>
        <v>2.590147282884713</v>
      </c>
      <c r="AC27" s="204">
        <f t="shared" si="8"/>
        <v>1.7154466383086788</v>
      </c>
      <c r="AD27" s="214">
        <f t="shared" si="9"/>
        <v>1.2489292013101536</v>
      </c>
      <c r="AE27" s="204">
        <f t="shared" si="10"/>
        <v>2.5520905645157002</v>
      </c>
    </row>
    <row r="28" spans="1:31" x14ac:dyDescent="0.25">
      <c r="A28" t="s">
        <v>119</v>
      </c>
      <c r="B28">
        <v>417.2</v>
      </c>
      <c r="C28">
        <v>1668.8</v>
      </c>
      <c r="D28">
        <v>4205</v>
      </c>
      <c r="E28">
        <v>48</v>
      </c>
      <c r="F28">
        <v>288</v>
      </c>
      <c r="G28">
        <v>0.90716096999999996</v>
      </c>
      <c r="H28">
        <v>0.88913575</v>
      </c>
      <c r="I28">
        <v>0.85666891999999994</v>
      </c>
      <c r="J28">
        <v>0</v>
      </c>
      <c r="K28">
        <v>0</v>
      </c>
      <c r="L28">
        <v>1000000</v>
      </c>
      <c r="M28">
        <v>1000000</v>
      </c>
      <c r="N28">
        <v>1000000</v>
      </c>
      <c r="O28" s="210" t="s">
        <v>279</v>
      </c>
      <c r="P28" s="210" t="s">
        <v>221</v>
      </c>
      <c r="Q28" s="210" t="s">
        <v>280</v>
      </c>
      <c r="R28" s="209" t="s">
        <v>281</v>
      </c>
      <c r="S28" s="209" t="s">
        <v>282</v>
      </c>
      <c r="T28" s="209" t="s">
        <v>283</v>
      </c>
      <c r="U28" s="211">
        <f t="shared" ref="U28:U56" si="21">VALUE(LEFT(O28,1)&amp;RIGHT(O28,3))</f>
        <v>1069</v>
      </c>
      <c r="V28" s="211">
        <f t="shared" ref="V28:V56" si="22">VALUE(LEFT(P28,1)&amp;RIGHT(P28,3))</f>
        <v>2831</v>
      </c>
      <c r="W28" s="211">
        <f t="shared" ref="W28:W44" si="23">VALUE(LEFT(Q28,1)&amp;RIGHT(Q28,3))</f>
        <v>5187</v>
      </c>
      <c r="X28" s="211">
        <f t="shared" si="19"/>
        <v>1179</v>
      </c>
      <c r="Y28" s="211">
        <f t="shared" si="13"/>
        <v>3184</v>
      </c>
      <c r="Z28" s="211">
        <f t="shared" si="16"/>
        <v>6055</v>
      </c>
      <c r="AB28" s="204">
        <f t="shared" si="7"/>
        <v>2.5623202301054651</v>
      </c>
      <c r="AC28" s="204">
        <f t="shared" si="8"/>
        <v>1.6964285714285714</v>
      </c>
      <c r="AD28" s="214">
        <f t="shared" si="9"/>
        <v>1.2335315101070154</v>
      </c>
      <c r="AE28" s="204">
        <f t="shared" si="10"/>
        <v>2.5063640119188637</v>
      </c>
    </row>
    <row r="29" spans="1:31" x14ac:dyDescent="0.25">
      <c r="A29" t="s">
        <v>121</v>
      </c>
      <c r="B29">
        <v>442</v>
      </c>
      <c r="C29">
        <v>1768</v>
      </c>
      <c r="D29">
        <v>4455.1000000000004</v>
      </c>
      <c r="E29">
        <v>48</v>
      </c>
      <c r="F29">
        <v>282</v>
      </c>
      <c r="G29">
        <v>0.90716096999999996</v>
      </c>
      <c r="H29">
        <v>0.88913575</v>
      </c>
      <c r="I29">
        <v>0.85666891999999994</v>
      </c>
      <c r="J29">
        <v>0</v>
      </c>
      <c r="K29">
        <v>0</v>
      </c>
      <c r="L29">
        <v>1000000</v>
      </c>
      <c r="M29">
        <v>1000000</v>
      </c>
      <c r="N29">
        <v>1000000</v>
      </c>
      <c r="O29" s="210" t="s">
        <v>284</v>
      </c>
      <c r="P29" s="210" t="s">
        <v>285</v>
      </c>
      <c r="Q29" s="210" t="s">
        <v>286</v>
      </c>
      <c r="R29" s="209" t="s">
        <v>287</v>
      </c>
      <c r="S29" s="209" t="s">
        <v>288</v>
      </c>
      <c r="T29" s="209" t="s">
        <v>289</v>
      </c>
      <c r="U29" s="211">
        <f t="shared" si="21"/>
        <v>1115</v>
      </c>
      <c r="V29" s="211">
        <f t="shared" si="22"/>
        <v>2949</v>
      </c>
      <c r="W29" s="211">
        <f t="shared" si="23"/>
        <v>5398</v>
      </c>
      <c r="X29" s="211">
        <f t="shared" si="19"/>
        <v>1229</v>
      </c>
      <c r="Y29" s="211">
        <f t="shared" si="13"/>
        <v>3317</v>
      </c>
      <c r="Z29" s="211">
        <f t="shared" si="16"/>
        <v>6301</v>
      </c>
      <c r="AB29" s="204">
        <f t="shared" si="7"/>
        <v>2.5226244343891402</v>
      </c>
      <c r="AC29" s="204">
        <f t="shared" si="8"/>
        <v>1.6679864253393666</v>
      </c>
      <c r="AD29" s="214">
        <f t="shared" si="9"/>
        <v>1.2116450809184978</v>
      </c>
      <c r="AE29" s="204">
        <f t="shared" si="10"/>
        <v>2.4613315914976002</v>
      </c>
    </row>
    <row r="30" spans="1:31" x14ac:dyDescent="0.25">
      <c r="A30" t="s">
        <v>123</v>
      </c>
      <c r="B30">
        <v>468.3</v>
      </c>
      <c r="C30">
        <v>1873.1</v>
      </c>
      <c r="D30">
        <v>4720</v>
      </c>
      <c r="E30">
        <v>48</v>
      </c>
      <c r="F30">
        <v>276</v>
      </c>
      <c r="G30">
        <v>0.90716096999999996</v>
      </c>
      <c r="H30">
        <v>0.88913575</v>
      </c>
      <c r="I30">
        <v>0.85666891999999994</v>
      </c>
      <c r="J30">
        <v>0</v>
      </c>
      <c r="K30">
        <v>0</v>
      </c>
      <c r="L30">
        <v>1000000</v>
      </c>
      <c r="M30">
        <v>1000000</v>
      </c>
      <c r="N30">
        <v>1000000</v>
      </c>
      <c r="O30" s="210" t="s">
        <v>246</v>
      </c>
      <c r="P30" s="210" t="s">
        <v>290</v>
      </c>
      <c r="Q30" s="210" t="s">
        <v>291</v>
      </c>
      <c r="R30" s="209" t="s">
        <v>292</v>
      </c>
      <c r="S30" s="209" t="s">
        <v>293</v>
      </c>
      <c r="T30" s="209" t="s">
        <v>294</v>
      </c>
      <c r="U30" s="211">
        <f t="shared" si="21"/>
        <v>1164</v>
      </c>
      <c r="V30" s="211">
        <f t="shared" si="22"/>
        <v>3075</v>
      </c>
      <c r="W30" s="211">
        <f t="shared" si="23"/>
        <v>5621</v>
      </c>
      <c r="X30" s="211">
        <f t="shared" si="19"/>
        <v>1283</v>
      </c>
      <c r="Y30" s="211">
        <f t="shared" si="13"/>
        <v>3459</v>
      </c>
      <c r="Z30" s="211">
        <f t="shared" si="16"/>
        <v>6561</v>
      </c>
      <c r="AB30" s="204">
        <f t="shared" si="7"/>
        <v>2.4855861627162077</v>
      </c>
      <c r="AC30" s="204">
        <f t="shared" si="8"/>
        <v>1.6416635523997651</v>
      </c>
      <c r="AD30" s="214">
        <f t="shared" si="9"/>
        <v>1.1908898305084745</v>
      </c>
      <c r="AE30" s="204">
        <f t="shared" si="10"/>
        <v>2.4172346809057474</v>
      </c>
    </row>
    <row r="31" spans="1:31" x14ac:dyDescent="0.25">
      <c r="A31" t="s">
        <v>125</v>
      </c>
      <c r="B31">
        <v>496.1</v>
      </c>
      <c r="C31">
        <v>1984.5</v>
      </c>
      <c r="D31">
        <v>5000.7</v>
      </c>
      <c r="E31">
        <v>42</v>
      </c>
      <c r="F31">
        <v>271</v>
      </c>
      <c r="G31">
        <v>0.90716096999999996</v>
      </c>
      <c r="H31">
        <v>0.88913575</v>
      </c>
      <c r="I31">
        <v>0.85666891999999994</v>
      </c>
      <c r="J31">
        <v>0</v>
      </c>
      <c r="K31">
        <v>0</v>
      </c>
      <c r="L31">
        <v>1000000</v>
      </c>
      <c r="M31">
        <v>1000000</v>
      </c>
      <c r="N31">
        <v>1000000</v>
      </c>
      <c r="O31" s="210" t="s">
        <v>295</v>
      </c>
      <c r="P31" s="210" t="s">
        <v>296</v>
      </c>
      <c r="Q31" s="210" t="s">
        <v>297</v>
      </c>
      <c r="R31" s="209" t="s">
        <v>298</v>
      </c>
      <c r="S31" s="209" t="s">
        <v>299</v>
      </c>
      <c r="T31" s="209" t="s">
        <v>300</v>
      </c>
      <c r="U31" s="211">
        <f t="shared" si="21"/>
        <v>1207</v>
      </c>
      <c r="V31" s="211">
        <f t="shared" si="22"/>
        <v>3186</v>
      </c>
      <c r="W31" s="211">
        <f t="shared" si="23"/>
        <v>5817</v>
      </c>
      <c r="X31" s="211">
        <f t="shared" si="19"/>
        <v>1330</v>
      </c>
      <c r="Y31" s="211">
        <f t="shared" si="13"/>
        <v>3583</v>
      </c>
      <c r="Z31" s="211">
        <f t="shared" si="16"/>
        <v>6790</v>
      </c>
      <c r="AB31" s="204">
        <f t="shared" si="7"/>
        <v>2.4329772223342068</v>
      </c>
      <c r="AC31" s="204">
        <f t="shared" si="8"/>
        <v>1.6054421768707483</v>
      </c>
      <c r="AD31" s="214">
        <f t="shared" si="9"/>
        <v>1.1632371467994482</v>
      </c>
      <c r="AE31" s="204">
        <f t="shared" si="10"/>
        <v>2.3744916109130072</v>
      </c>
    </row>
    <row r="32" spans="1:31" x14ac:dyDescent="0.25">
      <c r="A32" t="s">
        <v>127</v>
      </c>
      <c r="B32">
        <v>525.6</v>
      </c>
      <c r="C32">
        <v>2102.5</v>
      </c>
      <c r="D32">
        <v>5298</v>
      </c>
      <c r="E32">
        <v>42</v>
      </c>
      <c r="F32">
        <v>265</v>
      </c>
      <c r="G32">
        <v>0.90716096999999996</v>
      </c>
      <c r="H32">
        <v>0.88913575</v>
      </c>
      <c r="I32">
        <v>0.85666891999999994</v>
      </c>
      <c r="J32">
        <v>0</v>
      </c>
      <c r="K32">
        <v>0</v>
      </c>
      <c r="L32">
        <v>1000000</v>
      </c>
      <c r="M32">
        <v>1000000</v>
      </c>
      <c r="N32">
        <v>1000000</v>
      </c>
      <c r="O32" s="210" t="s">
        <v>302</v>
      </c>
      <c r="P32" s="210" t="s">
        <v>303</v>
      </c>
      <c r="Q32" s="210" t="s">
        <v>304</v>
      </c>
      <c r="R32" s="209" t="s">
        <v>305</v>
      </c>
      <c r="S32" s="209" t="s">
        <v>306</v>
      </c>
      <c r="T32" s="209" t="s">
        <v>307</v>
      </c>
      <c r="U32" s="211">
        <f t="shared" si="21"/>
        <v>1261</v>
      </c>
      <c r="V32" s="211">
        <f t="shared" si="22"/>
        <v>3327</v>
      </c>
      <c r="W32" s="211">
        <f t="shared" si="23"/>
        <v>6066</v>
      </c>
      <c r="X32" s="211">
        <f t="shared" si="19"/>
        <v>1391</v>
      </c>
      <c r="Y32" s="211">
        <f t="shared" si="13"/>
        <v>3742</v>
      </c>
      <c r="Z32" s="211">
        <f t="shared" si="16"/>
        <v>7081</v>
      </c>
      <c r="AB32" s="204">
        <f t="shared" si="7"/>
        <v>2.3991628614916287</v>
      </c>
      <c r="AC32" s="204">
        <f t="shared" si="8"/>
        <v>1.5824019024970273</v>
      </c>
      <c r="AD32" s="214">
        <f t="shared" si="9"/>
        <v>1.1449603624009059</v>
      </c>
      <c r="AE32" s="204">
        <f t="shared" si="10"/>
        <v>2.333222922709238</v>
      </c>
    </row>
    <row r="33" spans="1:31" ht="15.75" customHeight="1" x14ac:dyDescent="0.25">
      <c r="A33" t="s">
        <v>129</v>
      </c>
      <c r="B33">
        <v>556.9</v>
      </c>
      <c r="C33">
        <v>2227.5</v>
      </c>
      <c r="D33">
        <v>5613.1</v>
      </c>
      <c r="E33">
        <v>42</v>
      </c>
      <c r="F33">
        <v>259</v>
      </c>
      <c r="G33">
        <v>0.90716096999999996</v>
      </c>
      <c r="H33">
        <v>0.88913575</v>
      </c>
      <c r="I33">
        <v>0.85666891999999994</v>
      </c>
      <c r="J33">
        <v>0</v>
      </c>
      <c r="K33">
        <v>0</v>
      </c>
      <c r="L33">
        <v>1000000</v>
      </c>
      <c r="M33">
        <v>1000000</v>
      </c>
      <c r="N33">
        <v>1000000</v>
      </c>
      <c r="O33" s="210" t="s">
        <v>308</v>
      </c>
      <c r="P33" s="210" t="s">
        <v>309</v>
      </c>
      <c r="Q33" s="210" t="s">
        <v>310</v>
      </c>
      <c r="R33" s="209" t="s">
        <v>311</v>
      </c>
      <c r="S33" s="209" t="s">
        <v>312</v>
      </c>
      <c r="T33" s="209" t="s">
        <v>313</v>
      </c>
      <c r="U33" s="211">
        <f t="shared" si="21"/>
        <v>1320</v>
      </c>
      <c r="V33" s="211">
        <f t="shared" si="22"/>
        <v>3478</v>
      </c>
      <c r="W33" s="211">
        <f t="shared" si="23"/>
        <v>6332</v>
      </c>
      <c r="X33" s="211">
        <f t="shared" si="19"/>
        <v>1455</v>
      </c>
      <c r="Y33" s="211">
        <f t="shared" si="13"/>
        <v>3912</v>
      </c>
      <c r="Z33" s="211">
        <f t="shared" si="16"/>
        <v>7391</v>
      </c>
      <c r="AB33" s="204">
        <f t="shared" si="7"/>
        <v>2.3702639612138627</v>
      </c>
      <c r="AC33" s="204">
        <f t="shared" si="8"/>
        <v>1.5613916947250281</v>
      </c>
      <c r="AD33" s="214">
        <f t="shared" si="9"/>
        <v>1.1280753950579894</v>
      </c>
      <c r="AE33" s="204">
        <f t="shared" si="10"/>
        <v>2.2937399572549078</v>
      </c>
    </row>
    <row r="34" spans="1:31" x14ac:dyDescent="0.25">
      <c r="A34" t="s">
        <v>131</v>
      </c>
      <c r="B34">
        <v>590</v>
      </c>
      <c r="C34">
        <v>2360</v>
      </c>
      <c r="D34">
        <v>5946.8</v>
      </c>
      <c r="E34">
        <v>42</v>
      </c>
      <c r="F34">
        <v>254</v>
      </c>
      <c r="G34">
        <v>0.90716096999999996</v>
      </c>
      <c r="H34">
        <v>0.88913575</v>
      </c>
      <c r="I34">
        <v>0.85666891999999994</v>
      </c>
      <c r="J34">
        <v>0</v>
      </c>
      <c r="K34">
        <v>0</v>
      </c>
      <c r="L34">
        <v>1000000</v>
      </c>
      <c r="M34">
        <v>1000000</v>
      </c>
      <c r="N34">
        <v>1000000</v>
      </c>
      <c r="O34" s="210" t="s">
        <v>208</v>
      </c>
      <c r="P34" s="210" t="s">
        <v>315</v>
      </c>
      <c r="Q34" s="210" t="s">
        <v>316</v>
      </c>
      <c r="R34" s="209" t="s">
        <v>317</v>
      </c>
      <c r="S34" s="209" t="s">
        <v>318</v>
      </c>
      <c r="T34" s="209" t="s">
        <v>319</v>
      </c>
      <c r="U34" s="211">
        <f t="shared" si="21"/>
        <v>1372</v>
      </c>
      <c r="V34" s="211">
        <f t="shared" si="22"/>
        <v>3612</v>
      </c>
      <c r="W34" s="211">
        <f t="shared" si="23"/>
        <v>6566</v>
      </c>
      <c r="X34" s="211">
        <f t="shared" si="19"/>
        <v>1512</v>
      </c>
      <c r="Y34" s="211">
        <f t="shared" si="13"/>
        <v>4062</v>
      </c>
      <c r="Z34" s="211">
        <f t="shared" si="16"/>
        <v>7665</v>
      </c>
      <c r="AB34" s="204">
        <f t="shared" si="7"/>
        <v>2.3254237288135595</v>
      </c>
      <c r="AC34" s="204">
        <f t="shared" si="8"/>
        <v>1.5305084745762711</v>
      </c>
      <c r="AD34" s="214">
        <f t="shared" si="9"/>
        <v>1.1041232259366383</v>
      </c>
      <c r="AE34" s="204">
        <f t="shared" si="10"/>
        <v>2.2564671660000002</v>
      </c>
    </row>
    <row r="35" spans="1:31" x14ac:dyDescent="0.25">
      <c r="A35" t="s">
        <v>133</v>
      </c>
      <c r="B35">
        <v>625.1</v>
      </c>
      <c r="C35">
        <v>2500.3000000000002</v>
      </c>
      <c r="D35">
        <v>6300.4</v>
      </c>
      <c r="E35">
        <v>42</v>
      </c>
      <c r="F35">
        <v>249</v>
      </c>
      <c r="G35">
        <v>0.90716096999999996</v>
      </c>
      <c r="H35">
        <v>0.88913575</v>
      </c>
      <c r="I35">
        <v>0.85666891999999994</v>
      </c>
      <c r="J35">
        <v>0</v>
      </c>
      <c r="K35">
        <v>0</v>
      </c>
      <c r="L35">
        <v>1000000</v>
      </c>
      <c r="M35">
        <v>1000000</v>
      </c>
      <c r="N35">
        <v>1000000</v>
      </c>
      <c r="O35" s="210" t="s">
        <v>209</v>
      </c>
      <c r="P35" s="210" t="s">
        <v>320</v>
      </c>
      <c r="Q35" s="210" t="s">
        <v>321</v>
      </c>
      <c r="R35" s="209" t="s">
        <v>322</v>
      </c>
      <c r="S35" s="209" t="s">
        <v>323</v>
      </c>
      <c r="T35" s="209" t="s">
        <v>324</v>
      </c>
      <c r="U35" s="211">
        <f t="shared" si="21"/>
        <v>1427</v>
      </c>
      <c r="V35" s="211">
        <f t="shared" si="22"/>
        <v>3753</v>
      </c>
      <c r="W35" s="211">
        <f t="shared" si="23"/>
        <v>6814</v>
      </c>
      <c r="X35" s="211">
        <f t="shared" si="19"/>
        <v>1573</v>
      </c>
      <c r="Y35" s="211">
        <f t="shared" si="13"/>
        <v>4221</v>
      </c>
      <c r="Z35" s="211">
        <f t="shared" si="16"/>
        <v>7953</v>
      </c>
      <c r="AB35" s="204">
        <f t="shared" si="7"/>
        <v>2.2828347464405696</v>
      </c>
      <c r="AC35" s="204">
        <f t="shared" si="8"/>
        <v>1.5010198776146861</v>
      </c>
      <c r="AD35" s="214">
        <f t="shared" si="9"/>
        <v>1.0815186337375406</v>
      </c>
      <c r="AE35" s="204">
        <f t="shared" si="10"/>
        <v>2.2215879084360002</v>
      </c>
    </row>
    <row r="36" spans="1:31" x14ac:dyDescent="0.25">
      <c r="A36" t="s">
        <v>57</v>
      </c>
      <c r="B36">
        <v>662.3</v>
      </c>
      <c r="C36">
        <v>2649</v>
      </c>
      <c r="D36">
        <v>6675.1</v>
      </c>
      <c r="E36">
        <v>42</v>
      </c>
      <c r="F36">
        <v>243</v>
      </c>
      <c r="G36">
        <v>0.90716096999999996</v>
      </c>
      <c r="H36">
        <v>0.88913575</v>
      </c>
      <c r="I36">
        <v>0.85666891999999994</v>
      </c>
      <c r="J36">
        <v>0</v>
      </c>
      <c r="K36">
        <v>0</v>
      </c>
      <c r="L36">
        <v>1000000</v>
      </c>
      <c r="M36">
        <v>1000000</v>
      </c>
      <c r="N36">
        <v>1000000</v>
      </c>
      <c r="O36" s="210" t="s">
        <v>325</v>
      </c>
      <c r="P36" s="210" t="s">
        <v>326</v>
      </c>
      <c r="Q36" s="210" t="s">
        <v>327</v>
      </c>
      <c r="R36" s="209" t="s">
        <v>328</v>
      </c>
      <c r="S36" s="209" t="s">
        <v>329</v>
      </c>
      <c r="T36" s="209" t="s">
        <v>330</v>
      </c>
      <c r="U36" s="211">
        <f t="shared" si="21"/>
        <v>1498</v>
      </c>
      <c r="V36" s="211">
        <f t="shared" si="22"/>
        <v>3933</v>
      </c>
      <c r="W36" s="211">
        <f t="shared" si="23"/>
        <v>7129</v>
      </c>
      <c r="X36" s="211">
        <f t="shared" si="19"/>
        <v>1651</v>
      </c>
      <c r="Y36" s="211">
        <f t="shared" si="13"/>
        <v>4424</v>
      </c>
      <c r="Z36" s="211">
        <f t="shared" si="16"/>
        <v>8322</v>
      </c>
      <c r="AB36" s="204">
        <f t="shared" si="7"/>
        <v>2.2618148875132116</v>
      </c>
      <c r="AC36" s="204">
        <f t="shared" si="8"/>
        <v>1.4847112117780294</v>
      </c>
      <c r="AD36" s="214">
        <f t="shared" si="9"/>
        <v>1.0679989812886699</v>
      </c>
      <c r="AE36" s="204">
        <f t="shared" si="10"/>
        <v>2.1894050696747187</v>
      </c>
    </row>
    <row r="37" spans="1:31" x14ac:dyDescent="0.25">
      <c r="A37" t="s">
        <v>59</v>
      </c>
      <c r="B37">
        <v>701.6</v>
      </c>
      <c r="C37">
        <v>2806.5</v>
      </c>
      <c r="D37">
        <v>7072</v>
      </c>
      <c r="E37">
        <v>42</v>
      </c>
      <c r="F37">
        <v>238</v>
      </c>
      <c r="G37">
        <v>0.90716096999999996</v>
      </c>
      <c r="H37">
        <v>0.88913575</v>
      </c>
      <c r="I37">
        <v>0.85666891999999994</v>
      </c>
      <c r="J37">
        <v>0</v>
      </c>
      <c r="K37">
        <v>0</v>
      </c>
      <c r="L37">
        <v>1000000</v>
      </c>
      <c r="M37">
        <v>1000000</v>
      </c>
      <c r="N37">
        <v>1000000</v>
      </c>
      <c r="O37" s="210" t="s">
        <v>332</v>
      </c>
      <c r="P37" s="210" t="s">
        <v>333</v>
      </c>
      <c r="Q37" s="210" t="s">
        <v>334</v>
      </c>
      <c r="R37" s="209" t="s">
        <v>215</v>
      </c>
      <c r="S37" s="209" t="s">
        <v>335</v>
      </c>
      <c r="T37" s="209" t="s">
        <v>336</v>
      </c>
      <c r="U37" s="211">
        <f t="shared" si="21"/>
        <v>1561</v>
      </c>
      <c r="V37" s="211">
        <f t="shared" si="22"/>
        <v>4094</v>
      </c>
      <c r="W37" s="211">
        <f t="shared" si="23"/>
        <v>7408</v>
      </c>
      <c r="X37" s="211">
        <f t="shared" si="19"/>
        <v>1720</v>
      </c>
      <c r="Y37" s="211">
        <f t="shared" si="13"/>
        <v>4604</v>
      </c>
      <c r="Z37" s="211">
        <f t="shared" si="16"/>
        <v>8648</v>
      </c>
      <c r="AB37" s="204">
        <f t="shared" si="7"/>
        <v>2.224914481185861</v>
      </c>
      <c r="AC37" s="204">
        <f t="shared" si="8"/>
        <v>1.4587564582219847</v>
      </c>
      <c r="AD37" s="214">
        <f t="shared" si="9"/>
        <v>1.0475113122171946</v>
      </c>
      <c r="AE37" s="204">
        <f t="shared" si="10"/>
        <v>2.1602648624372125</v>
      </c>
    </row>
    <row r="38" spans="1:31" x14ac:dyDescent="0.25">
      <c r="A38" t="s">
        <v>61</v>
      </c>
      <c r="B38">
        <v>743.4</v>
      </c>
      <c r="C38">
        <v>2973.4</v>
      </c>
      <c r="D38">
        <v>7492.5</v>
      </c>
      <c r="E38">
        <v>42</v>
      </c>
      <c r="F38">
        <v>233</v>
      </c>
      <c r="G38">
        <v>0.90716096999999996</v>
      </c>
      <c r="H38">
        <v>0.88913575</v>
      </c>
      <c r="I38">
        <v>0.85666891999999994</v>
      </c>
      <c r="J38">
        <v>0</v>
      </c>
      <c r="K38">
        <v>0</v>
      </c>
      <c r="L38">
        <v>1000000</v>
      </c>
      <c r="M38">
        <v>1000000</v>
      </c>
      <c r="N38">
        <v>1000000</v>
      </c>
      <c r="O38" s="210" t="s">
        <v>337</v>
      </c>
      <c r="P38" s="210" t="s">
        <v>338</v>
      </c>
      <c r="Q38" s="210" t="s">
        <v>339</v>
      </c>
      <c r="R38" s="209" t="s">
        <v>340</v>
      </c>
      <c r="S38" s="209" t="s">
        <v>341</v>
      </c>
      <c r="T38" s="209" t="s">
        <v>342</v>
      </c>
      <c r="U38" s="211">
        <f t="shared" si="21"/>
        <v>1601</v>
      </c>
      <c r="V38" s="211">
        <f t="shared" si="22"/>
        <v>4194</v>
      </c>
      <c r="W38" s="211">
        <f t="shared" si="23"/>
        <v>7577</v>
      </c>
      <c r="X38" s="211">
        <f t="shared" si="19"/>
        <v>1764</v>
      </c>
      <c r="Y38" s="211">
        <f t="shared" si="13"/>
        <v>4717</v>
      </c>
      <c r="Z38" s="211">
        <f t="shared" si="16"/>
        <v>8845</v>
      </c>
      <c r="AB38" s="204">
        <f t="shared" si="7"/>
        <v>2.153618509550713</v>
      </c>
      <c r="AC38" s="204">
        <f t="shared" si="8"/>
        <v>1.4105064908858544</v>
      </c>
      <c r="AD38" s="214">
        <f t="shared" si="9"/>
        <v>1.0112779446112778</v>
      </c>
      <c r="AE38" s="204">
        <f t="shared" si="10"/>
        <v>2.1342046351336843</v>
      </c>
    </row>
    <row r="39" spans="1:31" x14ac:dyDescent="0.25">
      <c r="A39" t="s">
        <v>63</v>
      </c>
      <c r="B39">
        <v>787.6</v>
      </c>
      <c r="C39">
        <v>3150.2</v>
      </c>
      <c r="D39">
        <v>7938.1</v>
      </c>
      <c r="E39">
        <v>42</v>
      </c>
      <c r="F39">
        <v>229</v>
      </c>
      <c r="G39">
        <v>0.90716096999999996</v>
      </c>
      <c r="H39">
        <v>0.88913575</v>
      </c>
      <c r="I39">
        <v>0.85666891999999994</v>
      </c>
      <c r="J39">
        <v>0</v>
      </c>
      <c r="K39">
        <v>0</v>
      </c>
      <c r="L39">
        <v>1000000</v>
      </c>
      <c r="M39">
        <v>1000000</v>
      </c>
      <c r="N39">
        <v>1000000</v>
      </c>
      <c r="O39" s="210" t="s">
        <v>216</v>
      </c>
      <c r="P39" s="210" t="s">
        <v>343</v>
      </c>
      <c r="Q39" s="210" t="s">
        <v>344</v>
      </c>
      <c r="R39" s="209" t="s">
        <v>345</v>
      </c>
      <c r="S39" s="209" t="s">
        <v>346</v>
      </c>
      <c r="T39" s="209" t="s">
        <v>347</v>
      </c>
      <c r="U39" s="211">
        <f t="shared" si="21"/>
        <v>1687</v>
      </c>
      <c r="V39" s="211">
        <f t="shared" si="22"/>
        <v>4416</v>
      </c>
      <c r="W39" s="211">
        <f t="shared" si="23"/>
        <v>7967</v>
      </c>
      <c r="X39" s="211">
        <f t="shared" si="19"/>
        <v>1860</v>
      </c>
      <c r="Y39" s="211">
        <f t="shared" si="13"/>
        <v>4967</v>
      </c>
      <c r="Z39" s="211">
        <f t="shared" si="16"/>
        <v>9300</v>
      </c>
      <c r="AB39" s="204">
        <f t="shared" si="7"/>
        <v>2.1419502285424072</v>
      </c>
      <c r="AC39" s="204">
        <f t="shared" si="8"/>
        <v>1.4018157577296679</v>
      </c>
      <c r="AD39" s="214">
        <f t="shared" si="9"/>
        <v>1.0036406696816618</v>
      </c>
      <c r="AE39" s="204">
        <f t="shared" si="10"/>
        <v>2.1115787043792023</v>
      </c>
    </row>
    <row r="40" spans="1:31" x14ac:dyDescent="0.25">
      <c r="A40" t="s">
        <v>65</v>
      </c>
      <c r="B40">
        <v>834.4</v>
      </c>
      <c r="C40">
        <v>3337.5</v>
      </c>
      <c r="D40">
        <v>8410.1</v>
      </c>
      <c r="E40">
        <v>42</v>
      </c>
      <c r="F40">
        <v>224</v>
      </c>
      <c r="G40">
        <v>0.90716096999999996</v>
      </c>
      <c r="H40">
        <v>0.88913575</v>
      </c>
      <c r="I40">
        <v>0.85666891999999994</v>
      </c>
      <c r="J40">
        <v>0</v>
      </c>
      <c r="K40">
        <v>0</v>
      </c>
      <c r="L40">
        <v>1000000</v>
      </c>
      <c r="M40">
        <v>1000000</v>
      </c>
      <c r="N40">
        <v>1000000</v>
      </c>
      <c r="O40" s="210" t="s">
        <v>348</v>
      </c>
      <c r="P40" s="210" t="s">
        <v>349</v>
      </c>
      <c r="Q40" s="210" t="s">
        <v>350</v>
      </c>
      <c r="R40" s="209" t="s">
        <v>351</v>
      </c>
      <c r="S40" s="209" t="s">
        <v>352</v>
      </c>
      <c r="T40" s="209" t="s">
        <v>353</v>
      </c>
      <c r="U40" s="211">
        <f t="shared" si="21"/>
        <v>1762</v>
      </c>
      <c r="V40" s="211">
        <f t="shared" si="22"/>
        <v>4607</v>
      </c>
      <c r="W40" s="211">
        <f t="shared" si="23"/>
        <v>8296</v>
      </c>
      <c r="X40" s="211">
        <f t="shared" si="19"/>
        <v>1943</v>
      </c>
      <c r="Y40" s="211">
        <f t="shared" si="13"/>
        <v>5181</v>
      </c>
      <c r="Z40" s="211">
        <f t="shared" si="16"/>
        <v>9684</v>
      </c>
      <c r="AB40" s="204">
        <f t="shared" si="7"/>
        <v>2.1116970278044103</v>
      </c>
      <c r="AC40" s="204">
        <f t="shared" si="8"/>
        <v>1.3803745318352061</v>
      </c>
      <c r="AD40" s="214">
        <f t="shared" si="9"/>
        <v>0.98643297939382402</v>
      </c>
      <c r="AE40" s="204">
        <f t="shared" si="10"/>
        <v>2.0924900254538139</v>
      </c>
    </row>
    <row r="41" spans="1:31" x14ac:dyDescent="0.25">
      <c r="A41" t="s">
        <v>67</v>
      </c>
      <c r="B41">
        <v>884</v>
      </c>
      <c r="C41">
        <v>3536</v>
      </c>
      <c r="D41">
        <v>8910.2000000000007</v>
      </c>
      <c r="E41">
        <v>42</v>
      </c>
      <c r="F41">
        <v>219</v>
      </c>
      <c r="G41">
        <v>0.90716096999999996</v>
      </c>
      <c r="H41">
        <v>0.88913575</v>
      </c>
      <c r="I41">
        <v>0.85666891999999994</v>
      </c>
      <c r="J41">
        <v>0</v>
      </c>
      <c r="K41">
        <v>0</v>
      </c>
      <c r="L41">
        <v>1000000</v>
      </c>
      <c r="M41">
        <v>1000000</v>
      </c>
      <c r="N41">
        <v>1000000</v>
      </c>
      <c r="O41" s="210" t="s">
        <v>354</v>
      </c>
      <c r="P41" s="210" t="s">
        <v>355</v>
      </c>
      <c r="Q41" s="210" t="s">
        <v>356</v>
      </c>
      <c r="R41" s="209" t="s">
        <v>357</v>
      </c>
      <c r="S41" s="209" t="s">
        <v>358</v>
      </c>
      <c r="T41" s="209" t="s">
        <v>359</v>
      </c>
      <c r="U41" s="211">
        <f t="shared" si="21"/>
        <v>1843</v>
      </c>
      <c r="V41" s="211">
        <f t="shared" si="22"/>
        <v>4810</v>
      </c>
      <c r="W41" s="211">
        <f t="shared" si="23"/>
        <v>8645</v>
      </c>
      <c r="X41" s="211">
        <f t="shared" si="19"/>
        <v>2031</v>
      </c>
      <c r="Y41" s="211">
        <f t="shared" si="13"/>
        <v>5409</v>
      </c>
      <c r="Z41" s="211">
        <f>VALUE(LEFT(T41,2)&amp;RIGHT(T41,3))</f>
        <v>10092</v>
      </c>
      <c r="AB41" s="204">
        <f t="shared" si="7"/>
        <v>2.0848416289592762</v>
      </c>
      <c r="AC41" s="204">
        <f t="shared" si="8"/>
        <v>1.3602941176470589</v>
      </c>
      <c r="AD41" s="214">
        <f t="shared" si="9"/>
        <v>0.9702363583309016</v>
      </c>
      <c r="AE41" s="204">
        <f t="shared" si="10"/>
        <v>2.0770187759616006</v>
      </c>
    </row>
    <row r="42" spans="1:31" x14ac:dyDescent="0.25">
      <c r="A42" t="s">
        <v>69</v>
      </c>
      <c r="B42">
        <v>936.6</v>
      </c>
      <c r="C42">
        <v>3746.3</v>
      </c>
      <c r="D42">
        <v>9440</v>
      </c>
      <c r="E42">
        <v>42</v>
      </c>
      <c r="F42">
        <v>214</v>
      </c>
      <c r="G42">
        <v>0.90716096999999996</v>
      </c>
      <c r="H42">
        <v>0.88913575</v>
      </c>
      <c r="I42">
        <v>0.85666891999999994</v>
      </c>
      <c r="J42">
        <v>0</v>
      </c>
      <c r="K42">
        <v>0</v>
      </c>
      <c r="L42">
        <v>1000000</v>
      </c>
      <c r="M42">
        <v>1000000</v>
      </c>
      <c r="N42">
        <v>1000000</v>
      </c>
      <c r="O42" s="210" t="s">
        <v>360</v>
      </c>
      <c r="P42" s="210" t="s">
        <v>361</v>
      </c>
      <c r="Q42" s="210" t="s">
        <v>362</v>
      </c>
      <c r="R42" s="209" t="s">
        <v>363</v>
      </c>
      <c r="S42" s="209" t="s">
        <v>364</v>
      </c>
      <c r="T42" s="209" t="s">
        <v>365</v>
      </c>
      <c r="U42" s="211">
        <f t="shared" si="21"/>
        <v>1929</v>
      </c>
      <c r="V42" s="211">
        <f t="shared" si="22"/>
        <v>5026</v>
      </c>
      <c r="W42" s="211">
        <f t="shared" si="23"/>
        <v>9017</v>
      </c>
      <c r="X42" s="211">
        <f t="shared" si="19"/>
        <v>2126</v>
      </c>
      <c r="Y42" s="211">
        <f t="shared" si="13"/>
        <v>5653</v>
      </c>
      <c r="Z42" s="211">
        <f t="shared" ref="Z42:Z56" si="24">VALUE(LEFT(T42,2)&amp;RIGHT(T42,3))</f>
        <v>10525</v>
      </c>
      <c r="AB42" s="204">
        <f t="shared" si="7"/>
        <v>2.0595771941063421</v>
      </c>
      <c r="AC42" s="204">
        <f t="shared" si="8"/>
        <v>1.3415903691642419</v>
      </c>
      <c r="AD42" s="214">
        <f t="shared" si="9"/>
        <v>0.95519067796610169</v>
      </c>
      <c r="AE42" s="204">
        <f t="shared" si="10"/>
        <v>2.0652143341799563</v>
      </c>
    </row>
    <row r="43" spans="1:31" x14ac:dyDescent="0.25">
      <c r="A43" t="s">
        <v>71</v>
      </c>
      <c r="B43">
        <v>992.3</v>
      </c>
      <c r="C43">
        <v>3969</v>
      </c>
      <c r="D43">
        <v>10001.299999999999</v>
      </c>
      <c r="E43">
        <v>42</v>
      </c>
      <c r="F43">
        <v>210</v>
      </c>
      <c r="G43">
        <v>0.90716096999999996</v>
      </c>
      <c r="H43">
        <v>0.88913575</v>
      </c>
      <c r="I43">
        <v>0.85666891999999994</v>
      </c>
      <c r="J43">
        <v>0</v>
      </c>
      <c r="K43">
        <v>0</v>
      </c>
      <c r="L43">
        <v>1000000</v>
      </c>
      <c r="M43">
        <v>1000000</v>
      </c>
      <c r="N43">
        <v>1000000</v>
      </c>
      <c r="O43" s="210" t="s">
        <v>228</v>
      </c>
      <c r="P43" s="210" t="s">
        <v>301</v>
      </c>
      <c r="Q43" s="210" t="s">
        <v>366</v>
      </c>
      <c r="R43" s="209" t="s">
        <v>367</v>
      </c>
      <c r="S43" s="209" t="s">
        <v>368</v>
      </c>
      <c r="T43" s="209" t="s">
        <v>369</v>
      </c>
      <c r="U43" s="211">
        <f t="shared" si="21"/>
        <v>2002</v>
      </c>
      <c r="V43" s="211">
        <f t="shared" si="22"/>
        <v>5210</v>
      </c>
      <c r="W43" s="211">
        <f t="shared" si="23"/>
        <v>9330</v>
      </c>
      <c r="X43" s="211">
        <f t="shared" si="19"/>
        <v>2207</v>
      </c>
      <c r="Y43" s="211">
        <f t="shared" si="13"/>
        <v>5860</v>
      </c>
      <c r="Z43" s="211">
        <f t="shared" si="24"/>
        <v>10892</v>
      </c>
      <c r="AB43" s="204">
        <f t="shared" si="7"/>
        <v>2.0175350196513153</v>
      </c>
      <c r="AC43" s="204">
        <f t="shared" si="8"/>
        <v>1.3126732174351221</v>
      </c>
      <c r="AD43" s="214">
        <f t="shared" si="9"/>
        <v>0.93287872576565056</v>
      </c>
      <c r="AE43" s="204">
        <f t="shared" si="10"/>
        <v>2.0571058500289832</v>
      </c>
    </row>
    <row r="44" spans="1:31" x14ac:dyDescent="0.25">
      <c r="A44" t="s">
        <v>73</v>
      </c>
      <c r="B44">
        <v>1051.3</v>
      </c>
      <c r="C44">
        <v>4205</v>
      </c>
      <c r="D44">
        <v>10596</v>
      </c>
      <c r="E44">
        <v>42</v>
      </c>
      <c r="F44">
        <v>206</v>
      </c>
      <c r="G44">
        <v>0.90716096999999996</v>
      </c>
      <c r="H44">
        <v>0.88913575</v>
      </c>
      <c r="I44">
        <v>0.85666891999999994</v>
      </c>
      <c r="J44">
        <v>0</v>
      </c>
      <c r="K44">
        <v>0</v>
      </c>
      <c r="L44">
        <v>1000000</v>
      </c>
      <c r="M44">
        <v>1000000</v>
      </c>
      <c r="N44">
        <v>1000000</v>
      </c>
      <c r="O44" s="210" t="s">
        <v>370</v>
      </c>
      <c r="P44" s="210" t="s">
        <v>371</v>
      </c>
      <c r="Q44" s="210" t="s">
        <v>372</v>
      </c>
      <c r="R44" s="209" t="s">
        <v>233</v>
      </c>
      <c r="S44" s="209" t="s">
        <v>373</v>
      </c>
      <c r="T44" s="209" t="s">
        <v>374</v>
      </c>
      <c r="U44" s="211">
        <f t="shared" si="21"/>
        <v>2079</v>
      </c>
      <c r="V44" s="211">
        <f t="shared" si="22"/>
        <v>5404</v>
      </c>
      <c r="W44" s="211">
        <f t="shared" si="23"/>
        <v>9661</v>
      </c>
      <c r="X44" s="211">
        <f t="shared" si="19"/>
        <v>2292</v>
      </c>
      <c r="Y44" s="211">
        <f t="shared" si="13"/>
        <v>6078</v>
      </c>
      <c r="Z44" s="211">
        <f t="shared" si="24"/>
        <v>11277</v>
      </c>
      <c r="AB44" s="204">
        <f t="shared" si="7"/>
        <v>1.9775516027775137</v>
      </c>
      <c r="AC44" s="204">
        <f t="shared" si="8"/>
        <v>1.2851367419738406</v>
      </c>
      <c r="AD44" s="214">
        <f t="shared" si="9"/>
        <v>0.91175915439788602</v>
      </c>
      <c r="AE44" s="204">
        <f t="shared" si="10"/>
        <v>2.0526721660571541</v>
      </c>
    </row>
    <row r="45" spans="1:31" x14ac:dyDescent="0.25">
      <c r="A45" t="s">
        <v>75</v>
      </c>
      <c r="B45">
        <v>1113.8</v>
      </c>
      <c r="C45">
        <v>4455.1000000000004</v>
      </c>
      <c r="D45">
        <v>11226.1</v>
      </c>
      <c r="E45">
        <v>42</v>
      </c>
      <c r="F45">
        <v>201</v>
      </c>
      <c r="G45">
        <v>0.90716096999999996</v>
      </c>
      <c r="H45">
        <v>0.88913575</v>
      </c>
      <c r="I45">
        <v>0.85666891999999994</v>
      </c>
      <c r="J45">
        <v>0</v>
      </c>
      <c r="K45">
        <v>0</v>
      </c>
      <c r="L45">
        <v>1000000</v>
      </c>
      <c r="M45">
        <v>1000000</v>
      </c>
      <c r="N45">
        <v>1000000</v>
      </c>
      <c r="O45" s="210" t="s">
        <v>375</v>
      </c>
      <c r="P45" s="210" t="s">
        <v>376</v>
      </c>
      <c r="Q45" s="210" t="s">
        <v>377</v>
      </c>
      <c r="R45" s="209" t="s">
        <v>378</v>
      </c>
      <c r="S45" s="209" t="s">
        <v>379</v>
      </c>
      <c r="T45" s="209" t="s">
        <v>380</v>
      </c>
      <c r="U45" s="211">
        <f t="shared" si="21"/>
        <v>2182</v>
      </c>
      <c r="V45" s="211">
        <f t="shared" si="22"/>
        <v>5662</v>
      </c>
      <c r="W45" s="211">
        <f>VALUE(LEFT(Q45,2)&amp;RIGHT(Q45,3))</f>
        <v>10098</v>
      </c>
      <c r="X45" s="211">
        <f t="shared" si="19"/>
        <v>2406</v>
      </c>
      <c r="Y45" s="211">
        <f t="shared" si="13"/>
        <v>6368</v>
      </c>
      <c r="Z45" s="211">
        <f t="shared" si="24"/>
        <v>11787</v>
      </c>
      <c r="AB45" s="204">
        <f t="shared" si="7"/>
        <v>1.9590590770335787</v>
      </c>
      <c r="AC45" s="204">
        <f t="shared" si="8"/>
        <v>1.2709030100334446</v>
      </c>
      <c r="AD45" s="214">
        <f t="shared" si="9"/>
        <v>0.89951096106394912</v>
      </c>
      <c r="AE45" s="204">
        <f t="shared" si="10"/>
        <v>2.0519066362945169</v>
      </c>
    </row>
    <row r="46" spans="1:31" x14ac:dyDescent="0.25">
      <c r="A46" t="s">
        <v>77</v>
      </c>
      <c r="B46">
        <v>1180</v>
      </c>
      <c r="C46">
        <v>4720</v>
      </c>
      <c r="D46">
        <v>11893.6</v>
      </c>
      <c r="E46">
        <v>42</v>
      </c>
      <c r="F46">
        <v>197</v>
      </c>
      <c r="G46">
        <v>0.90716096999999996</v>
      </c>
      <c r="H46">
        <v>0.88913575</v>
      </c>
      <c r="I46">
        <v>0.85666891999999994</v>
      </c>
      <c r="J46">
        <v>0</v>
      </c>
      <c r="K46">
        <v>0</v>
      </c>
      <c r="L46">
        <v>1000000</v>
      </c>
      <c r="M46">
        <v>1000000</v>
      </c>
      <c r="N46">
        <v>1000000</v>
      </c>
      <c r="O46" s="210" t="s">
        <v>314</v>
      </c>
      <c r="P46" s="210" t="s">
        <v>381</v>
      </c>
      <c r="Q46" s="210" t="s">
        <v>382</v>
      </c>
      <c r="R46" s="209" t="s">
        <v>383</v>
      </c>
      <c r="S46" s="209" t="s">
        <v>384</v>
      </c>
      <c r="T46" s="209" t="s">
        <v>385</v>
      </c>
      <c r="U46" s="211">
        <f t="shared" si="21"/>
        <v>2270</v>
      </c>
      <c r="V46" s="211">
        <f t="shared" si="22"/>
        <v>5881</v>
      </c>
      <c r="W46" s="211">
        <f t="shared" ref="W46:W56" si="25">VALUE(LEFT(Q46,2)&amp;RIGHT(Q46,3))</f>
        <v>10468</v>
      </c>
      <c r="X46" s="211">
        <f t="shared" si="19"/>
        <v>2503</v>
      </c>
      <c r="Y46" s="211">
        <f t="shared" si="13"/>
        <v>6614</v>
      </c>
      <c r="Z46" s="211">
        <f t="shared" si="24"/>
        <v>12220</v>
      </c>
      <c r="AB46" s="204">
        <f t="shared" si="7"/>
        <v>1.923728813559322</v>
      </c>
      <c r="AC46" s="204">
        <f t="shared" si="8"/>
        <v>1.2459745762711865</v>
      </c>
      <c r="AD46" s="214">
        <f t="shared" si="9"/>
        <v>0.88013721665433509</v>
      </c>
      <c r="AE46" s="204">
        <f t="shared" si="10"/>
        <v>2.0548706560000007</v>
      </c>
    </row>
    <row r="47" spans="1:31" x14ac:dyDescent="0.25">
      <c r="A47" t="s">
        <v>79</v>
      </c>
      <c r="B47">
        <v>1250.2</v>
      </c>
      <c r="C47">
        <v>5000.7</v>
      </c>
      <c r="D47">
        <v>12600.9</v>
      </c>
      <c r="E47">
        <v>42</v>
      </c>
      <c r="F47">
        <v>193</v>
      </c>
      <c r="G47">
        <v>0.90716096999999996</v>
      </c>
      <c r="H47">
        <v>0.88913575</v>
      </c>
      <c r="I47">
        <v>0.85666891999999994</v>
      </c>
      <c r="J47">
        <v>0</v>
      </c>
      <c r="K47">
        <v>0</v>
      </c>
      <c r="L47">
        <v>1000000</v>
      </c>
      <c r="M47">
        <v>1000000</v>
      </c>
      <c r="N47">
        <v>1000000</v>
      </c>
      <c r="O47" s="210" t="s">
        <v>386</v>
      </c>
      <c r="P47" s="210" t="s">
        <v>387</v>
      </c>
      <c r="Q47" s="210" t="s">
        <v>388</v>
      </c>
      <c r="R47" s="209" t="s">
        <v>331</v>
      </c>
      <c r="S47" s="209" t="s">
        <v>389</v>
      </c>
      <c r="T47" s="209" t="s">
        <v>390</v>
      </c>
      <c r="U47" s="211">
        <f t="shared" si="21"/>
        <v>2364</v>
      </c>
      <c r="V47" s="211">
        <f t="shared" si="22"/>
        <v>6113</v>
      </c>
      <c r="W47" s="211">
        <f t="shared" si="25"/>
        <v>10859</v>
      </c>
      <c r="X47" s="211">
        <f t="shared" si="19"/>
        <v>2606</v>
      </c>
      <c r="Y47" s="211">
        <f t="shared" si="13"/>
        <v>6876</v>
      </c>
      <c r="Z47" s="211">
        <f t="shared" si="24"/>
        <v>12676</v>
      </c>
      <c r="AB47" s="204">
        <f t="shared" si="7"/>
        <v>1.8908974564069747</v>
      </c>
      <c r="AC47" s="204">
        <f t="shared" si="8"/>
        <v>1.2224288599596056</v>
      </c>
      <c r="AD47" s="214">
        <f t="shared" si="9"/>
        <v>0.86176384226523506</v>
      </c>
      <c r="AE47" s="204">
        <f t="shared" si="10"/>
        <v>2.0617937650000013</v>
      </c>
    </row>
    <row r="48" spans="1:31" x14ac:dyDescent="0.25">
      <c r="A48" t="s">
        <v>81</v>
      </c>
      <c r="B48">
        <v>1324.5</v>
      </c>
      <c r="C48">
        <v>5298</v>
      </c>
      <c r="D48">
        <v>13350.2</v>
      </c>
      <c r="E48">
        <v>42</v>
      </c>
      <c r="F48">
        <v>189</v>
      </c>
      <c r="G48">
        <v>0.90716096999999996</v>
      </c>
      <c r="H48">
        <v>0.88913575</v>
      </c>
      <c r="I48">
        <v>0.85666891999999994</v>
      </c>
      <c r="J48">
        <v>0</v>
      </c>
      <c r="K48">
        <v>0</v>
      </c>
      <c r="L48">
        <v>1000000</v>
      </c>
      <c r="M48">
        <v>1000000</v>
      </c>
      <c r="N48">
        <v>1000000</v>
      </c>
      <c r="O48" s="210" t="s">
        <v>391</v>
      </c>
      <c r="P48" s="210" t="s">
        <v>392</v>
      </c>
      <c r="Q48" s="210" t="s">
        <v>393</v>
      </c>
      <c r="R48" s="209" t="s">
        <v>247</v>
      </c>
      <c r="S48" s="209" t="s">
        <v>394</v>
      </c>
      <c r="T48" s="209" t="s">
        <v>395</v>
      </c>
      <c r="U48" s="211">
        <f t="shared" si="21"/>
        <v>2463</v>
      </c>
      <c r="V48" s="211">
        <f t="shared" si="22"/>
        <v>6359</v>
      </c>
      <c r="W48" s="211">
        <f t="shared" si="25"/>
        <v>11271</v>
      </c>
      <c r="X48" s="211">
        <f t="shared" si="19"/>
        <v>2715</v>
      </c>
      <c r="Y48" s="211">
        <f t="shared" si="13"/>
        <v>7152</v>
      </c>
      <c r="Z48" s="211">
        <f t="shared" si="24"/>
        <v>13157</v>
      </c>
      <c r="AB48" s="204">
        <f t="shared" si="7"/>
        <v>1.8595696489241222</v>
      </c>
      <c r="AC48" s="204">
        <f t="shared" si="8"/>
        <v>1.2002642506606267</v>
      </c>
      <c r="AD48" s="214">
        <f t="shared" si="9"/>
        <v>0.84425701487618154</v>
      </c>
      <c r="AE48" s="204">
        <f t="shared" si="10"/>
        <v>2.0731810769150374</v>
      </c>
    </row>
    <row r="49" spans="1:31" x14ac:dyDescent="0.25">
      <c r="A49" t="s">
        <v>83</v>
      </c>
      <c r="B49">
        <v>1403.3</v>
      </c>
      <c r="C49">
        <v>5613.1</v>
      </c>
      <c r="D49">
        <v>14144</v>
      </c>
      <c r="E49">
        <v>42</v>
      </c>
      <c r="F49">
        <v>185</v>
      </c>
      <c r="G49">
        <v>0.90716096999999996</v>
      </c>
      <c r="H49">
        <v>0.88913575</v>
      </c>
      <c r="I49">
        <v>0.85666891999999994</v>
      </c>
      <c r="J49">
        <v>0</v>
      </c>
      <c r="K49">
        <v>0</v>
      </c>
      <c r="L49">
        <v>1000000</v>
      </c>
      <c r="M49">
        <v>1000000</v>
      </c>
      <c r="N49">
        <v>1000000</v>
      </c>
      <c r="O49" s="210" t="s">
        <v>396</v>
      </c>
      <c r="P49" s="210" t="s">
        <v>397</v>
      </c>
      <c r="Q49" s="210" t="s">
        <v>398</v>
      </c>
      <c r="R49" s="209" t="s">
        <v>399</v>
      </c>
      <c r="S49" s="209" t="s">
        <v>400</v>
      </c>
      <c r="T49" s="209" t="s">
        <v>401</v>
      </c>
      <c r="U49" s="211">
        <f t="shared" si="21"/>
        <v>2569</v>
      </c>
      <c r="V49" s="211">
        <f t="shared" si="22"/>
        <v>6620</v>
      </c>
      <c r="W49" s="211">
        <f t="shared" si="25"/>
        <v>11707</v>
      </c>
      <c r="X49" s="211">
        <f t="shared" si="19"/>
        <v>2832</v>
      </c>
      <c r="Y49" s="211">
        <f t="shared" si="13"/>
        <v>7446</v>
      </c>
      <c r="Z49" s="211">
        <f t="shared" si="24"/>
        <v>13666</v>
      </c>
      <c r="AB49" s="204">
        <f t="shared" si="7"/>
        <v>1.8306848143661369</v>
      </c>
      <c r="AC49" s="204">
        <f t="shared" si="8"/>
        <v>1.1793839411376956</v>
      </c>
      <c r="AD49" s="214">
        <f t="shared" si="9"/>
        <v>0.82770079185520362</v>
      </c>
      <c r="AE49" s="204">
        <f t="shared" si="10"/>
        <v>2.0900754588484749</v>
      </c>
    </row>
    <row r="50" spans="1:31" x14ac:dyDescent="0.25">
      <c r="A50" t="s">
        <v>85</v>
      </c>
      <c r="B50">
        <v>1486.7</v>
      </c>
      <c r="C50">
        <v>5946.8</v>
      </c>
      <c r="D50">
        <v>14985</v>
      </c>
      <c r="E50">
        <v>42</v>
      </c>
      <c r="F50">
        <v>181</v>
      </c>
      <c r="G50">
        <v>0.90716096999999996</v>
      </c>
      <c r="H50">
        <v>0.88913575</v>
      </c>
      <c r="I50">
        <v>0.85666891999999994</v>
      </c>
      <c r="J50">
        <v>0</v>
      </c>
      <c r="K50">
        <v>0</v>
      </c>
      <c r="L50">
        <v>1000000</v>
      </c>
      <c r="M50">
        <v>1000000</v>
      </c>
      <c r="N50">
        <v>1000000</v>
      </c>
      <c r="O50" s="210" t="s">
        <v>402</v>
      </c>
      <c r="P50" s="210" t="s">
        <v>403</v>
      </c>
      <c r="Q50" s="210" t="s">
        <v>404</v>
      </c>
      <c r="R50" s="209" t="s">
        <v>405</v>
      </c>
      <c r="S50" s="209" t="s">
        <v>406</v>
      </c>
      <c r="T50" s="209" t="s">
        <v>407</v>
      </c>
      <c r="U50" s="211">
        <f t="shared" si="21"/>
        <v>2681</v>
      </c>
      <c r="V50" s="211">
        <f t="shared" si="22"/>
        <v>6897</v>
      </c>
      <c r="W50" s="211">
        <f t="shared" si="25"/>
        <v>12167</v>
      </c>
      <c r="X50" s="211">
        <f t="shared" si="19"/>
        <v>2956</v>
      </c>
      <c r="Y50" s="211">
        <f t="shared" si="13"/>
        <v>7757</v>
      </c>
      <c r="Z50" s="211">
        <f t="shared" si="24"/>
        <v>14203</v>
      </c>
      <c r="AB50" s="204">
        <f t="shared" si="7"/>
        <v>1.8033227954530167</v>
      </c>
      <c r="AC50" s="204">
        <f t="shared" si="8"/>
        <v>1.1597834129279612</v>
      </c>
      <c r="AD50" s="214">
        <f t="shared" si="9"/>
        <v>0.81194527861194532</v>
      </c>
      <c r="AE50" s="204">
        <f t="shared" si="10"/>
        <v>2.1142497411918444</v>
      </c>
    </row>
    <row r="51" spans="1:31" x14ac:dyDescent="0.25">
      <c r="A51" t="s">
        <v>87</v>
      </c>
      <c r="B51">
        <v>1575.1</v>
      </c>
      <c r="C51">
        <v>6300.4</v>
      </c>
      <c r="D51">
        <v>15876.1</v>
      </c>
      <c r="E51">
        <v>42</v>
      </c>
      <c r="F51">
        <v>177</v>
      </c>
      <c r="G51">
        <v>0.90716096999999996</v>
      </c>
      <c r="H51">
        <v>0.88913575</v>
      </c>
      <c r="I51">
        <v>0.85666891999999994</v>
      </c>
      <c r="J51">
        <v>0</v>
      </c>
      <c r="K51">
        <v>0</v>
      </c>
      <c r="O51" s="210" t="e">
        <f>+(O50+O52)/2</f>
        <v>#VALUE!</v>
      </c>
      <c r="P51" s="210" t="s">
        <v>408</v>
      </c>
      <c r="Q51" s="210" t="s">
        <v>409</v>
      </c>
      <c r="R51" s="209" t="s">
        <v>410</v>
      </c>
      <c r="S51" s="209" t="s">
        <v>411</v>
      </c>
      <c r="T51" s="209" t="s">
        <v>412</v>
      </c>
      <c r="U51" s="210">
        <f>+(U50+U52)/2</f>
        <v>2789</v>
      </c>
      <c r="V51" s="211">
        <f t="shared" si="22"/>
        <v>7191</v>
      </c>
      <c r="W51" s="211">
        <f t="shared" si="25"/>
        <v>12655</v>
      </c>
      <c r="X51" s="211">
        <f t="shared" si="19"/>
        <v>3088</v>
      </c>
      <c r="Y51" s="211">
        <f t="shared" si="13"/>
        <v>8088</v>
      </c>
      <c r="Z51" s="211">
        <f t="shared" si="24"/>
        <v>14772</v>
      </c>
      <c r="AB51" s="204">
        <f t="shared" si="7"/>
        <v>1.7706812265887881</v>
      </c>
      <c r="AC51" s="204">
        <f t="shared" si="8"/>
        <v>1.1413561043743254</v>
      </c>
      <c r="AD51" s="214">
        <f t="shared" si="9"/>
        <v>0.79711012150339189</v>
      </c>
      <c r="AE51" s="204">
        <f t="shared" si="10"/>
        <v>2.1487422306782817</v>
      </c>
    </row>
    <row r="52" spans="1:31" x14ac:dyDescent="0.25">
      <c r="A52" t="s">
        <v>89</v>
      </c>
      <c r="B52">
        <v>1668.8</v>
      </c>
      <c r="C52">
        <v>6675.1</v>
      </c>
      <c r="D52">
        <v>16820.099999999999</v>
      </c>
      <c r="E52">
        <v>42</v>
      </c>
      <c r="F52">
        <v>174</v>
      </c>
      <c r="G52">
        <v>0.90716096999999996</v>
      </c>
      <c r="H52">
        <v>0.88913575</v>
      </c>
      <c r="I52">
        <v>0.85666891999999994</v>
      </c>
      <c r="J52">
        <v>0</v>
      </c>
      <c r="K52">
        <v>0</v>
      </c>
      <c r="O52" s="210" t="s">
        <v>413</v>
      </c>
      <c r="P52" s="210" t="s">
        <v>414</v>
      </c>
      <c r="Q52" s="210" t="s">
        <v>415</v>
      </c>
      <c r="R52" s="209" t="s">
        <v>416</v>
      </c>
      <c r="S52" s="209" t="s">
        <v>417</v>
      </c>
      <c r="T52" s="209" t="s">
        <v>418</v>
      </c>
      <c r="U52" s="211">
        <f t="shared" si="21"/>
        <v>2897</v>
      </c>
      <c r="V52" s="211">
        <f t="shared" si="22"/>
        <v>7424</v>
      </c>
      <c r="W52" s="211">
        <f t="shared" si="25"/>
        <v>13039</v>
      </c>
      <c r="X52" s="211">
        <f t="shared" si="19"/>
        <v>3194</v>
      </c>
      <c r="Y52" s="211">
        <f t="shared" si="13"/>
        <v>8350</v>
      </c>
      <c r="Z52" s="211">
        <f t="shared" si="24"/>
        <v>15220</v>
      </c>
      <c r="AB52" s="204">
        <f t="shared" si="7"/>
        <v>1.7359779482262705</v>
      </c>
      <c r="AC52" s="204">
        <f t="shared" si="8"/>
        <v>1.1121930757591647</v>
      </c>
      <c r="AD52" s="214">
        <f t="shared" si="9"/>
        <v>0.77520347679264701</v>
      </c>
      <c r="AE52" s="204">
        <f t="shared" si="10"/>
        <v>2.1983490052770214</v>
      </c>
    </row>
    <row r="53" spans="1:31" x14ac:dyDescent="0.25">
      <c r="A53" t="s">
        <v>91</v>
      </c>
      <c r="B53">
        <v>1768</v>
      </c>
      <c r="C53">
        <v>7072</v>
      </c>
      <c r="D53">
        <v>17820.3</v>
      </c>
      <c r="E53">
        <v>42</v>
      </c>
      <c r="F53">
        <v>170</v>
      </c>
      <c r="G53">
        <v>0.90716096999999996</v>
      </c>
      <c r="H53">
        <v>0.88913575</v>
      </c>
      <c r="I53">
        <v>0.85666891999999994</v>
      </c>
      <c r="J53">
        <v>0</v>
      </c>
      <c r="K53">
        <v>0</v>
      </c>
      <c r="O53" s="210" t="s">
        <v>419</v>
      </c>
      <c r="P53" s="210" t="s">
        <v>420</v>
      </c>
      <c r="Q53" s="210" t="s">
        <v>421</v>
      </c>
      <c r="R53" s="209" t="s">
        <v>422</v>
      </c>
      <c r="S53" s="209" t="s">
        <v>423</v>
      </c>
      <c r="T53" s="209" t="s">
        <v>424</v>
      </c>
      <c r="U53" s="211">
        <f t="shared" si="21"/>
        <v>3032</v>
      </c>
      <c r="V53" s="211">
        <f t="shared" si="22"/>
        <v>7752</v>
      </c>
      <c r="W53" s="211">
        <f t="shared" si="25"/>
        <v>13578</v>
      </c>
      <c r="X53" s="211">
        <f t="shared" si="19"/>
        <v>3342</v>
      </c>
      <c r="Y53" s="211">
        <f t="shared" si="13"/>
        <v>8719</v>
      </c>
      <c r="Z53" s="211">
        <f t="shared" si="24"/>
        <v>15849</v>
      </c>
      <c r="AB53" s="204">
        <f t="shared" si="7"/>
        <v>1.7149321266968325</v>
      </c>
      <c r="AC53" s="204">
        <f t="shared" si="8"/>
        <v>1.0961538461538463</v>
      </c>
      <c r="AD53" s="214">
        <f t="shared" si="9"/>
        <v>0.76194003467955085</v>
      </c>
      <c r="AE53" s="204">
        <f t="shared" si="10"/>
        <v>2.2703389113856018</v>
      </c>
    </row>
    <row r="54" spans="1:31" x14ac:dyDescent="0.25">
      <c r="A54" t="s">
        <v>93</v>
      </c>
      <c r="B54">
        <v>1873.1</v>
      </c>
      <c r="C54">
        <v>7492.5</v>
      </c>
      <c r="D54">
        <v>18880</v>
      </c>
      <c r="E54">
        <v>42</v>
      </c>
      <c r="F54">
        <v>166</v>
      </c>
      <c r="G54">
        <v>0.90716096999999996</v>
      </c>
      <c r="H54">
        <v>0.88913575</v>
      </c>
      <c r="I54">
        <v>0.85666891999999994</v>
      </c>
      <c r="J54">
        <v>0</v>
      </c>
      <c r="K54">
        <v>0</v>
      </c>
      <c r="O54" s="210" t="s">
        <v>220</v>
      </c>
      <c r="P54" s="210" t="s">
        <v>425</v>
      </c>
      <c r="Q54" s="210" t="s">
        <v>426</v>
      </c>
      <c r="R54" s="209" t="s">
        <v>427</v>
      </c>
      <c r="S54" s="209" t="s">
        <v>428</v>
      </c>
      <c r="T54" s="209" t="s">
        <v>429</v>
      </c>
      <c r="U54" s="211">
        <f t="shared" si="21"/>
        <v>3177</v>
      </c>
      <c r="V54" s="211">
        <f t="shared" si="22"/>
        <v>8102</v>
      </c>
      <c r="W54" s="211">
        <f t="shared" si="25"/>
        <v>14150</v>
      </c>
      <c r="X54" s="211">
        <f t="shared" si="19"/>
        <v>3502</v>
      </c>
      <c r="Y54" s="211">
        <f t="shared" si="13"/>
        <v>9113</v>
      </c>
      <c r="Z54" s="211">
        <f t="shared" si="24"/>
        <v>16517</v>
      </c>
      <c r="AB54" s="204">
        <f t="shared" si="7"/>
        <v>1.6961187336500989</v>
      </c>
      <c r="AC54" s="204">
        <f t="shared" si="8"/>
        <v>1.0813480146813481</v>
      </c>
      <c r="AD54" s="214">
        <f t="shared" si="9"/>
        <v>0.74947033898305082</v>
      </c>
      <c r="AE54" s="204">
        <f t="shared" si="10"/>
        <v>2.3756958731568196</v>
      </c>
    </row>
    <row r="55" spans="1:31" x14ac:dyDescent="0.25">
      <c r="A55" t="s">
        <v>95</v>
      </c>
      <c r="B55">
        <v>1984.5</v>
      </c>
      <c r="C55">
        <v>7938.1</v>
      </c>
      <c r="D55">
        <v>20002.599999999999</v>
      </c>
      <c r="E55">
        <v>42</v>
      </c>
      <c r="F55">
        <v>163</v>
      </c>
      <c r="G55">
        <v>0.90716096999999996</v>
      </c>
      <c r="H55">
        <v>0.88913575</v>
      </c>
      <c r="I55">
        <v>0.85666891999999994</v>
      </c>
      <c r="J55">
        <v>0</v>
      </c>
      <c r="K55">
        <v>0</v>
      </c>
      <c r="O55" s="210" t="s">
        <v>430</v>
      </c>
      <c r="P55" s="210" t="s">
        <v>431</v>
      </c>
      <c r="Q55" s="210" t="s">
        <v>432</v>
      </c>
      <c r="R55" s="209" t="s">
        <v>433</v>
      </c>
      <c r="S55" s="209" t="s">
        <v>434</v>
      </c>
      <c r="T55" s="209" t="s">
        <v>435</v>
      </c>
      <c r="U55" s="211">
        <f t="shared" si="21"/>
        <v>3292</v>
      </c>
      <c r="V55" s="211">
        <f t="shared" si="22"/>
        <v>8380</v>
      </c>
      <c r="W55" s="211">
        <f t="shared" si="25"/>
        <v>14602</v>
      </c>
      <c r="X55" s="211">
        <f t="shared" si="19"/>
        <v>3629</v>
      </c>
      <c r="Y55" s="211">
        <f t="shared" si="13"/>
        <v>9425</v>
      </c>
      <c r="Z55" s="211">
        <f t="shared" si="24"/>
        <v>17045</v>
      </c>
      <c r="AB55" s="204">
        <f t="shared" si="7"/>
        <v>1.6588561350466113</v>
      </c>
      <c r="AC55" s="204">
        <f t="shared" si="8"/>
        <v>1.0556682329524696</v>
      </c>
      <c r="AD55" s="214">
        <f t="shared" si="9"/>
        <v>0.73000509933708624</v>
      </c>
      <c r="AE55" s="204">
        <f t="shared" si="10"/>
        <v>2.5305199316570408</v>
      </c>
    </row>
    <row r="56" spans="1:31" x14ac:dyDescent="0.25">
      <c r="A56" t="s">
        <v>97</v>
      </c>
      <c r="B56">
        <v>2102.5</v>
      </c>
      <c r="C56">
        <v>8410.1</v>
      </c>
      <c r="D56">
        <v>21192.1</v>
      </c>
      <c r="E56">
        <v>42</v>
      </c>
      <c r="F56">
        <v>160</v>
      </c>
      <c r="G56">
        <v>0.90716096999999996</v>
      </c>
      <c r="H56">
        <v>0.88913575</v>
      </c>
      <c r="I56">
        <v>0.85666891999999994</v>
      </c>
      <c r="J56">
        <v>0</v>
      </c>
      <c r="K56">
        <v>0</v>
      </c>
      <c r="O56" s="210" t="s">
        <v>436</v>
      </c>
      <c r="P56" s="210" t="s">
        <v>437</v>
      </c>
      <c r="Q56" s="210" t="s">
        <v>438</v>
      </c>
      <c r="R56" s="209" t="s">
        <v>439</v>
      </c>
      <c r="S56" s="209" t="s">
        <v>440</v>
      </c>
      <c r="T56" s="209" t="s">
        <v>441</v>
      </c>
      <c r="U56" s="211">
        <f t="shared" si="21"/>
        <v>3414</v>
      </c>
      <c r="V56" s="211">
        <f t="shared" si="22"/>
        <v>8672</v>
      </c>
      <c r="W56" s="211">
        <f t="shared" si="25"/>
        <v>15075</v>
      </c>
      <c r="X56" s="211">
        <f t="shared" si="19"/>
        <v>3763</v>
      </c>
      <c r="Y56" s="211">
        <f t="shared" si="13"/>
        <v>9754</v>
      </c>
      <c r="Z56" s="211">
        <f t="shared" si="24"/>
        <v>17597</v>
      </c>
      <c r="AB56" s="204">
        <f t="shared" si="7"/>
        <v>1.6237812128418549</v>
      </c>
      <c r="AC56" s="204">
        <f t="shared" si="8"/>
        <v>1.0311411279295133</v>
      </c>
      <c r="AD56" s="214">
        <f t="shared" si="9"/>
        <v>0.71134998419222262</v>
      </c>
      <c r="AE56" s="204">
        <f t="shared" si="10"/>
        <v>2.7577696318984386</v>
      </c>
    </row>
    <row r="57" spans="1:31" x14ac:dyDescent="0.25">
      <c r="U57" s="211"/>
      <c r="V57" s="211"/>
      <c r="W57" s="211"/>
      <c r="X57" s="211"/>
      <c r="Y57" s="211"/>
      <c r="Z57" s="211"/>
      <c r="AD57" s="99"/>
    </row>
    <row r="58" spans="1:31" x14ac:dyDescent="0.25">
      <c r="U58" s="211"/>
      <c r="V58" s="211"/>
      <c r="W58" s="211"/>
      <c r="X58" s="211"/>
      <c r="Y58" s="211"/>
      <c r="Z58" s="211"/>
      <c r="AD58" s="99"/>
    </row>
    <row r="59" spans="1:31" x14ac:dyDescent="0.25">
      <c r="U59" s="211"/>
      <c r="V59" s="211"/>
      <c r="W59" s="211"/>
      <c r="X59" s="211"/>
      <c r="Y59" s="211"/>
      <c r="Z59" s="211"/>
      <c r="AD59" s="99"/>
    </row>
    <row r="60" spans="1:31" x14ac:dyDescent="0.25">
      <c r="U60" s="211"/>
      <c r="V60" s="211"/>
      <c r="W60" s="211"/>
      <c r="X60" s="211"/>
      <c r="Y60" s="211"/>
      <c r="Z60" s="211"/>
      <c r="AD60" s="99"/>
    </row>
    <row r="61" spans="1:31" x14ac:dyDescent="0.25">
      <c r="U61" s="211"/>
      <c r="V61" s="211"/>
      <c r="W61" s="211"/>
      <c r="X61" s="211"/>
      <c r="Y61" s="211"/>
      <c r="Z61" s="211"/>
      <c r="AD61" s="99"/>
    </row>
    <row r="62" spans="1:31" x14ac:dyDescent="0.25">
      <c r="U62" s="211"/>
      <c r="V62" s="211"/>
      <c r="W62" s="211"/>
      <c r="X62" s="211"/>
      <c r="Y62" s="211"/>
      <c r="Z62" s="211"/>
      <c r="AD62" s="99"/>
    </row>
    <row r="63" spans="1:31" x14ac:dyDescent="0.25">
      <c r="U63" s="211"/>
      <c r="V63" s="211"/>
      <c r="W63" s="211"/>
      <c r="X63" s="211"/>
      <c r="Y63" s="211"/>
      <c r="Z63" s="211"/>
      <c r="AD63" s="99"/>
    </row>
    <row r="64" spans="1:31" x14ac:dyDescent="0.25">
      <c r="U64" s="211"/>
      <c r="V64" s="211"/>
      <c r="W64" s="211"/>
      <c r="X64" s="211"/>
      <c r="Y64" s="211"/>
      <c r="Z64" s="211"/>
      <c r="AD64" s="99"/>
    </row>
    <row r="65" spans="21:30" x14ac:dyDescent="0.25">
      <c r="U65" s="211"/>
      <c r="V65" s="211"/>
      <c r="W65" s="211"/>
      <c r="X65" s="211"/>
      <c r="Y65" s="211"/>
      <c r="Z65" s="211"/>
      <c r="AD65" s="99"/>
    </row>
    <row r="66" spans="21:30" x14ac:dyDescent="0.25">
      <c r="U66" s="211"/>
      <c r="V66" s="211"/>
      <c r="W66" s="211"/>
      <c r="X66" s="211"/>
      <c r="Y66" s="211"/>
      <c r="Z66" s="211"/>
      <c r="AD66" s="99"/>
    </row>
    <row r="67" spans="21:30" x14ac:dyDescent="0.25">
      <c r="U67" s="211"/>
      <c r="V67" s="211"/>
      <c r="W67" s="211"/>
      <c r="X67" s="211"/>
      <c r="Y67" s="211"/>
      <c r="Z67" s="211"/>
      <c r="AD67" s="99"/>
    </row>
    <row r="68" spans="21:30" x14ac:dyDescent="0.25">
      <c r="U68" s="211"/>
      <c r="V68" s="211"/>
      <c r="W68" s="211"/>
      <c r="X68" s="211"/>
      <c r="Y68" s="211"/>
      <c r="Z68" s="211"/>
      <c r="AD68" s="99"/>
    </row>
    <row r="69" spans="21:30" x14ac:dyDescent="0.25">
      <c r="U69" s="211"/>
      <c r="V69" s="211"/>
      <c r="W69" s="211"/>
      <c r="X69" s="211"/>
      <c r="Y69" s="211"/>
      <c r="Z69" s="211"/>
      <c r="AD69" s="99"/>
    </row>
    <row r="70" spans="21:30" x14ac:dyDescent="0.25">
      <c r="U70" s="211"/>
      <c r="V70" s="211"/>
      <c r="W70" s="211"/>
      <c r="X70" s="211"/>
      <c r="Y70" s="211"/>
      <c r="Z70" s="211"/>
      <c r="AD70" s="99"/>
    </row>
    <row r="71" spans="21:30" x14ac:dyDescent="0.25">
      <c r="U71" s="211"/>
      <c r="V71" s="211"/>
      <c r="W71" s="211"/>
      <c r="X71" s="211"/>
      <c r="Y71" s="211"/>
      <c r="Z71" s="211"/>
      <c r="AD71" s="99"/>
    </row>
    <row r="72" spans="21:30" x14ac:dyDescent="0.25">
      <c r="U72" s="211"/>
      <c r="V72" s="211"/>
      <c r="W72" s="211"/>
      <c r="X72" s="211"/>
      <c r="Y72" s="211"/>
      <c r="Z72" s="211"/>
      <c r="AD72" s="99"/>
    </row>
    <row r="73" spans="21:30" x14ac:dyDescent="0.25">
      <c r="U73" s="211"/>
      <c r="V73" s="211"/>
      <c r="W73" s="211"/>
      <c r="X73" s="211"/>
      <c r="Y73" s="211"/>
      <c r="Z73" s="211"/>
      <c r="AD73" s="99"/>
    </row>
    <row r="74" spans="21:30" x14ac:dyDescent="0.25">
      <c r="U74" s="211"/>
      <c r="V74" s="211"/>
      <c r="W74" s="211"/>
      <c r="X74" s="211"/>
      <c r="Y74" s="211"/>
      <c r="Z74" s="211"/>
      <c r="AD74" s="99"/>
    </row>
    <row r="75" spans="21:30" x14ac:dyDescent="0.25">
      <c r="U75" s="211"/>
      <c r="V75" s="211"/>
      <c r="W75" s="211"/>
      <c r="X75" s="211"/>
      <c r="Y75" s="211"/>
      <c r="Z75" s="211"/>
      <c r="AD75" s="99"/>
    </row>
    <row r="76" spans="21:30" x14ac:dyDescent="0.25">
      <c r="U76" s="211"/>
      <c r="V76" s="211"/>
      <c r="W76" s="211"/>
      <c r="X76" s="211"/>
      <c r="Y76" s="211"/>
      <c r="Z76" s="211"/>
      <c r="AD76" s="99"/>
    </row>
    <row r="77" spans="21:30" x14ac:dyDescent="0.25">
      <c r="U77" s="211"/>
      <c r="V77" s="211"/>
      <c r="W77" s="211"/>
      <c r="X77" s="211"/>
      <c r="Y77" s="211"/>
      <c r="Z77" s="211"/>
      <c r="AD77" s="99"/>
    </row>
    <row r="78" spans="21:30" x14ac:dyDescent="0.25">
      <c r="U78" s="211"/>
      <c r="V78" s="211"/>
      <c r="W78" s="211"/>
      <c r="X78" s="211"/>
      <c r="Y78" s="211"/>
      <c r="Z78" s="211"/>
      <c r="AD78" s="99"/>
    </row>
    <row r="79" spans="21:30" x14ac:dyDescent="0.25">
      <c r="U79" s="211"/>
      <c r="V79" s="211"/>
      <c r="W79" s="211"/>
      <c r="X79" s="211"/>
      <c r="Y79" s="211"/>
      <c r="Z79" s="211"/>
      <c r="AD79" s="99"/>
    </row>
    <row r="80" spans="21:30" x14ac:dyDescent="0.25">
      <c r="U80" s="211"/>
      <c r="V80" s="211"/>
      <c r="W80" s="211"/>
      <c r="X80" s="211"/>
      <c r="Y80" s="211"/>
      <c r="Z80" s="211"/>
      <c r="AD80" s="99"/>
    </row>
    <row r="81" spans="21:30" x14ac:dyDescent="0.25">
      <c r="U81" s="211"/>
      <c r="V81" s="211"/>
      <c r="W81" s="211"/>
      <c r="X81" s="211"/>
      <c r="Y81" s="211"/>
      <c r="Z81" s="211"/>
      <c r="AD81" s="99"/>
    </row>
    <row r="82" spans="21:30" x14ac:dyDescent="0.25">
      <c r="U82" s="211"/>
      <c r="V82" s="211"/>
      <c r="W82" s="211"/>
      <c r="X82" s="211"/>
      <c r="Y82" s="211"/>
      <c r="Z82" s="211"/>
      <c r="AD82" s="99"/>
    </row>
    <row r="83" spans="21:30" x14ac:dyDescent="0.25">
      <c r="U83" s="211"/>
      <c r="V83" s="211"/>
      <c r="W83" s="211"/>
      <c r="X83" s="211"/>
      <c r="Y83" s="211"/>
      <c r="Z83" s="211"/>
      <c r="AD83" s="99"/>
    </row>
    <row r="84" spans="21:30" x14ac:dyDescent="0.25">
      <c r="U84" s="211"/>
      <c r="V84" s="211"/>
      <c r="W84" s="211"/>
      <c r="X84" s="211"/>
      <c r="Y84" s="211"/>
      <c r="Z84" s="211"/>
      <c r="AD84" s="99"/>
    </row>
    <row r="85" spans="21:30" x14ac:dyDescent="0.25">
      <c r="U85" s="211"/>
      <c r="V85" s="211"/>
      <c r="W85" s="211"/>
      <c r="X85" s="211"/>
      <c r="Y85" s="211"/>
      <c r="Z85" s="211"/>
      <c r="AD85" s="99"/>
    </row>
    <row r="86" spans="21:30" x14ac:dyDescent="0.25">
      <c r="U86" s="211"/>
      <c r="V86" s="211"/>
      <c r="W86" s="211"/>
      <c r="X86" s="211"/>
      <c r="Y86" s="211"/>
      <c r="Z86" s="211"/>
      <c r="AD86" s="99"/>
    </row>
    <row r="87" spans="21:30" x14ac:dyDescent="0.25">
      <c r="U87" s="211"/>
      <c r="V87" s="211"/>
      <c r="W87" s="211"/>
      <c r="X87" s="211"/>
      <c r="Y87" s="211"/>
      <c r="Z87" s="211"/>
      <c r="AD87" s="99"/>
    </row>
    <row r="88" spans="21:30" x14ac:dyDescent="0.25">
      <c r="U88" s="211"/>
      <c r="V88" s="211"/>
      <c r="W88" s="211"/>
      <c r="X88" s="211"/>
      <c r="Y88" s="211"/>
      <c r="Z88" s="211"/>
      <c r="AD88" s="99"/>
    </row>
    <row r="89" spans="21:30" x14ac:dyDescent="0.25">
      <c r="U89" s="211"/>
      <c r="V89" s="211"/>
      <c r="W89" s="211"/>
      <c r="X89" s="211"/>
      <c r="Y89" s="211"/>
      <c r="Z89" s="211"/>
      <c r="AD89" s="99"/>
    </row>
    <row r="90" spans="21:30" x14ac:dyDescent="0.25">
      <c r="U90" s="211"/>
      <c r="V90" s="211"/>
      <c r="W90" s="211"/>
      <c r="X90" s="211"/>
      <c r="Y90" s="211"/>
      <c r="Z90" s="211"/>
      <c r="AD90" s="99"/>
    </row>
    <row r="91" spans="21:30" x14ac:dyDescent="0.25">
      <c r="U91" s="211"/>
      <c r="V91" s="211"/>
      <c r="W91" s="211"/>
      <c r="X91" s="211"/>
      <c r="Y91" s="211"/>
      <c r="Z91" s="211"/>
      <c r="AD91" s="99"/>
    </row>
    <row r="92" spans="21:30" x14ac:dyDescent="0.25">
      <c r="U92" s="211"/>
      <c r="V92" s="211"/>
      <c r="W92" s="211"/>
      <c r="X92" s="211"/>
      <c r="Y92" s="211"/>
      <c r="Z92" s="211"/>
      <c r="AD92" s="99"/>
    </row>
    <row r="93" spans="21:30" x14ac:dyDescent="0.25">
      <c r="U93" s="211"/>
      <c r="V93" s="211"/>
      <c r="W93" s="211"/>
      <c r="X93" s="211"/>
      <c r="Y93" s="211"/>
      <c r="Z93" s="211"/>
      <c r="AD93" s="99"/>
    </row>
    <row r="94" spans="21:30" x14ac:dyDescent="0.25">
      <c r="U94" s="211"/>
      <c r="V94" s="211"/>
      <c r="W94" s="211"/>
      <c r="X94" s="211"/>
      <c r="Y94" s="211"/>
      <c r="Z94" s="211"/>
      <c r="AD94" s="99"/>
    </row>
    <row r="95" spans="21:30" x14ac:dyDescent="0.25">
      <c r="U95" s="211"/>
      <c r="V95" s="211"/>
      <c r="W95" s="211"/>
      <c r="X95" s="211"/>
      <c r="Y95" s="211"/>
      <c r="Z95" s="211"/>
      <c r="AD95" s="99"/>
    </row>
    <row r="96" spans="21:30" x14ac:dyDescent="0.25">
      <c r="U96" s="211"/>
      <c r="V96" s="211"/>
      <c r="W96" s="211"/>
      <c r="X96" s="211"/>
      <c r="Y96" s="211"/>
      <c r="Z96" s="211"/>
      <c r="AD96" s="99"/>
    </row>
    <row r="97" spans="21:30" x14ac:dyDescent="0.25">
      <c r="U97" s="211"/>
      <c r="V97" s="211"/>
      <c r="W97" s="211"/>
      <c r="X97" s="211"/>
      <c r="Y97" s="211"/>
      <c r="Z97" s="211"/>
      <c r="AD97" s="99"/>
    </row>
    <row r="98" spans="21:30" x14ac:dyDescent="0.25">
      <c r="U98" s="211"/>
      <c r="V98" s="211"/>
      <c r="W98" s="211"/>
      <c r="X98" s="211"/>
      <c r="Y98" s="211"/>
      <c r="Z98" s="211"/>
      <c r="AD98" s="99"/>
    </row>
    <row r="99" spans="21:30" x14ac:dyDescent="0.25">
      <c r="U99" s="211"/>
      <c r="V99" s="211"/>
      <c r="W99" s="211"/>
      <c r="X99" s="211"/>
      <c r="Y99" s="211"/>
      <c r="Z99" s="211"/>
      <c r="AD99" s="99"/>
    </row>
    <row r="100" spans="21:30" x14ac:dyDescent="0.25">
      <c r="U100" s="211"/>
      <c r="V100" s="211"/>
      <c r="W100" s="211"/>
      <c r="X100" s="211"/>
      <c r="Y100" s="211"/>
      <c r="Z100" s="211"/>
      <c r="AD100" s="99"/>
    </row>
    <row r="101" spans="21:30" x14ac:dyDescent="0.25">
      <c r="U101" s="211"/>
      <c r="V101" s="211"/>
      <c r="W101" s="211"/>
      <c r="X101" s="211"/>
      <c r="Y101" s="211"/>
      <c r="Z101" s="211"/>
      <c r="AD101" s="99"/>
    </row>
    <row r="102" spans="21:30" x14ac:dyDescent="0.25">
      <c r="U102" s="211"/>
      <c r="V102" s="211"/>
      <c r="W102" s="211"/>
      <c r="X102" s="211"/>
      <c r="Y102" s="211"/>
      <c r="Z102" s="211"/>
      <c r="AD102" s="99"/>
    </row>
    <row r="103" spans="21:30" x14ac:dyDescent="0.25">
      <c r="U103" s="211"/>
      <c r="V103" s="211"/>
      <c r="W103" s="211"/>
      <c r="X103" s="211"/>
      <c r="Y103" s="211"/>
      <c r="Z103" s="211"/>
      <c r="AD103" s="99"/>
    </row>
    <row r="104" spans="21:30" x14ac:dyDescent="0.25">
      <c r="U104" s="211"/>
      <c r="V104" s="211"/>
      <c r="W104" s="211"/>
      <c r="X104" s="211"/>
      <c r="Y104" s="211"/>
      <c r="Z104" s="211"/>
    </row>
    <row r="105" spans="21:30" x14ac:dyDescent="0.25">
      <c r="U105" s="211"/>
      <c r="V105" s="211"/>
      <c r="W105" s="211"/>
      <c r="X105" s="211"/>
      <c r="Y105" s="211"/>
      <c r="Z105" s="211"/>
    </row>
    <row r="106" spans="21:30" x14ac:dyDescent="0.25">
      <c r="U106" s="211"/>
      <c r="V106" s="211"/>
      <c r="W106" s="211"/>
      <c r="X106" s="211"/>
      <c r="Y106" s="211"/>
      <c r="Z106" s="211"/>
    </row>
    <row r="107" spans="21:30" x14ac:dyDescent="0.25">
      <c r="U107" s="211"/>
      <c r="V107" s="211"/>
      <c r="W107" s="211"/>
      <c r="X107" s="211"/>
      <c r="Y107" s="211"/>
      <c r="Z107" s="211"/>
    </row>
    <row r="108" spans="21:30" x14ac:dyDescent="0.25">
      <c r="U108" s="211"/>
      <c r="V108" s="211"/>
      <c r="W108" s="211"/>
      <c r="X108" s="211"/>
      <c r="Y108" s="211"/>
      <c r="Z108" s="211"/>
    </row>
    <row r="109" spans="21:30" x14ac:dyDescent="0.25">
      <c r="U109" s="211"/>
      <c r="V109" s="211"/>
      <c r="W109" s="211"/>
      <c r="X109" s="211"/>
      <c r="Y109" s="211"/>
      <c r="Z109" s="211"/>
    </row>
    <row r="110" spans="21:30" x14ac:dyDescent="0.25">
      <c r="U110" s="211"/>
      <c r="V110" s="211"/>
      <c r="W110" s="211"/>
      <c r="X110" s="211"/>
      <c r="Y110" s="211"/>
      <c r="Z110" s="211"/>
    </row>
    <row r="111" spans="21:30" x14ac:dyDescent="0.25">
      <c r="U111" s="211"/>
      <c r="V111" s="211"/>
      <c r="W111" s="211"/>
      <c r="X111" s="211"/>
      <c r="Y111" s="211"/>
      <c r="Z111" s="211"/>
    </row>
    <row r="112" spans="21:30" x14ac:dyDescent="0.25">
      <c r="U112" s="211"/>
      <c r="V112" s="211"/>
      <c r="W112" s="211"/>
      <c r="X112" s="211"/>
      <c r="Y112" s="211"/>
      <c r="Z112" s="211"/>
    </row>
    <row r="113" spans="21:26" x14ac:dyDescent="0.25">
      <c r="U113" s="211"/>
      <c r="V113" s="211"/>
      <c r="W113" s="211"/>
      <c r="X113" s="211"/>
      <c r="Y113" s="211"/>
      <c r="Z113" s="211"/>
    </row>
    <row r="114" spans="21:26" x14ac:dyDescent="0.25">
      <c r="U114" s="211"/>
      <c r="V114" s="211"/>
      <c r="W114" s="211"/>
      <c r="X114" s="211"/>
      <c r="Y114" s="211"/>
      <c r="Z114" s="211"/>
    </row>
    <row r="115" spans="21:26" x14ac:dyDescent="0.25">
      <c r="U115" s="211"/>
      <c r="V115" s="211"/>
      <c r="W115" s="211"/>
      <c r="X115" s="211"/>
      <c r="Y115" s="211"/>
      <c r="Z115" s="211"/>
    </row>
    <row r="116" spans="21:26" x14ac:dyDescent="0.25">
      <c r="U116" s="211"/>
      <c r="V116" s="211"/>
      <c r="W116" s="211"/>
      <c r="X116" s="211"/>
      <c r="Y116" s="211"/>
      <c r="Z116" s="211"/>
    </row>
    <row r="117" spans="21:26" x14ac:dyDescent="0.25">
      <c r="U117" s="211"/>
      <c r="V117" s="211"/>
      <c r="W117" s="211"/>
      <c r="X117" s="211"/>
      <c r="Y117" s="211"/>
      <c r="Z117" s="211"/>
    </row>
    <row r="118" spans="21:26" x14ac:dyDescent="0.25">
      <c r="U118" s="211"/>
      <c r="V118" s="211"/>
      <c r="W118" s="211"/>
      <c r="X118" s="211"/>
      <c r="Y118" s="211"/>
      <c r="Z118" s="211"/>
    </row>
    <row r="119" spans="21:26" x14ac:dyDescent="0.25">
      <c r="U119" s="211"/>
      <c r="V119" s="211"/>
      <c r="W119" s="211"/>
      <c r="X119" s="211"/>
      <c r="Y119" s="211"/>
      <c r="Z119" s="2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Record</vt:lpstr>
      <vt:lpstr>Measurements</vt:lpstr>
      <vt:lpstr>Freq &amp; Calcs</vt:lpstr>
      <vt:lpstr>python_output</vt:lpstr>
      <vt:lpstr>verbose</vt:lpstr>
      <vt:lpstr>Notes</vt:lpstr>
      <vt:lpstr>Sheet2</vt:lpstr>
      <vt:lpstr>GLOBAL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2019-08-06T19:12:59Z</dcterms:created>
  <dcterms:modified xsi:type="dcterms:W3CDTF">2019-08-08T19:59:12Z</dcterms:modified>
</cp:coreProperties>
</file>