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/>
  <mc:AlternateContent xmlns:mc="http://schemas.openxmlformats.org/markup-compatibility/2006">
    <mc:Choice Requires="x15">
      <x15ac:absPath xmlns:x15ac="http://schemas.microsoft.com/office/spreadsheetml/2010/11/ac" url="/Users/chendehui/Downloads/Telegram Desktop/"/>
    </mc:Choice>
  </mc:AlternateContent>
  <bookViews>
    <workbookView xWindow="0" yWindow="0" windowWidth="28800" windowHeight="180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O6" i="1"/>
  <c r="E6" i="1"/>
  <c r="I5" i="1"/>
  <c r="M5" i="1"/>
  <c r="F5" i="1"/>
  <c r="F6" i="1"/>
  <c r="D6" i="1"/>
  <c r="E7" i="1"/>
  <c r="J3" i="1"/>
  <c r="J4" i="1"/>
  <c r="I3" i="1"/>
  <c r="J5" i="1"/>
  <c r="I4" i="1"/>
  <c r="N7" i="1"/>
  <c r="I2" i="1"/>
  <c r="F7" i="1"/>
  <c r="O7" i="1"/>
  <c r="J2" i="1"/>
  <c r="D7" i="1"/>
  <c r="Q7" i="1"/>
  <c r="L6" i="1"/>
  <c r="N6" i="1"/>
  <c r="Q6" i="1"/>
  <c r="P6" i="1"/>
  <c r="L5" i="1"/>
  <c r="N5" i="1"/>
  <c r="O5" i="1"/>
  <c r="D5" i="1"/>
  <c r="Q5" i="1"/>
  <c r="E5" i="1"/>
  <c r="P5" i="1"/>
  <c r="M4" i="1"/>
  <c r="L4" i="1"/>
  <c r="F4" i="1"/>
  <c r="N4" i="1"/>
  <c r="O4" i="1"/>
  <c r="M3" i="1"/>
  <c r="E4" i="1"/>
  <c r="D4" i="1"/>
  <c r="Q4" i="1"/>
  <c r="P4" i="1"/>
  <c r="L3" i="1"/>
  <c r="F3" i="1"/>
  <c r="N3" i="1"/>
  <c r="O3" i="1"/>
  <c r="M2" i="1"/>
  <c r="D2" i="1"/>
  <c r="Q2" i="1"/>
  <c r="E3" i="1"/>
  <c r="D3" i="1"/>
  <c r="Q3" i="1"/>
  <c r="P3" i="1"/>
  <c r="L2" i="1"/>
  <c r="N2" i="1"/>
  <c r="F2" i="1"/>
</calcChain>
</file>

<file path=xl/sharedStrings.xml><?xml version="1.0" encoding="utf-8"?>
<sst xmlns="http://schemas.openxmlformats.org/spreadsheetml/2006/main" count="33" uniqueCount="31">
  <si>
    <t>实占比例</t>
  </si>
  <si>
    <t>实占结果</t>
  </si>
  <si>
    <t>应付上级</t>
  </si>
  <si>
    <t>公司</t>
  </si>
  <si>
    <t>大股东</t>
  </si>
  <si>
    <t>股东</t>
  </si>
  <si>
    <t>总代</t>
  </si>
  <si>
    <t>代理</t>
  </si>
  <si>
    <t>会员</t>
  </si>
  <si>
    <t>赔率</t>
  </si>
  <si>
    <t>输/赢</t>
  </si>
  <si>
    <t>输</t>
    <phoneticPr fontId="2" type="noConversion"/>
  </si>
  <si>
    <t>赢</t>
    <phoneticPr fontId="2" type="noConversion"/>
  </si>
  <si>
    <t>公司</t>
    <phoneticPr fontId="2" type="noConversion"/>
  </si>
  <si>
    <t>大股东</t>
    <phoneticPr fontId="2" type="noConversion"/>
  </si>
  <si>
    <t>补货注单归属</t>
    <phoneticPr fontId="2" type="noConversion"/>
  </si>
  <si>
    <t>飞单占成（大股东）</t>
    <phoneticPr fontId="2" type="noConversion"/>
  </si>
  <si>
    <t>飞单占成（公司）</t>
    <phoneticPr fontId="2" type="noConversion"/>
  </si>
  <si>
    <t>限制飞单</t>
    <phoneticPr fontId="2" type="noConversion"/>
  </si>
  <si>
    <t>级别</t>
    <phoneticPr fontId="2" type="noConversion"/>
  </si>
  <si>
    <t>下注金额</t>
    <phoneticPr fontId="2" type="noConversion"/>
  </si>
  <si>
    <t>下级佣金比例</t>
    <phoneticPr fontId="2" type="noConversion"/>
  </si>
  <si>
    <t>佣金结余</t>
    <phoneticPr fontId="2" type="noConversion"/>
  </si>
  <si>
    <t>赚钱佣金</t>
    <phoneticPr fontId="2" type="noConversion"/>
  </si>
  <si>
    <t>占成给出佣金</t>
    <phoneticPr fontId="2" type="noConversion"/>
  </si>
  <si>
    <t>占成比例</t>
    <phoneticPr fontId="2" type="noConversion"/>
  </si>
  <si>
    <t>飞单额度</t>
    <phoneticPr fontId="2" type="noConversion"/>
  </si>
  <si>
    <t>手动飞单后实际占成</t>
    <phoneticPr fontId="2" type="noConversion"/>
  </si>
  <si>
    <t>投注额贡献上级</t>
    <phoneticPr fontId="2" type="noConversion"/>
  </si>
  <si>
    <t>盈利结果</t>
    <phoneticPr fontId="2" type="noConversion"/>
  </si>
  <si>
    <t>亏损结果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</si>
</sst>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Tahoma"/>
      <family val="2"/>
      <charset val="134"/>
    </font>
    <font>
      <sz val="11"/>
      <color theme="1"/>
      <name val="DengXian"/>
      <family val="3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/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10" fontId="1" fillId="0" borderId="0" xfId="1" applyNumberFormat="1" applyAlignment="1">
      <alignment horizontal="center" vertical="center"/>
    </xf>
    <xf numFmtId="0" fontId="3" fillId="0" borderId="0" xfId="0" applyFont="1"/>
    <xf numFmtId="10" fontId="4" fillId="2" borderId="1" xfId="2" applyNumberForma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" fillId="2" borderId="0" xfId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1" fillId="0" borderId="0" xfId="1" applyFill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topLeftCell="C1" zoomScale="110" zoomScaleNormal="110" zoomScalePageLayoutView="110" workbookViewId="0">
      <selection activeCell="Q10" sqref="Q10"/>
    </sheetView>
  </sheetViews>
  <sheetFormatPr baseColWidth="10" defaultColWidth="8.83203125" defaultRowHeight="14" x14ac:dyDescent="0.15"/>
  <cols>
    <col min="1" max="1" width="10" customWidth="1"/>
    <col min="2" max="2" width="15" customWidth="1"/>
    <col min="3" max="3" width="12.5" bestFit="1" customWidth="1"/>
    <col min="4" max="5" width="11.1640625" customWidth="1"/>
    <col min="6" max="6" width="13.6640625" customWidth="1"/>
    <col min="7" max="7" width="10" customWidth="1"/>
    <col min="8" max="8" width="12.83203125" customWidth="1"/>
    <col min="9" max="9" width="15.5" bestFit="1" customWidth="1"/>
    <col min="10" max="10" width="13.83203125" bestFit="1" customWidth="1"/>
    <col min="11" max="12" width="10" customWidth="1"/>
    <col min="13" max="13" width="16.5" bestFit="1" customWidth="1"/>
    <col min="14" max="14" width="10" customWidth="1"/>
    <col min="15" max="15" width="14.33203125" bestFit="1" customWidth="1"/>
    <col min="16" max="16" width="10" customWidth="1"/>
    <col min="17" max="17" width="12.5" customWidth="1"/>
  </cols>
  <sheetData>
    <row r="1" spans="1:18" ht="18.75" customHeight="1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10" t="s">
        <v>16</v>
      </c>
      <c r="J1" s="10" t="s">
        <v>17</v>
      </c>
      <c r="K1" s="7" t="s">
        <v>18</v>
      </c>
      <c r="L1" s="2" t="s">
        <v>0</v>
      </c>
      <c r="M1" s="9" t="s">
        <v>27</v>
      </c>
      <c r="N1" s="2" t="s">
        <v>1</v>
      </c>
      <c r="O1" s="2" t="s">
        <v>28</v>
      </c>
      <c r="P1" s="2" t="s">
        <v>2</v>
      </c>
      <c r="Q1" s="2" t="s">
        <v>29</v>
      </c>
      <c r="R1" s="13" t="s">
        <v>30</v>
      </c>
    </row>
    <row r="2" spans="1:18" ht="18.75" customHeight="1" x14ac:dyDescent="0.15">
      <c r="A2" s="2" t="s">
        <v>3</v>
      </c>
      <c r="B2" s="2"/>
      <c r="C2" s="6">
        <v>0.15</v>
      </c>
      <c r="D2" s="2">
        <f>-M2*C2</f>
        <v>-750</v>
      </c>
      <c r="E2" s="2"/>
      <c r="F2" s="2">
        <f t="shared" ref="F2:F7" si="0">-C2*M2</f>
        <v>-750</v>
      </c>
      <c r="G2" s="6">
        <v>0.5</v>
      </c>
      <c r="H2" s="1"/>
      <c r="I2" s="2">
        <f>H3</f>
        <v>0</v>
      </c>
      <c r="J2" s="2">
        <f>H3+H4+H5+H6-J3-J4-J5</f>
        <v>0</v>
      </c>
      <c r="K2" s="2"/>
      <c r="L2" s="4">
        <f>M2/B7</f>
        <v>0.5</v>
      </c>
      <c r="M2" s="2">
        <f>IF(C16="大股东",B7*G2+H3,B7*G2+J2)</f>
        <v>5000</v>
      </c>
      <c r="N2" s="2">
        <f>IF(C15="赢",-M2*(C14-1),M2)</f>
        <v>5000</v>
      </c>
      <c r="O2" s="2"/>
      <c r="P2" s="2"/>
      <c r="Q2" s="2">
        <f>IF(C15="赢",-M2*(C14-1)+D2,M2+D2)</f>
        <v>4250</v>
      </c>
    </row>
    <row r="3" spans="1:18" ht="18.75" customHeight="1" x14ac:dyDescent="0.15">
      <c r="A3" s="2" t="s">
        <v>4</v>
      </c>
      <c r="B3" s="2"/>
      <c r="C3" s="6">
        <v>0.13</v>
      </c>
      <c r="D3" s="2">
        <f>(C2-C3)*O3-M3*C3</f>
        <v>99.999999999999943</v>
      </c>
      <c r="E3" s="2">
        <f>O3*(C2-C3)</f>
        <v>99.999999999999943</v>
      </c>
      <c r="F3" s="2">
        <f t="shared" si="0"/>
        <v>0</v>
      </c>
      <c r="G3" s="6">
        <v>0</v>
      </c>
      <c r="H3" s="3"/>
      <c r="I3" s="2">
        <f>(1-G4-G5)*H6+H5*(1-G4)+H4</f>
        <v>0</v>
      </c>
      <c r="J3" s="2">
        <f>(H6+H5+H4)*G3</f>
        <v>0</v>
      </c>
      <c r="K3" s="2"/>
      <c r="L3" s="4">
        <f>M3/B7</f>
        <v>0</v>
      </c>
      <c r="M3" s="2">
        <f>IF(C16="大股东",B7*G3-H3+I3,B7*G3-H3+J3)</f>
        <v>0</v>
      </c>
      <c r="N3" s="2">
        <f>IF(C15="赢",-M3*(C14-1),M3)</f>
        <v>0</v>
      </c>
      <c r="O3" s="2">
        <f>O4-M3</f>
        <v>5000</v>
      </c>
      <c r="P3" s="2">
        <f t="shared" ref="P3:P4" si="1">P4-Q3</f>
        <v>4250</v>
      </c>
      <c r="Q3" s="2">
        <f>IF(C15="赢",-M3*(C14-1)+D3,M3+D3)</f>
        <v>99.999999999999943</v>
      </c>
    </row>
    <row r="4" spans="1:18" ht="18.75" customHeight="1" x14ac:dyDescent="0.15">
      <c r="A4" s="2" t="s">
        <v>5</v>
      </c>
      <c r="B4" s="2"/>
      <c r="C4" s="6">
        <v>0.1</v>
      </c>
      <c r="D4" s="2">
        <f>(C3-C4)*O4-M4*C4</f>
        <v>-150</v>
      </c>
      <c r="E4" s="2">
        <f>O4*(C3-C4)</f>
        <v>150</v>
      </c>
      <c r="F4" s="2">
        <f t="shared" si="0"/>
        <v>-300</v>
      </c>
      <c r="G4" s="6">
        <v>0.3</v>
      </c>
      <c r="H4" s="3"/>
      <c r="I4" s="2">
        <f>(H6+H5)*G4</f>
        <v>0</v>
      </c>
      <c r="J4" s="2">
        <f>(H6+H5)*G4</f>
        <v>0</v>
      </c>
      <c r="K4" s="2"/>
      <c r="L4" s="4">
        <f>M4/B7</f>
        <v>0.3</v>
      </c>
      <c r="M4" s="2">
        <f>IF(C16="大股东",B7*G4-H4+I4,B7*G4-H4+J4)</f>
        <v>3000</v>
      </c>
      <c r="N4" s="2">
        <f>IF(C15="赢",-M4*(C14-1),M4)</f>
        <v>3000</v>
      </c>
      <c r="O4" s="2">
        <f>O5-M4</f>
        <v>5000</v>
      </c>
      <c r="P4" s="2">
        <f t="shared" si="1"/>
        <v>4350</v>
      </c>
      <c r="Q4" s="2">
        <f>IF(C15="赢",-M4*(C14-1)+D4,M4+D4)</f>
        <v>2850</v>
      </c>
    </row>
    <row r="5" spans="1:18" ht="18.75" customHeight="1" x14ac:dyDescent="0.15">
      <c r="A5" s="2" t="s">
        <v>6</v>
      </c>
      <c r="B5" s="2"/>
      <c r="C5" s="6">
        <v>0.08</v>
      </c>
      <c r="D5" s="2">
        <f>(C4-C5)*O5-M5*C5</f>
        <v>80.000000000000028</v>
      </c>
      <c r="E5" s="2">
        <f>O5*(C4-C5)</f>
        <v>160.00000000000003</v>
      </c>
      <c r="F5" s="2">
        <f>-C5*M5</f>
        <v>-80</v>
      </c>
      <c r="G5" s="6">
        <v>0.1</v>
      </c>
      <c r="H5" s="3"/>
      <c r="I5" s="2">
        <f>H6*G5</f>
        <v>0</v>
      </c>
      <c r="J5" s="2">
        <f>H6*G5</f>
        <v>0</v>
      </c>
      <c r="K5" s="2"/>
      <c r="L5" s="4">
        <f>M5/B7</f>
        <v>0.1</v>
      </c>
      <c r="M5" s="2">
        <f>IF(C16="大股东",B7*G5-H5+I5,B7*G5-H5+I5)</f>
        <v>1000</v>
      </c>
      <c r="N5" s="2">
        <f>IF(C15="赢",-M5*(C14-1),M5)</f>
        <v>1000</v>
      </c>
      <c r="O5" s="2">
        <f>O6-M5</f>
        <v>8000</v>
      </c>
      <c r="P5" s="2">
        <f>P6-Q5</f>
        <v>7200</v>
      </c>
      <c r="Q5" s="2">
        <f>IF(C15="赢",-M5*(C14-1)+D5,M5+D5)</f>
        <v>1080</v>
      </c>
    </row>
    <row r="6" spans="1:18" ht="18.75" customHeight="1" x14ac:dyDescent="0.15">
      <c r="A6" s="2" t="s">
        <v>7</v>
      </c>
      <c r="B6" s="2"/>
      <c r="C6" s="6">
        <v>0.05</v>
      </c>
      <c r="D6" s="2">
        <f>(C5-C6)*O6-M6*C6</f>
        <v>220</v>
      </c>
      <c r="E6" s="2">
        <f>O6*(C5-C6)</f>
        <v>270</v>
      </c>
      <c r="F6" s="2">
        <f>-C6*M6</f>
        <v>-50</v>
      </c>
      <c r="G6" s="6">
        <v>0.1</v>
      </c>
      <c r="H6" s="3"/>
      <c r="I6" s="2"/>
      <c r="J6" s="2"/>
      <c r="K6" s="2"/>
      <c r="L6" s="4">
        <f>M6/B7</f>
        <v>0.1</v>
      </c>
      <c r="M6" s="2">
        <f>B7*G6-H6</f>
        <v>1000</v>
      </c>
      <c r="N6" s="2">
        <f>IF(C15="赢",-M6*(C14-1),M6)</f>
        <v>1000</v>
      </c>
      <c r="O6" s="2">
        <f>B7-M6</f>
        <v>9000</v>
      </c>
      <c r="P6" s="2">
        <f>-Q7-Q6</f>
        <v>8280</v>
      </c>
      <c r="Q6" s="2">
        <f>IF(C15="赢",-M6*(C14-1)+D6,M6+D6)</f>
        <v>1220</v>
      </c>
    </row>
    <row r="7" spans="1:18" ht="18.75" customHeight="1" x14ac:dyDescent="0.15">
      <c r="A7" s="2" t="s">
        <v>8</v>
      </c>
      <c r="B7" s="3">
        <v>10000</v>
      </c>
      <c r="C7" s="2"/>
      <c r="D7" s="2">
        <f>O7*C6</f>
        <v>500</v>
      </c>
      <c r="E7" s="2">
        <f>O7*(C6-C7)</f>
        <v>500</v>
      </c>
      <c r="F7" s="2">
        <f t="shared" si="0"/>
        <v>0</v>
      </c>
      <c r="G7" s="2"/>
      <c r="H7" s="2"/>
      <c r="I7" s="2"/>
      <c r="J7" s="2"/>
      <c r="K7" s="1"/>
      <c r="L7" s="2"/>
      <c r="M7" s="2"/>
      <c r="N7" s="2">
        <f>IF(C15="赢",B7*(C14-1),-B7)</f>
        <v>-10000</v>
      </c>
      <c r="O7" s="7">
        <f>B7</f>
        <v>10000</v>
      </c>
      <c r="P7" s="2"/>
      <c r="Q7" s="2">
        <f>IF(C15="赢",B7*(C14-1)+D7,-B7+D7)</f>
        <v>-9500</v>
      </c>
    </row>
    <row r="8" spans="1:18" ht="15" x14ac:dyDescent="0.15">
      <c r="K8" s="1"/>
    </row>
    <row r="10" spans="1:18" ht="15" x14ac:dyDescent="0.15"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8" ht="15" x14ac:dyDescent="0.15"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4" spans="1:18" ht="15" x14ac:dyDescent="0.15">
      <c r="A14" s="1"/>
      <c r="B14" s="1" t="s">
        <v>9</v>
      </c>
      <c r="C14" s="3">
        <v>9.9700000000000006</v>
      </c>
      <c r="D14" s="1"/>
      <c r="E14" s="1"/>
    </row>
    <row r="15" spans="1:18" ht="15" x14ac:dyDescent="0.15">
      <c r="A15" s="1"/>
      <c r="B15" s="1" t="s">
        <v>10</v>
      </c>
      <c r="C15" s="3" t="s">
        <v>11</v>
      </c>
      <c r="E15" s="11" t="s">
        <v>11</v>
      </c>
      <c r="F15" s="11" t="s">
        <v>12</v>
      </c>
    </row>
    <row r="16" spans="1:18" ht="15" x14ac:dyDescent="0.15">
      <c r="B16" s="5" t="s">
        <v>15</v>
      </c>
      <c r="C16" s="8" t="s">
        <v>13</v>
      </c>
      <c r="E16" s="12" t="s">
        <v>13</v>
      </c>
      <c r="F16" s="12" t="s">
        <v>14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2008-09-11T17:22:52Z</dcterms:created>
  <dcterms:modified xsi:type="dcterms:W3CDTF">2020-07-08T06:50:13Z</dcterms:modified>
</cp:coreProperties>
</file>